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g_protein_data/"/>
    </mc:Choice>
  </mc:AlternateContent>
  <bookViews>
    <workbookView xWindow="0" yWindow="460" windowWidth="33600" windowHeight="20540"/>
  </bookViews>
  <sheets>
    <sheet name="Bouvier" sheetId="22" r:id="rId1"/>
    <sheet name="Roth" sheetId="25" r:id="rId2"/>
    <sheet name="Martemyanov" sheetId="30" r:id="rId3"/>
    <sheet name="Inoue" sheetId="37" r:id="rId4"/>
    <sheet name="Bouvier-Fam_rank" sheetId="39" r:id="rId5"/>
    <sheet name="Inoue_cut-off_definition" sheetId="38" r:id="rId6"/>
    <sheet name="Martemyanov-Not_used" sheetId="40" r:id="rId7"/>
    <sheet name="Inoue-Not_used" sheetId="36" r:id="rId8"/>
    <sheet name="GtoPdb" sheetId="31" r:id="rId9"/>
    <sheet name="B-Ligands" sheetId="23" r:id="rId10"/>
    <sheet name="I-Ligands" sheetId="35" r:id="rId11"/>
    <sheet name="DroplistTerms" sheetId="16" r:id="rId12"/>
    <sheet name="RecNamesAll" sheetId="33" r:id="rId13"/>
    <sheet name="LigandIDs" sheetId="19" r:id="rId14"/>
    <sheet name="CorrMatrix" sheetId="32" r:id="rId15"/>
  </sheets>
  <definedNames>
    <definedName name="NewFile" localSheetId="8">GtoPdb!$A$1:$P$400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22" l="1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3" i="22"/>
  <c r="I4" i="22"/>
  <c r="I5" i="22"/>
  <c r="I3" i="25"/>
  <c r="I4" i="25"/>
  <c r="I5" i="25"/>
  <c r="I2" i="22"/>
  <c r="I2" i="25"/>
  <c r="G10" i="37"/>
  <c r="G40" i="37"/>
  <c r="G6" i="30"/>
  <c r="E3" i="30"/>
  <c r="F3" i="30"/>
  <c r="G3" i="30"/>
  <c r="H3" i="30"/>
  <c r="E4" i="30"/>
  <c r="F4" i="30"/>
  <c r="G4" i="30"/>
  <c r="H4" i="30"/>
  <c r="E5" i="30"/>
  <c r="F5" i="30"/>
  <c r="G5" i="30"/>
  <c r="H5" i="30"/>
  <c r="E6" i="30"/>
  <c r="F6" i="30"/>
  <c r="H6" i="30"/>
  <c r="E7" i="30"/>
  <c r="F7" i="30"/>
  <c r="G7" i="30"/>
  <c r="H7" i="30"/>
  <c r="E8" i="30"/>
  <c r="F8" i="30"/>
  <c r="G8" i="30"/>
  <c r="H8" i="30"/>
  <c r="E9" i="30"/>
  <c r="F9" i="30"/>
  <c r="G9" i="30"/>
  <c r="H9" i="30"/>
  <c r="E10" i="30"/>
  <c r="F10" i="30"/>
  <c r="G10" i="30"/>
  <c r="H10" i="30"/>
  <c r="E11" i="30"/>
  <c r="F11" i="30"/>
  <c r="G11" i="30"/>
  <c r="H11" i="30"/>
  <c r="E12" i="30"/>
  <c r="F12" i="30"/>
  <c r="G12" i="30"/>
  <c r="H12" i="30"/>
  <c r="E13" i="30"/>
  <c r="F13" i="30"/>
  <c r="G13" i="30"/>
  <c r="H13" i="30"/>
  <c r="E14" i="30"/>
  <c r="F14" i="30"/>
  <c r="G14" i="30"/>
  <c r="H14" i="30"/>
  <c r="E15" i="30"/>
  <c r="F15" i="30"/>
  <c r="G15" i="30"/>
  <c r="H15" i="30"/>
  <c r="E16" i="30"/>
  <c r="F16" i="30"/>
  <c r="G16" i="30"/>
  <c r="H16" i="30"/>
  <c r="E17" i="30"/>
  <c r="F17" i="30"/>
  <c r="G17" i="30"/>
  <c r="H17" i="30"/>
  <c r="E18" i="30"/>
  <c r="F18" i="30"/>
  <c r="G18" i="30"/>
  <c r="H18" i="30"/>
  <c r="E19" i="30"/>
  <c r="F19" i="30"/>
  <c r="G19" i="30"/>
  <c r="H19" i="30"/>
  <c r="E20" i="30"/>
  <c r="F20" i="30"/>
  <c r="G20" i="30"/>
  <c r="H20" i="30"/>
  <c r="E21" i="30"/>
  <c r="F21" i="30"/>
  <c r="G21" i="30"/>
  <c r="H21" i="30"/>
  <c r="E22" i="30"/>
  <c r="F22" i="30"/>
  <c r="G22" i="30"/>
  <c r="H22" i="30"/>
  <c r="E23" i="30"/>
  <c r="F23" i="30"/>
  <c r="G23" i="30"/>
  <c r="H23" i="30"/>
  <c r="E24" i="30"/>
  <c r="F24" i="30"/>
  <c r="G24" i="30"/>
  <c r="H24" i="30"/>
  <c r="E25" i="30"/>
  <c r="F25" i="30"/>
  <c r="G25" i="30"/>
  <c r="H25" i="30"/>
  <c r="E26" i="30"/>
  <c r="F26" i="30"/>
  <c r="G26" i="30"/>
  <c r="H26" i="30"/>
  <c r="E27" i="30"/>
  <c r="F27" i="30"/>
  <c r="G27" i="30"/>
  <c r="H27" i="30"/>
  <c r="E28" i="30"/>
  <c r="F28" i="30"/>
  <c r="G28" i="30"/>
  <c r="H28" i="30"/>
  <c r="E29" i="30"/>
  <c r="F29" i="30"/>
  <c r="G29" i="30"/>
  <c r="H29" i="30"/>
  <c r="E30" i="30"/>
  <c r="F30" i="30"/>
  <c r="G30" i="30"/>
  <c r="H30" i="30"/>
  <c r="E31" i="30"/>
  <c r="F31" i="30"/>
  <c r="G31" i="30"/>
  <c r="H31" i="30"/>
  <c r="E32" i="30"/>
  <c r="F32" i="30"/>
  <c r="G32" i="30"/>
  <c r="H32" i="30"/>
  <c r="E33" i="30"/>
  <c r="F33" i="30"/>
  <c r="G33" i="30"/>
  <c r="H33" i="30"/>
  <c r="E34" i="30"/>
  <c r="F34" i="30"/>
  <c r="G34" i="30"/>
  <c r="H34" i="30"/>
  <c r="E35" i="30"/>
  <c r="F35" i="30"/>
  <c r="G35" i="30"/>
  <c r="H35" i="30"/>
  <c r="E36" i="30"/>
  <c r="F36" i="30"/>
  <c r="G36" i="30"/>
  <c r="H36" i="30"/>
  <c r="E37" i="30"/>
  <c r="F37" i="30"/>
  <c r="G37" i="30"/>
  <c r="H37" i="30"/>
  <c r="E38" i="30"/>
  <c r="F38" i="30"/>
  <c r="G38" i="30"/>
  <c r="H38" i="30"/>
  <c r="E39" i="30"/>
  <c r="F39" i="30"/>
  <c r="G39" i="30"/>
  <c r="H39" i="30"/>
  <c r="E40" i="30"/>
  <c r="F40" i="30"/>
  <c r="G40" i="30"/>
  <c r="H40" i="30"/>
  <c r="E41" i="30"/>
  <c r="F41" i="30"/>
  <c r="G41" i="30"/>
  <c r="H41" i="30"/>
  <c r="E42" i="30"/>
  <c r="F42" i="30"/>
  <c r="G42" i="30"/>
  <c r="H42" i="30"/>
  <c r="E43" i="30"/>
  <c r="F43" i="30"/>
  <c r="G43" i="30"/>
  <c r="H43" i="30"/>
  <c r="E44" i="30"/>
  <c r="F44" i="30"/>
  <c r="G44" i="30"/>
  <c r="H44" i="30"/>
  <c r="E45" i="30"/>
  <c r="F45" i="30"/>
  <c r="G45" i="30"/>
  <c r="H45" i="30"/>
  <c r="E46" i="30"/>
  <c r="F46" i="30"/>
  <c r="G46" i="30"/>
  <c r="H46" i="30"/>
  <c r="E47" i="30"/>
  <c r="F47" i="30"/>
  <c r="G47" i="30"/>
  <c r="H47" i="30"/>
  <c r="E48" i="30"/>
  <c r="F48" i="30"/>
  <c r="G48" i="30"/>
  <c r="H48" i="30"/>
  <c r="E49" i="30"/>
  <c r="F49" i="30"/>
  <c r="G49" i="30"/>
  <c r="H49" i="30"/>
  <c r="E50" i="30"/>
  <c r="F50" i="30"/>
  <c r="G50" i="30"/>
  <c r="H50" i="30"/>
  <c r="E51" i="30"/>
  <c r="F51" i="30"/>
  <c r="G51" i="30"/>
  <c r="H51" i="30"/>
  <c r="E52" i="30"/>
  <c r="F52" i="30"/>
  <c r="G52" i="30"/>
  <c r="H52" i="30"/>
  <c r="E53" i="30"/>
  <c r="F53" i="30"/>
  <c r="G53" i="30"/>
  <c r="H53" i="30"/>
  <c r="E54" i="30"/>
  <c r="F54" i="30"/>
  <c r="G54" i="30"/>
  <c r="H54" i="30"/>
  <c r="E55" i="30"/>
  <c r="F55" i="30"/>
  <c r="G55" i="30"/>
  <c r="H55" i="30"/>
  <c r="E56" i="30"/>
  <c r="F56" i="30"/>
  <c r="G56" i="30"/>
  <c r="H56" i="30"/>
  <c r="E57" i="30"/>
  <c r="F57" i="30"/>
  <c r="G57" i="30"/>
  <c r="H57" i="30"/>
  <c r="E58" i="30"/>
  <c r="F58" i="30"/>
  <c r="G58" i="30"/>
  <c r="H58" i="30"/>
  <c r="E59" i="30"/>
  <c r="F59" i="30"/>
  <c r="G59" i="30"/>
  <c r="H59" i="30"/>
  <c r="E60" i="30"/>
  <c r="F60" i="30"/>
  <c r="G60" i="30"/>
  <c r="H60" i="30"/>
  <c r="E61" i="30"/>
  <c r="F61" i="30"/>
  <c r="G61" i="30"/>
  <c r="H61" i="30"/>
  <c r="E62" i="30"/>
  <c r="F62" i="30"/>
  <c r="G62" i="30"/>
  <c r="H62" i="30"/>
  <c r="E63" i="30"/>
  <c r="F63" i="30"/>
  <c r="G63" i="30"/>
  <c r="H63" i="30"/>
  <c r="E64" i="30"/>
  <c r="F64" i="30"/>
  <c r="G64" i="30"/>
  <c r="H64" i="30"/>
  <c r="E65" i="30"/>
  <c r="F65" i="30"/>
  <c r="G65" i="30"/>
  <c r="H65" i="30"/>
  <c r="E66" i="30"/>
  <c r="F66" i="30"/>
  <c r="G66" i="30"/>
  <c r="H66" i="30"/>
  <c r="E67" i="30"/>
  <c r="F67" i="30"/>
  <c r="G67" i="30"/>
  <c r="H67" i="30"/>
  <c r="E68" i="30"/>
  <c r="F68" i="30"/>
  <c r="G68" i="30"/>
  <c r="H68" i="30"/>
  <c r="E69" i="30"/>
  <c r="F69" i="30"/>
  <c r="G69" i="30"/>
  <c r="H69" i="30"/>
  <c r="E70" i="30"/>
  <c r="F70" i="30"/>
  <c r="G70" i="30"/>
  <c r="H70" i="30"/>
  <c r="E71" i="30"/>
  <c r="F71" i="30"/>
  <c r="G71" i="30"/>
  <c r="H71" i="30"/>
  <c r="E72" i="30"/>
  <c r="F72" i="30"/>
  <c r="G72" i="30"/>
  <c r="H72" i="30"/>
  <c r="E73" i="30"/>
  <c r="F73" i="30"/>
  <c r="G73" i="30"/>
  <c r="H73" i="30"/>
  <c r="E74" i="30"/>
  <c r="F74" i="30"/>
  <c r="G74" i="30"/>
  <c r="H74" i="30"/>
  <c r="E75" i="30"/>
  <c r="F75" i="30"/>
  <c r="G75" i="30"/>
  <c r="H75" i="30"/>
  <c r="E76" i="30"/>
  <c r="F76" i="30"/>
  <c r="G76" i="30"/>
  <c r="H76" i="30"/>
  <c r="E77" i="30"/>
  <c r="F77" i="30"/>
  <c r="G77" i="30"/>
  <c r="H77" i="30"/>
  <c r="E78" i="30"/>
  <c r="F78" i="30"/>
  <c r="G78" i="30"/>
  <c r="H78" i="30"/>
  <c r="E79" i="30"/>
  <c r="F79" i="30"/>
  <c r="G79" i="30"/>
  <c r="H79" i="30"/>
  <c r="E80" i="30"/>
  <c r="F80" i="30"/>
  <c r="G80" i="30"/>
  <c r="H80" i="30"/>
  <c r="E81" i="30"/>
  <c r="F81" i="30"/>
  <c r="G81" i="30"/>
  <c r="H81" i="30"/>
  <c r="E82" i="30"/>
  <c r="F82" i="30"/>
  <c r="G82" i="30"/>
  <c r="H82" i="30"/>
  <c r="E83" i="30"/>
  <c r="F83" i="30"/>
  <c r="G83" i="30"/>
  <c r="H83" i="30"/>
  <c r="E84" i="30"/>
  <c r="F84" i="30"/>
  <c r="G84" i="30"/>
  <c r="H84" i="30"/>
  <c r="E85" i="30"/>
  <c r="F85" i="30"/>
  <c r="G85" i="30"/>
  <c r="H85" i="30"/>
  <c r="E86" i="30"/>
  <c r="F86" i="30"/>
  <c r="G86" i="30"/>
  <c r="H86" i="30"/>
  <c r="E87" i="30"/>
  <c r="F87" i="30"/>
  <c r="G87" i="30"/>
  <c r="H87" i="30"/>
  <c r="E88" i="30"/>
  <c r="F88" i="30"/>
  <c r="G88" i="30"/>
  <c r="H88" i="30"/>
  <c r="E89" i="30"/>
  <c r="F89" i="30"/>
  <c r="G89" i="30"/>
  <c r="H89" i="30"/>
  <c r="E90" i="30"/>
  <c r="F90" i="30"/>
  <c r="G90" i="30"/>
  <c r="H90" i="30"/>
  <c r="E91" i="30"/>
  <c r="F91" i="30"/>
  <c r="G91" i="30"/>
  <c r="H91" i="30"/>
  <c r="E92" i="30"/>
  <c r="F92" i="30"/>
  <c r="G92" i="30"/>
  <c r="H92" i="30"/>
  <c r="E93" i="30"/>
  <c r="F93" i="30"/>
  <c r="G93" i="30"/>
  <c r="H93" i="30"/>
  <c r="E94" i="30"/>
  <c r="F94" i="30"/>
  <c r="G94" i="30"/>
  <c r="H94" i="30"/>
  <c r="E95" i="30"/>
  <c r="F95" i="30"/>
  <c r="G95" i="30"/>
  <c r="H95" i="30"/>
  <c r="E96" i="30"/>
  <c r="F96" i="30"/>
  <c r="G96" i="30"/>
  <c r="H96" i="30"/>
  <c r="E97" i="30"/>
  <c r="F97" i="30"/>
  <c r="G97" i="30"/>
  <c r="H97" i="30"/>
  <c r="E98" i="30"/>
  <c r="F98" i="30"/>
  <c r="G98" i="30"/>
  <c r="H98" i="30"/>
  <c r="E99" i="30"/>
  <c r="F99" i="30"/>
  <c r="G99" i="30"/>
  <c r="H99" i="30"/>
  <c r="E100" i="30"/>
  <c r="F100" i="30"/>
  <c r="G100" i="30"/>
  <c r="H100" i="30"/>
  <c r="E101" i="30"/>
  <c r="F101" i="30"/>
  <c r="G101" i="30"/>
  <c r="H101" i="30"/>
  <c r="E102" i="30"/>
  <c r="F102" i="30"/>
  <c r="G102" i="30"/>
  <c r="H102" i="30"/>
  <c r="E103" i="30"/>
  <c r="F103" i="30"/>
  <c r="G103" i="30"/>
  <c r="H103" i="30"/>
  <c r="E104" i="30"/>
  <c r="F104" i="30"/>
  <c r="G104" i="30"/>
  <c r="H104" i="30"/>
  <c r="E105" i="30"/>
  <c r="F105" i="30"/>
  <c r="G105" i="30"/>
  <c r="H105" i="30"/>
  <c r="E106" i="30"/>
  <c r="F106" i="30"/>
  <c r="G106" i="30"/>
  <c r="H106" i="30"/>
  <c r="E107" i="30"/>
  <c r="F107" i="30"/>
  <c r="G107" i="30"/>
  <c r="H107" i="30"/>
  <c r="E108" i="30"/>
  <c r="F108" i="30"/>
  <c r="G108" i="30"/>
  <c r="H108" i="30"/>
  <c r="E109" i="30"/>
  <c r="F109" i="30"/>
  <c r="G109" i="30"/>
  <c r="H109" i="30"/>
  <c r="E110" i="30"/>
  <c r="F110" i="30"/>
  <c r="G110" i="30"/>
  <c r="H110" i="30"/>
  <c r="E111" i="30"/>
  <c r="F111" i="30"/>
  <c r="G111" i="30"/>
  <c r="H111" i="30"/>
  <c r="E112" i="30"/>
  <c r="F112" i="30"/>
  <c r="G112" i="30"/>
  <c r="H112" i="30"/>
  <c r="E113" i="30"/>
  <c r="F113" i="30"/>
  <c r="G113" i="30"/>
  <c r="H113" i="30"/>
  <c r="E114" i="30"/>
  <c r="F114" i="30"/>
  <c r="G114" i="30"/>
  <c r="H114" i="30"/>
  <c r="E115" i="30"/>
  <c r="F115" i="30"/>
  <c r="G115" i="30"/>
  <c r="H115" i="30"/>
  <c r="E116" i="30"/>
  <c r="F116" i="30"/>
  <c r="G116" i="30"/>
  <c r="H116" i="30"/>
  <c r="E117" i="30"/>
  <c r="F117" i="30"/>
  <c r="G117" i="30"/>
  <c r="H117" i="30"/>
  <c r="H2" i="30"/>
  <c r="G2" i="30"/>
  <c r="F2" i="30"/>
  <c r="E2" i="30"/>
  <c r="AO3" i="40"/>
  <c r="N3" i="40"/>
  <c r="M3" i="40"/>
  <c r="L3" i="40"/>
  <c r="K3" i="40"/>
  <c r="J3" i="40"/>
  <c r="AO2" i="40"/>
  <c r="N2" i="40"/>
  <c r="M2" i="40"/>
  <c r="L2" i="40"/>
  <c r="K2" i="40"/>
  <c r="J2" i="40"/>
  <c r="CP74" i="36"/>
  <c r="CP116" i="36"/>
  <c r="CP86" i="36"/>
  <c r="CP123" i="36"/>
  <c r="CP71" i="36"/>
  <c r="CP101" i="36"/>
  <c r="CP55" i="36"/>
  <c r="CP84" i="36"/>
  <c r="CP112" i="36"/>
  <c r="CP119" i="36"/>
  <c r="CP56" i="36"/>
  <c r="CP106" i="36"/>
  <c r="CP114" i="36"/>
  <c r="CP111" i="36"/>
  <c r="CP115" i="36"/>
  <c r="CP103" i="36"/>
  <c r="CP109" i="36"/>
  <c r="CP59" i="36"/>
  <c r="CP64" i="36"/>
  <c r="CP66" i="36"/>
  <c r="F134" i="35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C401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31" i="31"/>
  <c r="C32" i="31"/>
  <c r="C33" i="31"/>
  <c r="C34" i="31"/>
  <c r="C35" i="31"/>
  <c r="C36" i="31"/>
  <c r="C37" i="31"/>
  <c r="C38" i="31"/>
  <c r="C39" i="31"/>
  <c r="C40" i="31"/>
  <c r="C41" i="31"/>
  <c r="C42" i="31"/>
  <c r="C43" i="31"/>
  <c r="C44" i="31"/>
  <c r="C45" i="3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70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92" i="31"/>
  <c r="C93" i="31"/>
  <c r="C94" i="31"/>
  <c r="C95" i="31"/>
  <c r="C96" i="31"/>
  <c r="C97" i="31"/>
  <c r="C98" i="31"/>
  <c r="C99" i="31"/>
  <c r="C100" i="31"/>
  <c r="C101" i="31"/>
  <c r="C102" i="31"/>
  <c r="C103" i="31"/>
  <c r="C104" i="31"/>
  <c r="C105" i="31"/>
  <c r="C106" i="31"/>
  <c r="C107" i="31"/>
  <c r="C108" i="31"/>
  <c r="C109" i="31"/>
  <c r="C110" i="31"/>
  <c r="C111" i="31"/>
  <c r="C112" i="31"/>
  <c r="C113" i="31"/>
  <c r="C114" i="31"/>
  <c r="C115" i="31"/>
  <c r="C116" i="31"/>
  <c r="C117" i="31"/>
  <c r="C118" i="31"/>
  <c r="C119" i="31"/>
  <c r="C120" i="31"/>
  <c r="C121" i="31"/>
  <c r="C122" i="31"/>
  <c r="C123" i="31"/>
  <c r="C124" i="31"/>
  <c r="C125" i="31"/>
  <c r="C126" i="31"/>
  <c r="C127" i="31"/>
  <c r="C12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C197" i="31"/>
  <c r="C198" i="31"/>
  <c r="C199" i="31"/>
  <c r="C200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213" i="31"/>
  <c r="C214" i="31"/>
  <c r="C215" i="31"/>
  <c r="C216" i="31"/>
  <c r="C217" i="31"/>
  <c r="C218" i="31"/>
  <c r="C219" i="31"/>
  <c r="C220" i="31"/>
  <c r="C221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C356" i="31"/>
  <c r="C357" i="31"/>
  <c r="C358" i="31"/>
  <c r="C359" i="31"/>
  <c r="C360" i="31"/>
  <c r="C361" i="31"/>
  <c r="C362" i="31"/>
  <c r="C363" i="31"/>
  <c r="C364" i="31"/>
  <c r="C365" i="31"/>
  <c r="C366" i="31"/>
  <c r="C367" i="31"/>
  <c r="C368" i="31"/>
  <c r="C369" i="31"/>
  <c r="C370" i="31"/>
  <c r="C371" i="31"/>
  <c r="C372" i="31"/>
  <c r="C373" i="31"/>
  <c r="C374" i="31"/>
  <c r="C375" i="31"/>
  <c r="C376" i="31"/>
  <c r="C377" i="31"/>
  <c r="C378" i="31"/>
  <c r="C379" i="31"/>
  <c r="C380" i="31"/>
  <c r="C381" i="31"/>
  <c r="C382" i="31"/>
  <c r="C383" i="31"/>
  <c r="C384" i="31"/>
  <c r="C385" i="31"/>
  <c r="C386" i="31"/>
  <c r="C387" i="31"/>
  <c r="C388" i="31"/>
  <c r="C389" i="31"/>
  <c r="C390" i="31"/>
  <c r="C391" i="31"/>
  <c r="C392" i="31"/>
  <c r="C393" i="31"/>
  <c r="C394" i="31"/>
  <c r="C395" i="31"/>
  <c r="C396" i="31"/>
  <c r="C397" i="31"/>
  <c r="C398" i="31"/>
  <c r="C399" i="31"/>
  <c r="C400" i="31"/>
  <c r="C2" i="31"/>
  <c r="O2" i="39"/>
  <c r="BB3" i="25"/>
  <c r="X3" i="25"/>
  <c r="BC3" i="25"/>
  <c r="Y3" i="25"/>
  <c r="BD3" i="25"/>
  <c r="Z3" i="25"/>
  <c r="BE3" i="25"/>
  <c r="BF3" i="25"/>
  <c r="BG3" i="25"/>
  <c r="BH3" i="25"/>
  <c r="BI3" i="25"/>
  <c r="BJ3" i="25"/>
  <c r="BK3" i="25"/>
  <c r="BL3" i="25"/>
  <c r="BM3" i="25"/>
  <c r="BN3" i="25"/>
  <c r="BO3" i="25"/>
  <c r="BP3" i="25"/>
  <c r="BB4" i="25"/>
  <c r="BC4" i="25"/>
  <c r="Y4" i="25"/>
  <c r="BD4" i="25"/>
  <c r="Z4" i="25"/>
  <c r="BE4" i="25"/>
  <c r="BF4" i="25"/>
  <c r="BG4" i="25"/>
  <c r="BH4" i="25"/>
  <c r="BI4" i="25"/>
  <c r="BJ4" i="25"/>
  <c r="BK4" i="25"/>
  <c r="BL4" i="25"/>
  <c r="AH4" i="25"/>
  <c r="BM4" i="25"/>
  <c r="AI4" i="25"/>
  <c r="BN4" i="25"/>
  <c r="AJ4" i="25"/>
  <c r="BO4" i="25"/>
  <c r="BP4" i="25"/>
  <c r="BB5" i="25"/>
  <c r="BC5" i="25"/>
  <c r="BD5" i="25"/>
  <c r="BE5" i="25"/>
  <c r="AA5" i="25"/>
  <c r="BF5" i="25"/>
  <c r="AB5" i="25"/>
  <c r="BG5" i="25"/>
  <c r="AC5" i="25"/>
  <c r="BH5" i="25"/>
  <c r="AD5" i="25"/>
  <c r="BI5" i="25"/>
  <c r="AE5" i="25"/>
  <c r="BJ5" i="25"/>
  <c r="AF5" i="25"/>
  <c r="BK5" i="25"/>
  <c r="AG5" i="25"/>
  <c r="BL5" i="25"/>
  <c r="AH5" i="25"/>
  <c r="BM5" i="25"/>
  <c r="AI5" i="25"/>
  <c r="BN5" i="25"/>
  <c r="AJ5" i="25"/>
  <c r="BO5" i="25"/>
  <c r="AK5" i="25"/>
  <c r="BP5" i="25"/>
  <c r="AL5" i="25"/>
  <c r="BC2" i="25"/>
  <c r="BD2" i="25"/>
  <c r="BE2" i="25"/>
  <c r="AA2" i="25"/>
  <c r="BF2" i="25"/>
  <c r="BG2" i="25"/>
  <c r="AC2" i="25"/>
  <c r="BH2" i="25"/>
  <c r="BI2" i="25"/>
  <c r="BJ2" i="25"/>
  <c r="BK2" i="25"/>
  <c r="AG2" i="25"/>
  <c r="BL2" i="25"/>
  <c r="AH2" i="25"/>
  <c r="BM2" i="25"/>
  <c r="AI2" i="25"/>
  <c r="BN2" i="25"/>
  <c r="BO2" i="25"/>
  <c r="AK2" i="25"/>
  <c r="BP2" i="25"/>
  <c r="AL2" i="25"/>
  <c r="BB2" i="25"/>
  <c r="BE81" i="39"/>
  <c r="BC84" i="39"/>
  <c r="BE86" i="39"/>
  <c r="BC89" i="39"/>
  <c r="BE91" i="39"/>
  <c r="BC94" i="39"/>
  <c r="BE96" i="39"/>
  <c r="BB8" i="39"/>
  <c r="BC8" i="39"/>
  <c r="BB13" i="39"/>
  <c r="BB15" i="39"/>
  <c r="BD15" i="39"/>
  <c r="BB18" i="39"/>
  <c r="BD18" i="39"/>
  <c r="BD20" i="39"/>
  <c r="BD22" i="39"/>
  <c r="BB28" i="39"/>
  <c r="BD30" i="39"/>
  <c r="BB33" i="39"/>
  <c r="BB38" i="39"/>
  <c r="BD40" i="39"/>
  <c r="BB43" i="39"/>
  <c r="BD45" i="39"/>
  <c r="BE45" i="39"/>
  <c r="BD47" i="39"/>
  <c r="BD50" i="39"/>
  <c r="BE50" i="39"/>
  <c r="BD52" i="39"/>
  <c r="BB53" i="39"/>
  <c r="BD55" i="39"/>
  <c r="BB58" i="39"/>
  <c r="BC58" i="39"/>
  <c r="BB60" i="39"/>
  <c r="BB63" i="39"/>
  <c r="BD65" i="39"/>
  <c r="BE73" i="39"/>
  <c r="BD75" i="39"/>
  <c r="BE75" i="39"/>
  <c r="BB78" i="39"/>
  <c r="BE2" i="39"/>
  <c r="AW97" i="39" a="1"/>
  <c r="AW97" i="39"/>
  <c r="BB97" i="39"/>
  <c r="AX97" i="39" a="1"/>
  <c r="AX97" i="39"/>
  <c r="AY97" i="39" a="1"/>
  <c r="AY97" i="39"/>
  <c r="BD97" i="39"/>
  <c r="AZ97" i="39" a="1"/>
  <c r="AZ97" i="39"/>
  <c r="AW98" i="39" a="1"/>
  <c r="AW98" i="39"/>
  <c r="AX98" i="39" a="1"/>
  <c r="AX98" i="39"/>
  <c r="AY98" i="39" a="1"/>
  <c r="AY98" i="39"/>
  <c r="AZ98" i="39" a="1"/>
  <c r="AZ98" i="39"/>
  <c r="AW99" i="39" a="1"/>
  <c r="AW99" i="39"/>
  <c r="AX99" i="39" a="1"/>
  <c r="AX99" i="39"/>
  <c r="BC99" i="39"/>
  <c r="AY99" i="39" a="1"/>
  <c r="AY99" i="39"/>
  <c r="AZ99" i="39" a="1"/>
  <c r="AZ99" i="39"/>
  <c r="AW100" i="39" a="1"/>
  <c r="AW100" i="39"/>
  <c r="AX100" i="39" a="1"/>
  <c r="AX100" i="39"/>
  <c r="AY100" i="39" a="1"/>
  <c r="AY100" i="39"/>
  <c r="AZ100" i="39" a="1"/>
  <c r="AZ100" i="39"/>
  <c r="AW101" i="39" a="1"/>
  <c r="AW101" i="39"/>
  <c r="AX101" i="39" a="1"/>
  <c r="AX101" i="39"/>
  <c r="AY101" i="39" a="1"/>
  <c r="AY101" i="39"/>
  <c r="AZ101" i="39" a="1"/>
  <c r="AZ101" i="39"/>
  <c r="BE101" i="39"/>
  <c r="AW3" i="39" a="1"/>
  <c r="AW3" i="39"/>
  <c r="AX3" i="39" a="1"/>
  <c r="AX3" i="39"/>
  <c r="AY3" i="39" a="1"/>
  <c r="AY3" i="39"/>
  <c r="AZ3" i="39" a="1"/>
  <c r="AZ3" i="39"/>
  <c r="AW4" i="39" a="1"/>
  <c r="AW4" i="39"/>
  <c r="AX4" i="39" a="1"/>
  <c r="AX4" i="39"/>
  <c r="AY4" i="39" a="1"/>
  <c r="AY4" i="39"/>
  <c r="AZ4" i="39" a="1"/>
  <c r="AZ4" i="39"/>
  <c r="AW5" i="39" a="1"/>
  <c r="AW5" i="39"/>
  <c r="AX5" i="39" a="1"/>
  <c r="AX5" i="39"/>
  <c r="AY5" i="39" a="1"/>
  <c r="AY5" i="39"/>
  <c r="BD5" i="39"/>
  <c r="AZ5" i="39" a="1"/>
  <c r="AZ5" i="39"/>
  <c r="AW6" i="39" a="1"/>
  <c r="AW6" i="39"/>
  <c r="BB6" i="39"/>
  <c r="AX6" i="39" a="1"/>
  <c r="AX6" i="39"/>
  <c r="AY6" i="39" a="1"/>
  <c r="AY6" i="39"/>
  <c r="AZ6" i="39" a="1"/>
  <c r="AZ6" i="39"/>
  <c r="AW7" i="39" a="1"/>
  <c r="AW7" i="39"/>
  <c r="AX7" i="39" a="1"/>
  <c r="AX7" i="39"/>
  <c r="AY7" i="39" a="1"/>
  <c r="AY7" i="39"/>
  <c r="BD7" i="39"/>
  <c r="AZ7" i="39" a="1"/>
  <c r="AZ7" i="39"/>
  <c r="BE7" i="39"/>
  <c r="AW8" i="39" a="1"/>
  <c r="AW8" i="39"/>
  <c r="AX8" i="39" a="1"/>
  <c r="AX8" i="39"/>
  <c r="AY8" i="39" a="1"/>
  <c r="AY8" i="39"/>
  <c r="AZ8" i="39" a="1"/>
  <c r="AZ8" i="39"/>
  <c r="AW9" i="39" a="1"/>
  <c r="AW9" i="39"/>
  <c r="AX9" i="39" a="1"/>
  <c r="AX9" i="39"/>
  <c r="AY9" i="39" a="1"/>
  <c r="AY9" i="39"/>
  <c r="AZ9" i="39" a="1"/>
  <c r="AZ9" i="39"/>
  <c r="AW10" i="39" a="1"/>
  <c r="AW10" i="39"/>
  <c r="AX10" i="39" a="1"/>
  <c r="AX10" i="39"/>
  <c r="AY10" i="39" a="1"/>
  <c r="AY10" i="39"/>
  <c r="AZ10" i="39" a="1"/>
  <c r="AZ10" i="39"/>
  <c r="AW11" i="39" a="1"/>
  <c r="AW11" i="39"/>
  <c r="AX11" i="39" a="1"/>
  <c r="AX11" i="39"/>
  <c r="AY11" i="39" a="1"/>
  <c r="AY11" i="39"/>
  <c r="AZ11" i="39" a="1"/>
  <c r="AZ11" i="39"/>
  <c r="AW12" i="39" a="1"/>
  <c r="AW12" i="39"/>
  <c r="BB12" i="39"/>
  <c r="AX12" i="39" a="1"/>
  <c r="AX12" i="39"/>
  <c r="AY12" i="39" a="1"/>
  <c r="AY12" i="39"/>
  <c r="AZ12" i="39" a="1"/>
  <c r="AZ12" i="39"/>
  <c r="BE12" i="39"/>
  <c r="AW13" i="39" a="1"/>
  <c r="AW13" i="39"/>
  <c r="AX13" i="39" a="1"/>
  <c r="AX13" i="39"/>
  <c r="AY13" i="39" a="1"/>
  <c r="AY13" i="39"/>
  <c r="BD13" i="39"/>
  <c r="AZ13" i="39" a="1"/>
  <c r="AZ13" i="39"/>
  <c r="BE13" i="39"/>
  <c r="AW14" i="39" a="1"/>
  <c r="AW14" i="39"/>
  <c r="AX14" i="39" a="1"/>
  <c r="AX14" i="39"/>
  <c r="AY14" i="39" a="1"/>
  <c r="AY14" i="39"/>
  <c r="AZ14" i="39" a="1"/>
  <c r="AZ14" i="39"/>
  <c r="AW15" i="39" a="1"/>
  <c r="AW15" i="39"/>
  <c r="AX15" i="39" a="1"/>
  <c r="AX15" i="39"/>
  <c r="BC15" i="39"/>
  <c r="AY15" i="39" a="1"/>
  <c r="AY15" i="39"/>
  <c r="AZ15" i="39" a="1"/>
  <c r="AZ15" i="39"/>
  <c r="BE15" i="39"/>
  <c r="AW16" i="39" a="1"/>
  <c r="AW16" i="39"/>
  <c r="AX16" i="39" a="1"/>
  <c r="AX16" i="39"/>
  <c r="AY16" i="39" a="1"/>
  <c r="AY16" i="39"/>
  <c r="AZ16" i="39" a="1"/>
  <c r="AZ16" i="39"/>
  <c r="AW17" i="39" a="1"/>
  <c r="AW17" i="39"/>
  <c r="AX17" i="39" a="1"/>
  <c r="AX17" i="39"/>
  <c r="AY17" i="39" a="1"/>
  <c r="AY17" i="39"/>
  <c r="AZ17" i="39" a="1"/>
  <c r="AZ17" i="39"/>
  <c r="AW18" i="39" a="1"/>
  <c r="AW18" i="39"/>
  <c r="AX18" i="39" a="1"/>
  <c r="AX18" i="39"/>
  <c r="AY18" i="39" a="1"/>
  <c r="AY18" i="39"/>
  <c r="AZ18" i="39" a="1"/>
  <c r="AZ18" i="39"/>
  <c r="BE18" i="39"/>
  <c r="AW19" i="39" a="1"/>
  <c r="AW19" i="39"/>
  <c r="AX19" i="39" a="1"/>
  <c r="AX19" i="39"/>
  <c r="AY19" i="39" a="1"/>
  <c r="AY19" i="39"/>
  <c r="AZ19" i="39" a="1"/>
  <c r="AZ19" i="39"/>
  <c r="AW20" i="39" a="1"/>
  <c r="AW20" i="39"/>
  <c r="AX20" i="39" a="1"/>
  <c r="AX20" i="39"/>
  <c r="AY20" i="39" a="1"/>
  <c r="AY20" i="39"/>
  <c r="AZ20" i="39" a="1"/>
  <c r="AZ20" i="39"/>
  <c r="AW21" i="39" a="1"/>
  <c r="AW21" i="39"/>
  <c r="AX21" i="39" a="1"/>
  <c r="AX21" i="39"/>
  <c r="AY21" i="39" a="1"/>
  <c r="AY21" i="39"/>
  <c r="AZ21" i="39" a="1"/>
  <c r="AZ21" i="39"/>
  <c r="AW22" i="39" a="1"/>
  <c r="AW22" i="39"/>
  <c r="AX22" i="39" a="1"/>
  <c r="AX22" i="39"/>
  <c r="AY22" i="39" a="1"/>
  <c r="AY22" i="39"/>
  <c r="AZ22" i="39" a="1"/>
  <c r="AZ22" i="39"/>
  <c r="BE22" i="39"/>
  <c r="AW23" i="39" a="1"/>
  <c r="AW23" i="39"/>
  <c r="BB23" i="39"/>
  <c r="AX23" i="39" a="1"/>
  <c r="AX23" i="39"/>
  <c r="BC23" i="39"/>
  <c r="AY23" i="39" a="1"/>
  <c r="AY23" i="39"/>
  <c r="AZ23" i="39" a="1"/>
  <c r="AZ23" i="39"/>
  <c r="AW24" i="39" a="1"/>
  <c r="AW24" i="39"/>
  <c r="AX24" i="39" a="1"/>
  <c r="AX24" i="39"/>
  <c r="AY24" i="39" a="1"/>
  <c r="AY24" i="39"/>
  <c r="AZ24" i="39" a="1"/>
  <c r="AZ24" i="39"/>
  <c r="AW25" i="39" a="1"/>
  <c r="AW25" i="39"/>
  <c r="AX25" i="39" a="1"/>
  <c r="AX25" i="39"/>
  <c r="AY25" i="39" a="1"/>
  <c r="AY25" i="39"/>
  <c r="AZ25" i="39" a="1"/>
  <c r="AZ25" i="39"/>
  <c r="AW26" i="39" a="1"/>
  <c r="AW26" i="39"/>
  <c r="AX26" i="39" a="1"/>
  <c r="AX26" i="39"/>
  <c r="AY26" i="39" a="1"/>
  <c r="AY26" i="39"/>
  <c r="AZ26" i="39" a="1"/>
  <c r="AZ26" i="39"/>
  <c r="AW27" i="39" a="1"/>
  <c r="AW27" i="39"/>
  <c r="AX27" i="39" a="1"/>
  <c r="AX27" i="39"/>
  <c r="AY27" i="39" a="1"/>
  <c r="AY27" i="39"/>
  <c r="AZ27" i="39" a="1"/>
  <c r="AZ27" i="39"/>
  <c r="AW28" i="39" a="1"/>
  <c r="AW28" i="39"/>
  <c r="AX28" i="39" a="1"/>
  <c r="AX28" i="39"/>
  <c r="BC28" i="39"/>
  <c r="AY28" i="39" a="1"/>
  <c r="AY28" i="39"/>
  <c r="AZ28" i="39" a="1"/>
  <c r="AZ28" i="39"/>
  <c r="AW29" i="39" a="1"/>
  <c r="AW29" i="39"/>
  <c r="AX29" i="39" a="1"/>
  <c r="AX29" i="39"/>
  <c r="AY29" i="39" a="1"/>
  <c r="AY29" i="39"/>
  <c r="AZ29" i="39" a="1"/>
  <c r="AZ29" i="39"/>
  <c r="AW30" i="39" a="1"/>
  <c r="AW30" i="39"/>
  <c r="AX30" i="39" a="1"/>
  <c r="AX30" i="39"/>
  <c r="AY30" i="39" a="1"/>
  <c r="AY30" i="39"/>
  <c r="AZ30" i="39" a="1"/>
  <c r="AZ30" i="39"/>
  <c r="BE30" i="39"/>
  <c r="AW31" i="39" a="1"/>
  <c r="AW31" i="39"/>
  <c r="AX31" i="39" a="1"/>
  <c r="AX31" i="39"/>
  <c r="AY31" i="39" a="1"/>
  <c r="AY31" i="39"/>
  <c r="AZ31" i="39" a="1"/>
  <c r="AZ31" i="39"/>
  <c r="AW32" i="39" a="1"/>
  <c r="AW32" i="39"/>
  <c r="AX32" i="39" a="1"/>
  <c r="AX32" i="39"/>
  <c r="AY32" i="39" a="1"/>
  <c r="AY32" i="39"/>
  <c r="AZ32" i="39" a="1"/>
  <c r="AZ32" i="39"/>
  <c r="BE32" i="39"/>
  <c r="AW33" i="39" a="1"/>
  <c r="AW33" i="39"/>
  <c r="AX33" i="39" a="1"/>
  <c r="AX33" i="39"/>
  <c r="AY33" i="39" a="1"/>
  <c r="AY33" i="39"/>
  <c r="AZ33" i="39" a="1"/>
  <c r="AZ33" i="39"/>
  <c r="AW34" i="39" a="1"/>
  <c r="AW34" i="39"/>
  <c r="AX34" i="39" a="1"/>
  <c r="AX34" i="39"/>
  <c r="AY34" i="39" a="1"/>
  <c r="AY34" i="39"/>
  <c r="AZ34" i="39" a="1"/>
  <c r="AZ34" i="39"/>
  <c r="AW35" i="39" a="1"/>
  <c r="AW35" i="39"/>
  <c r="AX35" i="39" a="1"/>
  <c r="AX35" i="39"/>
  <c r="BC35" i="39"/>
  <c r="AY35" i="39" a="1"/>
  <c r="AY35" i="39"/>
  <c r="BD35" i="39"/>
  <c r="AZ35" i="39" a="1"/>
  <c r="AZ35" i="39"/>
  <c r="AW36" i="39" a="1"/>
  <c r="AW36" i="39"/>
  <c r="AX36" i="39" a="1"/>
  <c r="AX36" i="39"/>
  <c r="AY36" i="39" a="1"/>
  <c r="AY36" i="39"/>
  <c r="AZ36" i="39" a="1"/>
  <c r="AZ36" i="39"/>
  <c r="AW37" i="39" a="1"/>
  <c r="AW37" i="39"/>
  <c r="AX37" i="39" a="1"/>
  <c r="AX37" i="39"/>
  <c r="AY37" i="39" a="1"/>
  <c r="AY37" i="39"/>
  <c r="AZ37" i="39" a="1"/>
  <c r="AZ37" i="39"/>
  <c r="BE37" i="39"/>
  <c r="AW38" i="39" a="1"/>
  <c r="AW38" i="39"/>
  <c r="AX38" i="39" a="1"/>
  <c r="AX38" i="39"/>
  <c r="AY38" i="39" a="1"/>
  <c r="AY38" i="39"/>
  <c r="AZ38" i="39" a="1"/>
  <c r="AZ38" i="39"/>
  <c r="AW39" i="39" a="1"/>
  <c r="AW39" i="39"/>
  <c r="AX39" i="39" a="1"/>
  <c r="AX39" i="39"/>
  <c r="AY39" i="39" a="1"/>
  <c r="AY39" i="39"/>
  <c r="AZ39" i="39" a="1"/>
  <c r="AZ39" i="39"/>
  <c r="AW40" i="39" a="1"/>
  <c r="AW40" i="39"/>
  <c r="AX40" i="39" a="1"/>
  <c r="AX40" i="39"/>
  <c r="AY40" i="39" a="1"/>
  <c r="AY40" i="39"/>
  <c r="AZ40" i="39" a="1"/>
  <c r="AZ40" i="39"/>
  <c r="AW41" i="39" a="1"/>
  <c r="AW41" i="39"/>
  <c r="AX41" i="39" a="1"/>
  <c r="AX41" i="39"/>
  <c r="AY41" i="39" a="1"/>
  <c r="AY41" i="39"/>
  <c r="AZ41" i="39" a="1"/>
  <c r="AZ41" i="39"/>
  <c r="AW42" i="39" a="1"/>
  <c r="AW42" i="39"/>
  <c r="AX42" i="39" a="1"/>
  <c r="AX42" i="39"/>
  <c r="AY42" i="39" a="1"/>
  <c r="AY42" i="39"/>
  <c r="BD42" i="39"/>
  <c r="AZ42" i="39" a="1"/>
  <c r="AZ42" i="39"/>
  <c r="BE42" i="39"/>
  <c r="AW43" i="39" a="1"/>
  <c r="AW43" i="39"/>
  <c r="AX43" i="39" a="1"/>
  <c r="AX43" i="39"/>
  <c r="BC43" i="39"/>
  <c r="AY43" i="39" a="1"/>
  <c r="AY43" i="39"/>
  <c r="AZ43" i="39" a="1"/>
  <c r="AZ43" i="39"/>
  <c r="AW44" i="39" a="1"/>
  <c r="AW44" i="39"/>
  <c r="AX44" i="39" a="1"/>
  <c r="AX44" i="39"/>
  <c r="AY44" i="39" a="1"/>
  <c r="AY44" i="39"/>
  <c r="AZ44" i="39" a="1"/>
  <c r="AZ44" i="39"/>
  <c r="AW45" i="39" a="1"/>
  <c r="AW45" i="39"/>
  <c r="BB45" i="39"/>
  <c r="AX45" i="39" a="1"/>
  <c r="AX45" i="39"/>
  <c r="BC45" i="39"/>
  <c r="AY45" i="39" a="1"/>
  <c r="AY45" i="39"/>
  <c r="AZ45" i="39" a="1"/>
  <c r="AZ45" i="39"/>
  <c r="AW46" i="39" a="1"/>
  <c r="AW46" i="39"/>
  <c r="AX46" i="39" a="1"/>
  <c r="AX46" i="39"/>
  <c r="AY46" i="39" a="1"/>
  <c r="AY46" i="39"/>
  <c r="AZ46" i="39" a="1"/>
  <c r="AZ46" i="39"/>
  <c r="AW47" i="39" a="1"/>
  <c r="AW47" i="39"/>
  <c r="AX47" i="39" a="1"/>
  <c r="AX47" i="39"/>
  <c r="AY47" i="39" a="1"/>
  <c r="AY47" i="39"/>
  <c r="AZ47" i="39" a="1"/>
  <c r="AZ47" i="39"/>
  <c r="BE47" i="39"/>
  <c r="AW48" i="39" a="1"/>
  <c r="AW48" i="39"/>
  <c r="BB48" i="39"/>
  <c r="AX48" i="39" a="1"/>
  <c r="AX48" i="39"/>
  <c r="BC48" i="39"/>
  <c r="AY48" i="39" a="1"/>
  <c r="AY48" i="39"/>
  <c r="AZ48" i="39" a="1"/>
  <c r="AZ48" i="39"/>
  <c r="AW49" i="39" a="1"/>
  <c r="AW49" i="39"/>
  <c r="AX49" i="39" a="1"/>
  <c r="AX49" i="39"/>
  <c r="AY49" i="39" a="1"/>
  <c r="AY49" i="39"/>
  <c r="AZ49" i="39" a="1"/>
  <c r="AZ49" i="39"/>
  <c r="AW50" i="39" a="1"/>
  <c r="AW50" i="39"/>
  <c r="BB50" i="39"/>
  <c r="AX50" i="39" a="1"/>
  <c r="AX50" i="39"/>
  <c r="BC50" i="39"/>
  <c r="AY50" i="39" a="1"/>
  <c r="AY50" i="39"/>
  <c r="AZ50" i="39" a="1"/>
  <c r="AZ50" i="39"/>
  <c r="AW51" i="39" a="1"/>
  <c r="AW51" i="39"/>
  <c r="AX51" i="39" a="1"/>
  <c r="AX51" i="39"/>
  <c r="AY51" i="39" a="1"/>
  <c r="AY51" i="39"/>
  <c r="AZ51" i="39" a="1"/>
  <c r="AZ51" i="39"/>
  <c r="AW52" i="39" a="1"/>
  <c r="AW52" i="39"/>
  <c r="AX52" i="39" a="1"/>
  <c r="AX52" i="39"/>
  <c r="AY52" i="39" a="1"/>
  <c r="AY52" i="39"/>
  <c r="AZ52" i="39" a="1"/>
  <c r="AZ52" i="39"/>
  <c r="BE52" i="39"/>
  <c r="AW53" i="39" a="1"/>
  <c r="AW53" i="39"/>
  <c r="AX53" i="39" a="1"/>
  <c r="AX53" i="39"/>
  <c r="BC53" i="39"/>
  <c r="AY53" i="39" a="1"/>
  <c r="AY53" i="39"/>
  <c r="AZ53" i="39" a="1"/>
  <c r="AZ53" i="39"/>
  <c r="AW54" i="39" a="1"/>
  <c r="AW54" i="39"/>
  <c r="AX54" i="39" a="1"/>
  <c r="AX54" i="39"/>
  <c r="AY54" i="39" a="1"/>
  <c r="AY54" i="39"/>
  <c r="AZ54" i="39" a="1"/>
  <c r="AZ54" i="39"/>
  <c r="AW55" i="39" a="1"/>
  <c r="AW55" i="39"/>
  <c r="BB55" i="39"/>
  <c r="AX55" i="39" a="1"/>
  <c r="AX55" i="39"/>
  <c r="BC55" i="39"/>
  <c r="AY55" i="39" a="1"/>
  <c r="AY55" i="39"/>
  <c r="AZ55" i="39" a="1"/>
  <c r="AZ55" i="39"/>
  <c r="BE55" i="39"/>
  <c r="AW56" i="39" a="1"/>
  <c r="AW56" i="39"/>
  <c r="AX56" i="39" a="1"/>
  <c r="AX56" i="39"/>
  <c r="AY56" i="39" a="1"/>
  <c r="AY56" i="39"/>
  <c r="AZ56" i="39" a="1"/>
  <c r="AZ56" i="39"/>
  <c r="AW57" i="39" a="1"/>
  <c r="AW57" i="39"/>
  <c r="AX57" i="39" a="1"/>
  <c r="AX57" i="39"/>
  <c r="AY57" i="39" a="1"/>
  <c r="AY57" i="39"/>
  <c r="BD57" i="39"/>
  <c r="AZ57" i="39" a="1"/>
  <c r="AZ57" i="39"/>
  <c r="BE57" i="39"/>
  <c r="AW58" i="39" a="1"/>
  <c r="AW58" i="39"/>
  <c r="AX58" i="39" a="1"/>
  <c r="AX58" i="39"/>
  <c r="AY58" i="39" a="1"/>
  <c r="AY58" i="39"/>
  <c r="AZ58" i="39" a="1"/>
  <c r="AZ58" i="39"/>
  <c r="AW59" i="39" a="1"/>
  <c r="AW59" i="39"/>
  <c r="AX59" i="39" a="1"/>
  <c r="AX59" i="39"/>
  <c r="AY59" i="39" a="1"/>
  <c r="AY59" i="39"/>
  <c r="AZ59" i="39" a="1"/>
  <c r="AZ59" i="39"/>
  <c r="AW60" i="39" a="1"/>
  <c r="AW60" i="39"/>
  <c r="AX60" i="39" a="1"/>
  <c r="AX60" i="39"/>
  <c r="BC60" i="39"/>
  <c r="AY60" i="39" a="1"/>
  <c r="AY60" i="39"/>
  <c r="BD60" i="39"/>
  <c r="AZ60" i="39" a="1"/>
  <c r="AZ60" i="39"/>
  <c r="BE60" i="39"/>
  <c r="AW61" i="39" a="1"/>
  <c r="AW61" i="39"/>
  <c r="AX61" i="39" a="1"/>
  <c r="AX61" i="39"/>
  <c r="AY61" i="39" a="1"/>
  <c r="AY61" i="39"/>
  <c r="AZ61" i="39" a="1"/>
  <c r="AZ61" i="39"/>
  <c r="AW62" i="39" a="1"/>
  <c r="AW62" i="39"/>
  <c r="AX62" i="39" a="1"/>
  <c r="AX62" i="39"/>
  <c r="AY62" i="39" a="1"/>
  <c r="AY62" i="39"/>
  <c r="AZ62" i="39" a="1"/>
  <c r="AZ62" i="39"/>
  <c r="AW63" i="39" a="1"/>
  <c r="AW63" i="39"/>
  <c r="AX63" i="39" a="1"/>
  <c r="AX63" i="39"/>
  <c r="AY63" i="39" a="1"/>
  <c r="AY63" i="39"/>
  <c r="AZ63" i="39" a="1"/>
  <c r="AZ63" i="39"/>
  <c r="AW64" i="39" a="1"/>
  <c r="AW64" i="39"/>
  <c r="AX64" i="39" a="1"/>
  <c r="AX64" i="39"/>
  <c r="AY64" i="39" a="1"/>
  <c r="AY64" i="39"/>
  <c r="AZ64" i="39" a="1"/>
  <c r="AZ64" i="39"/>
  <c r="AW65" i="39" a="1"/>
  <c r="AW65" i="39"/>
  <c r="AX65" i="39" a="1"/>
  <c r="AX65" i="39"/>
  <c r="BC65" i="39"/>
  <c r="AY65" i="39" a="1"/>
  <c r="AY65" i="39"/>
  <c r="AZ65" i="39" a="1"/>
  <c r="AZ65" i="39"/>
  <c r="AW66" i="39" a="1"/>
  <c r="AW66" i="39"/>
  <c r="AX66" i="39" a="1"/>
  <c r="AX66" i="39"/>
  <c r="AY66" i="39" a="1"/>
  <c r="AY66" i="39"/>
  <c r="AZ66" i="39" a="1"/>
  <c r="AZ66" i="39"/>
  <c r="AW67" i="39" a="1"/>
  <c r="AW67" i="39"/>
  <c r="AX67" i="39" a="1"/>
  <c r="AX67" i="39"/>
  <c r="AY67" i="39" a="1"/>
  <c r="AY67" i="39"/>
  <c r="AZ67" i="39" a="1"/>
  <c r="AZ67" i="39"/>
  <c r="AW68" i="39" a="1"/>
  <c r="AW68" i="39"/>
  <c r="AX68" i="39" a="1"/>
  <c r="AX68" i="39"/>
  <c r="AY68" i="39" a="1"/>
  <c r="AY68" i="39"/>
  <c r="AZ68" i="39" a="1"/>
  <c r="AZ68" i="39"/>
  <c r="AW69" i="39" a="1"/>
  <c r="AW69" i="39"/>
  <c r="AX69" i="39" a="1"/>
  <c r="AX69" i="39"/>
  <c r="AY69" i="39" a="1"/>
  <c r="AY69" i="39"/>
  <c r="AZ69" i="39" a="1"/>
  <c r="AZ69" i="39"/>
  <c r="AW70" i="39" a="1"/>
  <c r="AW70" i="39"/>
  <c r="AX70" i="39" a="1"/>
  <c r="AX70" i="39"/>
  <c r="AY70" i="39" a="1"/>
  <c r="AY70" i="39"/>
  <c r="AZ70" i="39" a="1"/>
  <c r="AZ70" i="39"/>
  <c r="AW71" i="39" a="1"/>
  <c r="AW71" i="39"/>
  <c r="BB71" i="39"/>
  <c r="AX71" i="39" a="1"/>
  <c r="AX71" i="39"/>
  <c r="BC71" i="39"/>
  <c r="AY71" i="39" a="1"/>
  <c r="AY71" i="39"/>
  <c r="AZ71" i="39" a="1"/>
  <c r="AZ71" i="39"/>
  <c r="AW72" i="39" a="1"/>
  <c r="AW72" i="39"/>
  <c r="AX72" i="39" a="1"/>
  <c r="AX72" i="39"/>
  <c r="AY72" i="39" a="1"/>
  <c r="AY72" i="39"/>
  <c r="AZ72" i="39" a="1"/>
  <c r="AZ72" i="39"/>
  <c r="BE72" i="39"/>
  <c r="AW73" i="39" a="1"/>
  <c r="AW73" i="39"/>
  <c r="BB73" i="39"/>
  <c r="AX73" i="39" a="1"/>
  <c r="AX73" i="39"/>
  <c r="AY73" i="39" a="1"/>
  <c r="AY73" i="39"/>
  <c r="BD73" i="39"/>
  <c r="AZ73" i="39" a="1"/>
  <c r="AZ73" i="39"/>
  <c r="AW74" i="39" a="1"/>
  <c r="AW74" i="39"/>
  <c r="AX74" i="39" a="1"/>
  <c r="AX74" i="39"/>
  <c r="AY74" i="39" a="1"/>
  <c r="AY74" i="39"/>
  <c r="AZ74" i="39" a="1"/>
  <c r="AZ74" i="39"/>
  <c r="AW75" i="39" a="1"/>
  <c r="AW75" i="39"/>
  <c r="BB75" i="39"/>
  <c r="AX75" i="39" a="1"/>
  <c r="AX75" i="39"/>
  <c r="BC75" i="39"/>
  <c r="AY75" i="39" a="1"/>
  <c r="AY75" i="39"/>
  <c r="AZ75" i="39" a="1"/>
  <c r="AZ75" i="39"/>
  <c r="AW76" i="39" a="1"/>
  <c r="AW76" i="39"/>
  <c r="AX76" i="39" a="1"/>
  <c r="AX76" i="39"/>
  <c r="AY76" i="39" a="1"/>
  <c r="AY76" i="39"/>
  <c r="AZ76" i="39" a="1"/>
  <c r="AZ76" i="39"/>
  <c r="AW77" i="39" a="1"/>
  <c r="AW77" i="39"/>
  <c r="AX77" i="39" a="1"/>
  <c r="AX77" i="39"/>
  <c r="AY77" i="39" a="1"/>
  <c r="AY77" i="39"/>
  <c r="AZ77" i="39" a="1"/>
  <c r="AZ77" i="39"/>
  <c r="AW78" i="39" a="1"/>
  <c r="AW78" i="39"/>
  <c r="AX78" i="39" a="1"/>
  <c r="AX78" i="39"/>
  <c r="AY78" i="39" a="1"/>
  <c r="AY78" i="39"/>
  <c r="AZ78" i="39" a="1"/>
  <c r="AZ78" i="39"/>
  <c r="AW79" i="39" a="1"/>
  <c r="AW79" i="39"/>
  <c r="AX79" i="39" a="1"/>
  <c r="AX79" i="39"/>
  <c r="AY79" i="39" a="1"/>
  <c r="AY79" i="39"/>
  <c r="AZ79" i="39" a="1"/>
  <c r="AZ79" i="39"/>
  <c r="AW80" i="39" a="1"/>
  <c r="AW80" i="39"/>
  <c r="AX80" i="39" a="1"/>
  <c r="AX80" i="39"/>
  <c r="AY80" i="39" a="1"/>
  <c r="AY80" i="39"/>
  <c r="AZ80" i="39" a="1"/>
  <c r="AZ80" i="39"/>
  <c r="AW81" i="39" a="1"/>
  <c r="AW81" i="39"/>
  <c r="AX81" i="39" a="1"/>
  <c r="AX81" i="39"/>
  <c r="AY81" i="39" a="1"/>
  <c r="AY81" i="39"/>
  <c r="AZ81" i="39" a="1"/>
  <c r="AZ81" i="39"/>
  <c r="AW82" i="39" a="1"/>
  <c r="AW82" i="39"/>
  <c r="AX82" i="39" a="1"/>
  <c r="AX82" i="39"/>
  <c r="AY82" i="39" a="1"/>
  <c r="AY82" i="39"/>
  <c r="AZ82" i="39" a="1"/>
  <c r="AZ82" i="39"/>
  <c r="AW83" i="39" a="1"/>
  <c r="AW83" i="39"/>
  <c r="AX83" i="39" a="1"/>
  <c r="AX83" i="39"/>
  <c r="AY83" i="39" a="1"/>
  <c r="AY83" i="39"/>
  <c r="AZ83" i="39" a="1"/>
  <c r="AZ83" i="39"/>
  <c r="BE83" i="39"/>
  <c r="AW84" i="39" a="1"/>
  <c r="AW84" i="39"/>
  <c r="AX84" i="39" a="1"/>
  <c r="AX84" i="39"/>
  <c r="AY84" i="39" a="1"/>
  <c r="AY84" i="39"/>
  <c r="AZ84" i="39" a="1"/>
  <c r="AZ84" i="39"/>
  <c r="AW85" i="39" a="1"/>
  <c r="AW85" i="39"/>
  <c r="AX85" i="39" a="1"/>
  <c r="AX85" i="39"/>
  <c r="AY85" i="39" a="1"/>
  <c r="AY85" i="39"/>
  <c r="AZ85" i="39" a="1"/>
  <c r="AZ85" i="39"/>
  <c r="AW86" i="39" a="1"/>
  <c r="AW86" i="39"/>
  <c r="AX86" i="39" a="1"/>
  <c r="AX86" i="39"/>
  <c r="AY86" i="39" a="1"/>
  <c r="AY86" i="39"/>
  <c r="AZ86" i="39" a="1"/>
  <c r="AZ86" i="39"/>
  <c r="AW87" i="39" a="1"/>
  <c r="AW87" i="39"/>
  <c r="AX87" i="39" a="1"/>
  <c r="AX87" i="39"/>
  <c r="AY87" i="39" a="1"/>
  <c r="AY87" i="39"/>
  <c r="AZ87" i="39" a="1"/>
  <c r="AZ87" i="39"/>
  <c r="AW88" i="39" a="1"/>
  <c r="AW88" i="39"/>
  <c r="AX88" i="39" a="1"/>
  <c r="AX88" i="39"/>
  <c r="AY88" i="39" a="1"/>
  <c r="AY88" i="39"/>
  <c r="AZ88" i="39" a="1"/>
  <c r="AZ88" i="39"/>
  <c r="AW89" i="39" a="1"/>
  <c r="AW89" i="39"/>
  <c r="AX89" i="39" a="1"/>
  <c r="AX89" i="39"/>
  <c r="AY89" i="39" a="1"/>
  <c r="AY89" i="39"/>
  <c r="AZ89" i="39" a="1"/>
  <c r="AZ89" i="39"/>
  <c r="AW90" i="39" a="1"/>
  <c r="AW90" i="39"/>
  <c r="AX90" i="39" a="1"/>
  <c r="AX90" i="39"/>
  <c r="AY90" i="39" a="1"/>
  <c r="AY90" i="39"/>
  <c r="AZ90" i="39" a="1"/>
  <c r="AZ90" i="39"/>
  <c r="AW91" i="39" a="1"/>
  <c r="AW91" i="39"/>
  <c r="AX91" i="39" a="1"/>
  <c r="AX91" i="39"/>
  <c r="AY91" i="39" a="1"/>
  <c r="AY91" i="39"/>
  <c r="AZ91" i="39" a="1"/>
  <c r="AZ91" i="39"/>
  <c r="AW92" i="39" a="1"/>
  <c r="AW92" i="39"/>
  <c r="AX92" i="39" a="1"/>
  <c r="AX92" i="39"/>
  <c r="AY92" i="39" a="1"/>
  <c r="AY92" i="39"/>
  <c r="AZ92" i="39" a="1"/>
  <c r="AZ92" i="39"/>
  <c r="AW93" i="39" a="1"/>
  <c r="AW93" i="39"/>
  <c r="AX93" i="39" a="1"/>
  <c r="AX93" i="39"/>
  <c r="AY93" i="39" a="1"/>
  <c r="AY93" i="39"/>
  <c r="AZ93" i="39" a="1"/>
  <c r="AZ93" i="39"/>
  <c r="AW94" i="39" a="1"/>
  <c r="AW94" i="39"/>
  <c r="AX94" i="39" a="1"/>
  <c r="AX94" i="39"/>
  <c r="AY94" i="39" a="1"/>
  <c r="AY94" i="39"/>
  <c r="AZ94" i="39" a="1"/>
  <c r="AZ94" i="39"/>
  <c r="AW95" i="39" a="1"/>
  <c r="AW95" i="39"/>
  <c r="AX95" i="39" a="1"/>
  <c r="AX95" i="39"/>
  <c r="AY95" i="39" a="1"/>
  <c r="AY95" i="39"/>
  <c r="AZ95" i="39" a="1"/>
  <c r="AZ95" i="39"/>
  <c r="AW96" i="39" a="1"/>
  <c r="AW96" i="39"/>
  <c r="AX96" i="39" a="1"/>
  <c r="AX96" i="39"/>
  <c r="AY96" i="39" a="1"/>
  <c r="AY96" i="39"/>
  <c r="AZ96" i="39" a="1"/>
  <c r="AZ96" i="39"/>
  <c r="AY2" i="39" a="1"/>
  <c r="AY2" i="39"/>
  <c r="AZ2" i="39" a="1"/>
  <c r="AZ2" i="39"/>
  <c r="AX2" i="39" a="1"/>
  <c r="AX2" i="39"/>
  <c r="AW2" i="39" a="1"/>
  <c r="AW2" i="39"/>
  <c r="Z2" i="39" a="1"/>
  <c r="Z2" i="39"/>
  <c r="Y2" i="39" a="1"/>
  <c r="Y2" i="39"/>
  <c r="BD2" i="39"/>
  <c r="X2" i="39" a="1"/>
  <c r="X2" i="39"/>
  <c r="BC2" i="39"/>
  <c r="W2" i="39" a="1"/>
  <c r="W2" i="39"/>
  <c r="BB2" i="39"/>
  <c r="W97" i="39" a="1"/>
  <c r="W97" i="39"/>
  <c r="X97" i="39" a="1"/>
  <c r="X97" i="39"/>
  <c r="BC97" i="39"/>
  <c r="Y97" i="39" a="1"/>
  <c r="Y97" i="39"/>
  <c r="Z97" i="39" a="1"/>
  <c r="Z97" i="39"/>
  <c r="W5" i="39" a="1"/>
  <c r="W5" i="39"/>
  <c r="BB5" i="39"/>
  <c r="X5" i="39" a="1"/>
  <c r="X5" i="39"/>
  <c r="BC5" i="39"/>
  <c r="Y5" i="39" a="1"/>
  <c r="Y5" i="39"/>
  <c r="Z5" i="39" a="1"/>
  <c r="Z5" i="39"/>
  <c r="BE5" i="39"/>
  <c r="W80" i="39" a="1"/>
  <c r="W80" i="39"/>
  <c r="BB80" i="39"/>
  <c r="X80" i="39" a="1"/>
  <c r="X80" i="39"/>
  <c r="BC80" i="39"/>
  <c r="Y80" i="39" a="1"/>
  <c r="Y80" i="39"/>
  <c r="BD80" i="39"/>
  <c r="Z80" i="39" a="1"/>
  <c r="Z80" i="39"/>
  <c r="BE80" i="39"/>
  <c r="W6" i="39" a="1"/>
  <c r="W6" i="39"/>
  <c r="X6" i="39" a="1"/>
  <c r="X6" i="39"/>
  <c r="BC6" i="39"/>
  <c r="Y6" i="39" a="1"/>
  <c r="Y6" i="39"/>
  <c r="BD6" i="39"/>
  <c r="Z6" i="39" a="1"/>
  <c r="Z6" i="39"/>
  <c r="BE6" i="39"/>
  <c r="W7" i="39" a="1"/>
  <c r="W7" i="39"/>
  <c r="BB7" i="39"/>
  <c r="X7" i="39" a="1"/>
  <c r="X7" i="39"/>
  <c r="BC7" i="39"/>
  <c r="Y7" i="39" a="1"/>
  <c r="Y7" i="39"/>
  <c r="Z7" i="39" a="1"/>
  <c r="Z7" i="39"/>
  <c r="W8" i="39" a="1"/>
  <c r="W8" i="39"/>
  <c r="X8" i="39" a="1"/>
  <c r="X8" i="39"/>
  <c r="Y8" i="39" a="1"/>
  <c r="Y8" i="39"/>
  <c r="Z8" i="39" a="1"/>
  <c r="Z8" i="39"/>
  <c r="BE8" i="39"/>
  <c r="W81" i="39" a="1"/>
  <c r="W81" i="39"/>
  <c r="BB81" i="39"/>
  <c r="X81" i="39" a="1"/>
  <c r="X81" i="39"/>
  <c r="BC81" i="39"/>
  <c r="Y81" i="39" a="1"/>
  <c r="Y81" i="39"/>
  <c r="BD81" i="39"/>
  <c r="Z81" i="39" a="1"/>
  <c r="Z81" i="39"/>
  <c r="W9" i="39" a="1"/>
  <c r="W9" i="39"/>
  <c r="BB9" i="39"/>
  <c r="X9" i="39" a="1"/>
  <c r="X9" i="39"/>
  <c r="BC9" i="39"/>
  <c r="Y9" i="39" a="1"/>
  <c r="Y9" i="39"/>
  <c r="BD9" i="39"/>
  <c r="Z9" i="39" a="1"/>
  <c r="Z9" i="39"/>
  <c r="BE9" i="39"/>
  <c r="W10" i="39" a="1"/>
  <c r="W10" i="39"/>
  <c r="BB10" i="39"/>
  <c r="X10" i="39" a="1"/>
  <c r="X10" i="39"/>
  <c r="BC10" i="39"/>
  <c r="Y10" i="39" a="1"/>
  <c r="Y10" i="39"/>
  <c r="BD10" i="39"/>
  <c r="Z10" i="39" a="1"/>
  <c r="Z10" i="39"/>
  <c r="BE10" i="39"/>
  <c r="W73" i="39" a="1"/>
  <c r="W73" i="39"/>
  <c r="X73" i="39" a="1"/>
  <c r="X73" i="39"/>
  <c r="BC73" i="39"/>
  <c r="Y73" i="39" a="1"/>
  <c r="Y73" i="39"/>
  <c r="Z73" i="39" a="1"/>
  <c r="Z73" i="39"/>
  <c r="W67" i="39" a="1"/>
  <c r="W67" i="39"/>
  <c r="BB67" i="39"/>
  <c r="X67" i="39" a="1"/>
  <c r="X67" i="39"/>
  <c r="BC67" i="39"/>
  <c r="Y67" i="39" a="1"/>
  <c r="Y67" i="39"/>
  <c r="BD67" i="39"/>
  <c r="Z67" i="39" a="1"/>
  <c r="Z67" i="39"/>
  <c r="BE67" i="39"/>
  <c r="W11" i="39" a="1"/>
  <c r="W11" i="39"/>
  <c r="BB11" i="39"/>
  <c r="X11" i="39" a="1"/>
  <c r="X11" i="39"/>
  <c r="BC11" i="39"/>
  <c r="Y11" i="39" a="1"/>
  <c r="Y11" i="39"/>
  <c r="BD11" i="39"/>
  <c r="Z11" i="39" a="1"/>
  <c r="Z11" i="39"/>
  <c r="BE11" i="39"/>
  <c r="W12" i="39" a="1"/>
  <c r="W12" i="39"/>
  <c r="X12" i="39" a="1"/>
  <c r="X12" i="39"/>
  <c r="BC12" i="39"/>
  <c r="Y12" i="39" a="1"/>
  <c r="Y12" i="39"/>
  <c r="BD12" i="39"/>
  <c r="Z12" i="39" a="1"/>
  <c r="Z12" i="39"/>
  <c r="W93" i="39" a="1"/>
  <c r="W93" i="39"/>
  <c r="BB93" i="39"/>
  <c r="X93" i="39" a="1"/>
  <c r="X93" i="39"/>
  <c r="BC93" i="39"/>
  <c r="Y93" i="39" a="1"/>
  <c r="Y93" i="39"/>
  <c r="BD93" i="39"/>
  <c r="Z93" i="39" a="1"/>
  <c r="Z93" i="39"/>
  <c r="BE93" i="39"/>
  <c r="W13" i="39" a="1"/>
  <c r="W13" i="39"/>
  <c r="X13" i="39" a="1"/>
  <c r="X13" i="39"/>
  <c r="BC13" i="39"/>
  <c r="Y13" i="39" a="1"/>
  <c r="Y13" i="39"/>
  <c r="Z13" i="39" a="1"/>
  <c r="Z13" i="39"/>
  <c r="W82" i="39" a="1"/>
  <c r="W82" i="39"/>
  <c r="BB82" i="39"/>
  <c r="X82" i="39" a="1"/>
  <c r="X82" i="39"/>
  <c r="BC82" i="39"/>
  <c r="Y82" i="39" a="1"/>
  <c r="Y82" i="39"/>
  <c r="BD82" i="39"/>
  <c r="Z82" i="39" a="1"/>
  <c r="Z82" i="39"/>
  <c r="W14" i="39" a="1"/>
  <c r="W14" i="39"/>
  <c r="BB14" i="39"/>
  <c r="X14" i="39" a="1"/>
  <c r="X14" i="39"/>
  <c r="BC14" i="39"/>
  <c r="Y14" i="39" a="1"/>
  <c r="Y14" i="39"/>
  <c r="BD14" i="39"/>
  <c r="Z14" i="39" a="1"/>
  <c r="Z14" i="39"/>
  <c r="BE14" i="39"/>
  <c r="W15" i="39" a="1"/>
  <c r="W15" i="39"/>
  <c r="X15" i="39" a="1"/>
  <c r="X15" i="39"/>
  <c r="Y15" i="39" a="1"/>
  <c r="Y15" i="39"/>
  <c r="Z15" i="39" a="1"/>
  <c r="Z15" i="39"/>
  <c r="W69" i="39" a="1"/>
  <c r="W69" i="39"/>
  <c r="BB69" i="39"/>
  <c r="X69" i="39" a="1"/>
  <c r="X69" i="39"/>
  <c r="BC69" i="39"/>
  <c r="Y69" i="39" a="1"/>
  <c r="Y69" i="39"/>
  <c r="BD69" i="39"/>
  <c r="Z69" i="39" a="1"/>
  <c r="Z69" i="39"/>
  <c r="BE69" i="39"/>
  <c r="W16" i="39" a="1"/>
  <c r="W16" i="39"/>
  <c r="BB16" i="39"/>
  <c r="X16" i="39" a="1"/>
  <c r="X16" i="39"/>
  <c r="BC16" i="39"/>
  <c r="Y16" i="39" a="1"/>
  <c r="Y16" i="39"/>
  <c r="BD16" i="39"/>
  <c r="Z16" i="39" a="1"/>
  <c r="Z16" i="39"/>
  <c r="BE16" i="39"/>
  <c r="W17" i="39" a="1"/>
  <c r="W17" i="39"/>
  <c r="BB17" i="39"/>
  <c r="X17" i="39" a="1"/>
  <c r="X17" i="39"/>
  <c r="BC17" i="39"/>
  <c r="Y17" i="39" a="1"/>
  <c r="Y17" i="39"/>
  <c r="BD17" i="39"/>
  <c r="Z17" i="39" a="1"/>
  <c r="Z17" i="39"/>
  <c r="W68" i="39" a="1"/>
  <c r="W68" i="39"/>
  <c r="BB68" i="39"/>
  <c r="X68" i="39" a="1"/>
  <c r="X68" i="39"/>
  <c r="BC68" i="39"/>
  <c r="Y68" i="39" a="1"/>
  <c r="Y68" i="39"/>
  <c r="BD68" i="39"/>
  <c r="Z68" i="39" a="1"/>
  <c r="Z68" i="39"/>
  <c r="BE68" i="39"/>
  <c r="W83" i="39" a="1"/>
  <c r="W83" i="39"/>
  <c r="BB83" i="39"/>
  <c r="X83" i="39" a="1"/>
  <c r="X83" i="39"/>
  <c r="BC83" i="39"/>
  <c r="Y83" i="39" a="1"/>
  <c r="Y83" i="39"/>
  <c r="BD83" i="39"/>
  <c r="Z83" i="39" a="1"/>
  <c r="Z83" i="39"/>
  <c r="W70" i="39" a="1"/>
  <c r="W70" i="39"/>
  <c r="BB70" i="39"/>
  <c r="X70" i="39" a="1"/>
  <c r="X70" i="39"/>
  <c r="Y70" i="39" a="1"/>
  <c r="Y70" i="39"/>
  <c r="BD70" i="39"/>
  <c r="Z70" i="39" a="1"/>
  <c r="Z70" i="39"/>
  <c r="BE70" i="39"/>
  <c r="W18" i="39" a="1"/>
  <c r="W18" i="39"/>
  <c r="X18" i="39" a="1"/>
  <c r="X18" i="39"/>
  <c r="BC18" i="39"/>
  <c r="Y18" i="39" a="1"/>
  <c r="Y18" i="39"/>
  <c r="Z18" i="39" a="1"/>
  <c r="Z18" i="39"/>
  <c r="W19" i="39" a="1"/>
  <c r="W19" i="39"/>
  <c r="BB19" i="39"/>
  <c r="X19" i="39" a="1"/>
  <c r="X19" i="39"/>
  <c r="BC19" i="39"/>
  <c r="Y19" i="39" a="1"/>
  <c r="Y19" i="39"/>
  <c r="BD19" i="39"/>
  <c r="Z19" i="39" a="1"/>
  <c r="Z19" i="39"/>
  <c r="W20" i="39" a="1"/>
  <c r="W20" i="39"/>
  <c r="BB20" i="39"/>
  <c r="X20" i="39" a="1"/>
  <c r="X20" i="39"/>
  <c r="BC20" i="39"/>
  <c r="Y20" i="39" a="1"/>
  <c r="Y20" i="39"/>
  <c r="Z20" i="39" a="1"/>
  <c r="Z20" i="39"/>
  <c r="BE20" i="39"/>
  <c r="W71" i="39" a="1"/>
  <c r="W71" i="39"/>
  <c r="X71" i="39" a="1"/>
  <c r="X71" i="39"/>
  <c r="Y71" i="39" a="1"/>
  <c r="Y71" i="39"/>
  <c r="BD71" i="39"/>
  <c r="Z71" i="39" a="1"/>
  <c r="Z71" i="39"/>
  <c r="BE71" i="39"/>
  <c r="W21" i="39" a="1"/>
  <c r="W21" i="39"/>
  <c r="X21" i="39" a="1"/>
  <c r="X21" i="39"/>
  <c r="BC21" i="39"/>
  <c r="Y21" i="39" a="1"/>
  <c r="Y21" i="39"/>
  <c r="BD21" i="39"/>
  <c r="Z21" i="39" a="1"/>
  <c r="Z21" i="39"/>
  <c r="BE21" i="39"/>
  <c r="W22" i="39" a="1"/>
  <c r="W22" i="39"/>
  <c r="BB22" i="39"/>
  <c r="X22" i="39" a="1"/>
  <c r="X22" i="39"/>
  <c r="BC22" i="39"/>
  <c r="Y22" i="39" a="1"/>
  <c r="Y22" i="39"/>
  <c r="Z22" i="39" a="1"/>
  <c r="Z22" i="39"/>
  <c r="W23" i="39" a="1"/>
  <c r="W23" i="39"/>
  <c r="X23" i="39" a="1"/>
  <c r="X23" i="39"/>
  <c r="Y23" i="39" a="1"/>
  <c r="Y23" i="39"/>
  <c r="BD23" i="39"/>
  <c r="Z23" i="39" a="1"/>
  <c r="Z23" i="39"/>
  <c r="BE23" i="39"/>
  <c r="W74" i="39" a="1"/>
  <c r="W74" i="39"/>
  <c r="BB74" i="39"/>
  <c r="X74" i="39" a="1"/>
  <c r="X74" i="39"/>
  <c r="BC74" i="39"/>
  <c r="Y74" i="39" a="1"/>
  <c r="Y74" i="39"/>
  <c r="BD74" i="39"/>
  <c r="Z74" i="39" a="1"/>
  <c r="Z74" i="39"/>
  <c r="BE74" i="39"/>
  <c r="W24" i="39" a="1"/>
  <c r="W24" i="39"/>
  <c r="BB24" i="39"/>
  <c r="X24" i="39" a="1"/>
  <c r="X24" i="39"/>
  <c r="BC24" i="39"/>
  <c r="Y24" i="39" a="1"/>
  <c r="Y24" i="39"/>
  <c r="BD24" i="39"/>
  <c r="Z24" i="39" a="1"/>
  <c r="Z24" i="39"/>
  <c r="BE24" i="39"/>
  <c r="W25" i="39" a="1"/>
  <c r="W25" i="39"/>
  <c r="BB25" i="39"/>
  <c r="X25" i="39" a="1"/>
  <c r="X25" i="39"/>
  <c r="Y25" i="39" a="1"/>
  <c r="Y25" i="39"/>
  <c r="BD25" i="39"/>
  <c r="Z25" i="39" a="1"/>
  <c r="Z25" i="39"/>
  <c r="BE25" i="39"/>
  <c r="W95" i="39" a="1"/>
  <c r="W95" i="39"/>
  <c r="BB95" i="39"/>
  <c r="X95" i="39" a="1"/>
  <c r="X95" i="39"/>
  <c r="BC95" i="39"/>
  <c r="Y95" i="39" a="1"/>
  <c r="Y95" i="39"/>
  <c r="BD95" i="39"/>
  <c r="Z95" i="39" a="1"/>
  <c r="Z95" i="39"/>
  <c r="BE95" i="39"/>
  <c r="W26" i="39" a="1"/>
  <c r="W26" i="39"/>
  <c r="BB26" i="39"/>
  <c r="X26" i="39" a="1"/>
  <c r="X26" i="39"/>
  <c r="BC26" i="39"/>
  <c r="Y26" i="39" a="1"/>
  <c r="Y26" i="39"/>
  <c r="BD26" i="39"/>
  <c r="Z26" i="39" a="1"/>
  <c r="Z26" i="39"/>
  <c r="BE26" i="39"/>
  <c r="W98" i="39" a="1"/>
  <c r="W98" i="39"/>
  <c r="BB98" i="39"/>
  <c r="X98" i="39" a="1"/>
  <c r="X98" i="39"/>
  <c r="BC98" i="39"/>
  <c r="Y98" i="39" a="1"/>
  <c r="Y98" i="39"/>
  <c r="BD98" i="39"/>
  <c r="Z98" i="39" a="1"/>
  <c r="Z98" i="39"/>
  <c r="BE98" i="39"/>
  <c r="W75" i="39" a="1"/>
  <c r="W75" i="39"/>
  <c r="X75" i="39" a="1"/>
  <c r="X75" i="39"/>
  <c r="Y75" i="39" a="1"/>
  <c r="Y75" i="39"/>
  <c r="Z75" i="39" a="1"/>
  <c r="Z75" i="39"/>
  <c r="W76" i="39" a="1"/>
  <c r="W76" i="39"/>
  <c r="X76" i="39" a="1"/>
  <c r="X76" i="39"/>
  <c r="BC76" i="39"/>
  <c r="Y76" i="39" a="1"/>
  <c r="Y76" i="39"/>
  <c r="BD76" i="39"/>
  <c r="Z76" i="39" a="1"/>
  <c r="Z76" i="39"/>
  <c r="BE76" i="39"/>
  <c r="W3" i="39" a="1"/>
  <c r="W3" i="39"/>
  <c r="BB3" i="39"/>
  <c r="X3" i="39" a="1"/>
  <c r="X3" i="39"/>
  <c r="BC3" i="39"/>
  <c r="Y3" i="39" a="1"/>
  <c r="Y3" i="39"/>
  <c r="BD3" i="39"/>
  <c r="Z3" i="39" a="1"/>
  <c r="Z3" i="39"/>
  <c r="BE3" i="39"/>
  <c r="W100" i="39" a="1"/>
  <c r="W100" i="39"/>
  <c r="BB100" i="39"/>
  <c r="X100" i="39" a="1"/>
  <c r="X100" i="39"/>
  <c r="BC100" i="39"/>
  <c r="Y100" i="39" a="1"/>
  <c r="Y100" i="39"/>
  <c r="BD100" i="39"/>
  <c r="Z100" i="39" a="1"/>
  <c r="Z100" i="39"/>
  <c r="BE100" i="39"/>
  <c r="W27" i="39" a="1"/>
  <c r="W27" i="39"/>
  <c r="BB27" i="39"/>
  <c r="X27" i="39" a="1"/>
  <c r="X27" i="39"/>
  <c r="BC27" i="39"/>
  <c r="Y27" i="39" a="1"/>
  <c r="Y27" i="39"/>
  <c r="BD27" i="39"/>
  <c r="Z27" i="39" a="1"/>
  <c r="Z27" i="39"/>
  <c r="BE27" i="39"/>
  <c r="W28" i="39" a="1"/>
  <c r="W28" i="39"/>
  <c r="X28" i="39" a="1"/>
  <c r="X28" i="39"/>
  <c r="Y28" i="39" a="1"/>
  <c r="Y28" i="39"/>
  <c r="BD28" i="39"/>
  <c r="Z28" i="39" a="1"/>
  <c r="Z28" i="39"/>
  <c r="BE28" i="39"/>
  <c r="W29" i="39" a="1"/>
  <c r="W29" i="39"/>
  <c r="X29" i="39" a="1"/>
  <c r="X29" i="39"/>
  <c r="BC29" i="39"/>
  <c r="Y29" i="39" a="1"/>
  <c r="Y29" i="39"/>
  <c r="BD29" i="39"/>
  <c r="Z29" i="39" a="1"/>
  <c r="Z29" i="39"/>
  <c r="BE29" i="39"/>
  <c r="W30" i="39" a="1"/>
  <c r="W30" i="39"/>
  <c r="BB30" i="39"/>
  <c r="X30" i="39" a="1"/>
  <c r="X30" i="39"/>
  <c r="BC30" i="39"/>
  <c r="Y30" i="39" a="1"/>
  <c r="Y30" i="39"/>
  <c r="Z30" i="39" a="1"/>
  <c r="Z30" i="39"/>
  <c r="W31" i="39" a="1"/>
  <c r="W31" i="39"/>
  <c r="BB31" i="39"/>
  <c r="X31" i="39" a="1"/>
  <c r="X31" i="39"/>
  <c r="BC31" i="39"/>
  <c r="Y31" i="39" a="1"/>
  <c r="Y31" i="39"/>
  <c r="BD31" i="39"/>
  <c r="Z31" i="39" a="1"/>
  <c r="Z31" i="39"/>
  <c r="BE31" i="39"/>
  <c r="W77" i="39" a="1"/>
  <c r="W77" i="39"/>
  <c r="BB77" i="39"/>
  <c r="X77" i="39" a="1"/>
  <c r="X77" i="39"/>
  <c r="BC77" i="39"/>
  <c r="Y77" i="39" a="1"/>
  <c r="Y77" i="39"/>
  <c r="BD77" i="39"/>
  <c r="Z77" i="39" a="1"/>
  <c r="Z77" i="39"/>
  <c r="BE77" i="39"/>
  <c r="W32" i="39" a="1"/>
  <c r="W32" i="39"/>
  <c r="BB32" i="39"/>
  <c r="X32" i="39" a="1"/>
  <c r="X32" i="39"/>
  <c r="BC32" i="39"/>
  <c r="Y32" i="39" a="1"/>
  <c r="Y32" i="39"/>
  <c r="BD32" i="39"/>
  <c r="Z32" i="39" a="1"/>
  <c r="Z32" i="39"/>
  <c r="W33" i="39" a="1"/>
  <c r="W33" i="39"/>
  <c r="X33" i="39" a="1"/>
  <c r="X33" i="39"/>
  <c r="BC33" i="39"/>
  <c r="Y33" i="39" a="1"/>
  <c r="Y33" i="39"/>
  <c r="BD33" i="39"/>
  <c r="Z33" i="39" a="1"/>
  <c r="Z33" i="39"/>
  <c r="BE33" i="39"/>
  <c r="W34" i="39" a="1"/>
  <c r="W34" i="39"/>
  <c r="BB34" i="39"/>
  <c r="X34" i="39" a="1"/>
  <c r="X34" i="39"/>
  <c r="BC34" i="39"/>
  <c r="Y34" i="39" a="1"/>
  <c r="Y34" i="39"/>
  <c r="BD34" i="39"/>
  <c r="Z34" i="39" a="1"/>
  <c r="Z34" i="39"/>
  <c r="BE34" i="39"/>
  <c r="W35" i="39" a="1"/>
  <c r="W35" i="39"/>
  <c r="BB35" i="39"/>
  <c r="X35" i="39" a="1"/>
  <c r="X35" i="39"/>
  <c r="Y35" i="39" a="1"/>
  <c r="Y35" i="39"/>
  <c r="Z35" i="39" a="1"/>
  <c r="Z35" i="39"/>
  <c r="BE35" i="39"/>
  <c r="W36" i="39" a="1"/>
  <c r="W36" i="39"/>
  <c r="BB36" i="39"/>
  <c r="X36" i="39" a="1"/>
  <c r="X36" i="39"/>
  <c r="BC36" i="39"/>
  <c r="Y36" i="39" a="1"/>
  <c r="Y36" i="39"/>
  <c r="BD36" i="39"/>
  <c r="Z36" i="39" a="1"/>
  <c r="Z36" i="39"/>
  <c r="BE36" i="39"/>
  <c r="W37" i="39" a="1"/>
  <c r="W37" i="39"/>
  <c r="BB37" i="39"/>
  <c r="X37" i="39" a="1"/>
  <c r="X37" i="39"/>
  <c r="BC37" i="39"/>
  <c r="Y37" i="39" a="1"/>
  <c r="Y37" i="39"/>
  <c r="BD37" i="39"/>
  <c r="Z37" i="39" a="1"/>
  <c r="Z37" i="39"/>
  <c r="W38" i="39" a="1"/>
  <c r="W38" i="39"/>
  <c r="X38" i="39" a="1"/>
  <c r="X38" i="39"/>
  <c r="BC38" i="39"/>
  <c r="Y38" i="39" a="1"/>
  <c r="Y38" i="39"/>
  <c r="Z38" i="39" a="1"/>
  <c r="Z38" i="39"/>
  <c r="BE38" i="39"/>
  <c r="W94" i="39" a="1"/>
  <c r="W94" i="39"/>
  <c r="BB94" i="39"/>
  <c r="X94" i="39" a="1"/>
  <c r="X94" i="39"/>
  <c r="Y94" i="39" a="1"/>
  <c r="Y94" i="39"/>
  <c r="BD94" i="39"/>
  <c r="Z94" i="39" a="1"/>
  <c r="Z94" i="39"/>
  <c r="BE94" i="39"/>
  <c r="W39" i="39" a="1"/>
  <c r="W39" i="39"/>
  <c r="BB39" i="39"/>
  <c r="X39" i="39" a="1"/>
  <c r="X39" i="39"/>
  <c r="BC39" i="39"/>
  <c r="Y39" i="39" a="1"/>
  <c r="Y39" i="39"/>
  <c r="BD39" i="39"/>
  <c r="Z39" i="39" a="1"/>
  <c r="Z39" i="39"/>
  <c r="W40" i="39" a="1"/>
  <c r="W40" i="39"/>
  <c r="BB40" i="39"/>
  <c r="X40" i="39" a="1"/>
  <c r="X40" i="39"/>
  <c r="BC40" i="39"/>
  <c r="Y40" i="39" a="1"/>
  <c r="Y40" i="39"/>
  <c r="Z40" i="39" a="1"/>
  <c r="Z40" i="39"/>
  <c r="BE40" i="39"/>
  <c r="W41" i="39" a="1"/>
  <c r="W41" i="39"/>
  <c r="BB41" i="39"/>
  <c r="X41" i="39" a="1"/>
  <c r="X41" i="39"/>
  <c r="BC41" i="39"/>
  <c r="Y41" i="39" a="1"/>
  <c r="Y41" i="39"/>
  <c r="BD41" i="39"/>
  <c r="Z41" i="39" a="1"/>
  <c r="Z41" i="39"/>
  <c r="BE41" i="39"/>
  <c r="W78" i="39" a="1"/>
  <c r="W78" i="39"/>
  <c r="X78" i="39" a="1"/>
  <c r="X78" i="39"/>
  <c r="BC78" i="39"/>
  <c r="Y78" i="39" a="1"/>
  <c r="Y78" i="39"/>
  <c r="BD78" i="39"/>
  <c r="Z78" i="39" a="1"/>
  <c r="Z78" i="39"/>
  <c r="BE78" i="39"/>
  <c r="W42" i="39" a="1"/>
  <c r="W42" i="39"/>
  <c r="BB42" i="39"/>
  <c r="X42" i="39" a="1"/>
  <c r="X42" i="39"/>
  <c r="BC42" i="39"/>
  <c r="Y42" i="39" a="1"/>
  <c r="Y42" i="39"/>
  <c r="Z42" i="39" a="1"/>
  <c r="Z42" i="39"/>
  <c r="W43" i="39" a="1"/>
  <c r="W43" i="39"/>
  <c r="X43" i="39" a="1"/>
  <c r="X43" i="39"/>
  <c r="Y43" i="39" a="1"/>
  <c r="Y43" i="39"/>
  <c r="BD43" i="39"/>
  <c r="Z43" i="39" a="1"/>
  <c r="Z43" i="39"/>
  <c r="BE43" i="39"/>
  <c r="W44" i="39" a="1"/>
  <c r="W44" i="39"/>
  <c r="BB44" i="39"/>
  <c r="X44" i="39" a="1"/>
  <c r="X44" i="39"/>
  <c r="BC44" i="39"/>
  <c r="Y44" i="39" a="1"/>
  <c r="Y44" i="39"/>
  <c r="BD44" i="39"/>
  <c r="Z44" i="39" a="1"/>
  <c r="Z44" i="39"/>
  <c r="BE44" i="39"/>
  <c r="W45" i="39" a="1"/>
  <c r="W45" i="39"/>
  <c r="X45" i="39" a="1"/>
  <c r="X45" i="39"/>
  <c r="Y45" i="39" a="1"/>
  <c r="Y45" i="39"/>
  <c r="Z45" i="39" a="1"/>
  <c r="Z45" i="39"/>
  <c r="W46" i="39" a="1"/>
  <c r="W46" i="39"/>
  <c r="BB46" i="39"/>
  <c r="X46" i="39" a="1"/>
  <c r="X46" i="39"/>
  <c r="BC46" i="39"/>
  <c r="Y46" i="39" a="1"/>
  <c r="Y46" i="39"/>
  <c r="BD46" i="39"/>
  <c r="Z46" i="39" a="1"/>
  <c r="Z46" i="39"/>
  <c r="BE46" i="39"/>
  <c r="W47" i="39" a="1"/>
  <c r="W47" i="39"/>
  <c r="BB47" i="39"/>
  <c r="X47" i="39" a="1"/>
  <c r="X47" i="39"/>
  <c r="BC47" i="39"/>
  <c r="Y47" i="39" a="1"/>
  <c r="Y47" i="39"/>
  <c r="Z47" i="39" a="1"/>
  <c r="Z47" i="39"/>
  <c r="W48" i="39" a="1"/>
  <c r="W48" i="39"/>
  <c r="X48" i="39" a="1"/>
  <c r="X48" i="39"/>
  <c r="Y48" i="39" a="1"/>
  <c r="Y48" i="39"/>
  <c r="Z48" i="39" a="1"/>
  <c r="Z48" i="39"/>
  <c r="BE48" i="39"/>
  <c r="W49" i="39" a="1"/>
  <c r="W49" i="39"/>
  <c r="BB49" i="39"/>
  <c r="X49" i="39" a="1"/>
  <c r="X49" i="39"/>
  <c r="BC49" i="39"/>
  <c r="Y49" i="39" a="1"/>
  <c r="Y49" i="39"/>
  <c r="BD49" i="39"/>
  <c r="Z49" i="39" a="1"/>
  <c r="Z49" i="39"/>
  <c r="BE49" i="39"/>
  <c r="W50" i="39" a="1"/>
  <c r="W50" i="39"/>
  <c r="X50" i="39" a="1"/>
  <c r="X50" i="39"/>
  <c r="Y50" i="39" a="1"/>
  <c r="Y50" i="39"/>
  <c r="Z50" i="39" a="1"/>
  <c r="Z50" i="39"/>
  <c r="W51" i="39" a="1"/>
  <c r="W51" i="39"/>
  <c r="X51" i="39" a="1"/>
  <c r="X51" i="39"/>
  <c r="BC51" i="39"/>
  <c r="Y51" i="39" a="1"/>
  <c r="Y51" i="39"/>
  <c r="BD51" i="39"/>
  <c r="Z51" i="39" a="1"/>
  <c r="Z51" i="39"/>
  <c r="BE51" i="39"/>
  <c r="W52" i="39" a="1"/>
  <c r="W52" i="39"/>
  <c r="BB52" i="39"/>
  <c r="X52" i="39" a="1"/>
  <c r="X52" i="39"/>
  <c r="BC52" i="39"/>
  <c r="Y52" i="39" a="1"/>
  <c r="Y52" i="39"/>
  <c r="Z52" i="39" a="1"/>
  <c r="Z52" i="39"/>
  <c r="W53" i="39" a="1"/>
  <c r="W53" i="39"/>
  <c r="X53" i="39" a="1"/>
  <c r="X53" i="39"/>
  <c r="Y53" i="39" a="1"/>
  <c r="Y53" i="39"/>
  <c r="Z53" i="39" a="1"/>
  <c r="Z53" i="39"/>
  <c r="BE53" i="39"/>
  <c r="W54" i="39" a="1"/>
  <c r="W54" i="39"/>
  <c r="BB54" i="39"/>
  <c r="X54" i="39" a="1"/>
  <c r="X54" i="39"/>
  <c r="BC54" i="39"/>
  <c r="Y54" i="39" a="1"/>
  <c r="Y54" i="39"/>
  <c r="BD54" i="39"/>
  <c r="Z54" i="39" a="1"/>
  <c r="Z54" i="39"/>
  <c r="BE54" i="39"/>
  <c r="W55" i="39" a="1"/>
  <c r="W55" i="39"/>
  <c r="X55" i="39" a="1"/>
  <c r="X55" i="39"/>
  <c r="Y55" i="39" a="1"/>
  <c r="Y55" i="39"/>
  <c r="Z55" i="39" a="1"/>
  <c r="Z55" i="39"/>
  <c r="W56" i="39" a="1"/>
  <c r="W56" i="39"/>
  <c r="BB56" i="39"/>
  <c r="X56" i="39" a="1"/>
  <c r="X56" i="39"/>
  <c r="BC56" i="39"/>
  <c r="Y56" i="39" a="1"/>
  <c r="Y56" i="39"/>
  <c r="BD56" i="39"/>
  <c r="Z56" i="39" a="1"/>
  <c r="Z56" i="39"/>
  <c r="BE56" i="39"/>
  <c r="W57" i="39" a="1"/>
  <c r="W57" i="39"/>
  <c r="BB57" i="39"/>
  <c r="X57" i="39" a="1"/>
  <c r="X57" i="39"/>
  <c r="BC57" i="39"/>
  <c r="Y57" i="39" a="1"/>
  <c r="Y57" i="39"/>
  <c r="Z57" i="39" a="1"/>
  <c r="Z57" i="39"/>
  <c r="W58" i="39" a="1"/>
  <c r="W58" i="39"/>
  <c r="X58" i="39" a="1"/>
  <c r="X58" i="39"/>
  <c r="Y58" i="39" a="1"/>
  <c r="Y58" i="39"/>
  <c r="Z58" i="39" a="1"/>
  <c r="Z58" i="39"/>
  <c r="BE58" i="39"/>
  <c r="W59" i="39" a="1"/>
  <c r="W59" i="39"/>
  <c r="BB59" i="39"/>
  <c r="X59" i="39" a="1"/>
  <c r="X59" i="39"/>
  <c r="BC59" i="39"/>
  <c r="Y59" i="39" a="1"/>
  <c r="Y59" i="39"/>
  <c r="BD59" i="39"/>
  <c r="Z59" i="39" a="1"/>
  <c r="Z59" i="39"/>
  <c r="BE59" i="39"/>
  <c r="W60" i="39" a="1"/>
  <c r="W60" i="39"/>
  <c r="X60" i="39" a="1"/>
  <c r="X60" i="39"/>
  <c r="Y60" i="39" a="1"/>
  <c r="Y60" i="39"/>
  <c r="Z60" i="39" a="1"/>
  <c r="Z60" i="39"/>
  <c r="W61" i="39" a="1"/>
  <c r="W61" i="39"/>
  <c r="X61" i="39" a="1"/>
  <c r="X61" i="39"/>
  <c r="BC61" i="39"/>
  <c r="Y61" i="39" a="1"/>
  <c r="Y61" i="39"/>
  <c r="BD61" i="39"/>
  <c r="Z61" i="39" a="1"/>
  <c r="Z61" i="39"/>
  <c r="BE61" i="39"/>
  <c r="W87" i="39" a="1"/>
  <c r="W87" i="39"/>
  <c r="BB87" i="39"/>
  <c r="X87" i="39" a="1"/>
  <c r="X87" i="39"/>
  <c r="BC87" i="39"/>
  <c r="Y87" i="39" a="1"/>
  <c r="Y87" i="39"/>
  <c r="BD87" i="39"/>
  <c r="Z87" i="39" a="1"/>
  <c r="Z87" i="39"/>
  <c r="BE87" i="39"/>
  <c r="W62" i="39" a="1"/>
  <c r="W62" i="39"/>
  <c r="BB62" i="39"/>
  <c r="X62" i="39" a="1"/>
  <c r="X62" i="39"/>
  <c r="BC62" i="39"/>
  <c r="Y62" i="39" a="1"/>
  <c r="Y62" i="39"/>
  <c r="BD62" i="39"/>
  <c r="Z62" i="39" a="1"/>
  <c r="Z62" i="39"/>
  <c r="BE62" i="39"/>
  <c r="W79" i="39" a="1"/>
  <c r="W79" i="39"/>
  <c r="BB79" i="39"/>
  <c r="X79" i="39" a="1"/>
  <c r="X79" i="39"/>
  <c r="BC79" i="39"/>
  <c r="Y79" i="39" a="1"/>
  <c r="Y79" i="39"/>
  <c r="BD79" i="39"/>
  <c r="Z79" i="39" a="1"/>
  <c r="Z79" i="39"/>
  <c r="BE79" i="39"/>
  <c r="W72" i="39" a="1"/>
  <c r="W72" i="39"/>
  <c r="BB72" i="39"/>
  <c r="X72" i="39" a="1"/>
  <c r="X72" i="39"/>
  <c r="BC72" i="39"/>
  <c r="Y72" i="39" a="1"/>
  <c r="Y72" i="39"/>
  <c r="BD72" i="39"/>
  <c r="Z72" i="39" a="1"/>
  <c r="Z72" i="39"/>
  <c r="W63" i="39" a="1"/>
  <c r="W63" i="39"/>
  <c r="X63" i="39" a="1"/>
  <c r="X63" i="39"/>
  <c r="BC63" i="39"/>
  <c r="Y63" i="39" a="1"/>
  <c r="Y63" i="39"/>
  <c r="BD63" i="39"/>
  <c r="Z63" i="39" a="1"/>
  <c r="Z63" i="39"/>
  <c r="BE63" i="39"/>
  <c r="W64" i="39" a="1"/>
  <c r="W64" i="39"/>
  <c r="BB64" i="39"/>
  <c r="X64" i="39" a="1"/>
  <c r="X64" i="39"/>
  <c r="BC64" i="39"/>
  <c r="Y64" i="39" a="1"/>
  <c r="Y64" i="39"/>
  <c r="BD64" i="39"/>
  <c r="Z64" i="39" a="1"/>
  <c r="Z64" i="39"/>
  <c r="BE64" i="39"/>
  <c r="W65" i="39" a="1"/>
  <c r="W65" i="39"/>
  <c r="BB65" i="39"/>
  <c r="X65" i="39" a="1"/>
  <c r="X65" i="39"/>
  <c r="Y65" i="39" a="1"/>
  <c r="Y65" i="39"/>
  <c r="Z65" i="39" a="1"/>
  <c r="Z65" i="39"/>
  <c r="BE65" i="39"/>
  <c r="W88" i="39" a="1"/>
  <c r="W88" i="39"/>
  <c r="BB88" i="39"/>
  <c r="X88" i="39" a="1"/>
  <c r="X88" i="39"/>
  <c r="BC88" i="39"/>
  <c r="Y88" i="39" a="1"/>
  <c r="Y88" i="39"/>
  <c r="BD88" i="39"/>
  <c r="Z88" i="39" a="1"/>
  <c r="Z88" i="39"/>
  <c r="BE88" i="39"/>
  <c r="W90" i="39" a="1"/>
  <c r="W90" i="39"/>
  <c r="BB90" i="39"/>
  <c r="X90" i="39" a="1"/>
  <c r="X90" i="39"/>
  <c r="Y90" i="39" a="1"/>
  <c r="Y90" i="39"/>
  <c r="BD90" i="39"/>
  <c r="Z90" i="39" a="1"/>
  <c r="Z90" i="39"/>
  <c r="BE90" i="39"/>
  <c r="W96" i="39" a="1"/>
  <c r="W96" i="39"/>
  <c r="BB96" i="39"/>
  <c r="X96" i="39" a="1"/>
  <c r="X96" i="39"/>
  <c r="BC96" i="39"/>
  <c r="Y96" i="39" a="1"/>
  <c r="Y96" i="39"/>
  <c r="BD96" i="39"/>
  <c r="Z96" i="39" a="1"/>
  <c r="Z96" i="39"/>
  <c r="W84" i="39" a="1"/>
  <c r="W84" i="39"/>
  <c r="X84" i="39" a="1"/>
  <c r="X84" i="39"/>
  <c r="Y84" i="39" a="1"/>
  <c r="Y84" i="39"/>
  <c r="BD84" i="39"/>
  <c r="Z84" i="39" a="1"/>
  <c r="Z84" i="39"/>
  <c r="BE84" i="39"/>
  <c r="W89" i="39" a="1"/>
  <c r="W89" i="39"/>
  <c r="BB89" i="39"/>
  <c r="X89" i="39" a="1"/>
  <c r="X89" i="39"/>
  <c r="Y89" i="39" a="1"/>
  <c r="Y89" i="39"/>
  <c r="BD89" i="39"/>
  <c r="Z89" i="39" a="1"/>
  <c r="Z89" i="39"/>
  <c r="BE89" i="39"/>
  <c r="W85" i="39" a="1"/>
  <c r="W85" i="39"/>
  <c r="BB85" i="39"/>
  <c r="X85" i="39" a="1"/>
  <c r="X85" i="39"/>
  <c r="BC85" i="39"/>
  <c r="Y85" i="39" a="1"/>
  <c r="Y85" i="39"/>
  <c r="BD85" i="39"/>
  <c r="Z85" i="39" a="1"/>
  <c r="Z85" i="39"/>
  <c r="BE85" i="39"/>
  <c r="W86" i="39" a="1"/>
  <c r="W86" i="39"/>
  <c r="BB86" i="39"/>
  <c r="X86" i="39" a="1"/>
  <c r="X86" i="39"/>
  <c r="BC86" i="39"/>
  <c r="Y86" i="39" a="1"/>
  <c r="Y86" i="39"/>
  <c r="BD86" i="39"/>
  <c r="Z86" i="39" a="1"/>
  <c r="Z86" i="39"/>
  <c r="W91" i="39" a="1"/>
  <c r="W91" i="39"/>
  <c r="X91" i="39" a="1"/>
  <c r="X91" i="39"/>
  <c r="BC91" i="39"/>
  <c r="Y91" i="39" a="1"/>
  <c r="Y91" i="39"/>
  <c r="BD91" i="39"/>
  <c r="Z91" i="39" a="1"/>
  <c r="Z91" i="39"/>
  <c r="W66" i="39" a="1"/>
  <c r="W66" i="39"/>
  <c r="BB66" i="39"/>
  <c r="X66" i="39" a="1"/>
  <c r="X66" i="39"/>
  <c r="BC66" i="39"/>
  <c r="Y66" i="39" a="1"/>
  <c r="Y66" i="39"/>
  <c r="BD66" i="39"/>
  <c r="Z66" i="39" a="1"/>
  <c r="Z66" i="39"/>
  <c r="BE66" i="39"/>
  <c r="W92" i="39" a="1"/>
  <c r="W92" i="39"/>
  <c r="BB92" i="39"/>
  <c r="X92" i="39" a="1"/>
  <c r="X92" i="39"/>
  <c r="BC92" i="39"/>
  <c r="Y92" i="39" a="1"/>
  <c r="Y92" i="39"/>
  <c r="BD92" i="39"/>
  <c r="Z92" i="39" a="1"/>
  <c r="Z92" i="39"/>
  <c r="BE92" i="39"/>
  <c r="W99" i="39" a="1"/>
  <c r="W99" i="39"/>
  <c r="BB99" i="39"/>
  <c r="X99" i="39" a="1"/>
  <c r="X99" i="39"/>
  <c r="Y99" i="39" a="1"/>
  <c r="Y99" i="39"/>
  <c r="BD99" i="39"/>
  <c r="Z99" i="39" a="1"/>
  <c r="Z99" i="39"/>
  <c r="BE99" i="39"/>
  <c r="W101" i="39" a="1"/>
  <c r="W101" i="39"/>
  <c r="BB101" i="39"/>
  <c r="X101" i="39" a="1"/>
  <c r="X101" i="39"/>
  <c r="BC101" i="39"/>
  <c r="Y101" i="39" a="1"/>
  <c r="Y101" i="39"/>
  <c r="BD101" i="39"/>
  <c r="Z101" i="39" a="1"/>
  <c r="Z101" i="39"/>
  <c r="Z4" i="39" a="1"/>
  <c r="Z4" i="39"/>
  <c r="BE4" i="39"/>
  <c r="Y4" i="39" a="1"/>
  <c r="Y4" i="39"/>
  <c r="BD4" i="39"/>
  <c r="X4" i="39" a="1"/>
  <c r="X4" i="39"/>
  <c r="BC4" i="39"/>
  <c r="W4" i="39" a="1"/>
  <c r="W4" i="39"/>
  <c r="BB4" i="39"/>
  <c r="S17" i="39"/>
  <c r="S97" i="39"/>
  <c r="T97" i="39"/>
  <c r="U97" i="39"/>
  <c r="V97" i="39"/>
  <c r="S5" i="39"/>
  <c r="T5" i="39"/>
  <c r="U5" i="39"/>
  <c r="V5" i="39"/>
  <c r="S80" i="39"/>
  <c r="T80" i="39"/>
  <c r="U80" i="39"/>
  <c r="AH80" i="39"/>
  <c r="V80" i="39"/>
  <c r="S6" i="39"/>
  <c r="T6" i="39"/>
  <c r="U6" i="39"/>
  <c r="V6" i="39"/>
  <c r="S61" i="39"/>
  <c r="T61" i="39"/>
  <c r="U61" i="39"/>
  <c r="V61" i="39"/>
  <c r="S7" i="39"/>
  <c r="T7" i="39"/>
  <c r="U7" i="39"/>
  <c r="V7" i="39"/>
  <c r="S8" i="39"/>
  <c r="T8" i="39"/>
  <c r="U8" i="39"/>
  <c r="V8" i="39"/>
  <c r="S87" i="39"/>
  <c r="T87" i="39"/>
  <c r="U87" i="39"/>
  <c r="V87" i="39"/>
  <c r="S81" i="39"/>
  <c r="T81" i="39"/>
  <c r="U81" i="39"/>
  <c r="V81" i="39"/>
  <c r="S62" i="39"/>
  <c r="T62" i="39"/>
  <c r="U62" i="39"/>
  <c r="V62" i="39"/>
  <c r="S9" i="39"/>
  <c r="T9" i="39"/>
  <c r="U9" i="39"/>
  <c r="AR9" i="39" a="1"/>
  <c r="AR9" i="39"/>
  <c r="V9" i="39"/>
  <c r="S10" i="39"/>
  <c r="T10" i="39"/>
  <c r="U10" i="39"/>
  <c r="V10" i="39"/>
  <c r="S73" i="39"/>
  <c r="T73" i="39"/>
  <c r="U73" i="39"/>
  <c r="V73" i="39"/>
  <c r="S67" i="39"/>
  <c r="T67" i="39"/>
  <c r="U67" i="39"/>
  <c r="V67" i="39"/>
  <c r="S11" i="39"/>
  <c r="T11" i="39"/>
  <c r="AG11" i="39"/>
  <c r="U11" i="39"/>
  <c r="V11" i="39"/>
  <c r="S12" i="39"/>
  <c r="T12" i="39"/>
  <c r="U12" i="39"/>
  <c r="V12" i="39"/>
  <c r="S93" i="39"/>
  <c r="T93" i="39"/>
  <c r="U93" i="39"/>
  <c r="V93" i="39"/>
  <c r="AS93" i="39" a="1"/>
  <c r="AS93" i="39"/>
  <c r="S13" i="39"/>
  <c r="T13" i="39"/>
  <c r="U13" i="39"/>
  <c r="V13" i="39"/>
  <c r="S82" i="39"/>
  <c r="T82" i="39"/>
  <c r="U82" i="39"/>
  <c r="V82" i="39"/>
  <c r="S14" i="39"/>
  <c r="T14" i="39"/>
  <c r="U14" i="39"/>
  <c r="V14" i="39"/>
  <c r="S15" i="39"/>
  <c r="T15" i="39"/>
  <c r="U15" i="39"/>
  <c r="V15" i="39"/>
  <c r="S69" i="39"/>
  <c r="T69" i="39"/>
  <c r="U69" i="39"/>
  <c r="V69" i="39"/>
  <c r="S16" i="39"/>
  <c r="T16" i="39"/>
  <c r="U16" i="39"/>
  <c r="V16" i="39"/>
  <c r="T17" i="39"/>
  <c r="U17" i="39"/>
  <c r="V17" i="39"/>
  <c r="S68" i="39"/>
  <c r="T68" i="39"/>
  <c r="U68" i="39"/>
  <c r="V68" i="39"/>
  <c r="S79" i="39"/>
  <c r="T79" i="39"/>
  <c r="U79" i="39"/>
  <c r="V79" i="39"/>
  <c r="S83" i="39"/>
  <c r="T83" i="39"/>
  <c r="U83" i="39"/>
  <c r="V83" i="39"/>
  <c r="S70" i="39"/>
  <c r="T70" i="39"/>
  <c r="U70" i="39"/>
  <c r="V70" i="39"/>
  <c r="S18" i="39"/>
  <c r="T18" i="39"/>
  <c r="U18" i="39"/>
  <c r="V18" i="39"/>
  <c r="S19" i="39"/>
  <c r="T19" i="39"/>
  <c r="U19" i="39"/>
  <c r="V19" i="39"/>
  <c r="S72" i="39"/>
  <c r="T72" i="39"/>
  <c r="U72" i="39"/>
  <c r="V72" i="39"/>
  <c r="S20" i="39"/>
  <c r="T20" i="39"/>
  <c r="U20" i="39"/>
  <c r="V20" i="39"/>
  <c r="S71" i="39"/>
  <c r="T71" i="39"/>
  <c r="U71" i="39"/>
  <c r="AH71" i="39"/>
  <c r="V71" i="39"/>
  <c r="S21" i="39"/>
  <c r="T21" i="39"/>
  <c r="U21" i="39"/>
  <c r="V21" i="39"/>
  <c r="S22" i="39"/>
  <c r="T22" i="39"/>
  <c r="U22" i="39"/>
  <c r="V22" i="39"/>
  <c r="S63" i="39"/>
  <c r="T63" i="39"/>
  <c r="U63" i="39"/>
  <c r="V63" i="39"/>
  <c r="S64" i="39"/>
  <c r="T64" i="39"/>
  <c r="U64" i="39"/>
  <c r="V64" i="39"/>
  <c r="S23" i="39"/>
  <c r="T23" i="39"/>
  <c r="U23" i="39"/>
  <c r="V23" i="39"/>
  <c r="S65" i="39"/>
  <c r="T65" i="39"/>
  <c r="U65" i="39"/>
  <c r="V65" i="39"/>
  <c r="S2" i="39"/>
  <c r="T2" i="39"/>
  <c r="U2" i="39"/>
  <c r="V2" i="39"/>
  <c r="S74" i="39"/>
  <c r="T74" i="39"/>
  <c r="U74" i="39"/>
  <c r="AR74" i="39" a="1"/>
  <c r="AR74" i="39"/>
  <c r="V74" i="39"/>
  <c r="S99" i="39"/>
  <c r="T99" i="39"/>
  <c r="U99" i="39"/>
  <c r="V99" i="39"/>
  <c r="S24" i="39"/>
  <c r="T24" i="39"/>
  <c r="U24" i="39"/>
  <c r="V24" i="39"/>
  <c r="AI24" i="39"/>
  <c r="S25" i="39"/>
  <c r="T25" i="39"/>
  <c r="U25" i="39"/>
  <c r="V25" i="39"/>
  <c r="S95" i="39"/>
  <c r="T95" i="39"/>
  <c r="U95" i="39"/>
  <c r="V95" i="39"/>
  <c r="S88" i="39"/>
  <c r="T88" i="39"/>
  <c r="U88" i="39"/>
  <c r="V88" i="39"/>
  <c r="S26" i="39"/>
  <c r="T26" i="39"/>
  <c r="U26" i="39"/>
  <c r="V26" i="39"/>
  <c r="S98" i="39"/>
  <c r="T98" i="39"/>
  <c r="U98" i="39"/>
  <c r="AH98" i="39"/>
  <c r="V98" i="39"/>
  <c r="S75" i="39"/>
  <c r="T75" i="39"/>
  <c r="U75" i="39"/>
  <c r="V75" i="39"/>
  <c r="AI75" i="39"/>
  <c r="S90" i="39"/>
  <c r="T90" i="39"/>
  <c r="U90" i="39"/>
  <c r="V90" i="39"/>
  <c r="AI90" i="39"/>
  <c r="S76" i="39"/>
  <c r="T76" i="39"/>
  <c r="U76" i="39"/>
  <c r="V76" i="39"/>
  <c r="S3" i="39"/>
  <c r="AF3" i="39"/>
  <c r="T3" i="39"/>
  <c r="U3" i="39"/>
  <c r="V3" i="39"/>
  <c r="S100" i="39"/>
  <c r="T100" i="39"/>
  <c r="U100" i="39"/>
  <c r="V100" i="39"/>
  <c r="S27" i="39"/>
  <c r="T27" i="39"/>
  <c r="U27" i="39"/>
  <c r="V27" i="39"/>
  <c r="S28" i="39"/>
  <c r="T28" i="39"/>
  <c r="U28" i="39"/>
  <c r="V28" i="39"/>
  <c r="S29" i="39"/>
  <c r="T29" i="39"/>
  <c r="U29" i="39"/>
  <c r="V29" i="39"/>
  <c r="S30" i="39"/>
  <c r="T30" i="39"/>
  <c r="U30" i="39"/>
  <c r="V30" i="39"/>
  <c r="S31" i="39"/>
  <c r="T31" i="39"/>
  <c r="U31" i="39"/>
  <c r="V31" i="39"/>
  <c r="S96" i="39"/>
  <c r="T96" i="39"/>
  <c r="U96" i="39"/>
  <c r="V96" i="39"/>
  <c r="S77" i="39"/>
  <c r="T77" i="39"/>
  <c r="U77" i="39"/>
  <c r="V77" i="39"/>
  <c r="S32" i="39"/>
  <c r="T32" i="39"/>
  <c r="U32" i="39"/>
  <c r="V32" i="39"/>
  <c r="AI32" i="39"/>
  <c r="S33" i="39"/>
  <c r="T33" i="39"/>
  <c r="U33" i="39"/>
  <c r="V33" i="39"/>
  <c r="S84" i="39"/>
  <c r="T84" i="39"/>
  <c r="U84" i="39"/>
  <c r="V84" i="39"/>
  <c r="S34" i="39"/>
  <c r="T34" i="39"/>
  <c r="U34" i="39"/>
  <c r="V34" i="39"/>
  <c r="S35" i="39"/>
  <c r="T35" i="39"/>
  <c r="AG35" i="39"/>
  <c r="U35" i="39"/>
  <c r="V35" i="39"/>
  <c r="S36" i="39"/>
  <c r="T36" i="39"/>
  <c r="U36" i="39"/>
  <c r="AH36" i="39"/>
  <c r="V36" i="39"/>
  <c r="S89" i="39"/>
  <c r="T89" i="39"/>
  <c r="U89" i="39"/>
  <c r="V89" i="39"/>
  <c r="S85" i="39"/>
  <c r="T85" i="39"/>
  <c r="U85" i="39"/>
  <c r="V85" i="39"/>
  <c r="S37" i="39"/>
  <c r="T37" i="39"/>
  <c r="U37" i="39"/>
  <c r="V37" i="39"/>
  <c r="S101" i="39"/>
  <c r="T101" i="39"/>
  <c r="U101" i="39"/>
  <c r="V101" i="39"/>
  <c r="AI101" i="39"/>
  <c r="S86" i="39"/>
  <c r="T86" i="39"/>
  <c r="U86" i="39"/>
  <c r="V86" i="39"/>
  <c r="S38" i="39"/>
  <c r="T38" i="39"/>
  <c r="U38" i="39"/>
  <c r="V38" i="39"/>
  <c r="S91" i="39"/>
  <c r="T91" i="39"/>
  <c r="U91" i="39"/>
  <c r="V91" i="39"/>
  <c r="S94" i="39"/>
  <c r="AP94" i="39" a="1"/>
  <c r="AP94" i="39"/>
  <c r="T94" i="39"/>
  <c r="U94" i="39"/>
  <c r="V94" i="39"/>
  <c r="S39" i="39"/>
  <c r="T39" i="39"/>
  <c r="U39" i="39"/>
  <c r="V39" i="39"/>
  <c r="S40" i="39"/>
  <c r="T40" i="39"/>
  <c r="U40" i="39"/>
  <c r="V40" i="39"/>
  <c r="S41" i="39"/>
  <c r="T41" i="39"/>
  <c r="U41" i="39"/>
  <c r="V41" i="39"/>
  <c r="S66" i="39"/>
  <c r="T66" i="39"/>
  <c r="U66" i="39"/>
  <c r="V66" i="39"/>
  <c r="S78" i="39"/>
  <c r="T78" i="39"/>
  <c r="U78" i="39"/>
  <c r="V78" i="39"/>
  <c r="S42" i="39"/>
  <c r="T42" i="39"/>
  <c r="U42" i="39"/>
  <c r="V42" i="39"/>
  <c r="S43" i="39"/>
  <c r="T43" i="39"/>
  <c r="U43" i="39"/>
  <c r="V43" i="39"/>
  <c r="S44" i="39"/>
  <c r="T44" i="39"/>
  <c r="U44" i="39"/>
  <c r="V44" i="39"/>
  <c r="S45" i="39"/>
  <c r="T45" i="39"/>
  <c r="U45" i="39"/>
  <c r="V45" i="39"/>
  <c r="AI45" i="39"/>
  <c r="S46" i="39"/>
  <c r="T46" i="39"/>
  <c r="U46" i="39"/>
  <c r="V46" i="39"/>
  <c r="S47" i="39"/>
  <c r="T47" i="39"/>
  <c r="U47" i="39"/>
  <c r="V47" i="39"/>
  <c r="S48" i="39"/>
  <c r="T48" i="39"/>
  <c r="U48" i="39"/>
  <c r="V48" i="39"/>
  <c r="S49" i="39"/>
  <c r="T49" i="39"/>
  <c r="U49" i="39"/>
  <c r="V49" i="39"/>
  <c r="S50" i="39"/>
  <c r="T50" i="39"/>
  <c r="U50" i="39"/>
  <c r="V50" i="39"/>
  <c r="S92" i="39"/>
  <c r="T92" i="39"/>
  <c r="AG92" i="39"/>
  <c r="U92" i="39"/>
  <c r="V92" i="39"/>
  <c r="S51" i="39"/>
  <c r="T51" i="39"/>
  <c r="U51" i="39"/>
  <c r="V51" i="39"/>
  <c r="S52" i="39"/>
  <c r="T52" i="39"/>
  <c r="U52" i="39"/>
  <c r="V52" i="39"/>
  <c r="S53" i="39"/>
  <c r="T53" i="39"/>
  <c r="U53" i="39"/>
  <c r="V53" i="39"/>
  <c r="S54" i="39"/>
  <c r="T54" i="39"/>
  <c r="U54" i="39"/>
  <c r="V54" i="39"/>
  <c r="S55" i="39"/>
  <c r="T55" i="39"/>
  <c r="U55" i="39"/>
  <c r="V55" i="39"/>
  <c r="S56" i="39"/>
  <c r="T56" i="39"/>
  <c r="U56" i="39"/>
  <c r="V56" i="39"/>
  <c r="S57" i="39"/>
  <c r="T57" i="39"/>
  <c r="U57" i="39"/>
  <c r="V57" i="39"/>
  <c r="S58" i="39"/>
  <c r="T58" i="39"/>
  <c r="AG58" i="39"/>
  <c r="U58" i="39"/>
  <c r="V58" i="39"/>
  <c r="S59" i="39"/>
  <c r="T59" i="39"/>
  <c r="U59" i="39"/>
  <c r="V59" i="39"/>
  <c r="S60" i="39"/>
  <c r="T60" i="39"/>
  <c r="U60" i="39"/>
  <c r="V60" i="39"/>
  <c r="S4" i="39"/>
  <c r="V4" i="39"/>
  <c r="U4" i="39"/>
  <c r="T4" i="39"/>
  <c r="O4" i="39"/>
  <c r="R60" i="39"/>
  <c r="Q60" i="39"/>
  <c r="P60" i="39"/>
  <c r="O60" i="39"/>
  <c r="R59" i="39"/>
  <c r="Q59" i="39"/>
  <c r="P59" i="39"/>
  <c r="O59" i="39"/>
  <c r="R58" i="39"/>
  <c r="Q58" i="39"/>
  <c r="P58" i="39"/>
  <c r="O58" i="39"/>
  <c r="R57" i="39"/>
  <c r="Q57" i="39"/>
  <c r="P57" i="39"/>
  <c r="O57" i="39"/>
  <c r="R56" i="39"/>
  <c r="Q56" i="39"/>
  <c r="P56" i="39"/>
  <c r="O56" i="39"/>
  <c r="R55" i="39"/>
  <c r="Q55" i="39"/>
  <c r="P55" i="39"/>
  <c r="O55" i="39"/>
  <c r="R54" i="39"/>
  <c r="Q54" i="39"/>
  <c r="P54" i="39"/>
  <c r="O54" i="39"/>
  <c r="R53" i="39"/>
  <c r="Q53" i="39"/>
  <c r="P53" i="39"/>
  <c r="O53" i="39"/>
  <c r="R52" i="39"/>
  <c r="Q52" i="39"/>
  <c r="P52" i="39"/>
  <c r="O52" i="39"/>
  <c r="R51" i="39"/>
  <c r="Q51" i="39"/>
  <c r="P51" i="39"/>
  <c r="O51" i="39"/>
  <c r="R92" i="39"/>
  <c r="Q92" i="39"/>
  <c r="P92" i="39"/>
  <c r="O92" i="39"/>
  <c r="R50" i="39"/>
  <c r="Q50" i="39"/>
  <c r="P50" i="39"/>
  <c r="O50" i="39"/>
  <c r="R49" i="39"/>
  <c r="Q49" i="39"/>
  <c r="P49" i="39"/>
  <c r="O49" i="39"/>
  <c r="R48" i="39"/>
  <c r="Q48" i="39"/>
  <c r="P48" i="39"/>
  <c r="O48" i="39"/>
  <c r="R47" i="39"/>
  <c r="Q47" i="39"/>
  <c r="P47" i="39"/>
  <c r="O47" i="39"/>
  <c r="R46" i="39"/>
  <c r="Q46" i="39"/>
  <c r="P46" i="39"/>
  <c r="O46" i="39"/>
  <c r="R45" i="39"/>
  <c r="Q45" i="39"/>
  <c r="P45" i="39"/>
  <c r="O45" i="39"/>
  <c r="R44" i="39"/>
  <c r="Q44" i="39"/>
  <c r="P44" i="39"/>
  <c r="O44" i="39"/>
  <c r="R43" i="39"/>
  <c r="Q43" i="39"/>
  <c r="P43" i="39"/>
  <c r="O43" i="39"/>
  <c r="R42" i="39"/>
  <c r="Q42" i="39"/>
  <c r="P42" i="39"/>
  <c r="O42" i="39"/>
  <c r="R78" i="39"/>
  <c r="Q78" i="39"/>
  <c r="P78" i="39"/>
  <c r="O78" i="39"/>
  <c r="R66" i="39"/>
  <c r="Q66" i="39"/>
  <c r="P66" i="39"/>
  <c r="O66" i="39"/>
  <c r="R41" i="39"/>
  <c r="Q41" i="39"/>
  <c r="P41" i="39"/>
  <c r="O41" i="39"/>
  <c r="R40" i="39"/>
  <c r="Q40" i="39"/>
  <c r="P40" i="39"/>
  <c r="O40" i="39"/>
  <c r="R39" i="39"/>
  <c r="Q39" i="39"/>
  <c r="P39" i="39"/>
  <c r="O39" i="39"/>
  <c r="R94" i="39"/>
  <c r="Q94" i="39"/>
  <c r="P94" i="39"/>
  <c r="O94" i="39"/>
  <c r="R91" i="39"/>
  <c r="Q91" i="39"/>
  <c r="P91" i="39"/>
  <c r="O91" i="39"/>
  <c r="R38" i="39"/>
  <c r="Q38" i="39"/>
  <c r="P38" i="39"/>
  <c r="O38" i="39"/>
  <c r="R86" i="39"/>
  <c r="Q86" i="39"/>
  <c r="P86" i="39"/>
  <c r="O86" i="39"/>
  <c r="R101" i="39"/>
  <c r="Q101" i="39"/>
  <c r="P101" i="39"/>
  <c r="O101" i="39"/>
  <c r="R37" i="39"/>
  <c r="Q37" i="39"/>
  <c r="P37" i="39"/>
  <c r="O37" i="39"/>
  <c r="R85" i="39"/>
  <c r="Q85" i="39"/>
  <c r="P85" i="39"/>
  <c r="O85" i="39"/>
  <c r="R89" i="39"/>
  <c r="Q89" i="39"/>
  <c r="P89" i="39"/>
  <c r="O89" i="39"/>
  <c r="R36" i="39"/>
  <c r="Q36" i="39"/>
  <c r="P36" i="39"/>
  <c r="O36" i="39"/>
  <c r="R35" i="39"/>
  <c r="Q35" i="39"/>
  <c r="P35" i="39"/>
  <c r="O35" i="39"/>
  <c r="R34" i="39"/>
  <c r="Q34" i="39"/>
  <c r="P34" i="39"/>
  <c r="O34" i="39"/>
  <c r="R84" i="39"/>
  <c r="Q84" i="39"/>
  <c r="P84" i="39"/>
  <c r="O84" i="39"/>
  <c r="R33" i="39"/>
  <c r="Q33" i="39"/>
  <c r="P33" i="39"/>
  <c r="O33" i="39"/>
  <c r="R32" i="39"/>
  <c r="Q32" i="39"/>
  <c r="P32" i="39"/>
  <c r="O32" i="39"/>
  <c r="R77" i="39"/>
  <c r="Q77" i="39"/>
  <c r="P77" i="39"/>
  <c r="O77" i="39"/>
  <c r="R96" i="39"/>
  <c r="Q96" i="39"/>
  <c r="P96" i="39"/>
  <c r="O96" i="39"/>
  <c r="R31" i="39"/>
  <c r="Q31" i="39"/>
  <c r="P31" i="39"/>
  <c r="O31" i="39"/>
  <c r="R30" i="39"/>
  <c r="Q30" i="39"/>
  <c r="P30" i="39"/>
  <c r="O30" i="39"/>
  <c r="R29" i="39"/>
  <c r="Q29" i="39"/>
  <c r="P29" i="39"/>
  <c r="O29" i="39"/>
  <c r="R28" i="39"/>
  <c r="Q28" i="39"/>
  <c r="P28" i="39"/>
  <c r="O28" i="39"/>
  <c r="R27" i="39"/>
  <c r="Q27" i="39"/>
  <c r="P27" i="39"/>
  <c r="O27" i="39"/>
  <c r="R100" i="39"/>
  <c r="Q100" i="39"/>
  <c r="P100" i="39"/>
  <c r="O100" i="39"/>
  <c r="R3" i="39"/>
  <c r="Q3" i="39"/>
  <c r="P3" i="39"/>
  <c r="O3" i="39"/>
  <c r="R76" i="39"/>
  <c r="Q76" i="39"/>
  <c r="P76" i="39"/>
  <c r="O76" i="39"/>
  <c r="R90" i="39"/>
  <c r="Q90" i="39"/>
  <c r="P90" i="39"/>
  <c r="O90" i="39"/>
  <c r="R75" i="39"/>
  <c r="Q75" i="39"/>
  <c r="P75" i="39"/>
  <c r="O75" i="39"/>
  <c r="R98" i="39"/>
  <c r="Q98" i="39"/>
  <c r="P98" i="39"/>
  <c r="O98" i="39"/>
  <c r="R26" i="39"/>
  <c r="Q26" i="39"/>
  <c r="P26" i="39"/>
  <c r="O26" i="39"/>
  <c r="R88" i="39"/>
  <c r="Q88" i="39"/>
  <c r="P88" i="39"/>
  <c r="O88" i="39"/>
  <c r="R95" i="39"/>
  <c r="Q95" i="39"/>
  <c r="P95" i="39"/>
  <c r="O95" i="39"/>
  <c r="R25" i="39"/>
  <c r="Q25" i="39"/>
  <c r="P25" i="39"/>
  <c r="O25" i="39"/>
  <c r="R24" i="39"/>
  <c r="Q24" i="39"/>
  <c r="P24" i="39"/>
  <c r="O24" i="39"/>
  <c r="R99" i="39"/>
  <c r="Q99" i="39"/>
  <c r="P99" i="39"/>
  <c r="O99" i="39"/>
  <c r="R74" i="39"/>
  <c r="Q74" i="39"/>
  <c r="P74" i="39"/>
  <c r="O74" i="39"/>
  <c r="R2" i="39"/>
  <c r="Q2" i="39"/>
  <c r="P2" i="39"/>
  <c r="R65" i="39"/>
  <c r="Q65" i="39"/>
  <c r="P65" i="39"/>
  <c r="O65" i="39"/>
  <c r="R23" i="39"/>
  <c r="Q23" i="39"/>
  <c r="P23" i="39"/>
  <c r="O23" i="39"/>
  <c r="R64" i="39"/>
  <c r="Q64" i="39"/>
  <c r="P64" i="39"/>
  <c r="O64" i="39"/>
  <c r="R63" i="39"/>
  <c r="Q63" i="39"/>
  <c r="P63" i="39"/>
  <c r="O63" i="39"/>
  <c r="R22" i="39"/>
  <c r="Q22" i="39"/>
  <c r="P22" i="39"/>
  <c r="O22" i="39"/>
  <c r="R21" i="39"/>
  <c r="Q21" i="39"/>
  <c r="P21" i="39"/>
  <c r="O21" i="39"/>
  <c r="R71" i="39"/>
  <c r="Q71" i="39"/>
  <c r="P71" i="39"/>
  <c r="O71" i="39"/>
  <c r="R20" i="39"/>
  <c r="Q20" i="39"/>
  <c r="P20" i="39"/>
  <c r="O20" i="39"/>
  <c r="R72" i="39"/>
  <c r="Q72" i="39"/>
  <c r="P72" i="39"/>
  <c r="O72" i="39"/>
  <c r="R19" i="39"/>
  <c r="Q19" i="39"/>
  <c r="P19" i="39"/>
  <c r="O19" i="39"/>
  <c r="R18" i="39"/>
  <c r="Q18" i="39"/>
  <c r="P18" i="39"/>
  <c r="O18" i="39"/>
  <c r="R70" i="39"/>
  <c r="Q70" i="39"/>
  <c r="P70" i="39"/>
  <c r="O70" i="39"/>
  <c r="R83" i="39"/>
  <c r="Q83" i="39"/>
  <c r="P83" i="39"/>
  <c r="O83" i="39"/>
  <c r="R79" i="39"/>
  <c r="Q79" i="39"/>
  <c r="P79" i="39"/>
  <c r="O79" i="39"/>
  <c r="R68" i="39"/>
  <c r="Q68" i="39"/>
  <c r="P68" i="39"/>
  <c r="O68" i="39"/>
  <c r="R17" i="39"/>
  <c r="Q17" i="39"/>
  <c r="P17" i="39"/>
  <c r="O17" i="39"/>
  <c r="R16" i="39"/>
  <c r="Q16" i="39"/>
  <c r="P16" i="39"/>
  <c r="O16" i="39"/>
  <c r="R69" i="39"/>
  <c r="Q69" i="39"/>
  <c r="P69" i="39"/>
  <c r="O69" i="39"/>
  <c r="R15" i="39"/>
  <c r="Q15" i="39"/>
  <c r="P15" i="39"/>
  <c r="O15" i="39"/>
  <c r="R14" i="39"/>
  <c r="Q14" i="39"/>
  <c r="P14" i="39"/>
  <c r="O14" i="39"/>
  <c r="R82" i="39"/>
  <c r="Q82" i="39"/>
  <c r="P82" i="39"/>
  <c r="O82" i="39"/>
  <c r="R13" i="39"/>
  <c r="Q13" i="39"/>
  <c r="P13" i="39"/>
  <c r="O13" i="39"/>
  <c r="R93" i="39"/>
  <c r="Q93" i="39"/>
  <c r="P93" i="39"/>
  <c r="O93" i="39"/>
  <c r="R12" i="39"/>
  <c r="Q12" i="39"/>
  <c r="P12" i="39"/>
  <c r="O12" i="39"/>
  <c r="R11" i="39"/>
  <c r="Q11" i="39"/>
  <c r="P11" i="39"/>
  <c r="O11" i="39"/>
  <c r="R67" i="39"/>
  <c r="Q67" i="39"/>
  <c r="P67" i="39"/>
  <c r="O67" i="39"/>
  <c r="R73" i="39"/>
  <c r="Q73" i="39"/>
  <c r="P73" i="39"/>
  <c r="O73" i="39"/>
  <c r="R10" i="39"/>
  <c r="Q10" i="39"/>
  <c r="P10" i="39"/>
  <c r="O10" i="39"/>
  <c r="R9" i="39"/>
  <c r="Q9" i="39"/>
  <c r="P9" i="39"/>
  <c r="O9" i="39"/>
  <c r="R62" i="39"/>
  <c r="Q62" i="39"/>
  <c r="P62" i="39"/>
  <c r="O62" i="39"/>
  <c r="R81" i="39"/>
  <c r="Q81" i="39"/>
  <c r="P81" i="39"/>
  <c r="O81" i="39"/>
  <c r="R87" i="39"/>
  <c r="Q87" i="39"/>
  <c r="P87" i="39"/>
  <c r="O87" i="39"/>
  <c r="R8" i="39"/>
  <c r="Q8" i="39"/>
  <c r="P8" i="39"/>
  <c r="O8" i="39"/>
  <c r="R7" i="39"/>
  <c r="Q7" i="39"/>
  <c r="P7" i="39"/>
  <c r="O7" i="39"/>
  <c r="R61" i="39"/>
  <c r="Q61" i="39"/>
  <c r="P61" i="39"/>
  <c r="O61" i="39"/>
  <c r="R6" i="39"/>
  <c r="Q6" i="39"/>
  <c r="P6" i="39"/>
  <c r="O6" i="39"/>
  <c r="R80" i="39"/>
  <c r="Q80" i="39"/>
  <c r="P80" i="39"/>
  <c r="O80" i="39"/>
  <c r="R5" i="39"/>
  <c r="Q5" i="39"/>
  <c r="P5" i="39"/>
  <c r="O5" i="39"/>
  <c r="R97" i="39"/>
  <c r="Q97" i="39"/>
  <c r="P97" i="39"/>
  <c r="O97" i="39"/>
  <c r="R4" i="39"/>
  <c r="Q4" i="39"/>
  <c r="P4" i="39"/>
  <c r="K119" i="38"/>
  <c r="J119" i="38"/>
  <c r="I119" i="38"/>
  <c r="H119" i="38"/>
  <c r="F119" i="38"/>
  <c r="C119" i="38"/>
  <c r="E119" i="38"/>
  <c r="I118" i="38"/>
  <c r="C118" i="38"/>
  <c r="E118" i="38"/>
  <c r="K117" i="38"/>
  <c r="J117" i="38"/>
  <c r="I117" i="38"/>
  <c r="H117" i="38"/>
  <c r="F117" i="38"/>
  <c r="C117" i="38"/>
  <c r="E117" i="38"/>
  <c r="K116" i="38"/>
  <c r="J116" i="38"/>
  <c r="I116" i="38"/>
  <c r="H116" i="38"/>
  <c r="F116" i="38"/>
  <c r="C116" i="38"/>
  <c r="E116" i="38"/>
  <c r="I115" i="38"/>
  <c r="C115" i="38"/>
  <c r="E115" i="38"/>
  <c r="K114" i="38"/>
  <c r="J114" i="38"/>
  <c r="I114" i="38"/>
  <c r="H114" i="38"/>
  <c r="F114" i="38"/>
  <c r="C114" i="38"/>
  <c r="E114" i="38"/>
  <c r="I113" i="38"/>
  <c r="C113" i="38"/>
  <c r="E113" i="38"/>
  <c r="I112" i="38"/>
  <c r="C112" i="38"/>
  <c r="E112" i="38"/>
  <c r="I111" i="38"/>
  <c r="C111" i="38"/>
  <c r="E111" i="38"/>
  <c r="I110" i="38"/>
  <c r="C110" i="38"/>
  <c r="E110" i="38"/>
  <c r="I109" i="38"/>
  <c r="C109" i="38"/>
  <c r="E109" i="38"/>
  <c r="I108" i="38"/>
  <c r="C108" i="38"/>
  <c r="E108" i="38"/>
  <c r="I107" i="38"/>
  <c r="C107" i="38"/>
  <c r="E107" i="38"/>
  <c r="I106" i="38"/>
  <c r="C106" i="38"/>
  <c r="E106" i="38"/>
  <c r="I105" i="38"/>
  <c r="C105" i="38"/>
  <c r="E105" i="38"/>
  <c r="I104" i="38"/>
  <c r="C104" i="38"/>
  <c r="E104" i="38"/>
  <c r="I103" i="38"/>
  <c r="C103" i="38"/>
  <c r="E103" i="38"/>
  <c r="I102" i="38"/>
  <c r="C102" i="38"/>
  <c r="E102" i="38"/>
  <c r="I101" i="38"/>
  <c r="C101" i="38"/>
  <c r="E101" i="38"/>
  <c r="I100" i="38"/>
  <c r="C100" i="38"/>
  <c r="E100" i="38"/>
  <c r="I99" i="38"/>
  <c r="C99" i="38"/>
  <c r="E99" i="38"/>
  <c r="I98" i="38"/>
  <c r="C98" i="38"/>
  <c r="E98" i="38"/>
  <c r="I97" i="38"/>
  <c r="C97" i="38"/>
  <c r="E97" i="38"/>
  <c r="K96" i="38"/>
  <c r="J96" i="38"/>
  <c r="I96" i="38"/>
  <c r="H96" i="38"/>
  <c r="F96" i="38"/>
  <c r="C96" i="38"/>
  <c r="E96" i="38"/>
  <c r="I95" i="38"/>
  <c r="C95" i="38"/>
  <c r="E95" i="38"/>
  <c r="I94" i="38"/>
  <c r="C94" i="38"/>
  <c r="E94" i="38"/>
  <c r="K93" i="38"/>
  <c r="J93" i="38"/>
  <c r="I93" i="38"/>
  <c r="H93" i="38"/>
  <c r="F93" i="38"/>
  <c r="C93" i="38"/>
  <c r="E93" i="38"/>
  <c r="I92" i="38"/>
  <c r="C92" i="38"/>
  <c r="E92" i="38"/>
  <c r="I91" i="38"/>
  <c r="C91" i="38"/>
  <c r="E91" i="38"/>
  <c r="I90" i="38"/>
  <c r="C90" i="38"/>
  <c r="E90" i="38"/>
  <c r="I89" i="38"/>
  <c r="C89" i="38"/>
  <c r="E89" i="38"/>
  <c r="K88" i="38"/>
  <c r="J88" i="38"/>
  <c r="I88" i="38"/>
  <c r="H88" i="38"/>
  <c r="F88" i="38"/>
  <c r="C88" i="38"/>
  <c r="E88" i="38"/>
  <c r="I87" i="38"/>
  <c r="C87" i="38"/>
  <c r="E87" i="38"/>
  <c r="K86" i="38"/>
  <c r="J86" i="38"/>
  <c r="I86" i="38"/>
  <c r="H86" i="38"/>
  <c r="F86" i="38"/>
  <c r="C86" i="38"/>
  <c r="E86" i="38"/>
  <c r="K85" i="38"/>
  <c r="J85" i="38"/>
  <c r="I85" i="38"/>
  <c r="H85" i="38"/>
  <c r="F85" i="38"/>
  <c r="C85" i="38"/>
  <c r="E85" i="38"/>
  <c r="K84" i="38"/>
  <c r="J84" i="38"/>
  <c r="I84" i="38"/>
  <c r="H84" i="38"/>
  <c r="F84" i="38"/>
  <c r="C84" i="38"/>
  <c r="E84" i="38"/>
  <c r="K83" i="38"/>
  <c r="J83" i="38"/>
  <c r="I83" i="38"/>
  <c r="H83" i="38"/>
  <c r="F83" i="38"/>
  <c r="C83" i="38"/>
  <c r="E83" i="38"/>
  <c r="K82" i="38"/>
  <c r="J82" i="38"/>
  <c r="I82" i="38"/>
  <c r="H82" i="38"/>
  <c r="F82" i="38"/>
  <c r="C82" i="38"/>
  <c r="E82" i="38"/>
  <c r="I81" i="38"/>
  <c r="C81" i="38"/>
  <c r="E81" i="38"/>
  <c r="K80" i="38"/>
  <c r="J80" i="38"/>
  <c r="I80" i="38"/>
  <c r="H80" i="38"/>
  <c r="F80" i="38"/>
  <c r="C80" i="38"/>
  <c r="E80" i="38"/>
  <c r="K79" i="38"/>
  <c r="J79" i="38"/>
  <c r="I79" i="38"/>
  <c r="H79" i="38"/>
  <c r="F79" i="38"/>
  <c r="C79" i="38"/>
  <c r="E79" i="38"/>
  <c r="I78" i="38"/>
  <c r="C78" i="38"/>
  <c r="E78" i="38"/>
  <c r="K77" i="38"/>
  <c r="J77" i="38"/>
  <c r="I77" i="38"/>
  <c r="H77" i="38"/>
  <c r="F77" i="38"/>
  <c r="C77" i="38"/>
  <c r="E77" i="38"/>
  <c r="I76" i="38"/>
  <c r="C76" i="38"/>
  <c r="E76" i="38"/>
  <c r="I75" i="38"/>
  <c r="C75" i="38"/>
  <c r="E75" i="38"/>
  <c r="K74" i="38"/>
  <c r="J74" i="38"/>
  <c r="I74" i="38"/>
  <c r="H74" i="38"/>
  <c r="F74" i="38"/>
  <c r="C74" i="38"/>
  <c r="E74" i="38"/>
  <c r="I73" i="38"/>
  <c r="C73" i="38"/>
  <c r="E73" i="38"/>
  <c r="I72" i="38"/>
  <c r="C72" i="38"/>
  <c r="E72" i="38"/>
  <c r="I71" i="38"/>
  <c r="C71" i="38"/>
  <c r="E71" i="38"/>
  <c r="I70" i="38"/>
  <c r="C70" i="38"/>
  <c r="E70" i="38"/>
  <c r="I69" i="38"/>
  <c r="C69" i="38"/>
  <c r="E69" i="38"/>
  <c r="I68" i="38"/>
  <c r="C68" i="38"/>
  <c r="E68" i="38"/>
  <c r="K67" i="38"/>
  <c r="J67" i="38"/>
  <c r="I67" i="38"/>
  <c r="H67" i="38"/>
  <c r="F67" i="38"/>
  <c r="K66" i="38"/>
  <c r="J66" i="38"/>
  <c r="I66" i="38"/>
  <c r="H66" i="38"/>
  <c r="F66" i="38"/>
  <c r="K65" i="38"/>
  <c r="J65" i="38"/>
  <c r="I65" i="38"/>
  <c r="H65" i="38"/>
  <c r="F65" i="38"/>
  <c r="K64" i="38"/>
  <c r="J64" i="38"/>
  <c r="I64" i="38"/>
  <c r="H64" i="38"/>
  <c r="F64" i="38"/>
  <c r="K63" i="38"/>
  <c r="J63" i="38"/>
  <c r="I63" i="38"/>
  <c r="H63" i="38"/>
  <c r="F63" i="38"/>
  <c r="K62" i="38"/>
  <c r="J62" i="38"/>
  <c r="I62" i="38"/>
  <c r="H62" i="38"/>
  <c r="F62" i="38"/>
  <c r="K61" i="38"/>
  <c r="J61" i="38"/>
  <c r="I61" i="38"/>
  <c r="H61" i="38"/>
  <c r="F61" i="38"/>
  <c r="K60" i="38"/>
  <c r="J60" i="38"/>
  <c r="I60" i="38"/>
  <c r="H60" i="38"/>
  <c r="F60" i="38"/>
  <c r="K59" i="38"/>
  <c r="J59" i="38"/>
  <c r="I59" i="38"/>
  <c r="H59" i="38"/>
  <c r="F59" i="38"/>
  <c r="K58" i="38"/>
  <c r="J58" i="38"/>
  <c r="I58" i="38"/>
  <c r="H58" i="38"/>
  <c r="F58" i="38"/>
  <c r="K57" i="38"/>
  <c r="J57" i="38"/>
  <c r="I57" i="38"/>
  <c r="H57" i="38"/>
  <c r="F57" i="38"/>
  <c r="K56" i="38"/>
  <c r="J56" i="38"/>
  <c r="I56" i="38"/>
  <c r="H56" i="38"/>
  <c r="F56" i="38"/>
  <c r="K55" i="38"/>
  <c r="J55" i="38"/>
  <c r="I55" i="38"/>
  <c r="H55" i="38"/>
  <c r="F55" i="38"/>
  <c r="K54" i="38"/>
  <c r="J54" i="38"/>
  <c r="I54" i="38"/>
  <c r="H54" i="38"/>
  <c r="F54" i="38"/>
  <c r="K53" i="38"/>
  <c r="J53" i="38"/>
  <c r="I53" i="38"/>
  <c r="H53" i="38"/>
  <c r="F53" i="38"/>
  <c r="K52" i="38"/>
  <c r="J52" i="38"/>
  <c r="I52" i="38"/>
  <c r="H52" i="38"/>
  <c r="F52" i="38"/>
  <c r="I51" i="38"/>
  <c r="I50" i="38"/>
  <c r="I49" i="38"/>
  <c r="I48" i="38"/>
  <c r="I47" i="38"/>
  <c r="I46" i="38"/>
  <c r="I45" i="38"/>
  <c r="I44" i="38"/>
  <c r="I43" i="38"/>
  <c r="I42" i="38"/>
  <c r="I41" i="38"/>
  <c r="I40" i="38"/>
  <c r="I39" i="38"/>
  <c r="I38" i="38"/>
  <c r="I37" i="38"/>
  <c r="I36" i="38"/>
  <c r="I35" i="38"/>
  <c r="I34" i="38"/>
  <c r="I33" i="38"/>
  <c r="I32" i="38"/>
  <c r="I31" i="38"/>
  <c r="I30" i="38"/>
  <c r="I29" i="38"/>
  <c r="I28" i="38"/>
  <c r="I27" i="38"/>
  <c r="I26" i="38"/>
  <c r="I25" i="38"/>
  <c r="I24" i="38"/>
  <c r="I23" i="38"/>
  <c r="I22" i="38"/>
  <c r="I21" i="38"/>
  <c r="I20" i="38"/>
  <c r="I19" i="38"/>
  <c r="I18" i="38"/>
  <c r="I17" i="38"/>
  <c r="I16" i="38"/>
  <c r="I15" i="38"/>
  <c r="I14" i="38"/>
  <c r="I13" i="38"/>
  <c r="I12" i="38"/>
  <c r="I11" i="38"/>
  <c r="I10" i="38"/>
  <c r="I9" i="38"/>
  <c r="I8" i="38"/>
  <c r="J7" i="38"/>
  <c r="I7" i="38"/>
  <c r="I6" i="38"/>
  <c r="I5" i="38"/>
  <c r="I4" i="38"/>
  <c r="I3" i="38"/>
  <c r="I2" i="38"/>
  <c r="T54" i="37"/>
  <c r="J54" i="37"/>
  <c r="I54" i="37" a="1"/>
  <c r="I54" i="37"/>
  <c r="G54" i="37"/>
  <c r="D54" i="37"/>
  <c r="C54" i="37"/>
  <c r="B54" i="37"/>
  <c r="Q54" i="37"/>
  <c r="P54" i="37"/>
  <c r="T45" i="37"/>
  <c r="J45" i="37"/>
  <c r="I45" i="37" a="1"/>
  <c r="I45" i="37"/>
  <c r="G45" i="37"/>
  <c r="D45" i="37"/>
  <c r="C45" i="37"/>
  <c r="B45" i="37"/>
  <c r="Q45" i="37"/>
  <c r="P45" i="37"/>
  <c r="T44" i="37"/>
  <c r="J44" i="37"/>
  <c r="I44" i="37" a="1"/>
  <c r="I44" i="37"/>
  <c r="G44" i="37"/>
  <c r="D44" i="37"/>
  <c r="C44" i="37"/>
  <c r="B44" i="37"/>
  <c r="Q44" i="37"/>
  <c r="P44" i="37"/>
  <c r="T42" i="37"/>
  <c r="J42" i="37"/>
  <c r="I42" i="37" a="1"/>
  <c r="I42" i="37"/>
  <c r="G42" i="37"/>
  <c r="D42" i="37"/>
  <c r="C42" i="37"/>
  <c r="B42" i="37"/>
  <c r="Q42" i="37"/>
  <c r="P42" i="37"/>
  <c r="T34" i="37"/>
  <c r="J34" i="37"/>
  <c r="I34" i="37" a="1"/>
  <c r="I34" i="37"/>
  <c r="G34" i="37"/>
  <c r="D34" i="37"/>
  <c r="C34" i="37"/>
  <c r="B34" i="37"/>
  <c r="Q34" i="37"/>
  <c r="P34" i="37"/>
  <c r="T29" i="37"/>
  <c r="J29" i="37"/>
  <c r="I29" i="37" a="1"/>
  <c r="I29" i="37"/>
  <c r="G29" i="37"/>
  <c r="D29" i="37"/>
  <c r="C29" i="37"/>
  <c r="B29" i="37"/>
  <c r="Q29" i="37"/>
  <c r="P29" i="37"/>
  <c r="T27" i="37"/>
  <c r="J27" i="37"/>
  <c r="I27" i="37" a="1"/>
  <c r="I27" i="37"/>
  <c r="G27" i="37"/>
  <c r="D27" i="37"/>
  <c r="C27" i="37"/>
  <c r="B27" i="37"/>
  <c r="Q27" i="37"/>
  <c r="P27" i="37"/>
  <c r="T16" i="37"/>
  <c r="J16" i="37"/>
  <c r="I16" i="37" a="1"/>
  <c r="I16" i="37"/>
  <c r="G16" i="37"/>
  <c r="D16" i="37"/>
  <c r="C16" i="37"/>
  <c r="B16" i="37"/>
  <c r="Q16" i="37"/>
  <c r="P16" i="37"/>
  <c r="T14" i="37"/>
  <c r="J14" i="37"/>
  <c r="I14" i="37" a="1"/>
  <c r="I14" i="37"/>
  <c r="G14" i="37"/>
  <c r="D14" i="37"/>
  <c r="C14" i="37"/>
  <c r="B14" i="37"/>
  <c r="Q14" i="37"/>
  <c r="P14" i="37"/>
  <c r="T10" i="37"/>
  <c r="J10" i="37"/>
  <c r="I10" i="37" a="1"/>
  <c r="I10" i="37"/>
  <c r="D10" i="37"/>
  <c r="C10" i="37"/>
  <c r="B10" i="37"/>
  <c r="Q10" i="37"/>
  <c r="P10" i="37"/>
  <c r="T7" i="37"/>
  <c r="J7" i="37"/>
  <c r="I7" i="37" a="1"/>
  <c r="I7" i="37"/>
  <c r="G7" i="37"/>
  <c r="D7" i="37"/>
  <c r="C7" i="37"/>
  <c r="B7" i="37"/>
  <c r="Q7" i="37"/>
  <c r="P7" i="37"/>
  <c r="T5" i="37"/>
  <c r="J5" i="37"/>
  <c r="I5" i="37" a="1"/>
  <c r="I5" i="37"/>
  <c r="G5" i="37"/>
  <c r="D5" i="37"/>
  <c r="C5" i="37"/>
  <c r="B5" i="37"/>
  <c r="Q5" i="37"/>
  <c r="P5" i="37"/>
  <c r="T15" i="37"/>
  <c r="J15" i="37"/>
  <c r="I15" i="37" a="1"/>
  <c r="I15" i="37"/>
  <c r="G15" i="37"/>
  <c r="D15" i="37"/>
  <c r="C15" i="37"/>
  <c r="B15" i="37"/>
  <c r="Q15" i="37"/>
  <c r="P15" i="37"/>
  <c r="T26" i="37"/>
  <c r="J26" i="37"/>
  <c r="I26" i="37" a="1"/>
  <c r="I26" i="37"/>
  <c r="G26" i="37"/>
  <c r="D26" i="37"/>
  <c r="C26" i="37"/>
  <c r="B26" i="37"/>
  <c r="Q26" i="37"/>
  <c r="P26" i="37"/>
  <c r="T32" i="37"/>
  <c r="J32" i="37"/>
  <c r="I32" i="37" a="1"/>
  <c r="I32" i="37"/>
  <c r="G32" i="37"/>
  <c r="D32" i="37"/>
  <c r="C32" i="37"/>
  <c r="B32" i="37"/>
  <c r="Q32" i="37"/>
  <c r="P32" i="37"/>
  <c r="T50" i="37"/>
  <c r="J50" i="37"/>
  <c r="I50" i="37" a="1"/>
  <c r="I50" i="37"/>
  <c r="G50" i="37"/>
  <c r="D50" i="37"/>
  <c r="C50" i="37"/>
  <c r="B50" i="37"/>
  <c r="Q50" i="37"/>
  <c r="P50" i="37"/>
  <c r="T39" i="37"/>
  <c r="J39" i="37"/>
  <c r="I39" i="37" a="1"/>
  <c r="I39" i="37"/>
  <c r="G39" i="37"/>
  <c r="D39" i="37"/>
  <c r="C39" i="37"/>
  <c r="B39" i="37"/>
  <c r="Q39" i="37"/>
  <c r="P39" i="37"/>
  <c r="T41" i="37"/>
  <c r="J41" i="37"/>
  <c r="I41" i="37" a="1"/>
  <c r="I41" i="37"/>
  <c r="G41" i="37"/>
  <c r="D41" i="37"/>
  <c r="C41" i="37"/>
  <c r="B41" i="37"/>
  <c r="Q41" i="37"/>
  <c r="P41" i="37"/>
  <c r="T38" i="37"/>
  <c r="J38" i="37"/>
  <c r="I38" i="37" a="1"/>
  <c r="I38" i="37"/>
  <c r="G38" i="37"/>
  <c r="D38" i="37"/>
  <c r="C38" i="37"/>
  <c r="B38" i="37"/>
  <c r="Q38" i="37"/>
  <c r="P38" i="37"/>
  <c r="T40" i="37"/>
  <c r="J40" i="37"/>
  <c r="I40" i="37" a="1"/>
  <c r="I40" i="37"/>
  <c r="D40" i="37"/>
  <c r="C40" i="37"/>
  <c r="B40" i="37"/>
  <c r="Q40" i="37"/>
  <c r="P40" i="37"/>
  <c r="T23" i="37"/>
  <c r="J23" i="37"/>
  <c r="I23" i="37" a="1"/>
  <c r="I23" i="37"/>
  <c r="G23" i="37"/>
  <c r="D23" i="37"/>
  <c r="C23" i="37"/>
  <c r="B23" i="37"/>
  <c r="Q23" i="37"/>
  <c r="P23" i="37"/>
  <c r="T25" i="37"/>
  <c r="J25" i="37"/>
  <c r="I25" i="37" a="1"/>
  <c r="I25" i="37"/>
  <c r="G25" i="37"/>
  <c r="D25" i="37"/>
  <c r="C25" i="37"/>
  <c r="B25" i="37"/>
  <c r="Q25" i="37"/>
  <c r="P25" i="37"/>
  <c r="T33" i="37"/>
  <c r="J33" i="37"/>
  <c r="I33" i="37" a="1"/>
  <c r="I33" i="37"/>
  <c r="G33" i="37"/>
  <c r="D33" i="37"/>
  <c r="C33" i="37"/>
  <c r="B33" i="37"/>
  <c r="Q33" i="37"/>
  <c r="P33" i="37"/>
  <c r="T43" i="37"/>
  <c r="J43" i="37"/>
  <c r="I43" i="37" a="1"/>
  <c r="I43" i="37"/>
  <c r="G43" i="37"/>
  <c r="D43" i="37"/>
  <c r="C43" i="37"/>
  <c r="B43" i="37"/>
  <c r="Q43" i="37"/>
  <c r="P43" i="37"/>
  <c r="T19" i="37"/>
  <c r="J19" i="37"/>
  <c r="I19" i="37" a="1"/>
  <c r="I19" i="37"/>
  <c r="G19" i="37"/>
  <c r="D19" i="37"/>
  <c r="C19" i="37"/>
  <c r="B19" i="37"/>
  <c r="Q19" i="37"/>
  <c r="P19" i="37"/>
  <c r="T35" i="37"/>
  <c r="J35" i="37"/>
  <c r="I35" i="37" a="1"/>
  <c r="I35" i="37"/>
  <c r="G35" i="37"/>
  <c r="D35" i="37"/>
  <c r="C35" i="37"/>
  <c r="B35" i="37"/>
  <c r="Q35" i="37"/>
  <c r="P35" i="37"/>
  <c r="T47" i="37"/>
  <c r="J47" i="37"/>
  <c r="I47" i="37" a="1"/>
  <c r="I47" i="37"/>
  <c r="G47" i="37"/>
  <c r="D47" i="37"/>
  <c r="C47" i="37"/>
  <c r="B47" i="37"/>
  <c r="Q47" i="37"/>
  <c r="P47" i="37"/>
  <c r="T24" i="37"/>
  <c r="J24" i="37"/>
  <c r="I24" i="37" a="1"/>
  <c r="I24" i="37"/>
  <c r="G24" i="37"/>
  <c r="D24" i="37"/>
  <c r="C24" i="37"/>
  <c r="B24" i="37"/>
  <c r="Q24" i="37"/>
  <c r="P24" i="37"/>
  <c r="T51" i="37"/>
  <c r="J51" i="37"/>
  <c r="I51" i="37" a="1"/>
  <c r="I51" i="37"/>
  <c r="G51" i="37"/>
  <c r="D51" i="37"/>
  <c r="C51" i="37"/>
  <c r="B51" i="37"/>
  <c r="Q51" i="37"/>
  <c r="P51" i="37"/>
  <c r="T31" i="37"/>
  <c r="J31" i="37"/>
  <c r="I31" i="37" a="1"/>
  <c r="I31" i="37"/>
  <c r="G31" i="37"/>
  <c r="D31" i="37"/>
  <c r="C31" i="37"/>
  <c r="B31" i="37"/>
  <c r="Q31" i="37"/>
  <c r="P31" i="37"/>
  <c r="T21" i="37"/>
  <c r="J21" i="37"/>
  <c r="I21" i="37" a="1"/>
  <c r="I21" i="37"/>
  <c r="G21" i="37"/>
  <c r="D21" i="37"/>
  <c r="C21" i="37"/>
  <c r="B21" i="37"/>
  <c r="Q21" i="37"/>
  <c r="P21" i="37"/>
  <c r="T37" i="37"/>
  <c r="J37" i="37"/>
  <c r="I37" i="37" a="1"/>
  <c r="I37" i="37"/>
  <c r="G37" i="37"/>
  <c r="D37" i="37"/>
  <c r="C37" i="37"/>
  <c r="B37" i="37"/>
  <c r="Q37" i="37"/>
  <c r="P37" i="37"/>
  <c r="T36" i="37"/>
  <c r="J36" i="37"/>
  <c r="I36" i="37" a="1"/>
  <c r="I36" i="37"/>
  <c r="G36" i="37"/>
  <c r="D36" i="37"/>
  <c r="C36" i="37"/>
  <c r="B36" i="37"/>
  <c r="Q36" i="37"/>
  <c r="P36" i="37"/>
  <c r="T11" i="37"/>
  <c r="J11" i="37"/>
  <c r="I11" i="37" a="1"/>
  <c r="I11" i="37"/>
  <c r="G11" i="37"/>
  <c r="D11" i="37"/>
  <c r="C11" i="37"/>
  <c r="B11" i="37"/>
  <c r="Q11" i="37"/>
  <c r="P11" i="37"/>
  <c r="T49" i="37"/>
  <c r="J49" i="37"/>
  <c r="I49" i="37" a="1"/>
  <c r="I49" i="37"/>
  <c r="G49" i="37"/>
  <c r="D49" i="37"/>
  <c r="C49" i="37"/>
  <c r="B49" i="37"/>
  <c r="Q49" i="37"/>
  <c r="P49" i="37"/>
  <c r="T12" i="37"/>
  <c r="J12" i="37"/>
  <c r="I12" i="37" a="1"/>
  <c r="I12" i="37"/>
  <c r="G12" i="37"/>
  <c r="D12" i="37"/>
  <c r="C12" i="37"/>
  <c r="B12" i="37"/>
  <c r="Q12" i="37"/>
  <c r="P12" i="37"/>
  <c r="T2" i="37"/>
  <c r="J2" i="37"/>
  <c r="I2" i="37" a="1"/>
  <c r="I2" i="37"/>
  <c r="G2" i="37"/>
  <c r="D2" i="37"/>
  <c r="C2" i="37"/>
  <c r="B2" i="37"/>
  <c r="Q2" i="37"/>
  <c r="P2" i="37"/>
  <c r="T9" i="37"/>
  <c r="J9" i="37"/>
  <c r="I9" i="37" a="1"/>
  <c r="I9" i="37"/>
  <c r="G9" i="37"/>
  <c r="D9" i="37"/>
  <c r="C9" i="37"/>
  <c r="B9" i="37"/>
  <c r="Q9" i="37"/>
  <c r="P9" i="37"/>
  <c r="T22" i="37"/>
  <c r="J22" i="37"/>
  <c r="I22" i="37" a="1"/>
  <c r="I22" i="37"/>
  <c r="G22" i="37"/>
  <c r="D22" i="37"/>
  <c r="C22" i="37"/>
  <c r="B22" i="37"/>
  <c r="Q22" i="37"/>
  <c r="P22" i="37"/>
  <c r="T53" i="37"/>
  <c r="J53" i="37"/>
  <c r="I53" i="37" a="1"/>
  <c r="I53" i="37"/>
  <c r="G53" i="37"/>
  <c r="D53" i="37"/>
  <c r="C53" i="37"/>
  <c r="B53" i="37"/>
  <c r="Q53" i="37"/>
  <c r="P53" i="37"/>
  <c r="T52" i="37"/>
  <c r="J52" i="37"/>
  <c r="I52" i="37" a="1"/>
  <c r="I52" i="37"/>
  <c r="G52" i="37"/>
  <c r="D52" i="37"/>
  <c r="C52" i="37"/>
  <c r="B52" i="37"/>
  <c r="Q52" i="37"/>
  <c r="P52" i="37"/>
  <c r="T18" i="37"/>
  <c r="J18" i="37"/>
  <c r="I18" i="37" a="1"/>
  <c r="I18" i="37"/>
  <c r="G18" i="37"/>
  <c r="D18" i="37"/>
  <c r="C18" i="37"/>
  <c r="B18" i="37"/>
  <c r="Q18" i="37"/>
  <c r="P18" i="37"/>
  <c r="T46" i="37"/>
  <c r="J46" i="37"/>
  <c r="I46" i="37" a="1"/>
  <c r="I46" i="37"/>
  <c r="G46" i="37"/>
  <c r="D46" i="37"/>
  <c r="C46" i="37"/>
  <c r="B46" i="37"/>
  <c r="Q46" i="37"/>
  <c r="P46" i="37"/>
  <c r="T28" i="37"/>
  <c r="J28" i="37"/>
  <c r="I28" i="37" a="1"/>
  <c r="I28" i="37"/>
  <c r="G28" i="37"/>
  <c r="D28" i="37"/>
  <c r="C28" i="37"/>
  <c r="B28" i="37"/>
  <c r="Q28" i="37"/>
  <c r="P28" i="37"/>
  <c r="T48" i="37"/>
  <c r="J48" i="37"/>
  <c r="I48" i="37" a="1"/>
  <c r="I48" i="37"/>
  <c r="G48" i="37"/>
  <c r="D48" i="37"/>
  <c r="C48" i="37"/>
  <c r="B48" i="37"/>
  <c r="Q48" i="37"/>
  <c r="P48" i="37"/>
  <c r="T13" i="37"/>
  <c r="J13" i="37"/>
  <c r="I13" i="37" a="1"/>
  <c r="I13" i="37"/>
  <c r="G13" i="37"/>
  <c r="D13" i="37"/>
  <c r="C13" i="37"/>
  <c r="B13" i="37"/>
  <c r="Q13" i="37"/>
  <c r="P13" i="37"/>
  <c r="T6" i="37"/>
  <c r="J6" i="37"/>
  <c r="I6" i="37" a="1"/>
  <c r="I6" i="37"/>
  <c r="G6" i="37"/>
  <c r="D6" i="37"/>
  <c r="C6" i="37"/>
  <c r="B6" i="37"/>
  <c r="Q6" i="37"/>
  <c r="P6" i="37"/>
  <c r="T3" i="37"/>
  <c r="J3" i="37"/>
  <c r="I3" i="37" a="1"/>
  <c r="I3" i="37"/>
  <c r="G3" i="37"/>
  <c r="D3" i="37"/>
  <c r="C3" i="37"/>
  <c r="B3" i="37"/>
  <c r="Q3" i="37"/>
  <c r="P3" i="37"/>
  <c r="T30" i="37"/>
  <c r="J30" i="37"/>
  <c r="I30" i="37" a="1"/>
  <c r="I30" i="37"/>
  <c r="G30" i="37"/>
  <c r="D30" i="37"/>
  <c r="C30" i="37"/>
  <c r="B30" i="37"/>
  <c r="Q30" i="37"/>
  <c r="P30" i="37"/>
  <c r="T20" i="37"/>
  <c r="J20" i="37"/>
  <c r="I20" i="37" a="1"/>
  <c r="I20" i="37"/>
  <c r="G20" i="37"/>
  <c r="D20" i="37"/>
  <c r="C20" i="37"/>
  <c r="B20" i="37"/>
  <c r="Q20" i="37"/>
  <c r="P20" i="37"/>
  <c r="T17" i="37"/>
  <c r="J17" i="37"/>
  <c r="I17" i="37" a="1"/>
  <c r="I17" i="37"/>
  <c r="G17" i="37"/>
  <c r="D17" i="37"/>
  <c r="C17" i="37"/>
  <c r="B17" i="37"/>
  <c r="Q17" i="37"/>
  <c r="P17" i="37"/>
  <c r="T8" i="37"/>
  <c r="J8" i="37"/>
  <c r="I8" i="37" a="1"/>
  <c r="I8" i="37"/>
  <c r="G8" i="37"/>
  <c r="D8" i="37"/>
  <c r="C8" i="37"/>
  <c r="B8" i="37"/>
  <c r="Q8" i="37"/>
  <c r="P8" i="37"/>
  <c r="T4" i="37"/>
  <c r="J4" i="37"/>
  <c r="I4" i="37" a="1"/>
  <c r="I4" i="37"/>
  <c r="G4" i="37"/>
  <c r="D4" i="37"/>
  <c r="C4" i="37"/>
  <c r="B4" i="37"/>
  <c r="Q4" i="37"/>
  <c r="P4" i="37"/>
  <c r="CP125" i="36"/>
  <c r="CP150" i="36"/>
  <c r="CP57" i="36"/>
  <c r="CP131" i="36"/>
  <c r="CP126" i="36"/>
  <c r="CP58" i="36"/>
  <c r="CP134" i="36"/>
  <c r="CP87" i="36"/>
  <c r="CP127" i="36"/>
  <c r="CP88" i="36"/>
  <c r="CP60" i="36"/>
  <c r="CP61" i="36"/>
  <c r="CP132" i="36"/>
  <c r="CP89" i="36"/>
  <c r="CP135" i="36"/>
  <c r="CP62" i="36"/>
  <c r="CP90" i="36"/>
  <c r="CP139" i="36"/>
  <c r="CP63" i="36"/>
  <c r="CP65" i="36"/>
  <c r="CP102" i="36"/>
  <c r="CP91" i="36"/>
  <c r="CP104" i="36"/>
  <c r="CP105" i="36"/>
  <c r="CP92" i="36"/>
  <c r="CP133" i="36"/>
  <c r="CP93" i="36"/>
  <c r="CP67" i="36"/>
  <c r="CP94" i="36"/>
  <c r="CP141" i="36"/>
  <c r="CP107" i="36"/>
  <c r="CP130" i="36"/>
  <c r="CP68" i="36"/>
  <c r="CP140" i="36"/>
  <c r="CP136" i="36"/>
  <c r="CP69" i="36"/>
  <c r="CP137" i="36"/>
  <c r="CP70" i="36"/>
  <c r="CP128" i="36"/>
  <c r="CP72" i="36"/>
  <c r="CP138" i="36"/>
  <c r="CP108" i="36"/>
  <c r="CP73" i="36"/>
  <c r="CP110" i="36"/>
  <c r="CP143" i="36"/>
  <c r="CP75" i="36"/>
  <c r="CP113" i="36"/>
  <c r="CP146" i="36"/>
  <c r="CP76" i="36"/>
  <c r="CP77" i="36"/>
  <c r="CP78" i="36"/>
  <c r="CP148" i="36"/>
  <c r="CP79" i="36"/>
  <c r="CP117" i="36"/>
  <c r="CP144" i="36"/>
  <c r="CP151" i="36"/>
  <c r="CP118" i="36"/>
  <c r="CP80" i="36"/>
  <c r="CP147" i="36"/>
  <c r="CP81" i="36"/>
  <c r="CP95" i="36"/>
  <c r="CP120" i="36"/>
  <c r="CP129" i="36"/>
  <c r="CP82" i="36"/>
  <c r="CP142" i="36"/>
  <c r="CP96" i="36"/>
  <c r="CP97" i="36"/>
  <c r="CP83" i="36"/>
  <c r="CP98" i="36"/>
  <c r="CP145" i="36"/>
  <c r="CP99" i="36"/>
  <c r="CP121" i="36"/>
  <c r="CP100" i="36"/>
  <c r="CP122" i="36"/>
  <c r="CP85" i="36"/>
  <c r="CP149" i="36"/>
  <c r="CP124" i="36"/>
  <c r="CO125" i="36"/>
  <c r="CO150" i="36"/>
  <c r="CO131" i="36"/>
  <c r="CO126" i="36"/>
  <c r="CO134" i="36"/>
  <c r="CO127" i="36"/>
  <c r="CO132" i="36"/>
  <c r="CO101" i="36"/>
  <c r="CO135" i="36"/>
  <c r="CO123" i="36"/>
  <c r="CO139" i="36"/>
  <c r="CO102" i="36"/>
  <c r="CO103" i="36"/>
  <c r="CO104" i="36"/>
  <c r="CO105" i="36"/>
  <c r="CO133" i="36"/>
  <c r="CO106" i="36"/>
  <c r="CO141" i="36"/>
  <c r="CO107" i="36"/>
  <c r="CO130" i="36"/>
  <c r="CO140" i="36"/>
  <c r="CO136" i="36"/>
  <c r="CO137" i="36"/>
  <c r="CO128" i="36"/>
  <c r="CO138" i="36"/>
  <c r="CO108" i="36"/>
  <c r="CO109" i="36"/>
  <c r="CO110" i="36"/>
  <c r="CO111" i="36"/>
  <c r="CO143" i="36"/>
  <c r="CO112" i="36"/>
  <c r="CO113" i="36"/>
  <c r="CO146" i="36"/>
  <c r="CO114" i="36"/>
  <c r="CO115" i="36"/>
  <c r="CO148" i="36"/>
  <c r="CO116" i="36"/>
  <c r="CO117" i="36"/>
  <c r="CO144" i="36"/>
  <c r="CO151" i="36"/>
  <c r="CO118" i="36"/>
  <c r="CO147" i="36"/>
  <c r="CO119" i="36"/>
  <c r="CO120" i="36"/>
  <c r="CO129" i="36"/>
  <c r="CO142" i="36"/>
  <c r="CO145" i="36"/>
  <c r="CO121" i="36"/>
  <c r="CO122" i="36"/>
  <c r="CO149" i="36"/>
  <c r="CO124" i="36"/>
  <c r="BK76" i="36"/>
  <c r="E66" i="36"/>
  <c r="D66" i="36"/>
  <c r="C66" i="36"/>
  <c r="BL66" i="36"/>
  <c r="BK66" i="36"/>
  <c r="E118" i="36"/>
  <c r="D118" i="36"/>
  <c r="C118" i="36"/>
  <c r="BL118" i="36"/>
  <c r="BK118" i="36"/>
  <c r="E82" i="36"/>
  <c r="D82" i="36"/>
  <c r="C82" i="36"/>
  <c r="BL82" i="36"/>
  <c r="BK82" i="36"/>
  <c r="E150" i="36"/>
  <c r="D150" i="36"/>
  <c r="C150" i="36"/>
  <c r="BL150" i="36"/>
  <c r="BK150" i="36"/>
  <c r="E148" i="36"/>
  <c r="D148" i="36"/>
  <c r="C148" i="36"/>
  <c r="BL148" i="36"/>
  <c r="BK148" i="36"/>
  <c r="E120" i="36"/>
  <c r="D120" i="36"/>
  <c r="C120" i="36"/>
  <c r="BL120" i="36"/>
  <c r="BK120" i="36"/>
  <c r="E115" i="36"/>
  <c r="D115" i="36"/>
  <c r="C115" i="36"/>
  <c r="BL115" i="36"/>
  <c r="BK115" i="36"/>
  <c r="E36" i="36"/>
  <c r="D36" i="36"/>
  <c r="C36" i="36"/>
  <c r="BL36" i="36"/>
  <c r="BK36" i="36"/>
  <c r="E38" i="36"/>
  <c r="D38" i="36"/>
  <c r="C38" i="36"/>
  <c r="BL38" i="36"/>
  <c r="BK38" i="36"/>
  <c r="E35" i="36"/>
  <c r="D35" i="36"/>
  <c r="C35" i="36"/>
  <c r="BL35" i="36"/>
  <c r="BK35" i="36"/>
  <c r="E34" i="36"/>
  <c r="D34" i="36"/>
  <c r="C34" i="36"/>
  <c r="BL34" i="36"/>
  <c r="BK34" i="36"/>
  <c r="E33" i="36"/>
  <c r="D33" i="36"/>
  <c r="C33" i="36"/>
  <c r="BL33" i="36"/>
  <c r="BK33" i="36"/>
  <c r="E137" i="36"/>
  <c r="D137" i="36"/>
  <c r="C137" i="36"/>
  <c r="BL137" i="36"/>
  <c r="BK137" i="36"/>
  <c r="E138" i="36"/>
  <c r="D138" i="36"/>
  <c r="C138" i="36"/>
  <c r="BL138" i="36"/>
  <c r="BK138" i="36"/>
  <c r="E32" i="36"/>
  <c r="D32" i="36"/>
  <c r="C32" i="36"/>
  <c r="BL32" i="36"/>
  <c r="BK32" i="36"/>
  <c r="E123" i="36"/>
  <c r="D123" i="36"/>
  <c r="C123" i="36"/>
  <c r="BL123" i="36"/>
  <c r="BK123" i="36"/>
  <c r="E86" i="36"/>
  <c r="D86" i="36"/>
  <c r="C86" i="36"/>
  <c r="BL86" i="36"/>
  <c r="BK86" i="36"/>
  <c r="E46" i="36"/>
  <c r="D46" i="36"/>
  <c r="C46" i="36"/>
  <c r="BL46" i="36"/>
  <c r="BK46" i="36"/>
  <c r="E142" i="36"/>
  <c r="D142" i="36"/>
  <c r="C142" i="36"/>
  <c r="BL142" i="36"/>
  <c r="BK142" i="36"/>
  <c r="E143" i="36"/>
  <c r="D143" i="36"/>
  <c r="C143" i="36"/>
  <c r="BL143" i="36"/>
  <c r="BK143" i="36"/>
  <c r="E98" i="36"/>
  <c r="D98" i="36"/>
  <c r="C98" i="36"/>
  <c r="BL98" i="36"/>
  <c r="BK98" i="36"/>
  <c r="E49" i="36"/>
  <c r="D49" i="36"/>
  <c r="C49" i="36"/>
  <c r="BL49" i="36"/>
  <c r="BK49" i="36"/>
  <c r="E71" i="36"/>
  <c r="D71" i="36"/>
  <c r="C71" i="36"/>
  <c r="BL71" i="36"/>
  <c r="BK71" i="36"/>
  <c r="E47" i="36"/>
  <c r="D47" i="36"/>
  <c r="C47" i="36"/>
  <c r="BL47" i="36"/>
  <c r="BK47" i="36"/>
  <c r="E79" i="36"/>
  <c r="D79" i="36"/>
  <c r="C79" i="36"/>
  <c r="BL79" i="36"/>
  <c r="BK79" i="36"/>
  <c r="E105" i="36"/>
  <c r="D105" i="36"/>
  <c r="C105" i="36"/>
  <c r="BL105" i="36"/>
  <c r="BK105" i="36"/>
  <c r="E140" i="36"/>
  <c r="D140" i="36"/>
  <c r="C140" i="36"/>
  <c r="BL140" i="36"/>
  <c r="BK140" i="36"/>
  <c r="E139" i="36"/>
  <c r="D139" i="36"/>
  <c r="C139" i="36"/>
  <c r="BL139" i="36"/>
  <c r="BK139" i="36"/>
  <c r="E97" i="36"/>
  <c r="D97" i="36"/>
  <c r="C97" i="36"/>
  <c r="BL97" i="36"/>
  <c r="BK97" i="36"/>
  <c r="E99" i="36"/>
  <c r="D99" i="36"/>
  <c r="C99" i="36"/>
  <c r="BL99" i="36"/>
  <c r="BK99" i="36"/>
  <c r="E124" i="36"/>
  <c r="D124" i="36"/>
  <c r="C124" i="36"/>
  <c r="BL124" i="36"/>
  <c r="BK124" i="36"/>
  <c r="E125" i="36"/>
  <c r="D125" i="36"/>
  <c r="C125" i="36"/>
  <c r="BL125" i="36"/>
  <c r="BK125" i="36"/>
  <c r="E129" i="36"/>
  <c r="D129" i="36"/>
  <c r="C129" i="36"/>
  <c r="BL129" i="36"/>
  <c r="BK129" i="36"/>
  <c r="E126" i="36"/>
  <c r="D126" i="36"/>
  <c r="C126" i="36"/>
  <c r="BL126" i="36"/>
  <c r="BK126" i="36"/>
  <c r="E133" i="36"/>
  <c r="D133" i="36"/>
  <c r="C133" i="36"/>
  <c r="BL133" i="36"/>
  <c r="BK133" i="36"/>
  <c r="E53" i="36"/>
  <c r="D53" i="36"/>
  <c r="C53" i="36"/>
  <c r="BL53" i="36"/>
  <c r="BK53" i="36"/>
  <c r="E31" i="36"/>
  <c r="D31" i="36"/>
  <c r="C31" i="36"/>
  <c r="BL31" i="36"/>
  <c r="BK31" i="36"/>
  <c r="E30" i="36"/>
  <c r="D30" i="36"/>
  <c r="C30" i="36"/>
  <c r="BL30" i="36"/>
  <c r="BK30" i="36"/>
  <c r="E29" i="36"/>
  <c r="D29" i="36"/>
  <c r="C29" i="36"/>
  <c r="BL29" i="36"/>
  <c r="BK29" i="36"/>
  <c r="E28" i="36"/>
  <c r="D28" i="36"/>
  <c r="C28" i="36"/>
  <c r="BL28" i="36"/>
  <c r="BK28" i="36"/>
  <c r="E64" i="36"/>
  <c r="D64" i="36"/>
  <c r="C64" i="36"/>
  <c r="BL64" i="36"/>
  <c r="BK64" i="36"/>
  <c r="E110" i="36"/>
  <c r="D110" i="36"/>
  <c r="C110" i="36"/>
  <c r="BL110" i="36"/>
  <c r="BK110" i="36"/>
  <c r="E85" i="36"/>
  <c r="D85" i="36"/>
  <c r="C85" i="36"/>
  <c r="BL85" i="36"/>
  <c r="BK85" i="36"/>
  <c r="E111" i="36"/>
  <c r="D111" i="36"/>
  <c r="C111" i="36"/>
  <c r="BL111" i="36"/>
  <c r="BK111" i="36"/>
  <c r="E67" i="36"/>
  <c r="D67" i="36"/>
  <c r="C67" i="36"/>
  <c r="BL67" i="36"/>
  <c r="BK67" i="36"/>
  <c r="E27" i="36"/>
  <c r="D27" i="36"/>
  <c r="C27" i="36"/>
  <c r="BL27" i="36"/>
  <c r="BK27" i="36"/>
  <c r="E39" i="36"/>
  <c r="D39" i="36"/>
  <c r="C39" i="36"/>
  <c r="BL39" i="36"/>
  <c r="BK39" i="36"/>
  <c r="E26" i="36"/>
  <c r="D26" i="36"/>
  <c r="C26" i="36"/>
  <c r="BL26" i="36"/>
  <c r="BK26" i="36"/>
  <c r="E116" i="36"/>
  <c r="D116" i="36"/>
  <c r="C116" i="36"/>
  <c r="BL116" i="36"/>
  <c r="BK116" i="36"/>
  <c r="E25" i="36"/>
  <c r="D25" i="36"/>
  <c r="C25" i="36"/>
  <c r="BL25" i="36"/>
  <c r="BK25" i="36"/>
  <c r="E24" i="36"/>
  <c r="D24" i="36"/>
  <c r="C24" i="36"/>
  <c r="BL24" i="36"/>
  <c r="BK24" i="36"/>
  <c r="E23" i="36"/>
  <c r="D23" i="36"/>
  <c r="C23" i="36"/>
  <c r="BL23" i="36"/>
  <c r="BK23" i="36"/>
  <c r="E147" i="36"/>
  <c r="D147" i="36"/>
  <c r="C147" i="36"/>
  <c r="BL147" i="36"/>
  <c r="BK147" i="36"/>
  <c r="E146" i="36"/>
  <c r="D146" i="36"/>
  <c r="C146" i="36"/>
  <c r="BL146" i="36"/>
  <c r="BK146" i="36"/>
  <c r="E151" i="36"/>
  <c r="D151" i="36"/>
  <c r="C151" i="36"/>
  <c r="BL151" i="36"/>
  <c r="BK151" i="36"/>
  <c r="E107" i="36"/>
  <c r="D107" i="36"/>
  <c r="C107" i="36"/>
  <c r="BL107" i="36"/>
  <c r="BK107" i="36"/>
  <c r="E109" i="36"/>
  <c r="D109" i="36"/>
  <c r="C109" i="36"/>
  <c r="BL109" i="36"/>
  <c r="BK109" i="36"/>
  <c r="E114" i="36"/>
  <c r="D114" i="36"/>
  <c r="C114" i="36"/>
  <c r="BL114" i="36"/>
  <c r="BK114" i="36"/>
  <c r="E22" i="36"/>
  <c r="D22" i="36"/>
  <c r="C22" i="36"/>
  <c r="BL22" i="36"/>
  <c r="BK22" i="36"/>
  <c r="E21" i="36"/>
  <c r="D21" i="36"/>
  <c r="C21" i="36"/>
  <c r="BL21" i="36"/>
  <c r="BK21" i="36"/>
  <c r="E149" i="36"/>
  <c r="D149" i="36"/>
  <c r="C149" i="36"/>
  <c r="BL149" i="36"/>
  <c r="BK149" i="36"/>
  <c r="E48" i="36"/>
  <c r="D48" i="36"/>
  <c r="C48" i="36"/>
  <c r="BL48" i="36"/>
  <c r="BK48" i="36"/>
  <c r="E136" i="36"/>
  <c r="D136" i="36"/>
  <c r="C136" i="36"/>
  <c r="BL136" i="36"/>
  <c r="BK136" i="36"/>
  <c r="E134" i="36"/>
  <c r="D134" i="36"/>
  <c r="C134" i="36"/>
  <c r="BL134" i="36"/>
  <c r="BK134" i="36"/>
  <c r="E145" i="36"/>
  <c r="D145" i="36"/>
  <c r="C145" i="36"/>
  <c r="BL145" i="36"/>
  <c r="BK145" i="36"/>
  <c r="E144" i="36"/>
  <c r="D144" i="36"/>
  <c r="C144" i="36"/>
  <c r="BL144" i="36"/>
  <c r="BK144" i="36"/>
  <c r="E103" i="36"/>
  <c r="D103" i="36"/>
  <c r="C103" i="36"/>
  <c r="BL103" i="36"/>
  <c r="BK103" i="36"/>
  <c r="E61" i="36"/>
  <c r="D61" i="36"/>
  <c r="C61" i="36"/>
  <c r="BL61" i="36"/>
  <c r="BK61" i="36"/>
  <c r="E41" i="36"/>
  <c r="D41" i="36"/>
  <c r="C41" i="36"/>
  <c r="BL41" i="36"/>
  <c r="BK41" i="36"/>
  <c r="E89" i="36"/>
  <c r="D89" i="36"/>
  <c r="C89" i="36"/>
  <c r="BL89" i="36"/>
  <c r="BK89" i="36"/>
  <c r="E88" i="36"/>
  <c r="D88" i="36"/>
  <c r="C88" i="36"/>
  <c r="BL88" i="36"/>
  <c r="BK88" i="36"/>
  <c r="E128" i="36"/>
  <c r="D128" i="36"/>
  <c r="C128" i="36"/>
  <c r="BL128" i="36"/>
  <c r="BK128" i="36"/>
  <c r="E20" i="36"/>
  <c r="D20" i="36"/>
  <c r="C20" i="36"/>
  <c r="BL20" i="36"/>
  <c r="BK20" i="36"/>
  <c r="E130" i="36"/>
  <c r="D130" i="36"/>
  <c r="C130" i="36"/>
  <c r="BL130" i="36"/>
  <c r="BK130" i="36"/>
  <c r="E132" i="36"/>
  <c r="D132" i="36"/>
  <c r="C132" i="36"/>
  <c r="BL132" i="36"/>
  <c r="BK132" i="36"/>
  <c r="E92" i="36"/>
  <c r="D92" i="36"/>
  <c r="C92" i="36"/>
  <c r="BL92" i="36"/>
  <c r="BK92" i="36"/>
  <c r="E96" i="36"/>
  <c r="D96" i="36"/>
  <c r="C96" i="36"/>
  <c r="BL96" i="36"/>
  <c r="BK96" i="36"/>
  <c r="E106" i="36"/>
  <c r="D106" i="36"/>
  <c r="C106" i="36"/>
  <c r="BL106" i="36"/>
  <c r="BK106" i="36"/>
  <c r="E37" i="36"/>
  <c r="D37" i="36"/>
  <c r="C37" i="36"/>
  <c r="BL37" i="36"/>
  <c r="BK37" i="36"/>
  <c r="E19" i="36"/>
  <c r="D19" i="36"/>
  <c r="C19" i="36"/>
  <c r="BL19" i="36"/>
  <c r="BK19" i="36"/>
  <c r="E43" i="36"/>
  <c r="D43" i="36"/>
  <c r="C43" i="36"/>
  <c r="BL43" i="36"/>
  <c r="BK43" i="36"/>
  <c r="E56" i="36"/>
  <c r="D56" i="36"/>
  <c r="C56" i="36"/>
  <c r="BL56" i="36"/>
  <c r="BK56" i="36"/>
  <c r="E104" i="36"/>
  <c r="D104" i="36"/>
  <c r="C104" i="36"/>
  <c r="BL104" i="36"/>
  <c r="BK104" i="36"/>
  <c r="E18" i="36"/>
  <c r="D18" i="36"/>
  <c r="C18" i="36"/>
  <c r="BL18" i="36"/>
  <c r="BK18" i="36"/>
  <c r="E17" i="36"/>
  <c r="D17" i="36"/>
  <c r="C17" i="36"/>
  <c r="BL17" i="36"/>
  <c r="BK17" i="36"/>
  <c r="E16" i="36"/>
  <c r="D16" i="36"/>
  <c r="C16" i="36"/>
  <c r="BL16" i="36"/>
  <c r="BK16" i="36"/>
  <c r="E15" i="36"/>
  <c r="D15" i="36"/>
  <c r="C15" i="36"/>
  <c r="BL15" i="36"/>
  <c r="BK15" i="36"/>
  <c r="E135" i="36"/>
  <c r="D135" i="36"/>
  <c r="C135" i="36"/>
  <c r="BL135" i="36"/>
  <c r="BK135" i="36"/>
  <c r="E44" i="36"/>
  <c r="D44" i="36"/>
  <c r="C44" i="36"/>
  <c r="BL44" i="36"/>
  <c r="BK44" i="36"/>
  <c r="E14" i="36"/>
  <c r="D14" i="36"/>
  <c r="C14" i="36"/>
  <c r="BL14" i="36"/>
  <c r="BK14" i="36"/>
  <c r="E127" i="36"/>
  <c r="D127" i="36"/>
  <c r="C127" i="36"/>
  <c r="BL127" i="36"/>
  <c r="BK127" i="36"/>
  <c r="E141" i="36"/>
  <c r="D141" i="36"/>
  <c r="C141" i="36"/>
  <c r="BL141" i="36"/>
  <c r="BK141" i="36"/>
  <c r="E94" i="36"/>
  <c r="D94" i="36"/>
  <c r="C94" i="36"/>
  <c r="BL94" i="36"/>
  <c r="BK94" i="36"/>
  <c r="E13" i="36"/>
  <c r="D13" i="36"/>
  <c r="C13" i="36"/>
  <c r="BL13" i="36"/>
  <c r="BK13" i="36"/>
  <c r="E90" i="36"/>
  <c r="D90" i="36"/>
  <c r="C90" i="36"/>
  <c r="BL90" i="36"/>
  <c r="BK90" i="36"/>
  <c r="E119" i="36"/>
  <c r="D119" i="36"/>
  <c r="C119" i="36"/>
  <c r="BL119" i="36"/>
  <c r="BK119" i="36"/>
  <c r="E12" i="36"/>
  <c r="D12" i="36"/>
  <c r="C12" i="36"/>
  <c r="BL12" i="36"/>
  <c r="BK12" i="36"/>
  <c r="E112" i="36"/>
  <c r="D112" i="36"/>
  <c r="C112" i="36"/>
  <c r="BL112" i="36"/>
  <c r="BK112" i="36"/>
  <c r="E122" i="36"/>
  <c r="D122" i="36"/>
  <c r="C122" i="36"/>
  <c r="BL122" i="36"/>
  <c r="BK122" i="36"/>
  <c r="E131" i="36"/>
  <c r="D131" i="36"/>
  <c r="C131" i="36"/>
  <c r="BL131" i="36"/>
  <c r="BK131" i="36"/>
  <c r="E11" i="36"/>
  <c r="D11" i="36"/>
  <c r="C11" i="36"/>
  <c r="BL11" i="36"/>
  <c r="BK11" i="36"/>
  <c r="E91" i="36"/>
  <c r="D91" i="36"/>
  <c r="C91" i="36"/>
  <c r="BL91" i="36"/>
  <c r="BK91" i="36"/>
  <c r="E45" i="36"/>
  <c r="D45" i="36"/>
  <c r="C45" i="36"/>
  <c r="BL45" i="36"/>
  <c r="BK45" i="36"/>
  <c r="E87" i="36"/>
  <c r="D87" i="36"/>
  <c r="C87" i="36"/>
  <c r="BL87" i="36"/>
  <c r="BK87" i="36"/>
  <c r="E52" i="36"/>
  <c r="D52" i="36"/>
  <c r="C52" i="36"/>
  <c r="BL52" i="36"/>
  <c r="BK52" i="36"/>
  <c r="E117" i="36"/>
  <c r="D117" i="36"/>
  <c r="C117" i="36"/>
  <c r="BL117" i="36"/>
  <c r="BK117" i="36"/>
  <c r="E77" i="36"/>
  <c r="D77" i="36"/>
  <c r="C77" i="36"/>
  <c r="BL77" i="36"/>
  <c r="BK77" i="36"/>
  <c r="E69" i="36"/>
  <c r="D69" i="36"/>
  <c r="C69" i="36"/>
  <c r="BL69" i="36"/>
  <c r="BK69" i="36"/>
  <c r="E10" i="36"/>
  <c r="D10" i="36"/>
  <c r="C10" i="36"/>
  <c r="BL10" i="36"/>
  <c r="BK10" i="36"/>
  <c r="E9" i="36"/>
  <c r="D9" i="36"/>
  <c r="C9" i="36"/>
  <c r="BL9" i="36"/>
  <c r="BK9" i="36"/>
  <c r="E8" i="36"/>
  <c r="D8" i="36"/>
  <c r="C8" i="36"/>
  <c r="BL8" i="36"/>
  <c r="BK8" i="36"/>
  <c r="E73" i="36"/>
  <c r="D73" i="36"/>
  <c r="C73" i="36"/>
  <c r="BL73" i="36"/>
  <c r="BK73" i="36"/>
  <c r="E7" i="36"/>
  <c r="D7" i="36"/>
  <c r="C7" i="36"/>
  <c r="BL7" i="36"/>
  <c r="BK7" i="36"/>
  <c r="E6" i="36"/>
  <c r="D6" i="36"/>
  <c r="C6" i="36"/>
  <c r="BL6" i="36"/>
  <c r="BK6" i="36"/>
  <c r="E95" i="36"/>
  <c r="D95" i="36"/>
  <c r="C95" i="36"/>
  <c r="BL95" i="36"/>
  <c r="BK95" i="36"/>
  <c r="E93" i="36"/>
  <c r="D93" i="36"/>
  <c r="C93" i="36"/>
  <c r="BL93" i="36"/>
  <c r="BK93" i="36"/>
  <c r="E83" i="36"/>
  <c r="D83" i="36"/>
  <c r="C83" i="36"/>
  <c r="BL83" i="36"/>
  <c r="BK83" i="36"/>
  <c r="E80" i="36"/>
  <c r="D80" i="36"/>
  <c r="C80" i="36"/>
  <c r="BL80" i="36"/>
  <c r="BK80" i="36"/>
  <c r="E51" i="36"/>
  <c r="D51" i="36"/>
  <c r="C51" i="36"/>
  <c r="BL51" i="36"/>
  <c r="BK51" i="36"/>
  <c r="E58" i="36"/>
  <c r="D58" i="36"/>
  <c r="C58" i="36"/>
  <c r="BL58" i="36"/>
  <c r="BK58" i="36"/>
  <c r="E100" i="36"/>
  <c r="D100" i="36"/>
  <c r="C100" i="36"/>
  <c r="BL100" i="36"/>
  <c r="BK100" i="36"/>
  <c r="E5" i="36"/>
  <c r="D5" i="36"/>
  <c r="C5" i="36"/>
  <c r="BL5" i="36"/>
  <c r="BK5" i="36"/>
  <c r="E50" i="36"/>
  <c r="D50" i="36"/>
  <c r="C50" i="36"/>
  <c r="BL50" i="36"/>
  <c r="BK50" i="36"/>
  <c r="E78" i="36"/>
  <c r="D78" i="36"/>
  <c r="C78" i="36"/>
  <c r="BL78" i="36"/>
  <c r="BK78" i="36"/>
  <c r="E40" i="36"/>
  <c r="D40" i="36"/>
  <c r="C40" i="36"/>
  <c r="BL40" i="36"/>
  <c r="BK40" i="36"/>
  <c r="E72" i="36"/>
  <c r="D72" i="36"/>
  <c r="C72" i="36"/>
  <c r="BL72" i="36"/>
  <c r="BK72" i="36"/>
  <c r="E74" i="36"/>
  <c r="D74" i="36"/>
  <c r="C74" i="36"/>
  <c r="BL74" i="36"/>
  <c r="BK74" i="36"/>
  <c r="E102" i="36"/>
  <c r="D102" i="36"/>
  <c r="C102" i="36"/>
  <c r="BL102" i="36"/>
  <c r="BK102" i="36"/>
  <c r="E108" i="36"/>
  <c r="D108" i="36"/>
  <c r="C108" i="36"/>
  <c r="BL108" i="36"/>
  <c r="BK108" i="36"/>
  <c r="E75" i="36"/>
  <c r="D75" i="36"/>
  <c r="C75" i="36"/>
  <c r="BL75" i="36"/>
  <c r="BK75" i="36"/>
  <c r="E113" i="36"/>
  <c r="D113" i="36"/>
  <c r="C113" i="36"/>
  <c r="BL113" i="36"/>
  <c r="BK113" i="36"/>
  <c r="E62" i="36"/>
  <c r="D62" i="36"/>
  <c r="C62" i="36"/>
  <c r="BL62" i="36"/>
  <c r="BK62" i="36"/>
  <c r="E84" i="36"/>
  <c r="D84" i="36"/>
  <c r="C84" i="36"/>
  <c r="BL84" i="36"/>
  <c r="BK84" i="36"/>
  <c r="E70" i="36"/>
  <c r="D70" i="36"/>
  <c r="C70" i="36"/>
  <c r="BL70" i="36"/>
  <c r="BK70" i="36"/>
  <c r="E68" i="36"/>
  <c r="D68" i="36"/>
  <c r="C68" i="36"/>
  <c r="BL68" i="36"/>
  <c r="BK68" i="36"/>
  <c r="E4" i="36"/>
  <c r="D4" i="36"/>
  <c r="C4" i="36"/>
  <c r="BL4" i="36"/>
  <c r="BK4" i="36"/>
  <c r="E63" i="36"/>
  <c r="D63" i="36"/>
  <c r="C63" i="36"/>
  <c r="BL63" i="36"/>
  <c r="BK63" i="36"/>
  <c r="E55" i="36"/>
  <c r="D55" i="36"/>
  <c r="C55" i="36"/>
  <c r="BL55" i="36"/>
  <c r="BK55" i="36"/>
  <c r="E57" i="36"/>
  <c r="D57" i="36"/>
  <c r="C57" i="36"/>
  <c r="BL57" i="36"/>
  <c r="BK57" i="36"/>
  <c r="E101" i="36"/>
  <c r="D101" i="36"/>
  <c r="C101" i="36"/>
  <c r="BL101" i="36"/>
  <c r="BK101" i="36"/>
  <c r="E42" i="36"/>
  <c r="D42" i="36"/>
  <c r="C42" i="36"/>
  <c r="BL42" i="36"/>
  <c r="BK42" i="36"/>
  <c r="E121" i="36"/>
  <c r="D121" i="36"/>
  <c r="C121" i="36"/>
  <c r="BL121" i="36"/>
  <c r="BK121" i="36"/>
  <c r="E65" i="36"/>
  <c r="D65" i="36"/>
  <c r="C65" i="36"/>
  <c r="BL65" i="36"/>
  <c r="BK65" i="36"/>
  <c r="E81" i="36"/>
  <c r="D81" i="36"/>
  <c r="C81" i="36"/>
  <c r="BL81" i="36"/>
  <c r="BK81" i="36"/>
  <c r="E59" i="36"/>
  <c r="D59" i="36"/>
  <c r="C59" i="36"/>
  <c r="BL59" i="36"/>
  <c r="BK59" i="36"/>
  <c r="E3" i="36"/>
  <c r="D3" i="36"/>
  <c r="C3" i="36"/>
  <c r="BL3" i="36"/>
  <c r="BK3" i="36"/>
  <c r="E2" i="36"/>
  <c r="D2" i="36"/>
  <c r="C2" i="36"/>
  <c r="BL2" i="36"/>
  <c r="BK2" i="36"/>
  <c r="E54" i="36"/>
  <c r="D54" i="36"/>
  <c r="C54" i="36"/>
  <c r="BL54" i="36"/>
  <c r="BK54" i="36"/>
  <c r="E60" i="36"/>
  <c r="D60" i="36"/>
  <c r="C60" i="36"/>
  <c r="BL60" i="36"/>
  <c r="BK60" i="36"/>
  <c r="E76" i="36"/>
  <c r="D76" i="36"/>
  <c r="C76" i="36"/>
  <c r="BL76" i="36"/>
  <c r="CA76" i="36"/>
  <c r="CB76" i="36"/>
  <c r="CC76" i="36"/>
  <c r="CD76" i="36"/>
  <c r="CE76" i="36"/>
  <c r="CF76" i="36"/>
  <c r="CG76" i="36"/>
  <c r="CH76" i="36"/>
  <c r="CI76" i="36"/>
  <c r="K17" i="38"/>
  <c r="CJ76" i="36"/>
  <c r="CK76" i="36"/>
  <c r="CL76" i="36"/>
  <c r="CM76" i="36"/>
  <c r="CN76" i="36"/>
  <c r="T76" i="36"/>
  <c r="U76" i="36"/>
  <c r="V76" i="36"/>
  <c r="W76" i="36"/>
  <c r="X76" i="36"/>
  <c r="J76" i="36" a="1"/>
  <c r="J76" i="36"/>
  <c r="Y76" i="36"/>
  <c r="Z76" i="36"/>
  <c r="L76" i="36" a="1"/>
  <c r="L76" i="36"/>
  <c r="AA76" i="36"/>
  <c r="M76" i="36" a="1"/>
  <c r="M76" i="36"/>
  <c r="AB76" i="36"/>
  <c r="J17" i="38"/>
  <c r="AC76" i="36"/>
  <c r="AD76" i="36"/>
  <c r="P76" i="36" a="1"/>
  <c r="P76" i="36"/>
  <c r="AE76" i="36"/>
  <c r="AF76" i="36"/>
  <c r="R76" i="36" a="1"/>
  <c r="R76" i="36"/>
  <c r="AG76" i="36"/>
  <c r="S76" i="36" a="1"/>
  <c r="S76" i="36"/>
  <c r="CA60" i="36"/>
  <c r="CB60" i="36"/>
  <c r="CC60" i="36"/>
  <c r="CD60" i="36"/>
  <c r="CE60" i="36"/>
  <c r="CF60" i="36"/>
  <c r="CG60" i="36"/>
  <c r="CH60" i="36"/>
  <c r="CI60" i="36"/>
  <c r="K25" i="38"/>
  <c r="CJ60" i="36"/>
  <c r="CK60" i="36"/>
  <c r="CL60" i="36"/>
  <c r="CM60" i="36"/>
  <c r="CN60" i="36"/>
  <c r="T60" i="36"/>
  <c r="F60" i="36" a="1"/>
  <c r="F60" i="36"/>
  <c r="U60" i="36"/>
  <c r="V60" i="36"/>
  <c r="W60" i="36"/>
  <c r="X60" i="36"/>
  <c r="Y60" i="36"/>
  <c r="K60" i="36" a="1"/>
  <c r="K60" i="36"/>
  <c r="Z60" i="36"/>
  <c r="L60" i="36" a="1"/>
  <c r="L60" i="36"/>
  <c r="AA60" i="36"/>
  <c r="AB60" i="36"/>
  <c r="N60" i="36" a="1"/>
  <c r="N60" i="36"/>
  <c r="H25" i="38"/>
  <c r="F25" i="38"/>
  <c r="AC60" i="36"/>
  <c r="AD60" i="36"/>
  <c r="P60" i="36" a="1"/>
  <c r="P60" i="36"/>
  <c r="AE60" i="36"/>
  <c r="AF60" i="36"/>
  <c r="AG60" i="36"/>
  <c r="CA54" i="36"/>
  <c r="CB54" i="36"/>
  <c r="CC54" i="36"/>
  <c r="CD54" i="36"/>
  <c r="CE54" i="36"/>
  <c r="CF54" i="36"/>
  <c r="CG54" i="36"/>
  <c r="CH54" i="36"/>
  <c r="CI54" i="36"/>
  <c r="K32" i="38"/>
  <c r="CJ54" i="36"/>
  <c r="CK54" i="36"/>
  <c r="CL54" i="36"/>
  <c r="CM54" i="36"/>
  <c r="CN54" i="36"/>
  <c r="T54" i="36"/>
  <c r="F54" i="36" a="1"/>
  <c r="F54" i="36"/>
  <c r="U54" i="36"/>
  <c r="G54" i="36" a="1"/>
  <c r="G54" i="36"/>
  <c r="V54" i="36"/>
  <c r="W54" i="36"/>
  <c r="I54" i="36" a="1"/>
  <c r="I54" i="36"/>
  <c r="X54" i="36"/>
  <c r="Y54" i="36"/>
  <c r="Z54" i="36"/>
  <c r="L54" i="36" a="1"/>
  <c r="L54" i="36"/>
  <c r="AA54" i="36"/>
  <c r="AB54" i="36"/>
  <c r="N54" i="36" a="1"/>
  <c r="N54" i="36"/>
  <c r="H32" i="38"/>
  <c r="F32" i="38"/>
  <c r="AC54" i="36"/>
  <c r="AD54" i="36"/>
  <c r="P54" i="36" a="1"/>
  <c r="P54" i="36"/>
  <c r="AE54" i="36"/>
  <c r="AF54" i="36"/>
  <c r="AG54" i="36"/>
  <c r="CA2" i="36"/>
  <c r="CB2" i="36"/>
  <c r="CC2" i="36"/>
  <c r="CD2" i="36"/>
  <c r="CE2" i="36"/>
  <c r="CF2" i="36"/>
  <c r="CG2" i="36"/>
  <c r="CH2" i="36"/>
  <c r="CI2" i="36"/>
  <c r="K90" i="38"/>
  <c r="CJ2" i="36"/>
  <c r="CK2" i="36"/>
  <c r="CL2" i="36"/>
  <c r="CM2" i="36"/>
  <c r="CN2" i="36"/>
  <c r="T2" i="36"/>
  <c r="F2" i="36" a="1"/>
  <c r="F2" i="36"/>
  <c r="U2" i="36"/>
  <c r="V2" i="36"/>
  <c r="H2" i="36" a="1"/>
  <c r="H2" i="36"/>
  <c r="W2" i="36"/>
  <c r="X2" i="36"/>
  <c r="Y2" i="36"/>
  <c r="Z2" i="36"/>
  <c r="L2" i="36" a="1"/>
  <c r="L2" i="36"/>
  <c r="AA2" i="36"/>
  <c r="AB2" i="36"/>
  <c r="N2" i="36" a="1"/>
  <c r="N2" i="36"/>
  <c r="H90" i="38"/>
  <c r="F90" i="38"/>
  <c r="AC2" i="36"/>
  <c r="AD2" i="36"/>
  <c r="P2" i="36" a="1"/>
  <c r="P2" i="36"/>
  <c r="AE2" i="36"/>
  <c r="AF2" i="36"/>
  <c r="R2" i="36" a="1"/>
  <c r="R2" i="36"/>
  <c r="AG2" i="36"/>
  <c r="S2" i="36" a="1"/>
  <c r="S2" i="36"/>
  <c r="CA3" i="36"/>
  <c r="CB3" i="36"/>
  <c r="CC3" i="36"/>
  <c r="CD3" i="36"/>
  <c r="CE3" i="36"/>
  <c r="CF3" i="36"/>
  <c r="CG3" i="36"/>
  <c r="CH3" i="36"/>
  <c r="CI3" i="36"/>
  <c r="K91" i="38"/>
  <c r="CJ3" i="36"/>
  <c r="CK3" i="36"/>
  <c r="CL3" i="36"/>
  <c r="CM3" i="36"/>
  <c r="CN3" i="36"/>
  <c r="T3" i="36"/>
  <c r="U3" i="36"/>
  <c r="G3" i="36" a="1"/>
  <c r="G3" i="36"/>
  <c r="V3" i="36"/>
  <c r="H3" i="36" a="1"/>
  <c r="H3" i="36"/>
  <c r="W3" i="36"/>
  <c r="X3" i="36"/>
  <c r="J3" i="36" a="1"/>
  <c r="J3" i="36"/>
  <c r="Y3" i="36"/>
  <c r="K3" i="36" a="1"/>
  <c r="K3" i="36"/>
  <c r="Z3" i="36"/>
  <c r="AA3" i="36"/>
  <c r="AB3" i="36"/>
  <c r="N3" i="36" a="1"/>
  <c r="N3" i="36"/>
  <c r="H91" i="38"/>
  <c r="F91" i="38"/>
  <c r="AC3" i="36"/>
  <c r="AD3" i="36"/>
  <c r="AE3" i="36"/>
  <c r="Q3" i="36" a="1"/>
  <c r="Q3" i="36"/>
  <c r="AF3" i="36"/>
  <c r="R3" i="36" a="1"/>
  <c r="R3" i="36"/>
  <c r="AG3" i="36"/>
  <c r="CA59" i="36"/>
  <c r="CB59" i="36"/>
  <c r="CC59" i="36"/>
  <c r="CD59" i="36"/>
  <c r="CE59" i="36"/>
  <c r="CF59" i="36"/>
  <c r="CG59" i="36"/>
  <c r="CH59" i="36"/>
  <c r="CI59" i="36"/>
  <c r="K38" i="38"/>
  <c r="CJ59" i="36"/>
  <c r="CK59" i="36"/>
  <c r="CL59" i="36"/>
  <c r="CM59" i="36"/>
  <c r="CN59" i="36"/>
  <c r="T59" i="36"/>
  <c r="U59" i="36"/>
  <c r="V59" i="36"/>
  <c r="W59" i="36"/>
  <c r="X59" i="36"/>
  <c r="J59" i="36" a="1"/>
  <c r="J59" i="36"/>
  <c r="Y59" i="36"/>
  <c r="Z59" i="36"/>
  <c r="L59" i="36" a="1"/>
  <c r="L59" i="36"/>
  <c r="AA59" i="36"/>
  <c r="M59" i="36" a="1"/>
  <c r="M59" i="36"/>
  <c r="AB59" i="36"/>
  <c r="J38" i="38"/>
  <c r="AC59" i="36"/>
  <c r="AD59" i="36"/>
  <c r="P59" i="36" a="1"/>
  <c r="P59" i="36"/>
  <c r="AE59" i="36"/>
  <c r="AF59" i="36"/>
  <c r="AG59" i="36"/>
  <c r="CA81" i="36"/>
  <c r="CB81" i="36"/>
  <c r="CC81" i="36"/>
  <c r="CD81" i="36"/>
  <c r="CE81" i="36"/>
  <c r="CF81" i="36"/>
  <c r="CG81" i="36"/>
  <c r="CH81" i="36"/>
  <c r="CI81" i="36"/>
  <c r="K42" i="38"/>
  <c r="CJ81" i="36"/>
  <c r="CK81" i="36"/>
  <c r="CL81" i="36"/>
  <c r="CM81" i="36"/>
  <c r="CN81" i="36"/>
  <c r="T81" i="36"/>
  <c r="U81" i="36"/>
  <c r="V81" i="36"/>
  <c r="H81" i="36" a="1"/>
  <c r="H81" i="36"/>
  <c r="W81" i="36"/>
  <c r="X81" i="36"/>
  <c r="Y81" i="36"/>
  <c r="Z81" i="36"/>
  <c r="L81" i="36" a="1"/>
  <c r="L81" i="36"/>
  <c r="AA81" i="36"/>
  <c r="AB81" i="36"/>
  <c r="N81" i="36" a="1"/>
  <c r="N81" i="36"/>
  <c r="H42" i="38"/>
  <c r="F42" i="38"/>
  <c r="AC81" i="36"/>
  <c r="AD81" i="36"/>
  <c r="P81" i="36" a="1"/>
  <c r="P81" i="36"/>
  <c r="AE81" i="36"/>
  <c r="Q81" i="36" a="1"/>
  <c r="Q81" i="36"/>
  <c r="AF81" i="36"/>
  <c r="AG81" i="36"/>
  <c r="S81" i="36" a="1"/>
  <c r="S81" i="36"/>
  <c r="CA65" i="36"/>
  <c r="CB65" i="36"/>
  <c r="CC65" i="36"/>
  <c r="CD65" i="36"/>
  <c r="CE65" i="36"/>
  <c r="CF65" i="36"/>
  <c r="CG65" i="36"/>
  <c r="CH65" i="36"/>
  <c r="CI65" i="36"/>
  <c r="K43" i="38"/>
  <c r="CJ65" i="36"/>
  <c r="CK65" i="36"/>
  <c r="CL65" i="36"/>
  <c r="CM65" i="36"/>
  <c r="CN65" i="36"/>
  <c r="T65" i="36"/>
  <c r="F65" i="36" a="1"/>
  <c r="F65" i="36"/>
  <c r="U65" i="36"/>
  <c r="V65" i="36"/>
  <c r="W65" i="36"/>
  <c r="I65" i="36" a="1"/>
  <c r="I65" i="36"/>
  <c r="X65" i="36"/>
  <c r="Y65" i="36"/>
  <c r="K65" i="36" a="1"/>
  <c r="K65" i="36"/>
  <c r="Z65" i="36"/>
  <c r="AA65" i="36"/>
  <c r="M65" i="36" a="1"/>
  <c r="M65" i="36"/>
  <c r="AB65" i="36"/>
  <c r="N65" i="36" a="1"/>
  <c r="N65" i="36"/>
  <c r="H43" i="38"/>
  <c r="F43" i="38"/>
  <c r="AC65" i="36"/>
  <c r="AD65" i="36"/>
  <c r="P65" i="36" a="1"/>
  <c r="P65" i="36"/>
  <c r="AE65" i="36"/>
  <c r="AF65" i="36"/>
  <c r="AG65" i="36"/>
  <c r="CA121" i="36"/>
  <c r="CB121" i="36"/>
  <c r="CC121" i="36"/>
  <c r="CD121" i="36"/>
  <c r="CE121" i="36"/>
  <c r="CF121" i="36"/>
  <c r="CG121" i="36"/>
  <c r="CH121" i="36"/>
  <c r="CI121" i="36"/>
  <c r="K92" i="38"/>
  <c r="CJ121" i="36"/>
  <c r="CK121" i="36"/>
  <c r="CL121" i="36"/>
  <c r="CM121" i="36"/>
  <c r="CN121" i="36"/>
  <c r="T121" i="36"/>
  <c r="F121" i="36" a="1"/>
  <c r="F121" i="36"/>
  <c r="U121" i="36"/>
  <c r="V121" i="36"/>
  <c r="H121" i="36" a="1"/>
  <c r="H121" i="36"/>
  <c r="W121" i="36"/>
  <c r="I121" i="36" a="1"/>
  <c r="I121" i="36"/>
  <c r="X121" i="36"/>
  <c r="Y121" i="36"/>
  <c r="Z121" i="36"/>
  <c r="AA121" i="36"/>
  <c r="M121" i="36" a="1"/>
  <c r="M121" i="36"/>
  <c r="AB121" i="36"/>
  <c r="J92" i="38"/>
  <c r="AC121" i="36"/>
  <c r="O121" i="36" a="1"/>
  <c r="O121" i="36"/>
  <c r="AD121" i="36"/>
  <c r="P121" i="36" a="1"/>
  <c r="P121" i="36"/>
  <c r="AE121" i="36"/>
  <c r="AF121" i="36"/>
  <c r="R121" i="36" a="1"/>
  <c r="R121" i="36"/>
  <c r="AG121" i="36"/>
  <c r="CA42" i="36"/>
  <c r="CB42" i="36"/>
  <c r="CC42" i="36"/>
  <c r="CD42" i="36"/>
  <c r="CE42" i="36"/>
  <c r="CF42" i="36"/>
  <c r="CG42" i="36"/>
  <c r="CH42" i="36"/>
  <c r="CI42" i="36"/>
  <c r="K94" i="38"/>
  <c r="CJ42" i="36"/>
  <c r="CK42" i="36"/>
  <c r="CL42" i="36"/>
  <c r="CM42" i="36"/>
  <c r="CN42" i="36"/>
  <c r="T42" i="36"/>
  <c r="U42" i="36"/>
  <c r="V42" i="36"/>
  <c r="H42" i="36" a="1"/>
  <c r="H42" i="36"/>
  <c r="W42" i="36"/>
  <c r="X42" i="36"/>
  <c r="J42" i="36" a="1"/>
  <c r="J42" i="36"/>
  <c r="Y42" i="36"/>
  <c r="K42" i="36" a="1"/>
  <c r="K42" i="36"/>
  <c r="Z42" i="36"/>
  <c r="L42" i="36" a="1"/>
  <c r="L42" i="36"/>
  <c r="AA42" i="36"/>
  <c r="M42" i="36" a="1"/>
  <c r="M42" i="36"/>
  <c r="AB42" i="36"/>
  <c r="J94" i="38"/>
  <c r="AC42" i="36"/>
  <c r="AD42" i="36"/>
  <c r="AE42" i="36"/>
  <c r="Q42" i="36" a="1"/>
  <c r="Q42" i="36"/>
  <c r="AF42" i="36"/>
  <c r="R42" i="36" a="1"/>
  <c r="R42" i="36"/>
  <c r="AG42" i="36"/>
  <c r="CA101" i="36"/>
  <c r="CB101" i="36"/>
  <c r="CC101" i="36"/>
  <c r="CD101" i="36"/>
  <c r="CE101" i="36"/>
  <c r="CF101" i="36"/>
  <c r="CG101" i="36"/>
  <c r="CH101" i="36"/>
  <c r="CI101" i="36"/>
  <c r="K95" i="38"/>
  <c r="CJ101" i="36"/>
  <c r="CK101" i="36"/>
  <c r="CL101" i="36"/>
  <c r="CM101" i="36"/>
  <c r="CN101" i="36"/>
  <c r="T101" i="36"/>
  <c r="F101" i="36" a="1"/>
  <c r="F101" i="36"/>
  <c r="U101" i="36"/>
  <c r="V101" i="36"/>
  <c r="H101" i="36" a="1"/>
  <c r="H101" i="36"/>
  <c r="W101" i="36"/>
  <c r="I101" i="36" a="1"/>
  <c r="I101" i="36"/>
  <c r="X101" i="36"/>
  <c r="J101" i="36" a="1"/>
  <c r="J101" i="36"/>
  <c r="Y101" i="36"/>
  <c r="Z101" i="36"/>
  <c r="L101" i="36" a="1"/>
  <c r="L101" i="36"/>
  <c r="AA101" i="36"/>
  <c r="AB101" i="36"/>
  <c r="J95" i="38"/>
  <c r="AC101" i="36"/>
  <c r="AD101" i="36"/>
  <c r="AE101" i="36"/>
  <c r="AF101" i="36"/>
  <c r="AG101" i="36"/>
  <c r="CA57" i="36"/>
  <c r="CB57" i="36"/>
  <c r="CC57" i="36"/>
  <c r="CD57" i="36"/>
  <c r="CE57" i="36"/>
  <c r="CF57" i="36"/>
  <c r="CG57" i="36"/>
  <c r="CH57" i="36"/>
  <c r="CI57" i="36"/>
  <c r="K15" i="38"/>
  <c r="CJ57" i="36"/>
  <c r="CK57" i="36"/>
  <c r="CL57" i="36"/>
  <c r="CM57" i="36"/>
  <c r="CN57" i="36"/>
  <c r="T57" i="36"/>
  <c r="U57" i="36"/>
  <c r="V57" i="36"/>
  <c r="W57" i="36"/>
  <c r="X57" i="36"/>
  <c r="J57" i="36" a="1"/>
  <c r="J57" i="36"/>
  <c r="Y57" i="36"/>
  <c r="Z57" i="36"/>
  <c r="L57" i="36" a="1"/>
  <c r="L57" i="36"/>
  <c r="AA57" i="36"/>
  <c r="AB57" i="36"/>
  <c r="N57" i="36" a="1"/>
  <c r="N57" i="36"/>
  <c r="H15" i="38"/>
  <c r="F15" i="38"/>
  <c r="AC57" i="36"/>
  <c r="AD57" i="36"/>
  <c r="AE57" i="36"/>
  <c r="AF57" i="36"/>
  <c r="AG57" i="36"/>
  <c r="CA55" i="36"/>
  <c r="CB55" i="36"/>
  <c r="CC55" i="36"/>
  <c r="CD55" i="36"/>
  <c r="CE55" i="36"/>
  <c r="CF55" i="36"/>
  <c r="CG55" i="36"/>
  <c r="CH55" i="36"/>
  <c r="CI55" i="36"/>
  <c r="K20" i="38"/>
  <c r="CJ55" i="36"/>
  <c r="CK55" i="36"/>
  <c r="CL55" i="36"/>
  <c r="CM55" i="36"/>
  <c r="CN55" i="36"/>
  <c r="T55" i="36"/>
  <c r="F55" i="36" a="1"/>
  <c r="F55" i="36"/>
  <c r="U55" i="36"/>
  <c r="G55" i="36" a="1"/>
  <c r="G55" i="36"/>
  <c r="V55" i="36"/>
  <c r="W55" i="36"/>
  <c r="X55" i="36"/>
  <c r="Y55" i="36"/>
  <c r="Z55" i="36"/>
  <c r="AA55" i="36"/>
  <c r="M55" i="36" a="1"/>
  <c r="M55" i="36"/>
  <c r="AB55" i="36"/>
  <c r="N55" i="36" a="1"/>
  <c r="N55" i="36"/>
  <c r="H20" i="38"/>
  <c r="F20" i="38"/>
  <c r="AC55" i="36"/>
  <c r="AD55" i="36"/>
  <c r="P55" i="36" a="1"/>
  <c r="P55" i="36"/>
  <c r="AE55" i="36"/>
  <c r="AF55" i="36"/>
  <c r="R55" i="36" a="1"/>
  <c r="R55" i="36"/>
  <c r="AG55" i="36"/>
  <c r="CA63" i="36"/>
  <c r="CB63" i="36"/>
  <c r="CC63" i="36"/>
  <c r="CD63" i="36"/>
  <c r="CE63" i="36"/>
  <c r="CF63" i="36"/>
  <c r="CG63" i="36"/>
  <c r="CH63" i="36"/>
  <c r="CI63" i="36"/>
  <c r="K12" i="38"/>
  <c r="CJ63" i="36"/>
  <c r="CK63" i="36"/>
  <c r="CL63" i="36"/>
  <c r="CM63" i="36"/>
  <c r="CN63" i="36"/>
  <c r="T63" i="36"/>
  <c r="F63" i="36" a="1"/>
  <c r="F63" i="36"/>
  <c r="U63" i="36"/>
  <c r="V63" i="36"/>
  <c r="H63" i="36" a="1"/>
  <c r="H63" i="36"/>
  <c r="W63" i="36"/>
  <c r="X63" i="36"/>
  <c r="Y63" i="36"/>
  <c r="K63" i="36" a="1"/>
  <c r="K63" i="36"/>
  <c r="Z63" i="36"/>
  <c r="AA63" i="36"/>
  <c r="M63" i="36" a="1"/>
  <c r="M63" i="36"/>
  <c r="AB63" i="36"/>
  <c r="N63" i="36" a="1"/>
  <c r="N63" i="36"/>
  <c r="H12" i="38"/>
  <c r="F12" i="38"/>
  <c r="AC63" i="36"/>
  <c r="O63" i="36" a="1"/>
  <c r="O63" i="36"/>
  <c r="AD63" i="36"/>
  <c r="P63" i="36" a="1"/>
  <c r="P63" i="36"/>
  <c r="AE63" i="36"/>
  <c r="AF63" i="36"/>
  <c r="R63" i="36" a="1"/>
  <c r="R63" i="36"/>
  <c r="AG63" i="36"/>
  <c r="CA4" i="36"/>
  <c r="CB4" i="36"/>
  <c r="CC4" i="36"/>
  <c r="CD4" i="36"/>
  <c r="CE4" i="36"/>
  <c r="CF4" i="36"/>
  <c r="CG4" i="36"/>
  <c r="CH4" i="36"/>
  <c r="CI4" i="36"/>
  <c r="K6" i="38"/>
  <c r="CJ4" i="36"/>
  <c r="CK4" i="36"/>
  <c r="CL4" i="36"/>
  <c r="CM4" i="36"/>
  <c r="CN4" i="36"/>
  <c r="T4" i="36"/>
  <c r="F4" i="36" a="1"/>
  <c r="F4" i="36"/>
  <c r="U4" i="36"/>
  <c r="G4" i="36" a="1"/>
  <c r="G4" i="36"/>
  <c r="V4" i="36"/>
  <c r="H4" i="36" a="1"/>
  <c r="H4" i="36"/>
  <c r="W4" i="36"/>
  <c r="X4" i="36"/>
  <c r="J4" i="36" a="1"/>
  <c r="J4" i="36"/>
  <c r="Y4" i="36"/>
  <c r="Z4" i="36"/>
  <c r="AA4" i="36"/>
  <c r="AB4" i="36"/>
  <c r="J6" i="38"/>
  <c r="AC4" i="36"/>
  <c r="AD4" i="36"/>
  <c r="AE4" i="36"/>
  <c r="Q4" i="36" a="1"/>
  <c r="Q4" i="36"/>
  <c r="AF4" i="36"/>
  <c r="R4" i="36" a="1"/>
  <c r="R4" i="36"/>
  <c r="AG4" i="36"/>
  <c r="CA68" i="36"/>
  <c r="CB68" i="36"/>
  <c r="CC68" i="36"/>
  <c r="CD68" i="36"/>
  <c r="CE68" i="36"/>
  <c r="CF68" i="36"/>
  <c r="CG68" i="36"/>
  <c r="CH68" i="36"/>
  <c r="CI68" i="36"/>
  <c r="K35" i="38"/>
  <c r="CJ68" i="36"/>
  <c r="CK68" i="36"/>
  <c r="CL68" i="36"/>
  <c r="CM68" i="36"/>
  <c r="CN68" i="36"/>
  <c r="T68" i="36"/>
  <c r="U68" i="36"/>
  <c r="V68" i="36"/>
  <c r="W68" i="36"/>
  <c r="I68" i="36" a="1"/>
  <c r="I68" i="36"/>
  <c r="X68" i="36"/>
  <c r="J68" i="36" a="1"/>
  <c r="J68" i="36"/>
  <c r="Y68" i="36"/>
  <c r="Z68" i="36"/>
  <c r="L68" i="36" a="1"/>
  <c r="L68" i="36"/>
  <c r="AA68" i="36"/>
  <c r="AB68" i="36"/>
  <c r="N68" i="36" a="1"/>
  <c r="N68" i="36"/>
  <c r="H35" i="38"/>
  <c r="F35" i="38"/>
  <c r="AC68" i="36"/>
  <c r="AD68" i="36"/>
  <c r="AE68" i="36"/>
  <c r="AF68" i="36"/>
  <c r="R68" i="36" a="1"/>
  <c r="R68" i="36"/>
  <c r="AG68" i="36"/>
  <c r="S68" i="36" a="1"/>
  <c r="S68" i="36"/>
  <c r="CA70" i="36"/>
  <c r="CB70" i="36"/>
  <c r="CC70" i="36"/>
  <c r="CD70" i="36"/>
  <c r="CE70" i="36"/>
  <c r="CF70" i="36"/>
  <c r="CG70" i="36"/>
  <c r="CH70" i="36"/>
  <c r="CI70" i="36"/>
  <c r="K18" i="38"/>
  <c r="CJ70" i="36"/>
  <c r="CK70" i="36"/>
  <c r="CL70" i="36"/>
  <c r="CM70" i="36"/>
  <c r="CN70" i="36"/>
  <c r="T70" i="36"/>
  <c r="U70" i="36"/>
  <c r="V70" i="36"/>
  <c r="W70" i="36"/>
  <c r="X70" i="36"/>
  <c r="Y70" i="36"/>
  <c r="K70" i="36" a="1"/>
  <c r="K70" i="36"/>
  <c r="Z70" i="36"/>
  <c r="L70" i="36" a="1"/>
  <c r="L70" i="36"/>
  <c r="AA70" i="36"/>
  <c r="AB70" i="36"/>
  <c r="N70" i="36" a="1"/>
  <c r="N70" i="36"/>
  <c r="H18" i="38"/>
  <c r="F18" i="38"/>
  <c r="AC70" i="36"/>
  <c r="AD70" i="36"/>
  <c r="AE70" i="36"/>
  <c r="Q70" i="36" a="1"/>
  <c r="Q70" i="36"/>
  <c r="AF70" i="36"/>
  <c r="AG70" i="36"/>
  <c r="CA84" i="36"/>
  <c r="CB84" i="36"/>
  <c r="CC84" i="36"/>
  <c r="CD84" i="36"/>
  <c r="CE84" i="36"/>
  <c r="CF84" i="36"/>
  <c r="CG84" i="36"/>
  <c r="CH84" i="36"/>
  <c r="CI84" i="36"/>
  <c r="K44" i="38"/>
  <c r="CJ84" i="36"/>
  <c r="CK84" i="36"/>
  <c r="CL84" i="36"/>
  <c r="CM84" i="36"/>
  <c r="CN84" i="36"/>
  <c r="T84" i="36"/>
  <c r="F84" i="36" a="1"/>
  <c r="F84" i="36"/>
  <c r="U84" i="36"/>
  <c r="V84" i="36"/>
  <c r="W84" i="36"/>
  <c r="X84" i="36"/>
  <c r="Y84" i="36"/>
  <c r="Z84" i="36"/>
  <c r="AA84" i="36"/>
  <c r="AB84" i="36"/>
  <c r="N84" i="36" a="1"/>
  <c r="N84" i="36"/>
  <c r="H44" i="38"/>
  <c r="F44" i="38"/>
  <c r="AC84" i="36"/>
  <c r="AD84" i="36"/>
  <c r="P84" i="36" a="1"/>
  <c r="P84" i="36"/>
  <c r="AE84" i="36"/>
  <c r="AF84" i="36"/>
  <c r="AG84" i="36"/>
  <c r="CA62" i="36"/>
  <c r="CB62" i="36"/>
  <c r="CC62" i="36"/>
  <c r="CD62" i="36"/>
  <c r="CE62" i="36"/>
  <c r="CF62" i="36"/>
  <c r="CG62" i="36"/>
  <c r="CH62" i="36"/>
  <c r="CI62" i="36"/>
  <c r="K21" i="38"/>
  <c r="CJ62" i="36"/>
  <c r="CK62" i="36"/>
  <c r="CL62" i="36"/>
  <c r="CM62" i="36"/>
  <c r="CN62" i="36"/>
  <c r="T62" i="36"/>
  <c r="F62" i="36" a="1"/>
  <c r="F62" i="36"/>
  <c r="U62" i="36"/>
  <c r="V62" i="36"/>
  <c r="H62" i="36" a="1"/>
  <c r="H62" i="36"/>
  <c r="W62" i="36"/>
  <c r="X62" i="36"/>
  <c r="Y62" i="36"/>
  <c r="Z62" i="36"/>
  <c r="AA62" i="36"/>
  <c r="AB62" i="36"/>
  <c r="J21" i="38"/>
  <c r="AC62" i="36"/>
  <c r="AD62" i="36"/>
  <c r="P62" i="36" a="1"/>
  <c r="P62" i="36"/>
  <c r="AE62" i="36"/>
  <c r="AF62" i="36"/>
  <c r="R62" i="36" a="1"/>
  <c r="R62" i="36"/>
  <c r="AG62" i="36"/>
  <c r="S62" i="36" a="1"/>
  <c r="S62" i="36"/>
  <c r="CA113" i="36"/>
  <c r="CB113" i="36"/>
  <c r="CC113" i="36"/>
  <c r="CD113" i="36"/>
  <c r="CE113" i="36"/>
  <c r="CF113" i="36"/>
  <c r="CG113" i="36"/>
  <c r="CH113" i="36"/>
  <c r="CI113" i="36"/>
  <c r="K97" i="38"/>
  <c r="CJ113" i="36"/>
  <c r="CK113" i="36"/>
  <c r="CL113" i="36"/>
  <c r="CM113" i="36"/>
  <c r="CN113" i="36"/>
  <c r="T113" i="36"/>
  <c r="F113" i="36" a="1"/>
  <c r="F113" i="36"/>
  <c r="U113" i="36"/>
  <c r="G113" i="36" a="1"/>
  <c r="G113" i="36"/>
  <c r="V113" i="36"/>
  <c r="H113" i="36" a="1"/>
  <c r="H113" i="36"/>
  <c r="W113" i="36"/>
  <c r="X113" i="36"/>
  <c r="J113" i="36" a="1"/>
  <c r="J113" i="36"/>
  <c r="Y113" i="36"/>
  <c r="Z113" i="36"/>
  <c r="AA113" i="36"/>
  <c r="M113" i="36" a="1"/>
  <c r="M113" i="36"/>
  <c r="AB113" i="36"/>
  <c r="J97" i="38"/>
  <c r="AC113" i="36"/>
  <c r="AD113" i="36"/>
  <c r="P113" i="36" a="1"/>
  <c r="P113" i="36"/>
  <c r="AE113" i="36"/>
  <c r="AF113" i="36"/>
  <c r="R113" i="36" a="1"/>
  <c r="R113" i="36"/>
  <c r="AG113" i="36"/>
  <c r="CA75" i="36"/>
  <c r="CB75" i="36"/>
  <c r="CC75" i="36"/>
  <c r="CD75" i="36"/>
  <c r="CE75" i="36"/>
  <c r="CF75" i="36"/>
  <c r="CG75" i="36"/>
  <c r="CH75" i="36"/>
  <c r="CI75" i="36"/>
  <c r="K40" i="38"/>
  <c r="CJ75" i="36"/>
  <c r="CK75" i="36"/>
  <c r="CL75" i="36"/>
  <c r="CM75" i="36"/>
  <c r="CN75" i="36"/>
  <c r="T75" i="36"/>
  <c r="U75" i="36"/>
  <c r="V75" i="36"/>
  <c r="W75" i="36"/>
  <c r="I75" i="36" a="1"/>
  <c r="I75" i="36"/>
  <c r="X75" i="36"/>
  <c r="J75" i="36" a="1"/>
  <c r="J75" i="36"/>
  <c r="Y75" i="36"/>
  <c r="Z75" i="36"/>
  <c r="L75" i="36" a="1"/>
  <c r="L75" i="36"/>
  <c r="AA75" i="36"/>
  <c r="AB75" i="36"/>
  <c r="J40" i="38"/>
  <c r="AC75" i="36"/>
  <c r="AD75" i="36"/>
  <c r="AE75" i="36"/>
  <c r="AF75" i="36"/>
  <c r="AG75" i="36"/>
  <c r="S75" i="36" a="1"/>
  <c r="S75" i="36"/>
  <c r="CA108" i="36"/>
  <c r="CB108" i="36"/>
  <c r="CC108" i="36"/>
  <c r="CD108" i="36"/>
  <c r="CE108" i="36"/>
  <c r="CF108" i="36"/>
  <c r="CG108" i="36"/>
  <c r="CH108" i="36"/>
  <c r="CI108" i="36"/>
  <c r="K98" i="38"/>
  <c r="CJ108" i="36"/>
  <c r="CK108" i="36"/>
  <c r="CL108" i="36"/>
  <c r="CM108" i="36"/>
  <c r="CN108" i="36"/>
  <c r="T108" i="36"/>
  <c r="U108" i="36"/>
  <c r="V108" i="36"/>
  <c r="W108" i="36"/>
  <c r="X108" i="36"/>
  <c r="Y108" i="36"/>
  <c r="K108" i="36" a="1"/>
  <c r="K108" i="36"/>
  <c r="Z108" i="36"/>
  <c r="L108" i="36" a="1"/>
  <c r="L108" i="36"/>
  <c r="AA108" i="36"/>
  <c r="AB108" i="36"/>
  <c r="N108" i="36" a="1"/>
  <c r="N108" i="36"/>
  <c r="H98" i="38"/>
  <c r="F98" i="38"/>
  <c r="AC108" i="36"/>
  <c r="AD108" i="36"/>
  <c r="AE108" i="36"/>
  <c r="AF108" i="36"/>
  <c r="AG108" i="36"/>
  <c r="S108" i="36" a="1"/>
  <c r="S108" i="36"/>
  <c r="CA102" i="36"/>
  <c r="CB102" i="36"/>
  <c r="CC102" i="36"/>
  <c r="CD102" i="36"/>
  <c r="CE102" i="36"/>
  <c r="CF102" i="36"/>
  <c r="CG102" i="36"/>
  <c r="CH102" i="36"/>
  <c r="CI102" i="36"/>
  <c r="K99" i="38"/>
  <c r="CJ102" i="36"/>
  <c r="CK102" i="36"/>
  <c r="CL102" i="36"/>
  <c r="CM102" i="36"/>
  <c r="CN102" i="36"/>
  <c r="T102" i="36"/>
  <c r="F102" i="36" a="1"/>
  <c r="F102" i="36"/>
  <c r="U102" i="36"/>
  <c r="V102" i="36"/>
  <c r="W102" i="36"/>
  <c r="X102" i="36"/>
  <c r="Y102" i="36"/>
  <c r="Z102" i="36"/>
  <c r="AA102" i="36"/>
  <c r="M102" i="36" a="1"/>
  <c r="M102" i="36"/>
  <c r="AB102" i="36"/>
  <c r="N102" i="36" a="1"/>
  <c r="N102" i="36"/>
  <c r="H99" i="38"/>
  <c r="F99" i="38"/>
  <c r="AC102" i="36"/>
  <c r="AD102" i="36"/>
  <c r="P102" i="36" a="1"/>
  <c r="P102" i="36"/>
  <c r="AE102" i="36"/>
  <c r="AF102" i="36"/>
  <c r="R102" i="36" a="1"/>
  <c r="R102" i="36"/>
  <c r="AG102" i="36"/>
  <c r="CA74" i="36"/>
  <c r="CB74" i="36"/>
  <c r="CC74" i="36"/>
  <c r="CD74" i="36"/>
  <c r="CE74" i="36"/>
  <c r="CF74" i="36"/>
  <c r="CG74" i="36"/>
  <c r="CH74" i="36"/>
  <c r="CI74" i="36"/>
  <c r="K16" i="38"/>
  <c r="CJ74" i="36"/>
  <c r="CK74" i="36"/>
  <c r="CL74" i="36"/>
  <c r="CM74" i="36"/>
  <c r="CN74" i="36"/>
  <c r="T74" i="36"/>
  <c r="F74" i="36" a="1"/>
  <c r="F74" i="36"/>
  <c r="U74" i="36"/>
  <c r="V74" i="36"/>
  <c r="H74" i="36" a="1"/>
  <c r="H74" i="36"/>
  <c r="W74" i="36"/>
  <c r="X74" i="36"/>
  <c r="Y74" i="36"/>
  <c r="Z74" i="36"/>
  <c r="AA74" i="36"/>
  <c r="AB74" i="36"/>
  <c r="J16" i="38"/>
  <c r="AC74" i="36"/>
  <c r="AD74" i="36"/>
  <c r="P74" i="36" a="1"/>
  <c r="P74" i="36"/>
  <c r="AE74" i="36"/>
  <c r="AF74" i="36"/>
  <c r="R74" i="36" a="1"/>
  <c r="R74" i="36"/>
  <c r="AG74" i="36"/>
  <c r="S74" i="36" a="1"/>
  <c r="S74" i="36"/>
  <c r="CA72" i="36"/>
  <c r="CB72" i="36"/>
  <c r="CC72" i="36"/>
  <c r="CD72" i="36"/>
  <c r="CE72" i="36"/>
  <c r="CF72" i="36"/>
  <c r="CG72" i="36"/>
  <c r="CH72" i="36"/>
  <c r="CI72" i="36"/>
  <c r="K23" i="38"/>
  <c r="CJ72" i="36"/>
  <c r="CK72" i="36"/>
  <c r="CL72" i="36"/>
  <c r="CM72" i="36"/>
  <c r="CN72" i="36"/>
  <c r="T72" i="36"/>
  <c r="U72" i="36"/>
  <c r="G72" i="36" a="1"/>
  <c r="G72" i="36"/>
  <c r="V72" i="36"/>
  <c r="H72" i="36" a="1"/>
  <c r="H72" i="36"/>
  <c r="W72" i="36"/>
  <c r="X72" i="36"/>
  <c r="J72" i="36" a="1"/>
  <c r="J72" i="36"/>
  <c r="Y72" i="36"/>
  <c r="Z72" i="36"/>
  <c r="AA72" i="36"/>
  <c r="AB72" i="36"/>
  <c r="J23" i="38"/>
  <c r="AC72" i="36"/>
  <c r="AD72" i="36"/>
  <c r="AE72" i="36"/>
  <c r="AF72" i="36"/>
  <c r="R72" i="36" a="1"/>
  <c r="R72" i="36"/>
  <c r="AG72" i="36"/>
  <c r="CA40" i="36"/>
  <c r="CB40" i="36"/>
  <c r="CC40" i="36"/>
  <c r="CD40" i="36"/>
  <c r="CE40" i="36"/>
  <c r="CF40" i="36"/>
  <c r="CG40" i="36"/>
  <c r="CH40" i="36"/>
  <c r="CI40" i="36"/>
  <c r="K19" i="38"/>
  <c r="CJ40" i="36"/>
  <c r="CK40" i="36"/>
  <c r="CL40" i="36"/>
  <c r="CM40" i="36"/>
  <c r="CN40" i="36"/>
  <c r="T40" i="36"/>
  <c r="U40" i="36"/>
  <c r="V40" i="36"/>
  <c r="W40" i="36"/>
  <c r="X40" i="36"/>
  <c r="J40" i="36" a="1"/>
  <c r="J40" i="36"/>
  <c r="Y40" i="36"/>
  <c r="Z40" i="36"/>
  <c r="L40" i="36" a="1"/>
  <c r="L40" i="36"/>
  <c r="AA40" i="36"/>
  <c r="AB40" i="36"/>
  <c r="J19" i="38"/>
  <c r="AC40" i="36"/>
  <c r="AD40" i="36"/>
  <c r="AE40" i="36"/>
  <c r="AF40" i="36"/>
  <c r="R40" i="36" a="1"/>
  <c r="R40" i="36"/>
  <c r="AG40" i="36"/>
  <c r="S40" i="36" a="1"/>
  <c r="S40" i="36"/>
  <c r="CA78" i="36"/>
  <c r="CB78" i="36"/>
  <c r="CC78" i="36"/>
  <c r="CD78" i="36"/>
  <c r="CE78" i="36"/>
  <c r="CF78" i="36"/>
  <c r="CG78" i="36"/>
  <c r="CH78" i="36"/>
  <c r="CI78" i="36"/>
  <c r="K29" i="38"/>
  <c r="CJ78" i="36"/>
  <c r="CK78" i="36"/>
  <c r="CL78" i="36"/>
  <c r="CM78" i="36"/>
  <c r="CN78" i="36"/>
  <c r="T78" i="36"/>
  <c r="U78" i="36"/>
  <c r="V78" i="36"/>
  <c r="W78" i="36"/>
  <c r="X78" i="36"/>
  <c r="Y78" i="36"/>
  <c r="Z78" i="36"/>
  <c r="L78" i="36" a="1"/>
  <c r="L78" i="36"/>
  <c r="AA78" i="36"/>
  <c r="AB78" i="36"/>
  <c r="N78" i="36" a="1"/>
  <c r="N78" i="36"/>
  <c r="H29" i="38"/>
  <c r="F29" i="38"/>
  <c r="AC78" i="36"/>
  <c r="O78" i="36" a="1"/>
  <c r="O78" i="36"/>
  <c r="AD78" i="36"/>
  <c r="AE78" i="36"/>
  <c r="AF78" i="36"/>
  <c r="AG78" i="36"/>
  <c r="CA50" i="36"/>
  <c r="CB50" i="36"/>
  <c r="CC50" i="36"/>
  <c r="CD50" i="36"/>
  <c r="CE50" i="36"/>
  <c r="CF50" i="36"/>
  <c r="CG50" i="36"/>
  <c r="CH50" i="36"/>
  <c r="CI50" i="36"/>
  <c r="K26" i="38"/>
  <c r="CJ50" i="36"/>
  <c r="CK50" i="36"/>
  <c r="CL50" i="36"/>
  <c r="CM50" i="36"/>
  <c r="CN50" i="36"/>
  <c r="T50" i="36"/>
  <c r="F50" i="36" a="1"/>
  <c r="F50" i="36"/>
  <c r="U50" i="36"/>
  <c r="V50" i="36"/>
  <c r="W50" i="36"/>
  <c r="X50" i="36"/>
  <c r="J50" i="36" a="1"/>
  <c r="J50" i="36"/>
  <c r="Y50" i="36"/>
  <c r="Z50" i="36"/>
  <c r="AA50" i="36"/>
  <c r="AB50" i="36"/>
  <c r="N50" i="36" a="1"/>
  <c r="N50" i="36"/>
  <c r="H26" i="38"/>
  <c r="F26" i="38"/>
  <c r="AC50" i="36"/>
  <c r="AD50" i="36"/>
  <c r="P50" i="36" a="1"/>
  <c r="P50" i="36"/>
  <c r="AE50" i="36"/>
  <c r="AF50" i="36"/>
  <c r="AG50" i="36"/>
  <c r="CA5" i="36"/>
  <c r="CB5" i="36"/>
  <c r="CC5" i="36"/>
  <c r="CD5" i="36"/>
  <c r="CE5" i="36"/>
  <c r="CF5" i="36"/>
  <c r="CG5" i="36"/>
  <c r="CH5" i="36"/>
  <c r="CI5" i="36"/>
  <c r="K70" i="38"/>
  <c r="CJ5" i="36"/>
  <c r="CK5" i="36"/>
  <c r="CL5" i="36"/>
  <c r="CM5" i="36"/>
  <c r="CN5" i="36"/>
  <c r="T5" i="36"/>
  <c r="F5" i="36" a="1"/>
  <c r="F5" i="36"/>
  <c r="U5" i="36"/>
  <c r="V5" i="36"/>
  <c r="H5" i="36" a="1"/>
  <c r="H5" i="36"/>
  <c r="W5" i="36"/>
  <c r="X5" i="36"/>
  <c r="J5" i="36" a="1"/>
  <c r="J5" i="36"/>
  <c r="Y5" i="36"/>
  <c r="Z5" i="36"/>
  <c r="L5" i="36" a="1"/>
  <c r="L5" i="36"/>
  <c r="AA5" i="36"/>
  <c r="AB5" i="36"/>
  <c r="J70" i="38"/>
  <c r="AC5" i="36"/>
  <c r="O5" i="36" a="1"/>
  <c r="O5" i="36"/>
  <c r="AD5" i="36"/>
  <c r="P5" i="36" a="1"/>
  <c r="P5" i="36"/>
  <c r="AE5" i="36"/>
  <c r="AF5" i="36"/>
  <c r="R5" i="36" a="1"/>
  <c r="R5" i="36"/>
  <c r="AG5" i="36"/>
  <c r="CA100" i="36"/>
  <c r="CB100" i="36"/>
  <c r="CC100" i="36"/>
  <c r="CD100" i="36"/>
  <c r="CE100" i="36"/>
  <c r="CF100" i="36"/>
  <c r="CG100" i="36"/>
  <c r="CH100" i="36"/>
  <c r="CI100" i="36"/>
  <c r="CJ100" i="36"/>
  <c r="CK100" i="36"/>
  <c r="CL100" i="36"/>
  <c r="CM100" i="36"/>
  <c r="CN100" i="36"/>
  <c r="T100" i="36"/>
  <c r="U100" i="36"/>
  <c r="V100" i="36"/>
  <c r="H100" i="36" a="1"/>
  <c r="H100" i="36"/>
  <c r="W100" i="36"/>
  <c r="X100" i="36"/>
  <c r="J100" i="36" a="1"/>
  <c r="J100" i="36"/>
  <c r="Y100" i="36"/>
  <c r="K100" i="36" a="1"/>
  <c r="K100" i="36"/>
  <c r="Z100" i="36"/>
  <c r="AA100" i="36"/>
  <c r="AB100" i="36"/>
  <c r="AC100" i="36"/>
  <c r="AD100" i="36"/>
  <c r="AE100" i="36"/>
  <c r="AF100" i="36"/>
  <c r="R100" i="36" a="1"/>
  <c r="R100" i="36"/>
  <c r="AG100" i="36"/>
  <c r="CA58" i="36"/>
  <c r="CB58" i="36"/>
  <c r="CC58" i="36"/>
  <c r="CD58" i="36"/>
  <c r="CE58" i="36"/>
  <c r="CF58" i="36"/>
  <c r="CG58" i="36"/>
  <c r="CH58" i="36"/>
  <c r="CI58" i="36"/>
  <c r="K28" i="38"/>
  <c r="CJ58" i="36"/>
  <c r="CK58" i="36"/>
  <c r="CL58" i="36"/>
  <c r="CM58" i="36"/>
  <c r="CN58" i="36"/>
  <c r="T58" i="36"/>
  <c r="U58" i="36"/>
  <c r="V58" i="36"/>
  <c r="H58" i="36" a="1"/>
  <c r="H58" i="36"/>
  <c r="W58" i="36"/>
  <c r="X58" i="36"/>
  <c r="J58" i="36" a="1"/>
  <c r="J58" i="36"/>
  <c r="Y58" i="36"/>
  <c r="Z58" i="36"/>
  <c r="L58" i="36" a="1"/>
  <c r="L58" i="36"/>
  <c r="AA58" i="36"/>
  <c r="AB58" i="36"/>
  <c r="J28" i="38"/>
  <c r="AC58" i="36"/>
  <c r="AD58" i="36"/>
  <c r="AE58" i="36"/>
  <c r="AF58" i="36"/>
  <c r="AG58" i="36"/>
  <c r="CA51" i="36"/>
  <c r="CB51" i="36"/>
  <c r="CC51" i="36"/>
  <c r="CD51" i="36"/>
  <c r="CE51" i="36"/>
  <c r="CF51" i="36"/>
  <c r="CG51" i="36"/>
  <c r="CH51" i="36"/>
  <c r="CI51" i="36"/>
  <c r="CJ51" i="36"/>
  <c r="CK51" i="36"/>
  <c r="CL51" i="36"/>
  <c r="CM51" i="36"/>
  <c r="CN51" i="36"/>
  <c r="T51" i="36"/>
  <c r="U51" i="36"/>
  <c r="V51" i="36"/>
  <c r="W51" i="36"/>
  <c r="X51" i="36"/>
  <c r="Y51" i="36"/>
  <c r="K51" i="36" a="1"/>
  <c r="K51" i="36"/>
  <c r="Z51" i="36"/>
  <c r="L51" i="36" a="1"/>
  <c r="L51" i="36"/>
  <c r="AA51" i="36"/>
  <c r="AB51" i="36"/>
  <c r="N51" i="36" a="1"/>
  <c r="N51" i="36"/>
  <c r="AC51" i="36"/>
  <c r="AD51" i="36"/>
  <c r="AE51" i="36"/>
  <c r="AF51" i="36"/>
  <c r="AG51" i="36"/>
  <c r="CA80" i="36"/>
  <c r="CB80" i="36"/>
  <c r="CC80" i="36"/>
  <c r="CD80" i="36"/>
  <c r="CE80" i="36"/>
  <c r="CF80" i="36"/>
  <c r="CG80" i="36"/>
  <c r="CH80" i="36"/>
  <c r="CI80" i="36"/>
  <c r="K48" i="38"/>
  <c r="CJ80" i="36"/>
  <c r="CK80" i="36"/>
  <c r="CL80" i="36"/>
  <c r="CM80" i="36"/>
  <c r="CN80" i="36"/>
  <c r="T80" i="36"/>
  <c r="F80" i="36" a="1"/>
  <c r="F80" i="36"/>
  <c r="U80" i="36"/>
  <c r="V80" i="36"/>
  <c r="W80" i="36"/>
  <c r="X80" i="36"/>
  <c r="J80" i="36" a="1"/>
  <c r="J80" i="36"/>
  <c r="Y80" i="36"/>
  <c r="Z80" i="36"/>
  <c r="AA80" i="36"/>
  <c r="AB80" i="36"/>
  <c r="N80" i="36" a="1"/>
  <c r="N80" i="36"/>
  <c r="H48" i="38"/>
  <c r="F48" i="38"/>
  <c r="AC80" i="36"/>
  <c r="AD80" i="36"/>
  <c r="P80" i="36" a="1"/>
  <c r="P80" i="36"/>
  <c r="AE80" i="36"/>
  <c r="AF80" i="36"/>
  <c r="AG80" i="36"/>
  <c r="CA83" i="36"/>
  <c r="CB83" i="36"/>
  <c r="CC83" i="36"/>
  <c r="CD83" i="36"/>
  <c r="CE83" i="36"/>
  <c r="CF83" i="36"/>
  <c r="CG83" i="36"/>
  <c r="CH83" i="36"/>
  <c r="CI83" i="36"/>
  <c r="K51" i="38"/>
  <c r="CJ83" i="36"/>
  <c r="CK83" i="36"/>
  <c r="CL83" i="36"/>
  <c r="CM83" i="36"/>
  <c r="CN83" i="36"/>
  <c r="T83" i="36"/>
  <c r="F83" i="36" a="1"/>
  <c r="F83" i="36"/>
  <c r="U83" i="36"/>
  <c r="V83" i="36"/>
  <c r="H83" i="36" a="1"/>
  <c r="H83" i="36"/>
  <c r="W83" i="36"/>
  <c r="X83" i="36"/>
  <c r="Y83" i="36"/>
  <c r="K83" i="36" a="1"/>
  <c r="K83" i="36"/>
  <c r="Z83" i="36"/>
  <c r="AA83" i="36"/>
  <c r="AB83" i="36"/>
  <c r="J51" i="38"/>
  <c r="AC83" i="36"/>
  <c r="AD83" i="36"/>
  <c r="P83" i="36" a="1"/>
  <c r="P83" i="36"/>
  <c r="AE83" i="36"/>
  <c r="AF83" i="36"/>
  <c r="R83" i="36" a="1"/>
  <c r="R83" i="36"/>
  <c r="AG83" i="36"/>
  <c r="CA93" i="36"/>
  <c r="CB93" i="36"/>
  <c r="CC93" i="36"/>
  <c r="CD93" i="36"/>
  <c r="CE93" i="36"/>
  <c r="CF93" i="36"/>
  <c r="CG93" i="36"/>
  <c r="CH93" i="36"/>
  <c r="CI93" i="36"/>
  <c r="CJ93" i="36"/>
  <c r="CK93" i="36"/>
  <c r="CL93" i="36"/>
  <c r="CM93" i="36"/>
  <c r="CN93" i="36"/>
  <c r="T93" i="36"/>
  <c r="U93" i="36"/>
  <c r="V93" i="36"/>
  <c r="H93" i="36" a="1"/>
  <c r="H93" i="36"/>
  <c r="W93" i="36"/>
  <c r="X93" i="36"/>
  <c r="J93" i="36" a="1"/>
  <c r="J93" i="36"/>
  <c r="Y93" i="36"/>
  <c r="Z93" i="36"/>
  <c r="AA93" i="36"/>
  <c r="AB93" i="36"/>
  <c r="AC93" i="36"/>
  <c r="AD93" i="36"/>
  <c r="AE93" i="36"/>
  <c r="AF93" i="36"/>
  <c r="R93" i="36" a="1"/>
  <c r="R93" i="36"/>
  <c r="AG93" i="36"/>
  <c r="CA95" i="36"/>
  <c r="CB95" i="36"/>
  <c r="CC95" i="36"/>
  <c r="CD95" i="36"/>
  <c r="CE95" i="36"/>
  <c r="CF95" i="36"/>
  <c r="CG95" i="36"/>
  <c r="CH95" i="36"/>
  <c r="CI95" i="36"/>
  <c r="CJ95" i="36"/>
  <c r="CK95" i="36"/>
  <c r="CL95" i="36"/>
  <c r="CM95" i="36"/>
  <c r="CN95" i="36"/>
  <c r="T95" i="36"/>
  <c r="U95" i="36"/>
  <c r="V95" i="36"/>
  <c r="H95" i="36" a="1"/>
  <c r="H95" i="36"/>
  <c r="W95" i="36"/>
  <c r="X95" i="36"/>
  <c r="J95" i="36" a="1"/>
  <c r="J95" i="36"/>
  <c r="Y95" i="36"/>
  <c r="Z95" i="36"/>
  <c r="L95" i="36" a="1"/>
  <c r="L95" i="36"/>
  <c r="AA95" i="36"/>
  <c r="AB95" i="36"/>
  <c r="AC95" i="36"/>
  <c r="O95" i="36" a="1"/>
  <c r="O95" i="36"/>
  <c r="AD95" i="36"/>
  <c r="AE95" i="36"/>
  <c r="AF95" i="36"/>
  <c r="AG95" i="36"/>
  <c r="CA6" i="36"/>
  <c r="CB6" i="36"/>
  <c r="CC6" i="36"/>
  <c r="CD6" i="36"/>
  <c r="CE6" i="36"/>
  <c r="CF6" i="36"/>
  <c r="CG6" i="36"/>
  <c r="CH6" i="36"/>
  <c r="CI6" i="36"/>
  <c r="K3" i="38"/>
  <c r="CJ6" i="36"/>
  <c r="CK6" i="36"/>
  <c r="CL6" i="36"/>
  <c r="CM6" i="36"/>
  <c r="CN6" i="36"/>
  <c r="T6" i="36"/>
  <c r="U6" i="36"/>
  <c r="V6" i="36"/>
  <c r="W6" i="36"/>
  <c r="X6" i="36"/>
  <c r="Y6" i="36"/>
  <c r="Z6" i="36"/>
  <c r="L6" i="36" a="1"/>
  <c r="L6" i="36"/>
  <c r="AA6" i="36"/>
  <c r="AB6" i="36"/>
  <c r="N6" i="36" a="1"/>
  <c r="N6" i="36"/>
  <c r="H3" i="38"/>
  <c r="F3" i="38"/>
  <c r="AC6" i="36"/>
  <c r="AD6" i="36"/>
  <c r="AE6" i="36"/>
  <c r="AF6" i="36"/>
  <c r="AG6" i="36"/>
  <c r="CA7" i="36"/>
  <c r="CB7" i="36"/>
  <c r="CC7" i="36"/>
  <c r="CD7" i="36"/>
  <c r="CE7" i="36"/>
  <c r="CF7" i="36"/>
  <c r="CG7" i="36"/>
  <c r="CH7" i="36"/>
  <c r="CI7" i="36"/>
  <c r="CJ7" i="36"/>
  <c r="CK7" i="36"/>
  <c r="CL7" i="36"/>
  <c r="CM7" i="36"/>
  <c r="CN7" i="36"/>
  <c r="T7" i="36"/>
  <c r="F7" i="36" a="1"/>
  <c r="F7" i="36"/>
  <c r="U7" i="36"/>
  <c r="V7" i="36"/>
  <c r="W7" i="36"/>
  <c r="X7" i="36"/>
  <c r="Y7" i="36"/>
  <c r="Z7" i="36"/>
  <c r="AA7" i="36"/>
  <c r="M7" i="36" a="1"/>
  <c r="M7" i="36"/>
  <c r="AB7" i="36"/>
  <c r="N7" i="36" a="1"/>
  <c r="N7" i="36"/>
  <c r="AC7" i="36"/>
  <c r="AD7" i="36"/>
  <c r="P7" i="36" a="1"/>
  <c r="P7" i="36"/>
  <c r="AE7" i="36"/>
  <c r="AF7" i="36"/>
  <c r="AG7" i="36"/>
  <c r="CA73" i="36"/>
  <c r="CB73" i="36"/>
  <c r="CC73" i="36"/>
  <c r="CD73" i="36"/>
  <c r="CE73" i="36"/>
  <c r="CF73" i="36"/>
  <c r="CG73" i="36"/>
  <c r="CH73" i="36"/>
  <c r="CI73" i="36"/>
  <c r="K13" i="38"/>
  <c r="CJ73" i="36"/>
  <c r="CK73" i="36"/>
  <c r="CL73" i="36"/>
  <c r="CM73" i="36"/>
  <c r="CN73" i="36"/>
  <c r="T73" i="36"/>
  <c r="F73" i="36" a="1"/>
  <c r="F73" i="36"/>
  <c r="U73" i="36"/>
  <c r="V73" i="36"/>
  <c r="H73" i="36" a="1"/>
  <c r="H73" i="36"/>
  <c r="W73" i="36"/>
  <c r="X73" i="36"/>
  <c r="Y73" i="36"/>
  <c r="Z73" i="36"/>
  <c r="AA73" i="36"/>
  <c r="AB73" i="36"/>
  <c r="J13" i="38"/>
  <c r="AC73" i="36"/>
  <c r="O73" i="36" a="1"/>
  <c r="O73" i="36"/>
  <c r="AD73" i="36"/>
  <c r="P73" i="36" a="1"/>
  <c r="P73" i="36"/>
  <c r="AE73" i="36"/>
  <c r="AF73" i="36"/>
  <c r="R73" i="36" a="1"/>
  <c r="R73" i="36"/>
  <c r="AG73" i="36"/>
  <c r="CA8" i="36"/>
  <c r="CB8" i="36"/>
  <c r="CC8" i="36"/>
  <c r="CD8" i="36"/>
  <c r="CE8" i="36"/>
  <c r="CF8" i="36"/>
  <c r="CG8" i="36"/>
  <c r="CH8" i="36"/>
  <c r="CI8" i="36"/>
  <c r="K2" i="38"/>
  <c r="CJ8" i="36"/>
  <c r="CK8" i="36"/>
  <c r="CL8" i="36"/>
  <c r="CM8" i="36"/>
  <c r="CN8" i="36"/>
  <c r="T8" i="36"/>
  <c r="U8" i="36"/>
  <c r="V8" i="36"/>
  <c r="H8" i="36" a="1"/>
  <c r="H8" i="36"/>
  <c r="W8" i="36"/>
  <c r="X8" i="36"/>
  <c r="J8" i="36" a="1"/>
  <c r="J8" i="36"/>
  <c r="Y8" i="36"/>
  <c r="Z8" i="36"/>
  <c r="AA8" i="36"/>
  <c r="M8" i="36" a="1"/>
  <c r="M8" i="36"/>
  <c r="AB8" i="36"/>
  <c r="J2" i="38"/>
  <c r="AC8" i="36"/>
  <c r="AD8" i="36"/>
  <c r="AE8" i="36"/>
  <c r="AF8" i="36"/>
  <c r="R8" i="36" a="1"/>
  <c r="R8" i="36"/>
  <c r="AG8" i="36"/>
  <c r="CA9" i="36"/>
  <c r="CB9" i="36"/>
  <c r="CC9" i="36"/>
  <c r="CD9" i="36"/>
  <c r="CE9" i="36"/>
  <c r="CF9" i="36"/>
  <c r="CG9" i="36"/>
  <c r="CH9" i="36"/>
  <c r="CI9" i="36"/>
  <c r="K76" i="38"/>
  <c r="CJ9" i="36"/>
  <c r="CK9" i="36"/>
  <c r="CL9" i="36"/>
  <c r="CM9" i="36"/>
  <c r="CN9" i="36"/>
  <c r="T9" i="36"/>
  <c r="U9" i="36"/>
  <c r="V9" i="36"/>
  <c r="W9" i="36"/>
  <c r="I9" i="36" a="1"/>
  <c r="I9" i="36"/>
  <c r="X9" i="36"/>
  <c r="J9" i="36" a="1"/>
  <c r="J9" i="36"/>
  <c r="Y9" i="36"/>
  <c r="Z9" i="36"/>
  <c r="L9" i="36" a="1"/>
  <c r="L9" i="36"/>
  <c r="AA9" i="36"/>
  <c r="AB9" i="36"/>
  <c r="J76" i="38"/>
  <c r="AC9" i="36"/>
  <c r="AD9" i="36"/>
  <c r="AE9" i="36"/>
  <c r="AF9" i="36"/>
  <c r="AG9" i="36"/>
  <c r="CA10" i="36"/>
  <c r="CB10" i="36"/>
  <c r="CC10" i="36"/>
  <c r="CD10" i="36"/>
  <c r="CE10" i="36"/>
  <c r="CF10" i="36"/>
  <c r="CG10" i="36"/>
  <c r="CH10" i="36"/>
  <c r="CI10" i="36"/>
  <c r="K71" i="38"/>
  <c r="CJ10" i="36"/>
  <c r="CK10" i="36"/>
  <c r="CL10" i="36"/>
  <c r="CM10" i="36"/>
  <c r="CN10" i="36"/>
  <c r="T10" i="36"/>
  <c r="U10" i="36"/>
  <c r="G10" i="36" a="1"/>
  <c r="G10" i="36"/>
  <c r="V10" i="36"/>
  <c r="W10" i="36"/>
  <c r="X10" i="36"/>
  <c r="J10" i="36" a="1"/>
  <c r="J10" i="36"/>
  <c r="Y10" i="36"/>
  <c r="K10" i="36" a="1"/>
  <c r="K10" i="36"/>
  <c r="Z10" i="36"/>
  <c r="L10" i="36" a="1"/>
  <c r="L10" i="36"/>
  <c r="AA10" i="36"/>
  <c r="AB10" i="36"/>
  <c r="N10" i="36" a="1"/>
  <c r="N10" i="36"/>
  <c r="H71" i="38"/>
  <c r="F71" i="38"/>
  <c r="AC10" i="36"/>
  <c r="AD10" i="36"/>
  <c r="AE10" i="36"/>
  <c r="AF10" i="36"/>
  <c r="AG10" i="36"/>
  <c r="CA69" i="36"/>
  <c r="CB69" i="36"/>
  <c r="CC69" i="36"/>
  <c r="CD69" i="36"/>
  <c r="CE69" i="36"/>
  <c r="CF69" i="36"/>
  <c r="CG69" i="36"/>
  <c r="CH69" i="36"/>
  <c r="CI69" i="36"/>
  <c r="K22" i="38"/>
  <c r="CJ69" i="36"/>
  <c r="CK69" i="36"/>
  <c r="CL69" i="36"/>
  <c r="CM69" i="36"/>
  <c r="CN69" i="36"/>
  <c r="T69" i="36"/>
  <c r="F69" i="36" a="1"/>
  <c r="F69" i="36"/>
  <c r="U69" i="36"/>
  <c r="V69" i="36"/>
  <c r="W69" i="36"/>
  <c r="X69" i="36"/>
  <c r="J69" i="36" a="1"/>
  <c r="J69" i="36"/>
  <c r="Y69" i="36"/>
  <c r="Z69" i="36"/>
  <c r="AA69" i="36"/>
  <c r="M69" i="36" a="1"/>
  <c r="M69" i="36"/>
  <c r="AB69" i="36"/>
  <c r="N69" i="36" a="1"/>
  <c r="N69" i="36"/>
  <c r="H22" i="38"/>
  <c r="F22" i="38"/>
  <c r="AC69" i="36"/>
  <c r="AD69" i="36"/>
  <c r="P69" i="36" a="1"/>
  <c r="P69" i="36"/>
  <c r="AE69" i="36"/>
  <c r="AF69" i="36"/>
  <c r="AG69" i="36"/>
  <c r="CA77" i="36"/>
  <c r="CB77" i="36"/>
  <c r="CC77" i="36"/>
  <c r="CD77" i="36"/>
  <c r="CE77" i="36"/>
  <c r="CF77" i="36"/>
  <c r="CG77" i="36"/>
  <c r="CH77" i="36"/>
  <c r="CI77" i="36"/>
  <c r="K49" i="38"/>
  <c r="CJ77" i="36"/>
  <c r="CK77" i="36"/>
  <c r="CL77" i="36"/>
  <c r="CM77" i="36"/>
  <c r="CN77" i="36"/>
  <c r="T77" i="36"/>
  <c r="F77" i="36" a="1"/>
  <c r="F77" i="36"/>
  <c r="U77" i="36"/>
  <c r="V77" i="36"/>
  <c r="H77" i="36" a="1"/>
  <c r="H77" i="36"/>
  <c r="W77" i="36"/>
  <c r="X77" i="36"/>
  <c r="Y77" i="36"/>
  <c r="Z77" i="36"/>
  <c r="L77" i="36" a="1"/>
  <c r="L77" i="36"/>
  <c r="AA77" i="36"/>
  <c r="AB77" i="36"/>
  <c r="J49" i="38"/>
  <c r="AC77" i="36"/>
  <c r="AD77" i="36"/>
  <c r="P77" i="36" a="1"/>
  <c r="P77" i="36"/>
  <c r="AE77" i="36"/>
  <c r="AF77" i="36"/>
  <c r="R77" i="36" a="1"/>
  <c r="R77" i="36"/>
  <c r="AG77" i="36"/>
  <c r="CA117" i="36"/>
  <c r="CB117" i="36"/>
  <c r="CC117" i="36"/>
  <c r="CD117" i="36"/>
  <c r="CE117" i="36"/>
  <c r="CF117" i="36"/>
  <c r="CG117" i="36"/>
  <c r="CH117" i="36"/>
  <c r="CI117" i="36"/>
  <c r="K72" i="38"/>
  <c r="CJ117" i="36"/>
  <c r="CK117" i="36"/>
  <c r="CL117" i="36"/>
  <c r="CM117" i="36"/>
  <c r="CN117" i="36"/>
  <c r="T117" i="36"/>
  <c r="U117" i="36"/>
  <c r="V117" i="36"/>
  <c r="H117" i="36" a="1"/>
  <c r="H117" i="36"/>
  <c r="W117" i="36"/>
  <c r="X117" i="36"/>
  <c r="J117" i="36" a="1"/>
  <c r="J117" i="36"/>
  <c r="Y117" i="36"/>
  <c r="K117" i="36" a="1"/>
  <c r="K117" i="36"/>
  <c r="Z117" i="36"/>
  <c r="L117" i="36" a="1"/>
  <c r="L117" i="36"/>
  <c r="AA117" i="36"/>
  <c r="AB117" i="36"/>
  <c r="J72" i="38"/>
  <c r="AC117" i="36"/>
  <c r="AD117" i="36"/>
  <c r="P117" i="36" a="1"/>
  <c r="P117" i="36"/>
  <c r="AE117" i="36"/>
  <c r="AF117" i="36"/>
  <c r="R117" i="36" a="1"/>
  <c r="R117" i="36"/>
  <c r="AG117" i="36"/>
  <c r="CA52" i="36"/>
  <c r="CB52" i="36"/>
  <c r="CC52" i="36"/>
  <c r="CD52" i="36"/>
  <c r="CE52" i="36"/>
  <c r="CF52" i="36"/>
  <c r="CG52" i="36"/>
  <c r="CH52" i="36"/>
  <c r="CI52" i="36"/>
  <c r="CJ52" i="36"/>
  <c r="CK52" i="36"/>
  <c r="CL52" i="36"/>
  <c r="CM52" i="36"/>
  <c r="CN52" i="36"/>
  <c r="T52" i="36"/>
  <c r="U52" i="36"/>
  <c r="V52" i="36"/>
  <c r="W52" i="36"/>
  <c r="X52" i="36"/>
  <c r="J52" i="36" a="1"/>
  <c r="J52" i="36"/>
  <c r="Y52" i="36"/>
  <c r="Z52" i="36"/>
  <c r="L52" i="36" a="1"/>
  <c r="L52" i="36"/>
  <c r="AA52" i="36"/>
  <c r="AB52" i="36"/>
  <c r="N52" i="36" a="1"/>
  <c r="N52" i="36"/>
  <c r="AC52" i="36"/>
  <c r="AD52" i="36"/>
  <c r="AE52" i="36"/>
  <c r="AF52" i="36"/>
  <c r="R52" i="36" a="1"/>
  <c r="R52" i="36"/>
  <c r="AG52" i="36"/>
  <c r="CA87" i="36"/>
  <c r="CB87" i="36"/>
  <c r="CC87" i="36"/>
  <c r="CD87" i="36"/>
  <c r="CE87" i="36"/>
  <c r="CF87" i="36"/>
  <c r="CG87" i="36"/>
  <c r="CH87" i="36"/>
  <c r="CI87" i="36"/>
  <c r="CJ87" i="36"/>
  <c r="CK87" i="36"/>
  <c r="CL87" i="36"/>
  <c r="CM87" i="36"/>
  <c r="CN87" i="36"/>
  <c r="T87" i="36"/>
  <c r="U87" i="36"/>
  <c r="V87" i="36"/>
  <c r="W87" i="36"/>
  <c r="X87" i="36"/>
  <c r="Y87" i="36"/>
  <c r="Z87" i="36"/>
  <c r="L87" i="36" a="1"/>
  <c r="L87" i="36"/>
  <c r="AA87" i="36"/>
  <c r="AB87" i="36"/>
  <c r="N87" i="36" a="1"/>
  <c r="N87" i="36"/>
  <c r="AC87" i="36"/>
  <c r="AD87" i="36"/>
  <c r="AE87" i="36"/>
  <c r="AF87" i="36"/>
  <c r="AG87" i="36"/>
  <c r="CA45" i="36"/>
  <c r="CB45" i="36"/>
  <c r="CC45" i="36"/>
  <c r="CD45" i="36"/>
  <c r="CE45" i="36"/>
  <c r="CF45" i="36"/>
  <c r="CG45" i="36"/>
  <c r="CH45" i="36"/>
  <c r="CI45" i="36"/>
  <c r="CJ45" i="36"/>
  <c r="CK45" i="36"/>
  <c r="CL45" i="36"/>
  <c r="CM45" i="36"/>
  <c r="CN45" i="36"/>
  <c r="T45" i="36"/>
  <c r="F45" i="36" a="1"/>
  <c r="F45" i="36"/>
  <c r="U45" i="36"/>
  <c r="V45" i="36"/>
  <c r="W45" i="36"/>
  <c r="X45" i="36"/>
  <c r="Y45" i="36"/>
  <c r="Z45" i="36"/>
  <c r="L45" i="36" a="1"/>
  <c r="L45" i="36"/>
  <c r="AA45" i="36"/>
  <c r="AB45" i="36"/>
  <c r="N45" i="36" a="1"/>
  <c r="N45" i="36"/>
  <c r="AC45" i="36"/>
  <c r="AD45" i="36"/>
  <c r="P45" i="36" a="1"/>
  <c r="P45" i="36"/>
  <c r="AE45" i="36"/>
  <c r="AF45" i="36"/>
  <c r="AG45" i="36"/>
  <c r="CA91" i="36"/>
  <c r="CB91" i="36"/>
  <c r="CC91" i="36"/>
  <c r="CD91" i="36"/>
  <c r="CE91" i="36"/>
  <c r="CF91" i="36"/>
  <c r="CG91" i="36"/>
  <c r="CH91" i="36"/>
  <c r="CI91" i="36"/>
  <c r="CJ91" i="36"/>
  <c r="CK91" i="36"/>
  <c r="CL91" i="36"/>
  <c r="CM91" i="36"/>
  <c r="CN91" i="36"/>
  <c r="T91" i="36"/>
  <c r="F91" i="36" a="1"/>
  <c r="F91" i="36"/>
  <c r="U91" i="36"/>
  <c r="V91" i="36"/>
  <c r="H91" i="36" a="1"/>
  <c r="H91" i="36"/>
  <c r="W91" i="36"/>
  <c r="X91" i="36"/>
  <c r="Y91" i="36"/>
  <c r="Z91" i="36"/>
  <c r="AA91" i="36"/>
  <c r="AB91" i="36"/>
  <c r="AC91" i="36"/>
  <c r="AD91" i="36"/>
  <c r="P91" i="36" a="1"/>
  <c r="P91" i="36"/>
  <c r="AE91" i="36"/>
  <c r="AF91" i="36"/>
  <c r="R91" i="36" a="1"/>
  <c r="R91" i="36"/>
  <c r="AG91" i="36"/>
  <c r="CA11" i="36"/>
  <c r="CB11" i="36"/>
  <c r="CC11" i="36"/>
  <c r="CD11" i="36"/>
  <c r="CE11" i="36"/>
  <c r="CF11" i="36"/>
  <c r="CG11" i="36"/>
  <c r="CH11" i="36"/>
  <c r="CI11" i="36"/>
  <c r="CJ11" i="36"/>
  <c r="CK11" i="36"/>
  <c r="CL11" i="36"/>
  <c r="CM11" i="36"/>
  <c r="CN11" i="36"/>
  <c r="T11" i="36"/>
  <c r="U11" i="36"/>
  <c r="G11" i="36" a="1"/>
  <c r="G11" i="36"/>
  <c r="V11" i="36"/>
  <c r="H11" i="36" a="1"/>
  <c r="H11" i="36"/>
  <c r="W11" i="36"/>
  <c r="X11" i="36"/>
  <c r="J11" i="36" a="1"/>
  <c r="J11" i="36"/>
  <c r="Y11" i="36"/>
  <c r="Z11" i="36"/>
  <c r="AA11" i="36"/>
  <c r="AB11" i="36"/>
  <c r="AC11" i="36"/>
  <c r="AD11" i="36"/>
  <c r="AE11" i="36"/>
  <c r="AF11" i="36"/>
  <c r="R11" i="36" a="1"/>
  <c r="R11" i="36"/>
  <c r="AG11" i="36"/>
  <c r="CA131" i="36"/>
  <c r="CB131" i="36"/>
  <c r="CC131" i="36"/>
  <c r="CD131" i="36"/>
  <c r="CE131" i="36"/>
  <c r="CF131" i="36"/>
  <c r="CG131" i="36"/>
  <c r="CH131" i="36"/>
  <c r="CI131" i="36"/>
  <c r="CJ131" i="36"/>
  <c r="CK131" i="36"/>
  <c r="CL131" i="36"/>
  <c r="CM131" i="36"/>
  <c r="CN131" i="36"/>
  <c r="T131" i="36"/>
  <c r="U131" i="36"/>
  <c r="V131" i="36"/>
  <c r="W131" i="36"/>
  <c r="I131" i="36" a="1"/>
  <c r="I131" i="36"/>
  <c r="X131" i="36"/>
  <c r="J131" i="36" a="1"/>
  <c r="J131" i="36"/>
  <c r="Y131" i="36"/>
  <c r="Z131" i="36"/>
  <c r="L131" i="36" a="1"/>
  <c r="L131" i="36"/>
  <c r="AA131" i="36"/>
  <c r="AB131" i="36"/>
  <c r="AC131" i="36"/>
  <c r="AD131" i="36"/>
  <c r="AE131" i="36"/>
  <c r="AF131" i="36"/>
  <c r="AG131" i="36"/>
  <c r="CA122" i="36"/>
  <c r="CB122" i="36"/>
  <c r="CC122" i="36"/>
  <c r="CD122" i="36"/>
  <c r="CE122" i="36"/>
  <c r="CF122" i="36"/>
  <c r="CG122" i="36"/>
  <c r="CH122" i="36"/>
  <c r="CI122" i="36"/>
  <c r="K78" i="38"/>
  <c r="CJ122" i="36"/>
  <c r="CK122" i="36"/>
  <c r="CL122" i="36"/>
  <c r="CM122" i="36"/>
  <c r="CN122" i="36"/>
  <c r="T122" i="36"/>
  <c r="U122" i="36"/>
  <c r="V122" i="36"/>
  <c r="W122" i="36"/>
  <c r="X122" i="36"/>
  <c r="Y122" i="36"/>
  <c r="Z122" i="36"/>
  <c r="L122" i="36" a="1"/>
  <c r="L122" i="36"/>
  <c r="AA122" i="36"/>
  <c r="AB122" i="36"/>
  <c r="N122" i="36" a="1"/>
  <c r="N122" i="36"/>
  <c r="H78" i="38"/>
  <c r="F78" i="38"/>
  <c r="AC122" i="36"/>
  <c r="AD122" i="36"/>
  <c r="AE122" i="36"/>
  <c r="AF122" i="36"/>
  <c r="AG122" i="36"/>
  <c r="CA112" i="36"/>
  <c r="CB112" i="36"/>
  <c r="CC112" i="36"/>
  <c r="CD112" i="36"/>
  <c r="CE112" i="36"/>
  <c r="CF112" i="36"/>
  <c r="CG112" i="36"/>
  <c r="CH112" i="36"/>
  <c r="CI112" i="36"/>
  <c r="K68" i="38"/>
  <c r="CJ112" i="36"/>
  <c r="CK112" i="36"/>
  <c r="CL112" i="36"/>
  <c r="CM112" i="36"/>
  <c r="CN112" i="36"/>
  <c r="T112" i="36"/>
  <c r="F112" i="36" a="1"/>
  <c r="F112" i="36"/>
  <c r="U112" i="36"/>
  <c r="G112" i="36" a="1"/>
  <c r="G112" i="36"/>
  <c r="V112" i="36"/>
  <c r="W112" i="36"/>
  <c r="X112" i="36"/>
  <c r="Y112" i="36"/>
  <c r="Z112" i="36"/>
  <c r="AA112" i="36"/>
  <c r="M112" i="36" a="1"/>
  <c r="M112" i="36"/>
  <c r="AB112" i="36"/>
  <c r="N112" i="36" a="1"/>
  <c r="N112" i="36"/>
  <c r="H68" i="38"/>
  <c r="F68" i="38"/>
  <c r="AC112" i="36"/>
  <c r="AD112" i="36"/>
  <c r="P112" i="36" a="1"/>
  <c r="P112" i="36"/>
  <c r="AE112" i="36"/>
  <c r="AF112" i="36"/>
  <c r="AG112" i="36"/>
  <c r="CA12" i="36"/>
  <c r="CB12" i="36"/>
  <c r="CC12" i="36"/>
  <c r="CD12" i="36"/>
  <c r="CE12" i="36"/>
  <c r="CF12" i="36"/>
  <c r="CG12" i="36"/>
  <c r="CH12" i="36"/>
  <c r="CI12" i="36"/>
  <c r="K69" i="38"/>
  <c r="CJ12" i="36"/>
  <c r="CK12" i="36"/>
  <c r="CL12" i="36"/>
  <c r="CM12" i="36"/>
  <c r="CN12" i="36"/>
  <c r="T12" i="36"/>
  <c r="F12" i="36" a="1"/>
  <c r="F12" i="36"/>
  <c r="U12" i="36"/>
  <c r="V12" i="36"/>
  <c r="H12" i="36" a="1"/>
  <c r="H12" i="36"/>
  <c r="W12" i="36"/>
  <c r="X12" i="36"/>
  <c r="Y12" i="36"/>
  <c r="K12" i="36" a="1"/>
  <c r="K12" i="36"/>
  <c r="Z12" i="36"/>
  <c r="AA12" i="36"/>
  <c r="AB12" i="36"/>
  <c r="J69" i="38"/>
  <c r="AC12" i="36"/>
  <c r="AD12" i="36"/>
  <c r="P12" i="36" a="1"/>
  <c r="P12" i="36"/>
  <c r="AE12" i="36"/>
  <c r="AF12" i="36"/>
  <c r="R12" i="36" a="1"/>
  <c r="R12" i="36"/>
  <c r="AG12" i="36"/>
  <c r="CA119" i="36"/>
  <c r="CB119" i="36"/>
  <c r="CC119" i="36"/>
  <c r="CD119" i="36"/>
  <c r="CE119" i="36"/>
  <c r="CF119" i="36"/>
  <c r="CG119" i="36"/>
  <c r="CH119" i="36"/>
  <c r="CI119" i="36"/>
  <c r="K107" i="38"/>
  <c r="CJ119" i="36"/>
  <c r="CK119" i="36"/>
  <c r="CL119" i="36"/>
  <c r="CM119" i="36"/>
  <c r="CN119" i="36"/>
  <c r="T119" i="36"/>
  <c r="F119" i="36" a="1"/>
  <c r="F119" i="36"/>
  <c r="U119" i="36"/>
  <c r="V119" i="36"/>
  <c r="H119" i="36" a="1"/>
  <c r="H119" i="36"/>
  <c r="W119" i="36"/>
  <c r="X119" i="36"/>
  <c r="J119" i="36" a="1"/>
  <c r="J119" i="36"/>
  <c r="Y119" i="36"/>
  <c r="Z119" i="36"/>
  <c r="AA119" i="36"/>
  <c r="AB119" i="36"/>
  <c r="J107" i="38"/>
  <c r="AC119" i="36"/>
  <c r="AD119" i="36"/>
  <c r="P119" i="36" a="1"/>
  <c r="P119" i="36"/>
  <c r="AE119" i="36"/>
  <c r="AF119" i="36"/>
  <c r="R119" i="36" a="1"/>
  <c r="R119" i="36"/>
  <c r="AG119" i="36"/>
  <c r="CA90" i="36"/>
  <c r="CB90" i="36"/>
  <c r="CC90" i="36"/>
  <c r="CD90" i="36"/>
  <c r="CE90" i="36"/>
  <c r="CF90" i="36"/>
  <c r="CG90" i="36"/>
  <c r="CH90" i="36"/>
  <c r="CI90" i="36"/>
  <c r="CJ90" i="36"/>
  <c r="CK90" i="36"/>
  <c r="CL90" i="36"/>
  <c r="CM90" i="36"/>
  <c r="CN90" i="36"/>
  <c r="T90" i="36"/>
  <c r="U90" i="36"/>
  <c r="G90" i="36" a="1"/>
  <c r="G90" i="36"/>
  <c r="V90" i="36"/>
  <c r="W90" i="36"/>
  <c r="X90" i="36"/>
  <c r="J90" i="36" a="1"/>
  <c r="J90" i="36"/>
  <c r="Y90" i="36"/>
  <c r="Z90" i="36"/>
  <c r="L90" i="36" a="1"/>
  <c r="L90" i="36"/>
  <c r="AA90" i="36"/>
  <c r="AB90" i="36"/>
  <c r="AC90" i="36"/>
  <c r="AD90" i="36"/>
  <c r="AE90" i="36"/>
  <c r="AF90" i="36"/>
  <c r="AG90" i="36"/>
  <c r="CA13" i="36"/>
  <c r="CB13" i="36"/>
  <c r="CC13" i="36"/>
  <c r="CD13" i="36"/>
  <c r="CE13" i="36"/>
  <c r="CF13" i="36"/>
  <c r="CG13" i="36"/>
  <c r="CH13" i="36"/>
  <c r="CI13" i="36"/>
  <c r="K11" i="38"/>
  <c r="CJ13" i="36"/>
  <c r="CK13" i="36"/>
  <c r="CL13" i="36"/>
  <c r="CM13" i="36"/>
  <c r="CN13" i="36"/>
  <c r="T13" i="36"/>
  <c r="U13" i="36"/>
  <c r="V13" i="36"/>
  <c r="H13" i="36" a="1"/>
  <c r="H13" i="36"/>
  <c r="W13" i="36"/>
  <c r="X13" i="36"/>
  <c r="Y13" i="36"/>
  <c r="Z13" i="36"/>
  <c r="L13" i="36" a="1"/>
  <c r="L13" i="36"/>
  <c r="AA13" i="36"/>
  <c r="AB13" i="36"/>
  <c r="N13" i="36" a="1"/>
  <c r="N13" i="36"/>
  <c r="H11" i="38"/>
  <c r="F11" i="38"/>
  <c r="AC13" i="36"/>
  <c r="AD13" i="36"/>
  <c r="AE13" i="36"/>
  <c r="AF13" i="36"/>
  <c r="AG13" i="36"/>
  <c r="CA94" i="36"/>
  <c r="CB94" i="36"/>
  <c r="CC94" i="36"/>
  <c r="CD94" i="36"/>
  <c r="CE94" i="36"/>
  <c r="CF94" i="36"/>
  <c r="CG94" i="36"/>
  <c r="CH94" i="36"/>
  <c r="CI94" i="36"/>
  <c r="CJ94" i="36"/>
  <c r="CK94" i="36"/>
  <c r="CL94" i="36"/>
  <c r="CM94" i="36"/>
  <c r="CN94" i="36"/>
  <c r="T94" i="36"/>
  <c r="F94" i="36" a="1"/>
  <c r="F94" i="36"/>
  <c r="U94" i="36"/>
  <c r="V94" i="36"/>
  <c r="H94" i="36" a="1"/>
  <c r="H94" i="36"/>
  <c r="W94" i="36"/>
  <c r="X94" i="36"/>
  <c r="Y94" i="36"/>
  <c r="Z94" i="36"/>
  <c r="L94" i="36" a="1"/>
  <c r="L94" i="36"/>
  <c r="AA94" i="36"/>
  <c r="AB94" i="36"/>
  <c r="N94" i="36" a="1"/>
  <c r="N94" i="36"/>
  <c r="AC94" i="36"/>
  <c r="AD94" i="36"/>
  <c r="P94" i="36" a="1"/>
  <c r="P94" i="36"/>
  <c r="AE94" i="36"/>
  <c r="AF94" i="36"/>
  <c r="AG94" i="36"/>
  <c r="CA141" i="36"/>
  <c r="CB141" i="36"/>
  <c r="CC141" i="36"/>
  <c r="CD141" i="36"/>
  <c r="CE141" i="36"/>
  <c r="CF141" i="36"/>
  <c r="CG141" i="36"/>
  <c r="CH141" i="36"/>
  <c r="CI141" i="36"/>
  <c r="CJ141" i="36"/>
  <c r="CK141" i="36"/>
  <c r="CL141" i="36"/>
  <c r="CM141" i="36"/>
  <c r="CN141" i="36"/>
  <c r="T141" i="36"/>
  <c r="F141" i="36" a="1"/>
  <c r="F141" i="36"/>
  <c r="U141" i="36"/>
  <c r="V141" i="36"/>
  <c r="H141" i="36" a="1"/>
  <c r="H141" i="36"/>
  <c r="W141" i="36"/>
  <c r="X141" i="36"/>
  <c r="Y141" i="36"/>
  <c r="Z141" i="36"/>
  <c r="AA141" i="36"/>
  <c r="AB141" i="36"/>
  <c r="AC141" i="36"/>
  <c r="O141" i="36" a="1"/>
  <c r="O141" i="36"/>
  <c r="AD141" i="36"/>
  <c r="P141" i="36" a="1"/>
  <c r="P141" i="36"/>
  <c r="AE141" i="36"/>
  <c r="AF141" i="36"/>
  <c r="R141" i="36" a="1"/>
  <c r="R141" i="36"/>
  <c r="AG141" i="36"/>
  <c r="CA127" i="36"/>
  <c r="CB127" i="36"/>
  <c r="CC127" i="36"/>
  <c r="CD127" i="36"/>
  <c r="CE127" i="36"/>
  <c r="CF127" i="36"/>
  <c r="CG127" i="36"/>
  <c r="CH127" i="36"/>
  <c r="CI127" i="36"/>
  <c r="CJ127" i="36"/>
  <c r="CK127" i="36"/>
  <c r="CL127" i="36"/>
  <c r="CM127" i="36"/>
  <c r="CN127" i="36"/>
  <c r="T127" i="36"/>
  <c r="F127" i="36" a="1"/>
  <c r="F127" i="36"/>
  <c r="U127" i="36"/>
  <c r="V127" i="36"/>
  <c r="H127" i="36" a="1"/>
  <c r="H127" i="36"/>
  <c r="W127" i="36"/>
  <c r="X127" i="36"/>
  <c r="J127" i="36" a="1"/>
  <c r="J127" i="36"/>
  <c r="Y127" i="36"/>
  <c r="Z127" i="36"/>
  <c r="L127" i="36" a="1"/>
  <c r="L127" i="36"/>
  <c r="AA127" i="36"/>
  <c r="M127" i="36" a="1"/>
  <c r="M127" i="36"/>
  <c r="AB127" i="36"/>
  <c r="AC127" i="36"/>
  <c r="AD127" i="36"/>
  <c r="AE127" i="36"/>
  <c r="AF127" i="36"/>
  <c r="R127" i="36" a="1"/>
  <c r="R127" i="36"/>
  <c r="AG127" i="36"/>
  <c r="CA14" i="36"/>
  <c r="CB14" i="36"/>
  <c r="CC14" i="36"/>
  <c r="CD14" i="36"/>
  <c r="CE14" i="36"/>
  <c r="CF14" i="36"/>
  <c r="CG14" i="36"/>
  <c r="CH14" i="36"/>
  <c r="CI14" i="36"/>
  <c r="CJ14" i="36"/>
  <c r="CK14" i="36"/>
  <c r="CL14" i="36"/>
  <c r="CM14" i="36"/>
  <c r="CN14" i="36"/>
  <c r="T14" i="36"/>
  <c r="U14" i="36"/>
  <c r="V14" i="36"/>
  <c r="W14" i="36"/>
  <c r="I14" i="36" a="1"/>
  <c r="I14" i="36"/>
  <c r="X14" i="36"/>
  <c r="J14" i="36" a="1"/>
  <c r="J14" i="36"/>
  <c r="Y14" i="36"/>
  <c r="Z14" i="36"/>
  <c r="L14" i="36" a="1"/>
  <c r="L14" i="36"/>
  <c r="AA14" i="36"/>
  <c r="AB14" i="36"/>
  <c r="AC14" i="36"/>
  <c r="AD14" i="36"/>
  <c r="AE14" i="36"/>
  <c r="AF14" i="36"/>
  <c r="AG14" i="36"/>
  <c r="S14" i="36" a="1"/>
  <c r="S14" i="36"/>
  <c r="CA44" i="36"/>
  <c r="CB44" i="36"/>
  <c r="CC44" i="36"/>
  <c r="CD44" i="36"/>
  <c r="CE44" i="36"/>
  <c r="CF44" i="36"/>
  <c r="CG44" i="36"/>
  <c r="CH44" i="36"/>
  <c r="CI44" i="36"/>
  <c r="CJ44" i="36"/>
  <c r="CK44" i="36"/>
  <c r="CL44" i="36"/>
  <c r="CM44" i="36"/>
  <c r="CN44" i="36"/>
  <c r="T44" i="36"/>
  <c r="F44" i="36" a="1"/>
  <c r="F44" i="36"/>
  <c r="U44" i="36"/>
  <c r="V44" i="36"/>
  <c r="W44" i="36"/>
  <c r="X44" i="36"/>
  <c r="Y44" i="36"/>
  <c r="Z44" i="36"/>
  <c r="L44" i="36" a="1"/>
  <c r="L44" i="36"/>
  <c r="AA44" i="36"/>
  <c r="AB44" i="36"/>
  <c r="N44" i="36" a="1"/>
  <c r="N44" i="36"/>
  <c r="AC44" i="36"/>
  <c r="AD44" i="36"/>
  <c r="AE44" i="36"/>
  <c r="Q44" i="36" a="1"/>
  <c r="Q44" i="36"/>
  <c r="AF44" i="36"/>
  <c r="AG44" i="36"/>
  <c r="CA135" i="36"/>
  <c r="CB135" i="36"/>
  <c r="CC135" i="36"/>
  <c r="CD135" i="36"/>
  <c r="CE135" i="36"/>
  <c r="CF135" i="36"/>
  <c r="CG135" i="36"/>
  <c r="CH135" i="36"/>
  <c r="CI135" i="36"/>
  <c r="CJ135" i="36"/>
  <c r="CK135" i="36"/>
  <c r="CL135" i="36"/>
  <c r="CM135" i="36"/>
  <c r="CN135" i="36"/>
  <c r="T135" i="36"/>
  <c r="F135" i="36" a="1"/>
  <c r="F135" i="36"/>
  <c r="U135" i="36"/>
  <c r="V135" i="36"/>
  <c r="W135" i="36"/>
  <c r="X135" i="36"/>
  <c r="Y135" i="36"/>
  <c r="Z135" i="36"/>
  <c r="L135" i="36" a="1"/>
  <c r="L135" i="36"/>
  <c r="AA135" i="36"/>
  <c r="AB135" i="36"/>
  <c r="N135" i="36" a="1"/>
  <c r="N135" i="36"/>
  <c r="AC135" i="36"/>
  <c r="AD135" i="36"/>
  <c r="P135" i="36" a="1"/>
  <c r="P135" i="36"/>
  <c r="AE135" i="36"/>
  <c r="AF135" i="36"/>
  <c r="R135" i="36" a="1"/>
  <c r="R135" i="36"/>
  <c r="AG135" i="36"/>
  <c r="CA15" i="36"/>
  <c r="CB15" i="36"/>
  <c r="CC15" i="36"/>
  <c r="CD15" i="36"/>
  <c r="CE15" i="36"/>
  <c r="CF15" i="36"/>
  <c r="CG15" i="36"/>
  <c r="CH15" i="36"/>
  <c r="CI15" i="36"/>
  <c r="CJ15" i="36"/>
  <c r="CK15" i="36"/>
  <c r="CL15" i="36"/>
  <c r="CM15" i="36"/>
  <c r="CN15" i="36"/>
  <c r="T15" i="36"/>
  <c r="F15" i="36" a="1"/>
  <c r="F15" i="36"/>
  <c r="U15" i="36"/>
  <c r="V15" i="36"/>
  <c r="H15" i="36" a="1"/>
  <c r="H15" i="36"/>
  <c r="W15" i="36"/>
  <c r="X15" i="36"/>
  <c r="J15" i="36" a="1"/>
  <c r="J15" i="36"/>
  <c r="Y15" i="36"/>
  <c r="K15" i="36" a="1"/>
  <c r="K15" i="36"/>
  <c r="Z15" i="36"/>
  <c r="AA15" i="36"/>
  <c r="M15" i="36" a="1"/>
  <c r="M15" i="36"/>
  <c r="AB15" i="36"/>
  <c r="N15" i="36" a="1"/>
  <c r="N15" i="36"/>
  <c r="AC15" i="36"/>
  <c r="O15" i="36" a="1"/>
  <c r="O15" i="36"/>
  <c r="AD15" i="36"/>
  <c r="P15" i="36" a="1"/>
  <c r="P15" i="36"/>
  <c r="AE15" i="36"/>
  <c r="AF15" i="36"/>
  <c r="R15" i="36" a="1"/>
  <c r="R15" i="36"/>
  <c r="AG15" i="36"/>
  <c r="CA16" i="36"/>
  <c r="CB16" i="36"/>
  <c r="CC16" i="36"/>
  <c r="CD16" i="36"/>
  <c r="CE16" i="36"/>
  <c r="CF16" i="36"/>
  <c r="CG16" i="36"/>
  <c r="CH16" i="36"/>
  <c r="CI16" i="36"/>
  <c r="CJ16" i="36"/>
  <c r="CK16" i="36"/>
  <c r="CL16" i="36"/>
  <c r="CM16" i="36"/>
  <c r="CN16" i="36"/>
  <c r="T16" i="36"/>
  <c r="F16" i="36" a="1"/>
  <c r="F16" i="36"/>
  <c r="U16" i="36"/>
  <c r="G16" i="36" a="1"/>
  <c r="G16" i="36"/>
  <c r="V16" i="36"/>
  <c r="H16" i="36" a="1"/>
  <c r="H16" i="36"/>
  <c r="W16" i="36"/>
  <c r="X16" i="36"/>
  <c r="J16" i="36" a="1"/>
  <c r="J16" i="36"/>
  <c r="Y16" i="36"/>
  <c r="Z16" i="36"/>
  <c r="AA16" i="36"/>
  <c r="AB16" i="36"/>
  <c r="AC16" i="36"/>
  <c r="AD16" i="36"/>
  <c r="AE16" i="36"/>
  <c r="AF16" i="36"/>
  <c r="R16" i="36" a="1"/>
  <c r="R16" i="36"/>
  <c r="AG16" i="36"/>
  <c r="CA17" i="36"/>
  <c r="CB17" i="36"/>
  <c r="CC17" i="36"/>
  <c r="CD17" i="36"/>
  <c r="CE17" i="36"/>
  <c r="CF17" i="36"/>
  <c r="CG17" i="36"/>
  <c r="CH17" i="36"/>
  <c r="CI17" i="36"/>
  <c r="CJ17" i="36"/>
  <c r="CK17" i="36"/>
  <c r="CL17" i="36"/>
  <c r="CM17" i="36"/>
  <c r="CN17" i="36"/>
  <c r="T17" i="36"/>
  <c r="U17" i="36"/>
  <c r="V17" i="36"/>
  <c r="W17" i="36"/>
  <c r="I17" i="36" a="1"/>
  <c r="I17" i="36"/>
  <c r="X17" i="36"/>
  <c r="J17" i="36" a="1"/>
  <c r="J17" i="36"/>
  <c r="Y17" i="36"/>
  <c r="Z17" i="36"/>
  <c r="L17" i="36" a="1"/>
  <c r="L17" i="36"/>
  <c r="AA17" i="36"/>
  <c r="AB17" i="36"/>
  <c r="AC17" i="36"/>
  <c r="O17" i="36" a="1"/>
  <c r="O17" i="36"/>
  <c r="AD17" i="36"/>
  <c r="AE17" i="36"/>
  <c r="AF17" i="36"/>
  <c r="AG17" i="36"/>
  <c r="CA18" i="36"/>
  <c r="CB18" i="36"/>
  <c r="CC18" i="36"/>
  <c r="CD18" i="36"/>
  <c r="CE18" i="36"/>
  <c r="CF18" i="36"/>
  <c r="CG18" i="36"/>
  <c r="CH18" i="36"/>
  <c r="CI18" i="36"/>
  <c r="CJ18" i="36"/>
  <c r="CK18" i="36"/>
  <c r="CL18" i="36"/>
  <c r="CM18" i="36"/>
  <c r="CN18" i="36"/>
  <c r="T18" i="36"/>
  <c r="U18" i="36"/>
  <c r="G18" i="36" a="1"/>
  <c r="G18" i="36"/>
  <c r="V18" i="36"/>
  <c r="W18" i="36"/>
  <c r="X18" i="36"/>
  <c r="J18" i="36" a="1"/>
  <c r="J18" i="36"/>
  <c r="Y18" i="36"/>
  <c r="Z18" i="36"/>
  <c r="L18" i="36" a="1"/>
  <c r="L18" i="36"/>
  <c r="AA18" i="36"/>
  <c r="AB18" i="36"/>
  <c r="N18" i="36" a="1"/>
  <c r="N18" i="36"/>
  <c r="AC18" i="36"/>
  <c r="AD18" i="36"/>
  <c r="AE18" i="36"/>
  <c r="AF18" i="36"/>
  <c r="AG18" i="36"/>
  <c r="CA104" i="36"/>
  <c r="CB104" i="36"/>
  <c r="CC104" i="36"/>
  <c r="CD104" i="36"/>
  <c r="CE104" i="36"/>
  <c r="CF104" i="36"/>
  <c r="CG104" i="36"/>
  <c r="CH104" i="36"/>
  <c r="CI104" i="36"/>
  <c r="K73" i="38"/>
  <c r="CJ104" i="36"/>
  <c r="CK104" i="36"/>
  <c r="CL104" i="36"/>
  <c r="CM104" i="36"/>
  <c r="CN104" i="36"/>
  <c r="T104" i="36"/>
  <c r="F104" i="36" a="1"/>
  <c r="F104" i="36"/>
  <c r="U104" i="36"/>
  <c r="V104" i="36"/>
  <c r="W104" i="36"/>
  <c r="X104" i="36"/>
  <c r="Y104" i="36"/>
  <c r="Z104" i="36"/>
  <c r="L104" i="36" a="1"/>
  <c r="L104" i="36"/>
  <c r="AA104" i="36"/>
  <c r="AB104" i="36"/>
  <c r="N104" i="36" a="1"/>
  <c r="N104" i="36"/>
  <c r="H73" i="38"/>
  <c r="F73" i="38"/>
  <c r="AC104" i="36"/>
  <c r="AD104" i="36"/>
  <c r="P104" i="36" a="1"/>
  <c r="P104" i="36"/>
  <c r="AE104" i="36"/>
  <c r="AF104" i="36"/>
  <c r="AG104" i="36"/>
  <c r="CA56" i="36"/>
  <c r="CB56" i="36"/>
  <c r="CC56" i="36"/>
  <c r="CD56" i="36"/>
  <c r="CE56" i="36"/>
  <c r="CF56" i="36"/>
  <c r="CG56" i="36"/>
  <c r="CH56" i="36"/>
  <c r="CI56" i="36"/>
  <c r="K36" i="38"/>
  <c r="CJ56" i="36"/>
  <c r="CK56" i="36"/>
  <c r="CL56" i="36"/>
  <c r="CM56" i="36"/>
  <c r="CN56" i="36"/>
  <c r="T56" i="36"/>
  <c r="F56" i="36" a="1"/>
  <c r="F56" i="36"/>
  <c r="U56" i="36"/>
  <c r="V56" i="36"/>
  <c r="H56" i="36" a="1"/>
  <c r="H56" i="36"/>
  <c r="W56" i="36"/>
  <c r="X56" i="36"/>
  <c r="J56" i="36" a="1"/>
  <c r="J56" i="36"/>
  <c r="Y56" i="36"/>
  <c r="Z56" i="36"/>
  <c r="AA56" i="36"/>
  <c r="AB56" i="36"/>
  <c r="N56" i="36" a="1"/>
  <c r="N56" i="36"/>
  <c r="H36" i="38"/>
  <c r="F36" i="38"/>
  <c r="AC56" i="36"/>
  <c r="O56" i="36" a="1"/>
  <c r="O56" i="36"/>
  <c r="AD56" i="36"/>
  <c r="P56" i="36" a="1"/>
  <c r="P56" i="36"/>
  <c r="AE56" i="36"/>
  <c r="AF56" i="36"/>
  <c r="R56" i="36" a="1"/>
  <c r="R56" i="36"/>
  <c r="AG56" i="36"/>
  <c r="CA43" i="36"/>
  <c r="CB43" i="36"/>
  <c r="CC43" i="36"/>
  <c r="CD43" i="36"/>
  <c r="CE43" i="36"/>
  <c r="CF43" i="36"/>
  <c r="CG43" i="36"/>
  <c r="CH43" i="36"/>
  <c r="CI43" i="36"/>
  <c r="K14" i="38"/>
  <c r="CJ43" i="36"/>
  <c r="CK43" i="36"/>
  <c r="CL43" i="36"/>
  <c r="CM43" i="36"/>
  <c r="CN43" i="36"/>
  <c r="T43" i="36"/>
  <c r="U43" i="36"/>
  <c r="V43" i="36"/>
  <c r="H43" i="36" a="1"/>
  <c r="H43" i="36"/>
  <c r="W43" i="36"/>
  <c r="X43" i="36"/>
  <c r="J43" i="36" a="1"/>
  <c r="J43" i="36"/>
  <c r="Y43" i="36"/>
  <c r="Z43" i="36"/>
  <c r="AA43" i="36"/>
  <c r="AB43" i="36"/>
  <c r="J14" i="38"/>
  <c r="AC43" i="36"/>
  <c r="AD43" i="36"/>
  <c r="AE43" i="36"/>
  <c r="Q43" i="36" a="1"/>
  <c r="Q43" i="36"/>
  <c r="AF43" i="36"/>
  <c r="R43" i="36" a="1"/>
  <c r="R43" i="36"/>
  <c r="AG43" i="36"/>
  <c r="CA19" i="36"/>
  <c r="CB19" i="36"/>
  <c r="CC19" i="36"/>
  <c r="CD19" i="36"/>
  <c r="CE19" i="36"/>
  <c r="CF19" i="36"/>
  <c r="CG19" i="36"/>
  <c r="CH19" i="36"/>
  <c r="CI19" i="36"/>
  <c r="K89" i="38"/>
  <c r="CJ19" i="36"/>
  <c r="CK19" i="36"/>
  <c r="CL19" i="36"/>
  <c r="CM19" i="36"/>
  <c r="CN19" i="36"/>
  <c r="T19" i="36"/>
  <c r="U19" i="36"/>
  <c r="V19" i="36"/>
  <c r="W19" i="36"/>
  <c r="X19" i="36"/>
  <c r="J19" i="36" a="1"/>
  <c r="J19" i="36"/>
  <c r="Y19" i="36"/>
  <c r="Z19" i="36"/>
  <c r="L19" i="36" a="1"/>
  <c r="L19" i="36"/>
  <c r="AA19" i="36"/>
  <c r="AB19" i="36"/>
  <c r="N19" i="36" a="1"/>
  <c r="N19" i="36"/>
  <c r="H89" i="38"/>
  <c r="F89" i="38"/>
  <c r="AC19" i="36"/>
  <c r="O19" i="36" a="1"/>
  <c r="O19" i="36"/>
  <c r="AD19" i="36"/>
  <c r="AE19" i="36"/>
  <c r="AF19" i="36"/>
  <c r="AG19" i="36"/>
  <c r="S19" i="36" a="1"/>
  <c r="S19" i="36"/>
  <c r="CA37" i="36"/>
  <c r="CB37" i="36"/>
  <c r="CC37" i="36"/>
  <c r="CD37" i="36"/>
  <c r="CE37" i="36"/>
  <c r="CF37" i="36"/>
  <c r="CG37" i="36"/>
  <c r="CH37" i="36"/>
  <c r="CI37" i="36"/>
  <c r="CJ37" i="36"/>
  <c r="CK37" i="36"/>
  <c r="CL37" i="36"/>
  <c r="CM37" i="36"/>
  <c r="CN37" i="36"/>
  <c r="T37" i="36"/>
  <c r="F37" i="36" a="1"/>
  <c r="F37" i="36"/>
  <c r="U37" i="36"/>
  <c r="V37" i="36"/>
  <c r="W37" i="36"/>
  <c r="X37" i="36"/>
  <c r="J37" i="36" a="1"/>
  <c r="J37" i="36"/>
  <c r="Y37" i="36"/>
  <c r="K37" i="36" a="1"/>
  <c r="K37" i="36"/>
  <c r="Z37" i="36"/>
  <c r="L37" i="36" a="1"/>
  <c r="L37" i="36"/>
  <c r="AA37" i="36"/>
  <c r="AB37" i="36"/>
  <c r="N37" i="36" a="1"/>
  <c r="N37" i="36"/>
  <c r="AC37" i="36"/>
  <c r="AD37" i="36"/>
  <c r="AE37" i="36"/>
  <c r="AF37" i="36"/>
  <c r="AG37" i="36"/>
  <c r="CA106" i="36"/>
  <c r="CB106" i="36"/>
  <c r="CC106" i="36"/>
  <c r="CD106" i="36"/>
  <c r="CE106" i="36"/>
  <c r="CF106" i="36"/>
  <c r="CG106" i="36"/>
  <c r="CH106" i="36"/>
  <c r="CI106" i="36"/>
  <c r="K112" i="38"/>
  <c r="CJ106" i="36"/>
  <c r="CK106" i="36"/>
  <c r="CL106" i="36"/>
  <c r="CM106" i="36"/>
  <c r="CN106" i="36"/>
  <c r="T106" i="36"/>
  <c r="F106" i="36" a="1"/>
  <c r="F106" i="36"/>
  <c r="U106" i="36"/>
  <c r="V106" i="36"/>
  <c r="W106" i="36"/>
  <c r="X106" i="36"/>
  <c r="Y106" i="36"/>
  <c r="Z106" i="36"/>
  <c r="L106" i="36" a="1"/>
  <c r="L106" i="36"/>
  <c r="AA106" i="36"/>
  <c r="M106" i="36" a="1"/>
  <c r="M106" i="36"/>
  <c r="AB106" i="36"/>
  <c r="N106" i="36" a="1"/>
  <c r="N106" i="36"/>
  <c r="H112" i="38"/>
  <c r="F112" i="38"/>
  <c r="AC106" i="36"/>
  <c r="AD106" i="36"/>
  <c r="P106" i="36" a="1"/>
  <c r="P106" i="36"/>
  <c r="AE106" i="36"/>
  <c r="AF106" i="36"/>
  <c r="AG106" i="36"/>
  <c r="CA96" i="36"/>
  <c r="CB96" i="36"/>
  <c r="CC96" i="36"/>
  <c r="CD96" i="36"/>
  <c r="CE96" i="36"/>
  <c r="CF96" i="36"/>
  <c r="CG96" i="36"/>
  <c r="CH96" i="36"/>
  <c r="CI96" i="36"/>
  <c r="CJ96" i="36"/>
  <c r="CK96" i="36"/>
  <c r="CL96" i="36"/>
  <c r="CM96" i="36"/>
  <c r="CN96" i="36"/>
  <c r="T96" i="36"/>
  <c r="F96" i="36" a="1"/>
  <c r="F96" i="36"/>
  <c r="U96" i="36"/>
  <c r="V96" i="36"/>
  <c r="H96" i="36" a="1"/>
  <c r="H96" i="36"/>
  <c r="W96" i="36"/>
  <c r="I96" i="36" a="1"/>
  <c r="I96" i="36"/>
  <c r="X96" i="36"/>
  <c r="Y96" i="36"/>
  <c r="Z96" i="36"/>
  <c r="AA96" i="36"/>
  <c r="AB96" i="36"/>
  <c r="AC96" i="36"/>
  <c r="AD96" i="36"/>
  <c r="P96" i="36" a="1"/>
  <c r="P96" i="36"/>
  <c r="AE96" i="36"/>
  <c r="AF96" i="36"/>
  <c r="R96" i="36" a="1"/>
  <c r="R96" i="36"/>
  <c r="AG96" i="36"/>
  <c r="CA92" i="36"/>
  <c r="CB92" i="36"/>
  <c r="CC92" i="36"/>
  <c r="CD92" i="36"/>
  <c r="CE92" i="36"/>
  <c r="CF92" i="36"/>
  <c r="CG92" i="36"/>
  <c r="CH92" i="36"/>
  <c r="CI92" i="36"/>
  <c r="CJ92" i="36"/>
  <c r="CK92" i="36"/>
  <c r="CL92" i="36"/>
  <c r="CM92" i="36"/>
  <c r="CN92" i="36"/>
  <c r="T92" i="36"/>
  <c r="U92" i="36"/>
  <c r="G92" i="36" a="1"/>
  <c r="G92" i="36"/>
  <c r="V92" i="36"/>
  <c r="H92" i="36" a="1"/>
  <c r="H92" i="36"/>
  <c r="W92" i="36"/>
  <c r="X92" i="36"/>
  <c r="J92" i="36" a="1"/>
  <c r="J92" i="36"/>
  <c r="Y92" i="36"/>
  <c r="Z92" i="36"/>
  <c r="L92" i="36" a="1"/>
  <c r="L92" i="36"/>
  <c r="AA92" i="36"/>
  <c r="AB92" i="36"/>
  <c r="AC92" i="36"/>
  <c r="AD92" i="36"/>
  <c r="P92" i="36" a="1"/>
  <c r="P92" i="36"/>
  <c r="AE92" i="36"/>
  <c r="Q92" i="36" a="1"/>
  <c r="Q92" i="36"/>
  <c r="AF92" i="36"/>
  <c r="R92" i="36" a="1"/>
  <c r="R92" i="36"/>
  <c r="AG92" i="36"/>
  <c r="CA132" i="36"/>
  <c r="CB132" i="36"/>
  <c r="CC132" i="36"/>
  <c r="CD132" i="36"/>
  <c r="CE132" i="36"/>
  <c r="CF132" i="36"/>
  <c r="CG132" i="36"/>
  <c r="CH132" i="36"/>
  <c r="CI132" i="36"/>
  <c r="CJ132" i="36"/>
  <c r="CK132" i="36"/>
  <c r="CL132" i="36"/>
  <c r="CM132" i="36"/>
  <c r="CN132" i="36"/>
  <c r="T132" i="36"/>
  <c r="U132" i="36"/>
  <c r="V132" i="36"/>
  <c r="H132" i="36" a="1"/>
  <c r="H132" i="36"/>
  <c r="W132" i="36"/>
  <c r="X132" i="36"/>
  <c r="J132" i="36" a="1"/>
  <c r="J132" i="36"/>
  <c r="Y132" i="36"/>
  <c r="Z132" i="36"/>
  <c r="L132" i="36" a="1"/>
  <c r="L132" i="36"/>
  <c r="AA132" i="36"/>
  <c r="AB132" i="36"/>
  <c r="AC132" i="36"/>
  <c r="AD132" i="36"/>
  <c r="AE132" i="36"/>
  <c r="AF132" i="36"/>
  <c r="R132" i="36" a="1"/>
  <c r="R132" i="36"/>
  <c r="AG132" i="36"/>
  <c r="S132" i="36" a="1"/>
  <c r="S132" i="36"/>
  <c r="CA130" i="36"/>
  <c r="CB130" i="36"/>
  <c r="CC130" i="36"/>
  <c r="CD130" i="36"/>
  <c r="CE130" i="36"/>
  <c r="CF130" i="36"/>
  <c r="CG130" i="36"/>
  <c r="CH130" i="36"/>
  <c r="CI130" i="36"/>
  <c r="CJ130" i="36"/>
  <c r="CK130" i="36"/>
  <c r="CL130" i="36"/>
  <c r="CM130" i="36"/>
  <c r="CN130" i="36"/>
  <c r="T130" i="36"/>
  <c r="U130" i="36"/>
  <c r="G130" i="36" a="1"/>
  <c r="G130" i="36"/>
  <c r="V130" i="36"/>
  <c r="W130" i="36"/>
  <c r="X130" i="36"/>
  <c r="Y130" i="36"/>
  <c r="Z130" i="36"/>
  <c r="L130" i="36" a="1"/>
  <c r="L130" i="36"/>
  <c r="AA130" i="36"/>
  <c r="AB130" i="36"/>
  <c r="N130" i="36" a="1"/>
  <c r="N130" i="36"/>
  <c r="AC130" i="36"/>
  <c r="AD130" i="36"/>
  <c r="P130" i="36" a="1"/>
  <c r="P130" i="36"/>
  <c r="AE130" i="36"/>
  <c r="Q130" i="36" a="1"/>
  <c r="Q130" i="36"/>
  <c r="AF130" i="36"/>
  <c r="AG130" i="36"/>
  <c r="CA20" i="36"/>
  <c r="CB20" i="36"/>
  <c r="CC20" i="36"/>
  <c r="CD20" i="36"/>
  <c r="CE20" i="36"/>
  <c r="CF20" i="36"/>
  <c r="CG20" i="36"/>
  <c r="CH20" i="36"/>
  <c r="CI20" i="36"/>
  <c r="CJ20" i="36"/>
  <c r="CK20" i="36"/>
  <c r="CL20" i="36"/>
  <c r="CM20" i="36"/>
  <c r="CN20" i="36"/>
  <c r="T20" i="36"/>
  <c r="F20" i="36" a="1"/>
  <c r="F20" i="36"/>
  <c r="U20" i="36"/>
  <c r="V20" i="36"/>
  <c r="H20" i="36" a="1"/>
  <c r="H20" i="36"/>
  <c r="W20" i="36"/>
  <c r="I20" i="36" a="1"/>
  <c r="I20" i="36"/>
  <c r="X20" i="36"/>
  <c r="Y20" i="36"/>
  <c r="Z20" i="36"/>
  <c r="L20" i="36" a="1"/>
  <c r="L20" i="36"/>
  <c r="AA20" i="36"/>
  <c r="M20" i="36" a="1"/>
  <c r="M20" i="36"/>
  <c r="AB20" i="36"/>
  <c r="N20" i="36" a="1"/>
  <c r="N20" i="36"/>
  <c r="AC20" i="36"/>
  <c r="AD20" i="36"/>
  <c r="P20" i="36" a="1"/>
  <c r="P20" i="36"/>
  <c r="AE20" i="36"/>
  <c r="AF20" i="36"/>
  <c r="AG20" i="36"/>
  <c r="CA128" i="36"/>
  <c r="CB128" i="36"/>
  <c r="CC128" i="36"/>
  <c r="CD128" i="36"/>
  <c r="CE128" i="36"/>
  <c r="CF128" i="36"/>
  <c r="CG128" i="36"/>
  <c r="CH128" i="36"/>
  <c r="CI128" i="36"/>
  <c r="CJ128" i="36"/>
  <c r="CK128" i="36"/>
  <c r="CL128" i="36"/>
  <c r="CM128" i="36"/>
  <c r="CN128" i="36"/>
  <c r="T128" i="36"/>
  <c r="F128" i="36" a="1"/>
  <c r="F128" i="36"/>
  <c r="U128" i="36"/>
  <c r="V128" i="36"/>
  <c r="H128" i="36" a="1"/>
  <c r="H128" i="36"/>
  <c r="W128" i="36"/>
  <c r="X128" i="36"/>
  <c r="J128" i="36" a="1"/>
  <c r="J128" i="36"/>
  <c r="Y128" i="36"/>
  <c r="Z128" i="36"/>
  <c r="AA128" i="36"/>
  <c r="AB128" i="36"/>
  <c r="AC128" i="36"/>
  <c r="O128" i="36" a="1"/>
  <c r="O128" i="36"/>
  <c r="AD128" i="36"/>
  <c r="P128" i="36" a="1"/>
  <c r="P128" i="36"/>
  <c r="AE128" i="36"/>
  <c r="AF128" i="36"/>
  <c r="R128" i="36" a="1"/>
  <c r="R128" i="36"/>
  <c r="AG128" i="36"/>
  <c r="CA88" i="36"/>
  <c r="CB88" i="36"/>
  <c r="CC88" i="36"/>
  <c r="CD88" i="36"/>
  <c r="CE88" i="36"/>
  <c r="CF88" i="36"/>
  <c r="CG88" i="36"/>
  <c r="CH88" i="36"/>
  <c r="CI88" i="36"/>
  <c r="CJ88" i="36"/>
  <c r="CK88" i="36"/>
  <c r="CL88" i="36"/>
  <c r="CM88" i="36"/>
  <c r="CN88" i="36"/>
  <c r="T88" i="36"/>
  <c r="F88" i="36" a="1"/>
  <c r="F88" i="36"/>
  <c r="U88" i="36"/>
  <c r="G88" i="36" a="1"/>
  <c r="G88" i="36"/>
  <c r="V88" i="36"/>
  <c r="H88" i="36" a="1"/>
  <c r="H88" i="36"/>
  <c r="W88" i="36"/>
  <c r="X88" i="36"/>
  <c r="J88" i="36" a="1"/>
  <c r="J88" i="36"/>
  <c r="Y88" i="36"/>
  <c r="Z88" i="36"/>
  <c r="AA88" i="36"/>
  <c r="AB88" i="36"/>
  <c r="AC88" i="36"/>
  <c r="AD88" i="36"/>
  <c r="AE88" i="36"/>
  <c r="AF88" i="36"/>
  <c r="R88" i="36" a="1"/>
  <c r="R88" i="36"/>
  <c r="AG88" i="36"/>
  <c r="CA89" i="36"/>
  <c r="CB89" i="36"/>
  <c r="CC89" i="36"/>
  <c r="CD89" i="36"/>
  <c r="CE89" i="36"/>
  <c r="CF89" i="36"/>
  <c r="CG89" i="36"/>
  <c r="CH89" i="36"/>
  <c r="CI89" i="36"/>
  <c r="CJ89" i="36"/>
  <c r="CK89" i="36"/>
  <c r="CL89" i="36"/>
  <c r="CM89" i="36"/>
  <c r="CN89" i="36"/>
  <c r="T89" i="36"/>
  <c r="U89" i="36"/>
  <c r="V89" i="36"/>
  <c r="W89" i="36"/>
  <c r="I89" i="36" a="1"/>
  <c r="I89" i="36"/>
  <c r="X89" i="36"/>
  <c r="J89" i="36" a="1"/>
  <c r="J89" i="36"/>
  <c r="Y89" i="36"/>
  <c r="Z89" i="36"/>
  <c r="L89" i="36" a="1"/>
  <c r="L89" i="36"/>
  <c r="AA89" i="36"/>
  <c r="AB89" i="36"/>
  <c r="AC89" i="36"/>
  <c r="O89" i="36" a="1"/>
  <c r="O89" i="36"/>
  <c r="AD89" i="36"/>
  <c r="AE89" i="36"/>
  <c r="AF89" i="36"/>
  <c r="AG89" i="36"/>
  <c r="S89" i="36" a="1"/>
  <c r="S89" i="36"/>
  <c r="CA41" i="36"/>
  <c r="CB41" i="36"/>
  <c r="CC41" i="36"/>
  <c r="CD41" i="36"/>
  <c r="CE41" i="36"/>
  <c r="CF41" i="36"/>
  <c r="CG41" i="36"/>
  <c r="CH41" i="36"/>
  <c r="CI41" i="36"/>
  <c r="K45" i="38"/>
  <c r="CJ41" i="36"/>
  <c r="CK41" i="36"/>
  <c r="CL41" i="36"/>
  <c r="CM41" i="36"/>
  <c r="CN41" i="36"/>
  <c r="T41" i="36"/>
  <c r="U41" i="36"/>
  <c r="G41" i="36" a="1"/>
  <c r="G41" i="36"/>
  <c r="V41" i="36"/>
  <c r="W41" i="36"/>
  <c r="X41" i="36"/>
  <c r="J41" i="36" a="1"/>
  <c r="J41" i="36"/>
  <c r="Y41" i="36"/>
  <c r="Z41" i="36"/>
  <c r="L41" i="36" a="1"/>
  <c r="L41" i="36"/>
  <c r="AA41" i="36"/>
  <c r="AB41" i="36"/>
  <c r="N41" i="36" a="1"/>
  <c r="N41" i="36"/>
  <c r="H45" i="38"/>
  <c r="F45" i="38"/>
  <c r="AC41" i="36"/>
  <c r="AD41" i="36"/>
  <c r="AE41" i="36"/>
  <c r="AF41" i="36"/>
  <c r="AG41" i="36"/>
  <c r="CA61" i="36"/>
  <c r="CB61" i="36"/>
  <c r="CC61" i="36"/>
  <c r="CD61" i="36"/>
  <c r="CE61" i="36"/>
  <c r="CF61" i="36"/>
  <c r="CG61" i="36"/>
  <c r="CH61" i="36"/>
  <c r="CI61" i="36"/>
  <c r="K30" i="38"/>
  <c r="CJ61" i="36"/>
  <c r="CK61" i="36"/>
  <c r="CL61" i="36"/>
  <c r="CM61" i="36"/>
  <c r="CN61" i="36"/>
  <c r="T61" i="36"/>
  <c r="F61" i="36" a="1"/>
  <c r="F61" i="36"/>
  <c r="U61" i="36"/>
  <c r="V61" i="36"/>
  <c r="W61" i="36"/>
  <c r="X61" i="36"/>
  <c r="Y61" i="36"/>
  <c r="Z61" i="36"/>
  <c r="AA61" i="36"/>
  <c r="M61" i="36" a="1"/>
  <c r="M61" i="36"/>
  <c r="AB61" i="36"/>
  <c r="N61" i="36" a="1"/>
  <c r="N61" i="36"/>
  <c r="H30" i="38"/>
  <c r="F30" i="38"/>
  <c r="AC61" i="36"/>
  <c r="AD61" i="36"/>
  <c r="P61" i="36" a="1"/>
  <c r="P61" i="36"/>
  <c r="AE61" i="36"/>
  <c r="AF61" i="36"/>
  <c r="R61" i="36" a="1"/>
  <c r="R61" i="36"/>
  <c r="AG61" i="36"/>
  <c r="S61" i="36" a="1"/>
  <c r="S61" i="36"/>
  <c r="CA103" i="36"/>
  <c r="CB103" i="36"/>
  <c r="CC103" i="36"/>
  <c r="CD103" i="36"/>
  <c r="CE103" i="36"/>
  <c r="CF103" i="36"/>
  <c r="CG103" i="36"/>
  <c r="CH103" i="36"/>
  <c r="CI103" i="36"/>
  <c r="K75" i="38"/>
  <c r="CJ103" i="36"/>
  <c r="CK103" i="36"/>
  <c r="CL103" i="36"/>
  <c r="CM103" i="36"/>
  <c r="CN103" i="36"/>
  <c r="T103" i="36"/>
  <c r="F103" i="36" a="1"/>
  <c r="F103" i="36"/>
  <c r="U103" i="36"/>
  <c r="V103" i="36"/>
  <c r="H103" i="36" a="1"/>
  <c r="H103" i="36"/>
  <c r="W103" i="36"/>
  <c r="X103" i="36"/>
  <c r="J103" i="36" a="1"/>
  <c r="J103" i="36"/>
  <c r="Y103" i="36"/>
  <c r="Z103" i="36"/>
  <c r="AA103" i="36"/>
  <c r="AB103" i="36"/>
  <c r="J75" i="38"/>
  <c r="AC103" i="36"/>
  <c r="O103" i="36" a="1"/>
  <c r="O103" i="36"/>
  <c r="AD103" i="36"/>
  <c r="P103" i="36" a="1"/>
  <c r="P103" i="36"/>
  <c r="AE103" i="36"/>
  <c r="AF103" i="36"/>
  <c r="R103" i="36" a="1"/>
  <c r="R103" i="36"/>
  <c r="AG103" i="36"/>
  <c r="S103" i="36" a="1"/>
  <c r="S103" i="36"/>
  <c r="CA144" i="36"/>
  <c r="CB144" i="36"/>
  <c r="CC144" i="36"/>
  <c r="CD144" i="36"/>
  <c r="CE144" i="36"/>
  <c r="CF144" i="36"/>
  <c r="CG144" i="36"/>
  <c r="CH144" i="36"/>
  <c r="CI144" i="36"/>
  <c r="CJ144" i="36"/>
  <c r="CK144" i="36"/>
  <c r="CL144" i="36"/>
  <c r="CM144" i="36"/>
  <c r="CN144" i="36"/>
  <c r="T144" i="36"/>
  <c r="U144" i="36"/>
  <c r="G144" i="36" a="1"/>
  <c r="G144" i="36"/>
  <c r="V144" i="36"/>
  <c r="H144" i="36" a="1"/>
  <c r="H144" i="36"/>
  <c r="W144" i="36"/>
  <c r="X144" i="36"/>
  <c r="J144" i="36" a="1"/>
  <c r="J144" i="36"/>
  <c r="Y144" i="36"/>
  <c r="K144" i="36" a="1"/>
  <c r="K144" i="36"/>
  <c r="Z144" i="36"/>
  <c r="L144" i="36" a="1"/>
  <c r="L144" i="36"/>
  <c r="AA144" i="36"/>
  <c r="AB144" i="36"/>
  <c r="AC144" i="36"/>
  <c r="AD144" i="36"/>
  <c r="AE144" i="36"/>
  <c r="AF144" i="36"/>
  <c r="R144" i="36" a="1"/>
  <c r="R144" i="36"/>
  <c r="AG144" i="36"/>
  <c r="CA145" i="36"/>
  <c r="CB145" i="36"/>
  <c r="CC145" i="36"/>
  <c r="CD145" i="36"/>
  <c r="CE145" i="36"/>
  <c r="CF145" i="36"/>
  <c r="CG145" i="36"/>
  <c r="CH145" i="36"/>
  <c r="CI145" i="36"/>
  <c r="CJ145" i="36"/>
  <c r="CK145" i="36"/>
  <c r="CL145" i="36"/>
  <c r="CM145" i="36"/>
  <c r="CN145" i="36"/>
  <c r="T145" i="36"/>
  <c r="U145" i="36"/>
  <c r="V145" i="36"/>
  <c r="W145" i="36"/>
  <c r="X145" i="36"/>
  <c r="J145" i="36" a="1"/>
  <c r="J145" i="36"/>
  <c r="Y145" i="36"/>
  <c r="Z145" i="36"/>
  <c r="L145" i="36" a="1"/>
  <c r="L145" i="36"/>
  <c r="AA145" i="36"/>
  <c r="AB145" i="36"/>
  <c r="N145" i="36" a="1"/>
  <c r="N145" i="36"/>
  <c r="AC145" i="36"/>
  <c r="O145" i="36" a="1"/>
  <c r="O145" i="36"/>
  <c r="AD145" i="36"/>
  <c r="AE145" i="36"/>
  <c r="Q145" i="36" a="1"/>
  <c r="Q145" i="36"/>
  <c r="AF145" i="36"/>
  <c r="R145" i="36" a="1"/>
  <c r="R145" i="36"/>
  <c r="AG145" i="36"/>
  <c r="CA134" i="36"/>
  <c r="CB134" i="36"/>
  <c r="CC134" i="36"/>
  <c r="CD134" i="36"/>
  <c r="CE134" i="36"/>
  <c r="CF134" i="36"/>
  <c r="CG134" i="36"/>
  <c r="CH134" i="36"/>
  <c r="CI134" i="36"/>
  <c r="CJ134" i="36"/>
  <c r="CK134" i="36"/>
  <c r="CL134" i="36"/>
  <c r="CM134" i="36"/>
  <c r="CN134" i="36"/>
  <c r="T134" i="36"/>
  <c r="U134" i="36"/>
  <c r="G134" i="36" a="1"/>
  <c r="G134" i="36"/>
  <c r="V134" i="36"/>
  <c r="W134" i="36"/>
  <c r="X134" i="36"/>
  <c r="J134" i="36" a="1"/>
  <c r="J134" i="36"/>
  <c r="Y134" i="36"/>
  <c r="Z134" i="36"/>
  <c r="L134" i="36" a="1"/>
  <c r="L134" i="36"/>
  <c r="AA134" i="36"/>
  <c r="AB134" i="36"/>
  <c r="N134" i="36" a="1"/>
  <c r="N134" i="36"/>
  <c r="AC134" i="36"/>
  <c r="O134" i="36" a="1"/>
  <c r="O134" i="36"/>
  <c r="AD134" i="36"/>
  <c r="AE134" i="36"/>
  <c r="AF134" i="36"/>
  <c r="AG134" i="36"/>
  <c r="CA136" i="36"/>
  <c r="CB136" i="36"/>
  <c r="CC136" i="36"/>
  <c r="CD136" i="36"/>
  <c r="CE136" i="36"/>
  <c r="CF136" i="36"/>
  <c r="CG136" i="36"/>
  <c r="CH136" i="36"/>
  <c r="CI136" i="36"/>
  <c r="CJ136" i="36"/>
  <c r="CK136" i="36"/>
  <c r="CL136" i="36"/>
  <c r="CM136" i="36"/>
  <c r="CN136" i="36"/>
  <c r="T136" i="36"/>
  <c r="F136" i="36" a="1"/>
  <c r="F136" i="36"/>
  <c r="U136" i="36"/>
  <c r="V136" i="36"/>
  <c r="H136" i="36" a="1"/>
  <c r="H136" i="36"/>
  <c r="W136" i="36"/>
  <c r="I136" i="36" a="1"/>
  <c r="I136" i="36"/>
  <c r="X136" i="36"/>
  <c r="J136" i="36" a="1"/>
  <c r="J136" i="36"/>
  <c r="Y136" i="36"/>
  <c r="Z136" i="36"/>
  <c r="AA136" i="36"/>
  <c r="M136" i="36" a="1"/>
  <c r="M136" i="36"/>
  <c r="AB136" i="36"/>
  <c r="N136" i="36" a="1"/>
  <c r="N136" i="36"/>
  <c r="AC136" i="36"/>
  <c r="AD136" i="36"/>
  <c r="P136" i="36" a="1"/>
  <c r="P136" i="36"/>
  <c r="AE136" i="36"/>
  <c r="AF136" i="36"/>
  <c r="AG136" i="36"/>
  <c r="CA48" i="36"/>
  <c r="CB48" i="36"/>
  <c r="CC48" i="36"/>
  <c r="CD48" i="36"/>
  <c r="CE48" i="36"/>
  <c r="CF48" i="36"/>
  <c r="CG48" i="36"/>
  <c r="CH48" i="36"/>
  <c r="CI48" i="36"/>
  <c r="K101" i="38"/>
  <c r="CJ48" i="36"/>
  <c r="CK48" i="36"/>
  <c r="CL48" i="36"/>
  <c r="CM48" i="36"/>
  <c r="CN48" i="36"/>
  <c r="T48" i="36"/>
  <c r="F48" i="36" a="1"/>
  <c r="F48" i="36"/>
  <c r="U48" i="36"/>
  <c r="V48" i="36"/>
  <c r="H48" i="36" a="1"/>
  <c r="H48" i="36"/>
  <c r="W48" i="36"/>
  <c r="X48" i="36"/>
  <c r="Y48" i="36"/>
  <c r="Z48" i="36"/>
  <c r="AA48" i="36"/>
  <c r="AB48" i="36"/>
  <c r="N48" i="36" a="1"/>
  <c r="N48" i="36"/>
  <c r="H101" i="38"/>
  <c r="F101" i="38"/>
  <c r="AC48" i="36"/>
  <c r="O48" i="36" a="1"/>
  <c r="O48" i="36"/>
  <c r="AD48" i="36"/>
  <c r="P48" i="36" a="1"/>
  <c r="P48" i="36"/>
  <c r="AE48" i="36"/>
  <c r="AF48" i="36"/>
  <c r="R48" i="36" a="1"/>
  <c r="R48" i="36"/>
  <c r="AG48" i="36"/>
  <c r="CA149" i="36"/>
  <c r="CB149" i="36"/>
  <c r="CC149" i="36"/>
  <c r="CD149" i="36"/>
  <c r="CE149" i="36"/>
  <c r="CF149" i="36"/>
  <c r="CG149" i="36"/>
  <c r="CH149" i="36"/>
  <c r="CI149" i="36"/>
  <c r="CJ149" i="36"/>
  <c r="CK149" i="36"/>
  <c r="CL149" i="36"/>
  <c r="CM149" i="36"/>
  <c r="CN149" i="36"/>
  <c r="T149" i="36"/>
  <c r="U149" i="36"/>
  <c r="V149" i="36"/>
  <c r="H149" i="36" a="1"/>
  <c r="H149" i="36"/>
  <c r="W149" i="36"/>
  <c r="X149" i="36"/>
  <c r="J149" i="36" a="1"/>
  <c r="J149" i="36"/>
  <c r="Y149" i="36"/>
  <c r="Z149" i="36"/>
  <c r="L149" i="36" a="1"/>
  <c r="L149" i="36"/>
  <c r="AA149" i="36"/>
  <c r="AB149" i="36"/>
  <c r="AC149" i="36"/>
  <c r="AD149" i="36"/>
  <c r="P149" i="36" a="1"/>
  <c r="P149" i="36"/>
  <c r="AE149" i="36"/>
  <c r="AF149" i="36"/>
  <c r="R149" i="36" a="1"/>
  <c r="R149" i="36"/>
  <c r="AG149" i="36"/>
  <c r="CA21" i="36"/>
  <c r="CB21" i="36"/>
  <c r="CC21" i="36"/>
  <c r="CD21" i="36"/>
  <c r="CE21" i="36"/>
  <c r="CF21" i="36"/>
  <c r="CG21" i="36"/>
  <c r="CH21" i="36"/>
  <c r="CI21" i="36"/>
  <c r="K4" i="38"/>
  <c r="CJ21" i="36"/>
  <c r="CK21" i="36"/>
  <c r="CL21" i="36"/>
  <c r="CM21" i="36"/>
  <c r="CN21" i="36"/>
  <c r="T21" i="36"/>
  <c r="U21" i="36"/>
  <c r="V21" i="36"/>
  <c r="W21" i="36"/>
  <c r="X21" i="36"/>
  <c r="J21" i="36" a="1"/>
  <c r="J21" i="36"/>
  <c r="Y21" i="36"/>
  <c r="Z21" i="36"/>
  <c r="L21" i="36" a="1"/>
  <c r="L21" i="36"/>
  <c r="AA21" i="36"/>
  <c r="M21" i="36" a="1"/>
  <c r="M21" i="36"/>
  <c r="AB21" i="36"/>
  <c r="N21" i="36" a="1"/>
  <c r="N21" i="36"/>
  <c r="H4" i="38"/>
  <c r="F4" i="38"/>
  <c r="AC21" i="36"/>
  <c r="AD21" i="36"/>
  <c r="AE21" i="36"/>
  <c r="AF21" i="36"/>
  <c r="R21" i="36" a="1"/>
  <c r="R21" i="36"/>
  <c r="AG21" i="36"/>
  <c r="CA22" i="36"/>
  <c r="CB22" i="36"/>
  <c r="CC22" i="36"/>
  <c r="CD22" i="36"/>
  <c r="CE22" i="36"/>
  <c r="CF22" i="36"/>
  <c r="CG22" i="36"/>
  <c r="CH22" i="36"/>
  <c r="CI22" i="36"/>
  <c r="K5" i="38"/>
  <c r="CJ22" i="36"/>
  <c r="CK22" i="36"/>
  <c r="CL22" i="36"/>
  <c r="CM22" i="36"/>
  <c r="CN22" i="36"/>
  <c r="T22" i="36"/>
  <c r="U22" i="36"/>
  <c r="V22" i="36"/>
  <c r="W22" i="36"/>
  <c r="X22" i="36"/>
  <c r="Y22" i="36"/>
  <c r="Z22" i="36"/>
  <c r="L22" i="36" a="1"/>
  <c r="L22" i="36"/>
  <c r="AA22" i="36"/>
  <c r="AB22" i="36"/>
  <c r="N22" i="36" a="1"/>
  <c r="N22" i="36"/>
  <c r="H5" i="38"/>
  <c r="F5" i="38"/>
  <c r="AC22" i="36"/>
  <c r="O22" i="36" a="1"/>
  <c r="O22" i="36"/>
  <c r="AD22" i="36"/>
  <c r="P22" i="36" a="1"/>
  <c r="P22" i="36"/>
  <c r="AE22" i="36"/>
  <c r="Q22" i="36" a="1"/>
  <c r="Q22" i="36"/>
  <c r="AF22" i="36"/>
  <c r="AG22" i="36"/>
  <c r="CA114" i="36"/>
  <c r="CB114" i="36"/>
  <c r="CC114" i="36"/>
  <c r="CD114" i="36"/>
  <c r="CE114" i="36"/>
  <c r="CF114" i="36"/>
  <c r="CG114" i="36"/>
  <c r="CH114" i="36"/>
  <c r="CI114" i="36"/>
  <c r="K102" i="38"/>
  <c r="CJ114" i="36"/>
  <c r="CK114" i="36"/>
  <c r="CL114" i="36"/>
  <c r="CM114" i="36"/>
  <c r="CN114" i="36"/>
  <c r="T114" i="36"/>
  <c r="F114" i="36" a="1"/>
  <c r="F114" i="36"/>
  <c r="U114" i="36"/>
  <c r="V114" i="36"/>
  <c r="H114" i="36" a="1"/>
  <c r="H114" i="36"/>
  <c r="W114" i="36"/>
  <c r="X114" i="36"/>
  <c r="Y114" i="36"/>
  <c r="Z114" i="36"/>
  <c r="L114" i="36" a="1"/>
  <c r="L114" i="36"/>
  <c r="AA114" i="36"/>
  <c r="AB114" i="36"/>
  <c r="N114" i="36" a="1"/>
  <c r="N114" i="36"/>
  <c r="H102" i="38"/>
  <c r="F102" i="38"/>
  <c r="AC114" i="36"/>
  <c r="AD114" i="36"/>
  <c r="P114" i="36" a="1"/>
  <c r="P114" i="36"/>
  <c r="AE114" i="36"/>
  <c r="AF114" i="36"/>
  <c r="AG114" i="36"/>
  <c r="S114" i="36" a="1"/>
  <c r="S114" i="36"/>
  <c r="CA109" i="36"/>
  <c r="CB109" i="36"/>
  <c r="CC109" i="36"/>
  <c r="CD109" i="36"/>
  <c r="CE109" i="36"/>
  <c r="CF109" i="36"/>
  <c r="CG109" i="36"/>
  <c r="CH109" i="36"/>
  <c r="CI109" i="36"/>
  <c r="K103" i="38"/>
  <c r="CJ109" i="36"/>
  <c r="CK109" i="36"/>
  <c r="CL109" i="36"/>
  <c r="CM109" i="36"/>
  <c r="CN109" i="36"/>
  <c r="T109" i="36"/>
  <c r="F109" i="36" a="1"/>
  <c r="F109" i="36"/>
  <c r="U109" i="36"/>
  <c r="V109" i="36"/>
  <c r="H109" i="36" a="1"/>
  <c r="H109" i="36"/>
  <c r="W109" i="36"/>
  <c r="I109" i="36" a="1"/>
  <c r="I109" i="36"/>
  <c r="X109" i="36"/>
  <c r="J109" i="36" a="1"/>
  <c r="J109" i="36"/>
  <c r="Y109" i="36"/>
  <c r="Z109" i="36"/>
  <c r="AA109" i="36"/>
  <c r="AB109" i="36"/>
  <c r="J103" i="38"/>
  <c r="AC109" i="36"/>
  <c r="AD109" i="36"/>
  <c r="P109" i="36" a="1"/>
  <c r="P109" i="36"/>
  <c r="AE109" i="36"/>
  <c r="AF109" i="36"/>
  <c r="R109" i="36" a="1"/>
  <c r="R109" i="36"/>
  <c r="AG109" i="36"/>
  <c r="CA107" i="36"/>
  <c r="CB107" i="36"/>
  <c r="CC107" i="36"/>
  <c r="CD107" i="36"/>
  <c r="CE107" i="36"/>
  <c r="CF107" i="36"/>
  <c r="CG107" i="36"/>
  <c r="CH107" i="36"/>
  <c r="CI107" i="36"/>
  <c r="K104" i="38"/>
  <c r="CJ107" i="36"/>
  <c r="CK107" i="36"/>
  <c r="CL107" i="36"/>
  <c r="CM107" i="36"/>
  <c r="CN107" i="36"/>
  <c r="T107" i="36"/>
  <c r="F107" i="36" a="1"/>
  <c r="F107" i="36"/>
  <c r="U107" i="36"/>
  <c r="G107" i="36" a="1"/>
  <c r="G107" i="36"/>
  <c r="V107" i="36"/>
  <c r="H107" i="36" a="1"/>
  <c r="H107" i="36"/>
  <c r="W107" i="36"/>
  <c r="X107" i="36"/>
  <c r="J107" i="36" a="1"/>
  <c r="J107" i="36"/>
  <c r="Y107" i="36"/>
  <c r="Z107" i="36"/>
  <c r="L107" i="36" a="1"/>
  <c r="L107" i="36"/>
  <c r="AA107" i="36"/>
  <c r="AB107" i="36"/>
  <c r="J104" i="38"/>
  <c r="AC107" i="36"/>
  <c r="AD107" i="36"/>
  <c r="AE107" i="36"/>
  <c r="AF107" i="36"/>
  <c r="R107" i="36" a="1"/>
  <c r="R107" i="36"/>
  <c r="AG107" i="36"/>
  <c r="CA151" i="36"/>
  <c r="CB151" i="36"/>
  <c r="CC151" i="36"/>
  <c r="CD151" i="36"/>
  <c r="CE151" i="36"/>
  <c r="CF151" i="36"/>
  <c r="CG151" i="36"/>
  <c r="CH151" i="36"/>
  <c r="CI151" i="36"/>
  <c r="CJ151" i="36"/>
  <c r="CK151" i="36"/>
  <c r="CL151" i="36"/>
  <c r="CM151" i="36"/>
  <c r="CN151" i="36"/>
  <c r="T151" i="36"/>
  <c r="U151" i="36"/>
  <c r="V151" i="36"/>
  <c r="H151" i="36" a="1"/>
  <c r="H151" i="36"/>
  <c r="W151" i="36"/>
  <c r="X151" i="36"/>
  <c r="J151" i="36" a="1"/>
  <c r="J151" i="36"/>
  <c r="Y151" i="36"/>
  <c r="Z151" i="36"/>
  <c r="L151" i="36" a="1"/>
  <c r="L151" i="36"/>
  <c r="AA151" i="36"/>
  <c r="AB151" i="36"/>
  <c r="AC151" i="36"/>
  <c r="O151" i="36" a="1"/>
  <c r="O151" i="36"/>
  <c r="AD151" i="36"/>
  <c r="AE151" i="36"/>
  <c r="AF151" i="36"/>
  <c r="AG151" i="36"/>
  <c r="S151" i="36" a="1"/>
  <c r="S151" i="36"/>
  <c r="CA146" i="36"/>
  <c r="CB146" i="36"/>
  <c r="CC146" i="36"/>
  <c r="CD146" i="36"/>
  <c r="CE146" i="36"/>
  <c r="CF146" i="36"/>
  <c r="CG146" i="36"/>
  <c r="CH146" i="36"/>
  <c r="CI146" i="36"/>
  <c r="CJ146" i="36"/>
  <c r="CK146" i="36"/>
  <c r="CL146" i="36"/>
  <c r="CM146" i="36"/>
  <c r="CN146" i="36"/>
  <c r="T146" i="36"/>
  <c r="F146" i="36" a="1"/>
  <c r="F146" i="36"/>
  <c r="U146" i="36"/>
  <c r="V146" i="36"/>
  <c r="W146" i="36"/>
  <c r="X146" i="36"/>
  <c r="Y146" i="36"/>
  <c r="Z146" i="36"/>
  <c r="L146" i="36" a="1"/>
  <c r="L146" i="36"/>
  <c r="AA146" i="36"/>
  <c r="AB146" i="36"/>
  <c r="N146" i="36" a="1"/>
  <c r="N146" i="36"/>
  <c r="AC146" i="36"/>
  <c r="AD146" i="36"/>
  <c r="AE146" i="36"/>
  <c r="Q146" i="36" a="1"/>
  <c r="Q146" i="36"/>
  <c r="AF146" i="36"/>
  <c r="AG146" i="36"/>
  <c r="CA147" i="36"/>
  <c r="CB147" i="36"/>
  <c r="CC147" i="36"/>
  <c r="CD147" i="36"/>
  <c r="CE147" i="36"/>
  <c r="CF147" i="36"/>
  <c r="CG147" i="36"/>
  <c r="CH147" i="36"/>
  <c r="CI147" i="36"/>
  <c r="CJ147" i="36"/>
  <c r="CK147" i="36"/>
  <c r="CL147" i="36"/>
  <c r="CM147" i="36"/>
  <c r="CN147" i="36"/>
  <c r="T147" i="36"/>
  <c r="F147" i="36" a="1"/>
  <c r="F147" i="36"/>
  <c r="U147" i="36"/>
  <c r="V147" i="36"/>
  <c r="H147" i="36" a="1"/>
  <c r="H147" i="36"/>
  <c r="W147" i="36"/>
  <c r="X147" i="36"/>
  <c r="Y147" i="36"/>
  <c r="Z147" i="36"/>
  <c r="AA147" i="36"/>
  <c r="AB147" i="36"/>
  <c r="N147" i="36" a="1"/>
  <c r="N147" i="36"/>
  <c r="AC147" i="36"/>
  <c r="AD147" i="36"/>
  <c r="P147" i="36" a="1"/>
  <c r="P147" i="36"/>
  <c r="AE147" i="36"/>
  <c r="Q147" i="36" a="1"/>
  <c r="Q147" i="36"/>
  <c r="AF147" i="36"/>
  <c r="R147" i="36" a="1"/>
  <c r="R147" i="36"/>
  <c r="AG147" i="36"/>
  <c r="S147" i="36" a="1"/>
  <c r="S147" i="36"/>
  <c r="CA23" i="36"/>
  <c r="CB23" i="36"/>
  <c r="CC23" i="36"/>
  <c r="CD23" i="36"/>
  <c r="CE23" i="36"/>
  <c r="CF23" i="36"/>
  <c r="CG23" i="36"/>
  <c r="CH23" i="36"/>
  <c r="CI23" i="36"/>
  <c r="CJ23" i="36"/>
  <c r="CK23" i="36"/>
  <c r="CL23" i="36"/>
  <c r="CM23" i="36"/>
  <c r="CN23" i="36"/>
  <c r="T23" i="36"/>
  <c r="F23" i="36" a="1"/>
  <c r="F23" i="36"/>
  <c r="U23" i="36"/>
  <c r="V23" i="36"/>
  <c r="H23" i="36" a="1"/>
  <c r="H23" i="36"/>
  <c r="W23" i="36"/>
  <c r="X23" i="36"/>
  <c r="Y23" i="36"/>
  <c r="Z23" i="36"/>
  <c r="AA23" i="36"/>
  <c r="AB23" i="36"/>
  <c r="AC23" i="36"/>
  <c r="O23" i="36" a="1"/>
  <c r="O23" i="36"/>
  <c r="AD23" i="36"/>
  <c r="P23" i="36" a="1"/>
  <c r="P23" i="36"/>
  <c r="AE23" i="36"/>
  <c r="AF23" i="36"/>
  <c r="R23" i="36" a="1"/>
  <c r="R23" i="36"/>
  <c r="AG23" i="36"/>
  <c r="CA24" i="36"/>
  <c r="CB24" i="36"/>
  <c r="CC24" i="36"/>
  <c r="CD24" i="36"/>
  <c r="CE24" i="36"/>
  <c r="CF24" i="36"/>
  <c r="CG24" i="36"/>
  <c r="CH24" i="36"/>
  <c r="CI24" i="36"/>
  <c r="K9" i="38"/>
  <c r="CJ24" i="36"/>
  <c r="CK24" i="36"/>
  <c r="CL24" i="36"/>
  <c r="CM24" i="36"/>
  <c r="CN24" i="36"/>
  <c r="T24" i="36"/>
  <c r="F24" i="36" a="1"/>
  <c r="F24" i="36"/>
  <c r="U24" i="36"/>
  <c r="G24" i="36" a="1"/>
  <c r="G24" i="36"/>
  <c r="V24" i="36"/>
  <c r="H24" i="36" a="1"/>
  <c r="H24" i="36"/>
  <c r="W24" i="36"/>
  <c r="X24" i="36"/>
  <c r="J24" i="36" a="1"/>
  <c r="J24" i="36"/>
  <c r="Y24" i="36"/>
  <c r="Z24" i="36"/>
  <c r="AA24" i="36"/>
  <c r="M24" i="36" a="1"/>
  <c r="M24" i="36"/>
  <c r="AB24" i="36"/>
  <c r="J9" i="38"/>
  <c r="AC24" i="36"/>
  <c r="AD24" i="36"/>
  <c r="AE24" i="36"/>
  <c r="Q24" i="36" a="1"/>
  <c r="Q24" i="36"/>
  <c r="AF24" i="36"/>
  <c r="R24" i="36" a="1"/>
  <c r="R24" i="36"/>
  <c r="AG24" i="36"/>
  <c r="CA25" i="36"/>
  <c r="CB25" i="36"/>
  <c r="CC25" i="36"/>
  <c r="CD25" i="36"/>
  <c r="CE25" i="36"/>
  <c r="CF25" i="36"/>
  <c r="CG25" i="36"/>
  <c r="CH25" i="36"/>
  <c r="CI25" i="36"/>
  <c r="CJ25" i="36"/>
  <c r="CK25" i="36"/>
  <c r="CL25" i="36"/>
  <c r="CM25" i="36"/>
  <c r="CN25" i="36"/>
  <c r="T25" i="36"/>
  <c r="U25" i="36"/>
  <c r="V25" i="36"/>
  <c r="W25" i="36"/>
  <c r="X25" i="36"/>
  <c r="J25" i="36" a="1"/>
  <c r="J25" i="36"/>
  <c r="Y25" i="36"/>
  <c r="Z25" i="36"/>
  <c r="L25" i="36" a="1"/>
  <c r="L25" i="36"/>
  <c r="AA25" i="36"/>
  <c r="M25" i="36" a="1"/>
  <c r="M25" i="36"/>
  <c r="AB25" i="36"/>
  <c r="N25" i="36" a="1"/>
  <c r="N25" i="36"/>
  <c r="AC25" i="36"/>
  <c r="AD25" i="36"/>
  <c r="AE25" i="36"/>
  <c r="AF25" i="36"/>
  <c r="R25" i="36" a="1"/>
  <c r="R25" i="36"/>
  <c r="AG25" i="36"/>
  <c r="CA116" i="36"/>
  <c r="CB116" i="36"/>
  <c r="CC116" i="36"/>
  <c r="CD116" i="36"/>
  <c r="CE116" i="36"/>
  <c r="CF116" i="36"/>
  <c r="CG116" i="36"/>
  <c r="CH116" i="36"/>
  <c r="CI116" i="36"/>
  <c r="K105" i="38"/>
  <c r="CJ116" i="36"/>
  <c r="CK116" i="36"/>
  <c r="CL116" i="36"/>
  <c r="CM116" i="36"/>
  <c r="CN116" i="36"/>
  <c r="T116" i="36"/>
  <c r="U116" i="36"/>
  <c r="V116" i="36"/>
  <c r="W116" i="36"/>
  <c r="X116" i="36"/>
  <c r="Y116" i="36"/>
  <c r="K116" i="36" a="1"/>
  <c r="K116" i="36"/>
  <c r="Z116" i="36"/>
  <c r="L116" i="36" a="1"/>
  <c r="L116" i="36"/>
  <c r="AA116" i="36"/>
  <c r="AB116" i="36"/>
  <c r="N116" i="36" a="1"/>
  <c r="N116" i="36"/>
  <c r="H105" i="38"/>
  <c r="F105" i="38"/>
  <c r="AC116" i="36"/>
  <c r="O116" i="36" a="1"/>
  <c r="O116" i="36"/>
  <c r="AD116" i="36"/>
  <c r="AE116" i="36"/>
  <c r="Q116" i="36" a="1"/>
  <c r="Q116" i="36"/>
  <c r="AF116" i="36"/>
  <c r="AG116" i="36"/>
  <c r="CA26" i="36"/>
  <c r="CB26" i="36"/>
  <c r="CC26" i="36"/>
  <c r="CD26" i="36"/>
  <c r="CE26" i="36"/>
  <c r="CF26" i="36"/>
  <c r="CG26" i="36"/>
  <c r="CH26" i="36"/>
  <c r="CI26" i="36"/>
  <c r="K8" i="38"/>
  <c r="CJ26" i="36"/>
  <c r="CK26" i="36"/>
  <c r="CL26" i="36"/>
  <c r="CM26" i="36"/>
  <c r="CN26" i="36"/>
  <c r="T26" i="36"/>
  <c r="F26" i="36" a="1"/>
  <c r="F26" i="36"/>
  <c r="U26" i="36"/>
  <c r="V26" i="36"/>
  <c r="W26" i="36"/>
  <c r="X26" i="36"/>
  <c r="Y26" i="36"/>
  <c r="Z26" i="36"/>
  <c r="L26" i="36" a="1"/>
  <c r="L26" i="36"/>
  <c r="AA26" i="36"/>
  <c r="AB26" i="36"/>
  <c r="N26" i="36" a="1"/>
  <c r="N26" i="36"/>
  <c r="H8" i="38"/>
  <c r="F8" i="38"/>
  <c r="AC26" i="36"/>
  <c r="AD26" i="36"/>
  <c r="P26" i="36" a="1"/>
  <c r="P26" i="36"/>
  <c r="AE26" i="36"/>
  <c r="AF26" i="36"/>
  <c r="AG26" i="36"/>
  <c r="S26" i="36" a="1"/>
  <c r="S26" i="36"/>
  <c r="CA39" i="36"/>
  <c r="CB39" i="36"/>
  <c r="CC39" i="36"/>
  <c r="CD39" i="36"/>
  <c r="CE39" i="36"/>
  <c r="CF39" i="36"/>
  <c r="CG39" i="36"/>
  <c r="CH39" i="36"/>
  <c r="CI39" i="36"/>
  <c r="K24" i="38"/>
  <c r="CJ39" i="36"/>
  <c r="CK39" i="36"/>
  <c r="CL39" i="36"/>
  <c r="CM39" i="36"/>
  <c r="CN39" i="36"/>
  <c r="T39" i="36"/>
  <c r="F39" i="36" a="1"/>
  <c r="F39" i="36"/>
  <c r="U39" i="36"/>
  <c r="V39" i="36"/>
  <c r="H39" i="36" a="1"/>
  <c r="H39" i="36"/>
  <c r="W39" i="36"/>
  <c r="X39" i="36"/>
  <c r="Y39" i="36"/>
  <c r="K39" i="36" a="1"/>
  <c r="K39" i="36"/>
  <c r="Z39" i="36"/>
  <c r="AA39" i="36"/>
  <c r="AB39" i="36"/>
  <c r="N39" i="36" a="1"/>
  <c r="N39" i="36"/>
  <c r="H24" i="38"/>
  <c r="F24" i="38"/>
  <c r="AC39" i="36"/>
  <c r="AD39" i="36"/>
  <c r="P39" i="36" a="1"/>
  <c r="P39" i="36"/>
  <c r="AE39" i="36"/>
  <c r="AF39" i="36"/>
  <c r="R39" i="36" a="1"/>
  <c r="R39" i="36"/>
  <c r="AG39" i="36"/>
  <c r="S39" i="36" a="1"/>
  <c r="S39" i="36"/>
  <c r="CA27" i="36"/>
  <c r="CB27" i="36"/>
  <c r="CC27" i="36"/>
  <c r="CD27" i="36"/>
  <c r="CE27" i="36"/>
  <c r="CF27" i="36"/>
  <c r="CG27" i="36"/>
  <c r="CH27" i="36"/>
  <c r="CI27" i="36"/>
  <c r="K7" i="38"/>
  <c r="CJ27" i="36"/>
  <c r="CK27" i="36"/>
  <c r="CL27" i="36"/>
  <c r="CM27" i="36"/>
  <c r="CN27" i="36"/>
  <c r="T27" i="36"/>
  <c r="U27" i="36"/>
  <c r="G27" i="36" a="1"/>
  <c r="G27" i="36"/>
  <c r="V27" i="36"/>
  <c r="H27" i="36" a="1"/>
  <c r="H27" i="36"/>
  <c r="W27" i="36"/>
  <c r="X27" i="36"/>
  <c r="J27" i="36" a="1"/>
  <c r="J27" i="36"/>
  <c r="Y27" i="36"/>
  <c r="K27" i="36" a="1"/>
  <c r="K27" i="36"/>
  <c r="Z27" i="36"/>
  <c r="L27" i="36" a="1"/>
  <c r="L27" i="36"/>
  <c r="AA27" i="36"/>
  <c r="M27" i="36" a="1"/>
  <c r="M27" i="36"/>
  <c r="AB27" i="36"/>
  <c r="AC27" i="36"/>
  <c r="AD27" i="36"/>
  <c r="AE27" i="36"/>
  <c r="Q27" i="36" a="1"/>
  <c r="Q27" i="36"/>
  <c r="AF27" i="36"/>
  <c r="R27" i="36" a="1"/>
  <c r="R27" i="36"/>
  <c r="AG27" i="36"/>
  <c r="CA67" i="36"/>
  <c r="CB67" i="36"/>
  <c r="CC67" i="36"/>
  <c r="CD67" i="36"/>
  <c r="CE67" i="36"/>
  <c r="CF67" i="36"/>
  <c r="CG67" i="36"/>
  <c r="CH67" i="36"/>
  <c r="CI67" i="36"/>
  <c r="K31" i="38"/>
  <c r="CJ67" i="36"/>
  <c r="CK67" i="36"/>
  <c r="CL67" i="36"/>
  <c r="CM67" i="36"/>
  <c r="CN67" i="36"/>
  <c r="T67" i="36"/>
  <c r="U67" i="36"/>
  <c r="V67" i="36"/>
  <c r="H67" i="36" a="1"/>
  <c r="H67" i="36"/>
  <c r="W67" i="36"/>
  <c r="X67" i="36"/>
  <c r="J67" i="36" a="1"/>
  <c r="J67" i="36"/>
  <c r="Y67" i="36"/>
  <c r="Z67" i="36"/>
  <c r="L67" i="36" a="1"/>
  <c r="L67" i="36"/>
  <c r="AA67" i="36"/>
  <c r="AB67" i="36"/>
  <c r="J31" i="38"/>
  <c r="AC67" i="36"/>
  <c r="AD67" i="36"/>
  <c r="AE67" i="36"/>
  <c r="AF67" i="36"/>
  <c r="R67" i="36" a="1"/>
  <c r="R67" i="36"/>
  <c r="AG67" i="36"/>
  <c r="CA111" i="36"/>
  <c r="CB111" i="36"/>
  <c r="CC111" i="36"/>
  <c r="CD111" i="36"/>
  <c r="CE111" i="36"/>
  <c r="CF111" i="36"/>
  <c r="CG111" i="36"/>
  <c r="CH111" i="36"/>
  <c r="CI111" i="36"/>
  <c r="K106" i="38"/>
  <c r="CJ111" i="36"/>
  <c r="CK111" i="36"/>
  <c r="CL111" i="36"/>
  <c r="CM111" i="36"/>
  <c r="CN111" i="36"/>
  <c r="T111" i="36"/>
  <c r="F111" i="36" a="1"/>
  <c r="F111" i="36"/>
  <c r="U111" i="36"/>
  <c r="V111" i="36"/>
  <c r="W111" i="36"/>
  <c r="X111" i="36"/>
  <c r="Y111" i="36"/>
  <c r="K111" i="36" a="1"/>
  <c r="K111" i="36"/>
  <c r="Z111" i="36"/>
  <c r="L111" i="36" a="1"/>
  <c r="L111" i="36"/>
  <c r="AA111" i="36"/>
  <c r="AB111" i="36"/>
  <c r="N111" i="36" a="1"/>
  <c r="N111" i="36"/>
  <c r="H106" i="38"/>
  <c r="F106" i="38"/>
  <c r="AC111" i="36"/>
  <c r="AD111" i="36"/>
  <c r="AE111" i="36"/>
  <c r="Q111" i="36" a="1"/>
  <c r="Q111" i="36"/>
  <c r="AF111" i="36"/>
  <c r="AG111" i="36"/>
  <c r="CA85" i="36"/>
  <c r="CB85" i="36"/>
  <c r="CC85" i="36"/>
  <c r="CD85" i="36"/>
  <c r="CE85" i="36"/>
  <c r="CF85" i="36"/>
  <c r="CG85" i="36"/>
  <c r="CH85" i="36"/>
  <c r="CI85" i="36"/>
  <c r="K39" i="38"/>
  <c r="CJ85" i="36"/>
  <c r="CK85" i="36"/>
  <c r="CL85" i="36"/>
  <c r="CM85" i="36"/>
  <c r="CN85" i="36"/>
  <c r="T85" i="36"/>
  <c r="F85" i="36" a="1"/>
  <c r="F85" i="36"/>
  <c r="U85" i="36"/>
  <c r="G85" i="36" a="1"/>
  <c r="G85" i="36"/>
  <c r="V85" i="36"/>
  <c r="W85" i="36"/>
  <c r="X85" i="36"/>
  <c r="Y85" i="36"/>
  <c r="Z85" i="36"/>
  <c r="AA85" i="36"/>
  <c r="M85" i="36" a="1"/>
  <c r="M85" i="36"/>
  <c r="AB85" i="36"/>
  <c r="N85" i="36" a="1"/>
  <c r="N85" i="36"/>
  <c r="H39" i="38"/>
  <c r="F39" i="38"/>
  <c r="AC85" i="36"/>
  <c r="AD85" i="36"/>
  <c r="P85" i="36" a="1"/>
  <c r="P85" i="36"/>
  <c r="AE85" i="36"/>
  <c r="AF85" i="36"/>
  <c r="R85" i="36" a="1"/>
  <c r="R85" i="36"/>
  <c r="AG85" i="36"/>
  <c r="S85" i="36" a="1"/>
  <c r="S85" i="36"/>
  <c r="CA110" i="36"/>
  <c r="CB110" i="36"/>
  <c r="CC110" i="36"/>
  <c r="CD110" i="36"/>
  <c r="CE110" i="36"/>
  <c r="CF110" i="36"/>
  <c r="CG110" i="36"/>
  <c r="CH110" i="36"/>
  <c r="CI110" i="36"/>
  <c r="K87" i="38"/>
  <c r="CJ110" i="36"/>
  <c r="CK110" i="36"/>
  <c r="CL110" i="36"/>
  <c r="CM110" i="36"/>
  <c r="CN110" i="36"/>
  <c r="T110" i="36"/>
  <c r="F110" i="36" a="1"/>
  <c r="F110" i="36"/>
  <c r="U110" i="36"/>
  <c r="V110" i="36"/>
  <c r="H110" i="36" a="1"/>
  <c r="H110" i="36"/>
  <c r="W110" i="36"/>
  <c r="X110" i="36"/>
  <c r="J110" i="36" a="1"/>
  <c r="J110" i="36"/>
  <c r="Y110" i="36"/>
  <c r="Z110" i="36"/>
  <c r="AA110" i="36"/>
  <c r="AB110" i="36"/>
  <c r="N110" i="36" a="1"/>
  <c r="N110" i="36"/>
  <c r="H87" i="38"/>
  <c r="F87" i="38"/>
  <c r="AC110" i="36"/>
  <c r="AD110" i="36"/>
  <c r="P110" i="36" a="1"/>
  <c r="P110" i="36"/>
  <c r="AE110" i="36"/>
  <c r="AF110" i="36"/>
  <c r="R110" i="36" a="1"/>
  <c r="R110" i="36"/>
  <c r="AG110" i="36"/>
  <c r="S110" i="36" a="1"/>
  <c r="S110" i="36"/>
  <c r="CA64" i="36"/>
  <c r="CB64" i="36"/>
  <c r="CC64" i="36"/>
  <c r="CD64" i="36"/>
  <c r="CE64" i="36"/>
  <c r="CF64" i="36"/>
  <c r="CG64" i="36"/>
  <c r="CH64" i="36"/>
  <c r="CI64" i="36"/>
  <c r="K41" i="38"/>
  <c r="CJ64" i="36"/>
  <c r="CK64" i="36"/>
  <c r="CL64" i="36"/>
  <c r="CM64" i="36"/>
  <c r="CN64" i="36"/>
  <c r="T64" i="36"/>
  <c r="U64" i="36"/>
  <c r="V64" i="36"/>
  <c r="H64" i="36" a="1"/>
  <c r="H64" i="36"/>
  <c r="W64" i="36"/>
  <c r="X64" i="36"/>
  <c r="J64" i="36" a="1"/>
  <c r="J64" i="36"/>
  <c r="Y64" i="36"/>
  <c r="K64" i="36" a="1"/>
  <c r="K64" i="36"/>
  <c r="Z64" i="36"/>
  <c r="L64" i="36" a="1"/>
  <c r="L64" i="36"/>
  <c r="AA64" i="36"/>
  <c r="M64" i="36" a="1"/>
  <c r="M64" i="36"/>
  <c r="AB64" i="36"/>
  <c r="J41" i="38"/>
  <c r="AC64" i="36"/>
  <c r="AD64" i="36"/>
  <c r="P64" i="36" a="1"/>
  <c r="P64" i="36"/>
  <c r="AE64" i="36"/>
  <c r="AF64" i="36"/>
  <c r="R64" i="36" a="1"/>
  <c r="R64" i="36"/>
  <c r="AG64" i="36"/>
  <c r="CA28" i="36"/>
  <c r="CB28" i="36"/>
  <c r="CC28" i="36"/>
  <c r="CD28" i="36"/>
  <c r="CE28" i="36"/>
  <c r="CF28" i="36"/>
  <c r="CG28" i="36"/>
  <c r="CH28" i="36"/>
  <c r="CI28" i="36"/>
  <c r="CJ28" i="36"/>
  <c r="CK28" i="36"/>
  <c r="CL28" i="36"/>
  <c r="CM28" i="36"/>
  <c r="CN28" i="36"/>
  <c r="T28" i="36"/>
  <c r="U28" i="36"/>
  <c r="V28" i="36"/>
  <c r="W28" i="36"/>
  <c r="I28" i="36" a="1"/>
  <c r="I28" i="36"/>
  <c r="X28" i="36"/>
  <c r="J28" i="36" a="1"/>
  <c r="J28" i="36"/>
  <c r="Y28" i="36"/>
  <c r="Z28" i="36"/>
  <c r="L28" i="36" a="1"/>
  <c r="L28" i="36"/>
  <c r="AA28" i="36"/>
  <c r="AB28" i="36"/>
  <c r="AC28" i="36"/>
  <c r="O28" i="36" a="1"/>
  <c r="O28" i="36"/>
  <c r="AD28" i="36"/>
  <c r="AE28" i="36"/>
  <c r="AF28" i="36"/>
  <c r="R28" i="36" a="1"/>
  <c r="R28" i="36"/>
  <c r="AG28" i="36"/>
  <c r="CA29" i="36"/>
  <c r="CB29" i="36"/>
  <c r="CC29" i="36"/>
  <c r="CD29" i="36"/>
  <c r="CE29" i="36"/>
  <c r="CF29" i="36"/>
  <c r="CG29" i="36"/>
  <c r="CH29" i="36"/>
  <c r="CI29" i="36"/>
  <c r="CJ29" i="36"/>
  <c r="CK29" i="36"/>
  <c r="CL29" i="36"/>
  <c r="CM29" i="36"/>
  <c r="CN29" i="36"/>
  <c r="T29" i="36"/>
  <c r="U29" i="36"/>
  <c r="V29" i="36"/>
  <c r="W29" i="36"/>
  <c r="X29" i="36"/>
  <c r="Y29" i="36"/>
  <c r="Z29" i="36"/>
  <c r="L29" i="36" a="1"/>
  <c r="L29" i="36"/>
  <c r="AA29" i="36"/>
  <c r="AB29" i="36"/>
  <c r="N29" i="36" a="1"/>
  <c r="N29" i="36"/>
  <c r="AC29" i="36"/>
  <c r="O29" i="36" a="1"/>
  <c r="O29" i="36"/>
  <c r="AD29" i="36"/>
  <c r="P29" i="36" a="1"/>
  <c r="P29" i="36"/>
  <c r="AE29" i="36"/>
  <c r="AF29" i="36"/>
  <c r="AG29" i="36"/>
  <c r="CA30" i="36"/>
  <c r="CB30" i="36"/>
  <c r="CC30" i="36"/>
  <c r="CD30" i="36"/>
  <c r="CE30" i="36"/>
  <c r="CF30" i="36"/>
  <c r="CG30" i="36"/>
  <c r="CH30" i="36"/>
  <c r="CI30" i="36"/>
  <c r="CJ30" i="36"/>
  <c r="CK30" i="36"/>
  <c r="CL30" i="36"/>
  <c r="CM30" i="36"/>
  <c r="CN30" i="36"/>
  <c r="T30" i="36"/>
  <c r="F30" i="36" a="1"/>
  <c r="F30" i="36"/>
  <c r="U30" i="36"/>
  <c r="V30" i="36"/>
  <c r="W30" i="36"/>
  <c r="X30" i="36"/>
  <c r="Y30" i="36"/>
  <c r="Z30" i="36"/>
  <c r="L30" i="36" a="1"/>
  <c r="L30" i="36"/>
  <c r="AA30" i="36"/>
  <c r="M30" i="36" a="1"/>
  <c r="M30" i="36"/>
  <c r="AB30" i="36"/>
  <c r="N30" i="36" a="1"/>
  <c r="N30" i="36"/>
  <c r="AC30" i="36"/>
  <c r="AD30" i="36"/>
  <c r="P30" i="36" a="1"/>
  <c r="P30" i="36"/>
  <c r="AE30" i="36"/>
  <c r="AF30" i="36"/>
  <c r="AG30" i="36"/>
  <c r="CA31" i="36"/>
  <c r="CB31" i="36"/>
  <c r="CC31" i="36"/>
  <c r="CD31" i="36"/>
  <c r="CE31" i="36"/>
  <c r="CF31" i="36"/>
  <c r="CG31" i="36"/>
  <c r="CH31" i="36"/>
  <c r="CI31" i="36"/>
  <c r="CJ31" i="36"/>
  <c r="CK31" i="36"/>
  <c r="CL31" i="36"/>
  <c r="CM31" i="36"/>
  <c r="CN31" i="36"/>
  <c r="T31" i="36"/>
  <c r="F31" i="36" a="1"/>
  <c r="F31" i="36"/>
  <c r="U31" i="36"/>
  <c r="V31" i="36"/>
  <c r="H31" i="36" a="1"/>
  <c r="H31" i="36"/>
  <c r="W31" i="36"/>
  <c r="X31" i="36"/>
  <c r="Y31" i="36"/>
  <c r="Z31" i="36"/>
  <c r="AA31" i="36"/>
  <c r="AB31" i="36"/>
  <c r="AC31" i="36"/>
  <c r="AD31" i="36"/>
  <c r="P31" i="36" a="1"/>
  <c r="P31" i="36"/>
  <c r="AE31" i="36"/>
  <c r="AF31" i="36"/>
  <c r="R31" i="36" a="1"/>
  <c r="R31" i="36"/>
  <c r="AG31" i="36"/>
  <c r="S31" i="36" a="1"/>
  <c r="S31" i="36"/>
  <c r="CA53" i="36"/>
  <c r="CB53" i="36"/>
  <c r="CC53" i="36"/>
  <c r="CD53" i="36"/>
  <c r="CE53" i="36"/>
  <c r="CF53" i="36"/>
  <c r="CG53" i="36"/>
  <c r="CH53" i="36"/>
  <c r="CI53" i="36"/>
  <c r="CJ53" i="36"/>
  <c r="CK53" i="36"/>
  <c r="CL53" i="36"/>
  <c r="CM53" i="36"/>
  <c r="CN53" i="36"/>
  <c r="T53" i="36"/>
  <c r="F53" i="36" a="1"/>
  <c r="F53" i="36"/>
  <c r="U53" i="36"/>
  <c r="V53" i="36"/>
  <c r="H53" i="36" a="1"/>
  <c r="H53" i="36"/>
  <c r="W53" i="36"/>
  <c r="X53" i="36"/>
  <c r="J53" i="36" a="1"/>
  <c r="J53" i="36"/>
  <c r="Y53" i="36"/>
  <c r="Z53" i="36"/>
  <c r="AA53" i="36"/>
  <c r="AB53" i="36"/>
  <c r="AC53" i="36"/>
  <c r="AD53" i="36"/>
  <c r="P53" i="36" a="1"/>
  <c r="P53" i="36"/>
  <c r="AE53" i="36"/>
  <c r="Q53" i="36" a="1"/>
  <c r="Q53" i="36"/>
  <c r="AF53" i="36"/>
  <c r="R53" i="36" a="1"/>
  <c r="R53" i="36"/>
  <c r="AG53" i="36"/>
  <c r="CA133" i="36"/>
  <c r="CB133" i="36"/>
  <c r="CC133" i="36"/>
  <c r="CD133" i="36"/>
  <c r="CE133" i="36"/>
  <c r="CF133" i="36"/>
  <c r="CG133" i="36"/>
  <c r="CH133" i="36"/>
  <c r="CI133" i="36"/>
  <c r="CJ133" i="36"/>
  <c r="CK133" i="36"/>
  <c r="CL133" i="36"/>
  <c r="CM133" i="36"/>
  <c r="CN133" i="36"/>
  <c r="T133" i="36"/>
  <c r="U133" i="36"/>
  <c r="V133" i="36"/>
  <c r="H133" i="36" a="1"/>
  <c r="H133" i="36"/>
  <c r="W133" i="36"/>
  <c r="I133" i="36" a="1"/>
  <c r="I133" i="36"/>
  <c r="X133" i="36"/>
  <c r="J133" i="36" a="1"/>
  <c r="J133" i="36"/>
  <c r="Y133" i="36"/>
  <c r="Z133" i="36"/>
  <c r="L133" i="36" a="1"/>
  <c r="L133" i="36"/>
  <c r="AA133" i="36"/>
  <c r="AB133" i="36"/>
  <c r="AC133" i="36"/>
  <c r="AD133" i="36"/>
  <c r="AE133" i="36"/>
  <c r="AF133" i="36"/>
  <c r="R133" i="36" a="1"/>
  <c r="R133" i="36"/>
  <c r="AG133" i="36"/>
  <c r="S133" i="36" a="1"/>
  <c r="S133" i="36"/>
  <c r="CA126" i="36"/>
  <c r="CB126" i="36"/>
  <c r="CC126" i="36"/>
  <c r="CD126" i="36"/>
  <c r="CE126" i="36"/>
  <c r="CF126" i="36"/>
  <c r="CG126" i="36"/>
  <c r="CH126" i="36"/>
  <c r="CI126" i="36"/>
  <c r="CJ126" i="36"/>
  <c r="CK126" i="36"/>
  <c r="CL126" i="36"/>
  <c r="CM126" i="36"/>
  <c r="CN126" i="36"/>
  <c r="T126" i="36"/>
  <c r="F126" i="36" a="1"/>
  <c r="F126" i="36"/>
  <c r="U126" i="36"/>
  <c r="V126" i="36"/>
  <c r="W126" i="36"/>
  <c r="X126" i="36"/>
  <c r="J126" i="36" a="1"/>
  <c r="J126" i="36"/>
  <c r="Y126" i="36"/>
  <c r="Z126" i="36"/>
  <c r="L126" i="36" a="1"/>
  <c r="L126" i="36"/>
  <c r="AA126" i="36"/>
  <c r="AB126" i="36"/>
  <c r="N126" i="36" a="1"/>
  <c r="N126" i="36"/>
  <c r="AC126" i="36"/>
  <c r="O126" i="36" a="1"/>
  <c r="O126" i="36"/>
  <c r="AD126" i="36"/>
  <c r="AE126" i="36"/>
  <c r="AF126" i="36"/>
  <c r="AG126" i="36"/>
  <c r="CA129" i="36"/>
  <c r="CB129" i="36"/>
  <c r="CC129" i="36"/>
  <c r="CD129" i="36"/>
  <c r="CE129" i="36"/>
  <c r="CF129" i="36"/>
  <c r="CG129" i="36"/>
  <c r="CH129" i="36"/>
  <c r="CI129" i="36"/>
  <c r="CJ129" i="36"/>
  <c r="CK129" i="36"/>
  <c r="CL129" i="36"/>
  <c r="CM129" i="36"/>
  <c r="CN129" i="36"/>
  <c r="T129" i="36"/>
  <c r="F129" i="36" a="1"/>
  <c r="F129" i="36"/>
  <c r="U129" i="36"/>
  <c r="V129" i="36"/>
  <c r="W129" i="36"/>
  <c r="X129" i="36"/>
  <c r="Y129" i="36"/>
  <c r="Z129" i="36"/>
  <c r="L129" i="36" a="1"/>
  <c r="L129" i="36"/>
  <c r="AA129" i="36"/>
  <c r="AB129" i="36"/>
  <c r="N129" i="36" a="1"/>
  <c r="N129" i="36"/>
  <c r="AC129" i="36"/>
  <c r="AD129" i="36"/>
  <c r="P129" i="36" a="1"/>
  <c r="P129" i="36"/>
  <c r="AE129" i="36"/>
  <c r="Q129" i="36" a="1"/>
  <c r="Q129" i="36"/>
  <c r="AF129" i="36"/>
  <c r="AG129" i="36"/>
  <c r="CA125" i="36"/>
  <c r="CB125" i="36"/>
  <c r="CC125" i="36"/>
  <c r="CD125" i="36"/>
  <c r="CE125" i="36"/>
  <c r="CF125" i="36"/>
  <c r="CG125" i="36"/>
  <c r="CH125" i="36"/>
  <c r="CI125" i="36"/>
  <c r="CJ125" i="36"/>
  <c r="CK125" i="36"/>
  <c r="CL125" i="36"/>
  <c r="CM125" i="36"/>
  <c r="CN125" i="36"/>
  <c r="T125" i="36"/>
  <c r="F125" i="36" a="1"/>
  <c r="F125" i="36"/>
  <c r="U125" i="36"/>
  <c r="V125" i="36"/>
  <c r="H125" i="36" a="1"/>
  <c r="H125" i="36"/>
  <c r="W125" i="36"/>
  <c r="X125" i="36"/>
  <c r="J125" i="36" a="1"/>
  <c r="J125" i="36"/>
  <c r="Y125" i="36"/>
  <c r="K125" i="36" a="1"/>
  <c r="K125" i="36"/>
  <c r="Z125" i="36"/>
  <c r="AA125" i="36"/>
  <c r="AB125" i="36"/>
  <c r="N125" i="36" a="1"/>
  <c r="N125" i="36"/>
  <c r="AC125" i="36"/>
  <c r="O125" i="36" a="1"/>
  <c r="O125" i="36"/>
  <c r="AD125" i="36"/>
  <c r="P125" i="36" a="1"/>
  <c r="P125" i="36"/>
  <c r="AE125" i="36"/>
  <c r="AF125" i="36"/>
  <c r="R125" i="36" a="1"/>
  <c r="R125" i="36"/>
  <c r="AG125" i="36"/>
  <c r="CA124" i="36"/>
  <c r="CB124" i="36"/>
  <c r="CC124" i="36"/>
  <c r="CD124" i="36"/>
  <c r="CE124" i="36"/>
  <c r="CF124" i="36"/>
  <c r="CG124" i="36"/>
  <c r="CH124" i="36"/>
  <c r="CI124" i="36"/>
  <c r="K118" i="38"/>
  <c r="CJ124" i="36"/>
  <c r="CK124" i="36"/>
  <c r="CL124" i="36"/>
  <c r="CM124" i="36"/>
  <c r="CN124" i="36"/>
  <c r="T124" i="36"/>
  <c r="U124" i="36"/>
  <c r="G124" i="36" a="1"/>
  <c r="G124" i="36"/>
  <c r="V124" i="36"/>
  <c r="H124" i="36" a="1"/>
  <c r="H124" i="36"/>
  <c r="W124" i="36"/>
  <c r="X124" i="36"/>
  <c r="J124" i="36" a="1"/>
  <c r="J124" i="36"/>
  <c r="Y124" i="36"/>
  <c r="K124" i="36" a="1"/>
  <c r="K124" i="36"/>
  <c r="Z124" i="36"/>
  <c r="AA124" i="36"/>
  <c r="AB124" i="36"/>
  <c r="J118" i="38"/>
  <c r="AC124" i="36"/>
  <c r="AD124" i="36"/>
  <c r="AE124" i="36"/>
  <c r="Q124" i="36" a="1"/>
  <c r="Q124" i="36"/>
  <c r="AF124" i="36"/>
  <c r="R124" i="36" a="1"/>
  <c r="R124" i="36"/>
  <c r="AG124" i="36"/>
  <c r="CA99" i="36"/>
  <c r="CB99" i="36"/>
  <c r="CC99" i="36"/>
  <c r="CD99" i="36"/>
  <c r="CE99" i="36"/>
  <c r="CF99" i="36"/>
  <c r="CG99" i="36"/>
  <c r="CH99" i="36"/>
  <c r="CI99" i="36"/>
  <c r="CJ99" i="36"/>
  <c r="CK99" i="36"/>
  <c r="CL99" i="36"/>
  <c r="CM99" i="36"/>
  <c r="CN99" i="36"/>
  <c r="T99" i="36"/>
  <c r="U99" i="36"/>
  <c r="V99" i="36"/>
  <c r="H99" i="36" a="1"/>
  <c r="H99" i="36"/>
  <c r="W99" i="36"/>
  <c r="X99" i="36"/>
  <c r="J99" i="36" a="1"/>
  <c r="J99" i="36"/>
  <c r="Y99" i="36"/>
  <c r="Z99" i="36"/>
  <c r="L99" i="36" a="1"/>
  <c r="L99" i="36"/>
  <c r="AA99" i="36"/>
  <c r="AB99" i="36"/>
  <c r="AC99" i="36"/>
  <c r="AD99" i="36"/>
  <c r="AE99" i="36"/>
  <c r="AF99" i="36"/>
  <c r="R99" i="36" a="1"/>
  <c r="R99" i="36"/>
  <c r="AG99" i="36"/>
  <c r="S99" i="36" a="1"/>
  <c r="S99" i="36"/>
  <c r="CA97" i="36"/>
  <c r="CB97" i="36"/>
  <c r="CC97" i="36"/>
  <c r="CD97" i="36"/>
  <c r="CE97" i="36"/>
  <c r="CF97" i="36"/>
  <c r="CG97" i="36"/>
  <c r="CH97" i="36"/>
  <c r="CI97" i="36"/>
  <c r="CJ97" i="36"/>
  <c r="CK97" i="36"/>
  <c r="CL97" i="36"/>
  <c r="CM97" i="36"/>
  <c r="CN97" i="36"/>
  <c r="T97" i="36"/>
  <c r="F97" i="36" a="1"/>
  <c r="F97" i="36"/>
  <c r="U97" i="36"/>
  <c r="V97" i="36"/>
  <c r="W97" i="36"/>
  <c r="X97" i="36"/>
  <c r="Y97" i="36"/>
  <c r="Z97" i="36"/>
  <c r="L97" i="36" a="1"/>
  <c r="L97" i="36"/>
  <c r="AA97" i="36"/>
  <c r="AB97" i="36"/>
  <c r="N97" i="36" a="1"/>
  <c r="N97" i="36"/>
  <c r="AC97" i="36"/>
  <c r="AD97" i="36"/>
  <c r="P97" i="36" a="1"/>
  <c r="P97" i="36"/>
  <c r="AE97" i="36"/>
  <c r="Q97" i="36" a="1"/>
  <c r="Q97" i="36"/>
  <c r="AF97" i="36"/>
  <c r="AG97" i="36"/>
  <c r="CA139" i="36"/>
  <c r="CB139" i="36"/>
  <c r="CC139" i="36"/>
  <c r="CD139" i="36"/>
  <c r="CE139" i="36"/>
  <c r="CF139" i="36"/>
  <c r="CG139" i="36"/>
  <c r="CH139" i="36"/>
  <c r="CI139" i="36"/>
  <c r="CJ139" i="36"/>
  <c r="CK139" i="36"/>
  <c r="CL139" i="36"/>
  <c r="CM139" i="36"/>
  <c r="CN139" i="36"/>
  <c r="T139" i="36"/>
  <c r="F139" i="36" a="1"/>
  <c r="F139" i="36"/>
  <c r="U139" i="36"/>
  <c r="G139" i="36" a="1"/>
  <c r="G139" i="36"/>
  <c r="V139" i="36"/>
  <c r="W139" i="36"/>
  <c r="X139" i="36"/>
  <c r="Y139" i="36"/>
  <c r="Z139" i="36"/>
  <c r="L139" i="36" a="1"/>
  <c r="L139" i="36"/>
  <c r="AA139" i="36"/>
  <c r="M139" i="36" a="1"/>
  <c r="M139" i="36"/>
  <c r="AB139" i="36"/>
  <c r="N139" i="36" a="1"/>
  <c r="N139" i="36"/>
  <c r="AC139" i="36"/>
  <c r="AD139" i="36"/>
  <c r="P139" i="36" a="1"/>
  <c r="P139" i="36"/>
  <c r="AE139" i="36"/>
  <c r="AF139" i="36"/>
  <c r="AG139" i="36"/>
  <c r="CA140" i="36"/>
  <c r="CB140" i="36"/>
  <c r="CC140" i="36"/>
  <c r="CD140" i="36"/>
  <c r="CE140" i="36"/>
  <c r="CF140" i="36"/>
  <c r="CG140" i="36"/>
  <c r="CH140" i="36"/>
  <c r="CI140" i="36"/>
  <c r="CJ140" i="36"/>
  <c r="CK140" i="36"/>
  <c r="CL140" i="36"/>
  <c r="CM140" i="36"/>
  <c r="CN140" i="36"/>
  <c r="T140" i="36"/>
  <c r="F140" i="36" a="1"/>
  <c r="F140" i="36"/>
  <c r="U140" i="36"/>
  <c r="V140" i="36"/>
  <c r="H140" i="36" a="1"/>
  <c r="H140" i="36"/>
  <c r="W140" i="36"/>
  <c r="X140" i="36"/>
  <c r="Y140" i="36"/>
  <c r="Z140" i="36"/>
  <c r="L140" i="36" a="1"/>
  <c r="L140" i="36"/>
  <c r="AA140" i="36"/>
  <c r="AB140" i="36"/>
  <c r="N140" i="36" a="1"/>
  <c r="N140" i="36"/>
  <c r="AC140" i="36"/>
  <c r="O140" i="36" a="1"/>
  <c r="O140" i="36"/>
  <c r="AD140" i="36"/>
  <c r="P140" i="36" a="1"/>
  <c r="P140" i="36"/>
  <c r="AE140" i="36"/>
  <c r="AF140" i="36"/>
  <c r="R140" i="36" a="1"/>
  <c r="R140" i="36"/>
  <c r="AG140" i="36"/>
  <c r="CA105" i="36"/>
  <c r="CB105" i="36"/>
  <c r="CC105" i="36"/>
  <c r="CD105" i="36"/>
  <c r="CE105" i="36"/>
  <c r="CF105" i="36"/>
  <c r="CG105" i="36"/>
  <c r="CH105" i="36"/>
  <c r="CI105" i="36"/>
  <c r="K113" i="38"/>
  <c r="CJ105" i="36"/>
  <c r="CK105" i="36"/>
  <c r="CL105" i="36"/>
  <c r="CM105" i="36"/>
  <c r="CN105" i="36"/>
  <c r="T105" i="36"/>
  <c r="U105" i="36"/>
  <c r="V105" i="36"/>
  <c r="H105" i="36" a="1"/>
  <c r="H105" i="36"/>
  <c r="W105" i="36"/>
  <c r="X105" i="36"/>
  <c r="J105" i="36" a="1"/>
  <c r="J105" i="36"/>
  <c r="Y105" i="36"/>
  <c r="K105" i="36" a="1"/>
  <c r="K105" i="36"/>
  <c r="Z105" i="36"/>
  <c r="L105" i="36" a="1"/>
  <c r="L105" i="36"/>
  <c r="AA105" i="36"/>
  <c r="M105" i="36" a="1"/>
  <c r="M105" i="36"/>
  <c r="AB105" i="36"/>
  <c r="J113" i="38"/>
  <c r="AC105" i="36"/>
  <c r="AD105" i="36"/>
  <c r="P105" i="36" a="1"/>
  <c r="P105" i="36"/>
  <c r="AE105" i="36"/>
  <c r="AF105" i="36"/>
  <c r="R105" i="36" a="1"/>
  <c r="R105" i="36"/>
  <c r="AG105" i="36"/>
  <c r="CA79" i="36"/>
  <c r="CB79" i="36"/>
  <c r="CC79" i="36"/>
  <c r="CD79" i="36"/>
  <c r="CE79" i="36"/>
  <c r="CF79" i="36"/>
  <c r="CG79" i="36"/>
  <c r="CH79" i="36"/>
  <c r="CI79" i="36"/>
  <c r="K46" i="38"/>
  <c r="CJ79" i="36"/>
  <c r="CK79" i="36"/>
  <c r="CL79" i="36"/>
  <c r="CM79" i="36"/>
  <c r="CN79" i="36"/>
  <c r="T79" i="36"/>
  <c r="U79" i="36"/>
  <c r="V79" i="36"/>
  <c r="H79" i="36" a="1"/>
  <c r="H79" i="36"/>
  <c r="W79" i="36"/>
  <c r="I79" i="36" a="1"/>
  <c r="I79" i="36"/>
  <c r="X79" i="36"/>
  <c r="J79" i="36" a="1"/>
  <c r="J79" i="36"/>
  <c r="Y79" i="36"/>
  <c r="Z79" i="36"/>
  <c r="L79" i="36" a="1"/>
  <c r="L79" i="36"/>
  <c r="AA79" i="36"/>
  <c r="AB79" i="36"/>
  <c r="J46" i="38"/>
  <c r="AC79" i="36"/>
  <c r="AD79" i="36"/>
  <c r="AE79" i="36"/>
  <c r="AF79" i="36"/>
  <c r="AG79" i="36"/>
  <c r="S79" i="36" a="1"/>
  <c r="S79" i="36"/>
  <c r="CA47" i="36"/>
  <c r="CB47" i="36"/>
  <c r="CC47" i="36"/>
  <c r="CD47" i="36"/>
  <c r="CE47" i="36"/>
  <c r="CF47" i="36"/>
  <c r="CG47" i="36"/>
  <c r="CH47" i="36"/>
  <c r="CI47" i="36"/>
  <c r="K27" i="38"/>
  <c r="CJ47" i="36"/>
  <c r="CK47" i="36"/>
  <c r="CL47" i="36"/>
  <c r="CM47" i="36"/>
  <c r="CN47" i="36"/>
  <c r="T47" i="36"/>
  <c r="F47" i="36" a="1"/>
  <c r="F47" i="36"/>
  <c r="U47" i="36"/>
  <c r="G47" i="36" a="1"/>
  <c r="G47" i="36"/>
  <c r="V47" i="36"/>
  <c r="W47" i="36"/>
  <c r="X47" i="36"/>
  <c r="Y47" i="36"/>
  <c r="K47" i="36" a="1"/>
  <c r="K47" i="36"/>
  <c r="Z47" i="36"/>
  <c r="L47" i="36" a="1"/>
  <c r="L47" i="36"/>
  <c r="AA47" i="36"/>
  <c r="AB47" i="36"/>
  <c r="N47" i="36" a="1"/>
  <c r="N47" i="36"/>
  <c r="H27" i="38"/>
  <c r="F27" i="38"/>
  <c r="AC47" i="36"/>
  <c r="AD47" i="36"/>
  <c r="P47" i="36" a="1"/>
  <c r="P47" i="36"/>
  <c r="AE47" i="36"/>
  <c r="Q47" i="36" a="1"/>
  <c r="Q47" i="36"/>
  <c r="AF47" i="36"/>
  <c r="R47" i="36" a="1"/>
  <c r="R47" i="36"/>
  <c r="AG47" i="36"/>
  <c r="S47" i="36" a="1"/>
  <c r="S47" i="36"/>
  <c r="CA71" i="36"/>
  <c r="CB71" i="36"/>
  <c r="CC71" i="36"/>
  <c r="CD71" i="36"/>
  <c r="CE71" i="36"/>
  <c r="CF71" i="36"/>
  <c r="CG71" i="36"/>
  <c r="CH71" i="36"/>
  <c r="CI71" i="36"/>
  <c r="K37" i="38"/>
  <c r="CJ71" i="36"/>
  <c r="CK71" i="36"/>
  <c r="CL71" i="36"/>
  <c r="CM71" i="36"/>
  <c r="CN71" i="36"/>
  <c r="T71" i="36"/>
  <c r="F71" i="36" a="1"/>
  <c r="F71" i="36"/>
  <c r="U71" i="36"/>
  <c r="V71" i="36"/>
  <c r="W71" i="36"/>
  <c r="X71" i="36"/>
  <c r="J71" i="36" a="1"/>
  <c r="J71" i="36"/>
  <c r="Y71" i="36"/>
  <c r="Z71" i="36"/>
  <c r="L71" i="36" a="1"/>
  <c r="L71" i="36"/>
  <c r="AA71" i="36"/>
  <c r="M71" i="36" a="1"/>
  <c r="M71" i="36"/>
  <c r="AB71" i="36"/>
  <c r="N71" i="36" a="1"/>
  <c r="N71" i="36"/>
  <c r="H37" i="38"/>
  <c r="F37" i="38"/>
  <c r="AC71" i="36"/>
  <c r="AD71" i="36"/>
  <c r="P71" i="36" a="1"/>
  <c r="P71" i="36"/>
  <c r="AE71" i="36"/>
  <c r="AF71" i="36"/>
  <c r="AG71" i="36"/>
  <c r="CA49" i="36"/>
  <c r="CB49" i="36"/>
  <c r="CC49" i="36"/>
  <c r="CD49" i="36"/>
  <c r="CE49" i="36"/>
  <c r="CF49" i="36"/>
  <c r="CG49" i="36"/>
  <c r="CH49" i="36"/>
  <c r="CI49" i="36"/>
  <c r="K33" i="38"/>
  <c r="CJ49" i="36"/>
  <c r="CK49" i="36"/>
  <c r="CL49" i="36"/>
  <c r="CM49" i="36"/>
  <c r="CN49" i="36"/>
  <c r="T49" i="36"/>
  <c r="F49" i="36" a="1"/>
  <c r="F49" i="36"/>
  <c r="U49" i="36"/>
  <c r="V49" i="36"/>
  <c r="H49" i="36" a="1"/>
  <c r="H49" i="36"/>
  <c r="W49" i="36"/>
  <c r="X49" i="36"/>
  <c r="J49" i="36" a="1"/>
  <c r="J49" i="36"/>
  <c r="Y49" i="36"/>
  <c r="Z49" i="36"/>
  <c r="AA49" i="36"/>
  <c r="AB49" i="36"/>
  <c r="N49" i="36" a="1"/>
  <c r="N49" i="36"/>
  <c r="H33" i="38"/>
  <c r="F33" i="38"/>
  <c r="AC49" i="36"/>
  <c r="AD49" i="36"/>
  <c r="P49" i="36" a="1"/>
  <c r="P49" i="36"/>
  <c r="AE49" i="36"/>
  <c r="AF49" i="36"/>
  <c r="R49" i="36" a="1"/>
  <c r="R49" i="36"/>
  <c r="AG49" i="36"/>
  <c r="CA98" i="36"/>
  <c r="CB98" i="36"/>
  <c r="CC98" i="36"/>
  <c r="CD98" i="36"/>
  <c r="CE98" i="36"/>
  <c r="CF98" i="36"/>
  <c r="CG98" i="36"/>
  <c r="CH98" i="36"/>
  <c r="CI98" i="36"/>
  <c r="CJ98" i="36"/>
  <c r="CK98" i="36"/>
  <c r="CL98" i="36"/>
  <c r="CM98" i="36"/>
  <c r="CN98" i="36"/>
  <c r="T98" i="36"/>
  <c r="U98" i="36"/>
  <c r="G98" i="36" a="1"/>
  <c r="G98" i="36"/>
  <c r="V98" i="36"/>
  <c r="H98" i="36" a="1"/>
  <c r="H98" i="36"/>
  <c r="W98" i="36"/>
  <c r="X98" i="36"/>
  <c r="J98" i="36" a="1"/>
  <c r="J98" i="36"/>
  <c r="Y98" i="36"/>
  <c r="K98" i="36" a="1"/>
  <c r="K98" i="36"/>
  <c r="Z98" i="36"/>
  <c r="AA98" i="36"/>
  <c r="AB98" i="36"/>
  <c r="AC98" i="36"/>
  <c r="AD98" i="36"/>
  <c r="P98" i="36" a="1"/>
  <c r="P98" i="36"/>
  <c r="AE98" i="36"/>
  <c r="Q98" i="36" a="1"/>
  <c r="Q98" i="36"/>
  <c r="AF98" i="36"/>
  <c r="R98" i="36" a="1"/>
  <c r="R98" i="36"/>
  <c r="AG98" i="36"/>
  <c r="CA143" i="36"/>
  <c r="CB143" i="36"/>
  <c r="CC143" i="36"/>
  <c r="CD143" i="36"/>
  <c r="CE143" i="36"/>
  <c r="CF143" i="36"/>
  <c r="CG143" i="36"/>
  <c r="CH143" i="36"/>
  <c r="CI143" i="36"/>
  <c r="CJ143" i="36"/>
  <c r="CK143" i="36"/>
  <c r="CL143" i="36"/>
  <c r="CM143" i="36"/>
  <c r="CN143" i="36"/>
  <c r="T143" i="36"/>
  <c r="U143" i="36"/>
  <c r="V143" i="36"/>
  <c r="H143" i="36" a="1"/>
  <c r="H143" i="36"/>
  <c r="W143" i="36"/>
  <c r="X143" i="36"/>
  <c r="J143" i="36" a="1"/>
  <c r="J143" i="36"/>
  <c r="Y143" i="36"/>
  <c r="Z143" i="36"/>
  <c r="L143" i="36" a="1"/>
  <c r="L143" i="36"/>
  <c r="AA143" i="36"/>
  <c r="M143" i="36" a="1"/>
  <c r="M143" i="36"/>
  <c r="AB143" i="36"/>
  <c r="N143" i="36" a="1"/>
  <c r="N143" i="36"/>
  <c r="AC143" i="36"/>
  <c r="AD143" i="36"/>
  <c r="AE143" i="36"/>
  <c r="AF143" i="36"/>
  <c r="AG143" i="36"/>
  <c r="S143" i="36" a="1"/>
  <c r="S143" i="36"/>
  <c r="CA142" i="36"/>
  <c r="CB142" i="36"/>
  <c r="CC142" i="36"/>
  <c r="CD142" i="36"/>
  <c r="CE142" i="36"/>
  <c r="CF142" i="36"/>
  <c r="CG142" i="36"/>
  <c r="CH142" i="36"/>
  <c r="CI142" i="36"/>
  <c r="CJ142" i="36"/>
  <c r="CK142" i="36"/>
  <c r="CL142" i="36"/>
  <c r="CM142" i="36"/>
  <c r="CN142" i="36"/>
  <c r="T142" i="36"/>
  <c r="U142" i="36"/>
  <c r="V142" i="36"/>
  <c r="W142" i="36"/>
  <c r="X142" i="36"/>
  <c r="J142" i="36" a="1"/>
  <c r="J142" i="36"/>
  <c r="Y142" i="36"/>
  <c r="Z142" i="36"/>
  <c r="L142" i="36" a="1"/>
  <c r="L142" i="36"/>
  <c r="AA142" i="36"/>
  <c r="AB142" i="36"/>
  <c r="N142" i="36" a="1"/>
  <c r="N142" i="36"/>
  <c r="AC142" i="36"/>
  <c r="AD142" i="36"/>
  <c r="AE142" i="36"/>
  <c r="Q142" i="36" a="1"/>
  <c r="Q142" i="36"/>
  <c r="AF142" i="36"/>
  <c r="AG142" i="36"/>
  <c r="CA46" i="36"/>
  <c r="CB46" i="36"/>
  <c r="CC46" i="36"/>
  <c r="CD46" i="36"/>
  <c r="CE46" i="36"/>
  <c r="CF46" i="36"/>
  <c r="CG46" i="36"/>
  <c r="CH46" i="36"/>
  <c r="CI46" i="36"/>
  <c r="CJ46" i="36"/>
  <c r="CK46" i="36"/>
  <c r="CL46" i="36"/>
  <c r="CM46" i="36"/>
  <c r="CN46" i="36"/>
  <c r="T46" i="36"/>
  <c r="F46" i="36" a="1"/>
  <c r="F46" i="36"/>
  <c r="U46" i="36"/>
  <c r="G46" i="36" a="1"/>
  <c r="G46" i="36"/>
  <c r="V46" i="36"/>
  <c r="W46" i="36"/>
  <c r="X46" i="36"/>
  <c r="Y46" i="36"/>
  <c r="Z46" i="36"/>
  <c r="L46" i="36" a="1"/>
  <c r="L46" i="36"/>
  <c r="AA46" i="36"/>
  <c r="M46" i="36" a="1"/>
  <c r="M46" i="36"/>
  <c r="AB46" i="36"/>
  <c r="N46" i="36" a="1"/>
  <c r="N46" i="36"/>
  <c r="AC46" i="36"/>
  <c r="AD46" i="36"/>
  <c r="P46" i="36" a="1"/>
  <c r="P46" i="36"/>
  <c r="AE46" i="36"/>
  <c r="AF46" i="36"/>
  <c r="AG46" i="36"/>
  <c r="CA86" i="36"/>
  <c r="CB86" i="36"/>
  <c r="CC86" i="36"/>
  <c r="CD86" i="36"/>
  <c r="CE86" i="36"/>
  <c r="CF86" i="36"/>
  <c r="CG86" i="36"/>
  <c r="CH86" i="36"/>
  <c r="CI86" i="36"/>
  <c r="K34" i="38"/>
  <c r="CJ86" i="36"/>
  <c r="CK86" i="36"/>
  <c r="CL86" i="36"/>
  <c r="CM86" i="36"/>
  <c r="CN86" i="36"/>
  <c r="T86" i="36"/>
  <c r="F86" i="36" a="1"/>
  <c r="F86" i="36"/>
  <c r="U86" i="36"/>
  <c r="V86" i="36"/>
  <c r="H86" i="36" a="1"/>
  <c r="H86" i="36"/>
  <c r="W86" i="36"/>
  <c r="X86" i="36"/>
  <c r="Y86" i="36"/>
  <c r="K86" i="36" a="1"/>
  <c r="K86" i="36"/>
  <c r="Z86" i="36"/>
  <c r="AA86" i="36"/>
  <c r="AB86" i="36"/>
  <c r="J34" i="38"/>
  <c r="AC86" i="36"/>
  <c r="AD86" i="36"/>
  <c r="P86" i="36" a="1"/>
  <c r="P86" i="36"/>
  <c r="AE86" i="36"/>
  <c r="AF86" i="36"/>
  <c r="R86" i="36" a="1"/>
  <c r="R86" i="36"/>
  <c r="AG86" i="36"/>
  <c r="S86" i="36" a="1"/>
  <c r="S86" i="36"/>
  <c r="CA123" i="36"/>
  <c r="CB123" i="36"/>
  <c r="CC123" i="36"/>
  <c r="CD123" i="36"/>
  <c r="CE123" i="36"/>
  <c r="CF123" i="36"/>
  <c r="CG123" i="36"/>
  <c r="CH123" i="36"/>
  <c r="CI123" i="36"/>
  <c r="K81" i="38"/>
  <c r="CJ123" i="36"/>
  <c r="CK123" i="36"/>
  <c r="CL123" i="36"/>
  <c r="CM123" i="36"/>
  <c r="CN123" i="36"/>
  <c r="T123" i="36"/>
  <c r="U123" i="36"/>
  <c r="V123" i="36"/>
  <c r="H123" i="36" a="1"/>
  <c r="H123" i="36"/>
  <c r="W123" i="36"/>
  <c r="X123" i="36"/>
  <c r="J123" i="36" a="1"/>
  <c r="J123" i="36"/>
  <c r="Y123" i="36"/>
  <c r="Z123" i="36"/>
  <c r="AA123" i="36"/>
  <c r="AB123" i="36"/>
  <c r="J81" i="38"/>
  <c r="AC123" i="36"/>
  <c r="AD123" i="36"/>
  <c r="P123" i="36" a="1"/>
  <c r="P123" i="36"/>
  <c r="AE123" i="36"/>
  <c r="Q123" i="36" a="1"/>
  <c r="Q123" i="36"/>
  <c r="AF123" i="36"/>
  <c r="R123" i="36" a="1"/>
  <c r="R123" i="36"/>
  <c r="AG123" i="36"/>
  <c r="CA32" i="36"/>
  <c r="CB32" i="36"/>
  <c r="CC32" i="36"/>
  <c r="CD32" i="36"/>
  <c r="CE32" i="36"/>
  <c r="CF32" i="36"/>
  <c r="CG32" i="36"/>
  <c r="CH32" i="36"/>
  <c r="CI32" i="36"/>
  <c r="CJ32" i="36"/>
  <c r="CK32" i="36"/>
  <c r="CL32" i="36"/>
  <c r="CM32" i="36"/>
  <c r="CN32" i="36"/>
  <c r="T32" i="36"/>
  <c r="U32" i="36"/>
  <c r="V32" i="36"/>
  <c r="W32" i="36"/>
  <c r="I32" i="36" a="1"/>
  <c r="I32" i="36"/>
  <c r="X32" i="36"/>
  <c r="J32" i="36" a="1"/>
  <c r="J32" i="36"/>
  <c r="Y32" i="36"/>
  <c r="Z32" i="36"/>
  <c r="L32" i="36" a="1"/>
  <c r="L32" i="36"/>
  <c r="AA32" i="36"/>
  <c r="M32" i="36" a="1"/>
  <c r="M32" i="36"/>
  <c r="AB32" i="36"/>
  <c r="N32" i="36" a="1"/>
  <c r="N32" i="36"/>
  <c r="AC32" i="36"/>
  <c r="O32" i="36" a="1"/>
  <c r="O32" i="36"/>
  <c r="AD32" i="36"/>
  <c r="AE32" i="36"/>
  <c r="AF32" i="36"/>
  <c r="AG32" i="36"/>
  <c r="CA138" i="36"/>
  <c r="CB138" i="36"/>
  <c r="CC138" i="36"/>
  <c r="CD138" i="36"/>
  <c r="CE138" i="36"/>
  <c r="CF138" i="36"/>
  <c r="CG138" i="36"/>
  <c r="CH138" i="36"/>
  <c r="CI138" i="36"/>
  <c r="CJ138" i="36"/>
  <c r="CK138" i="36"/>
  <c r="CL138" i="36"/>
  <c r="CM138" i="36"/>
  <c r="CN138" i="36"/>
  <c r="T138" i="36"/>
  <c r="U138" i="36"/>
  <c r="G138" i="36" a="1"/>
  <c r="G138" i="36"/>
  <c r="V138" i="36"/>
  <c r="W138" i="36"/>
  <c r="X138" i="36"/>
  <c r="Y138" i="36"/>
  <c r="Z138" i="36"/>
  <c r="L138" i="36" a="1"/>
  <c r="L138" i="36"/>
  <c r="AA138" i="36"/>
  <c r="AB138" i="36"/>
  <c r="N138" i="36" a="1"/>
  <c r="N138" i="36"/>
  <c r="AC138" i="36"/>
  <c r="O138" i="36" a="1"/>
  <c r="O138" i="36"/>
  <c r="AD138" i="36"/>
  <c r="P138" i="36" a="1"/>
  <c r="P138" i="36"/>
  <c r="AE138" i="36"/>
  <c r="Q138" i="36" a="1"/>
  <c r="Q138" i="36"/>
  <c r="AF138" i="36"/>
  <c r="AG138" i="36"/>
  <c r="CA137" i="36"/>
  <c r="CB137" i="36"/>
  <c r="CC137" i="36"/>
  <c r="CD137" i="36"/>
  <c r="CE137" i="36"/>
  <c r="CF137" i="36"/>
  <c r="CG137" i="36"/>
  <c r="CH137" i="36"/>
  <c r="CI137" i="36"/>
  <c r="CJ137" i="36"/>
  <c r="CK137" i="36"/>
  <c r="CL137" i="36"/>
  <c r="CM137" i="36"/>
  <c r="CN137" i="36"/>
  <c r="T137" i="36"/>
  <c r="F137" i="36" a="1"/>
  <c r="F137" i="36"/>
  <c r="U137" i="36"/>
  <c r="V137" i="36"/>
  <c r="W137" i="36"/>
  <c r="I137" i="36" a="1"/>
  <c r="I137" i="36"/>
  <c r="X137" i="36"/>
  <c r="Y137" i="36"/>
  <c r="Z137" i="36"/>
  <c r="L137" i="36" a="1"/>
  <c r="L137" i="36"/>
  <c r="AA137" i="36"/>
  <c r="M137" i="36" a="1"/>
  <c r="M137" i="36"/>
  <c r="AB137" i="36"/>
  <c r="N137" i="36" a="1"/>
  <c r="N137" i="36"/>
  <c r="AC137" i="36"/>
  <c r="AD137" i="36"/>
  <c r="P137" i="36" a="1"/>
  <c r="P137" i="36"/>
  <c r="AE137" i="36"/>
  <c r="AF137" i="36"/>
  <c r="AG137" i="36"/>
  <c r="CA33" i="36"/>
  <c r="CB33" i="36"/>
  <c r="CC33" i="36"/>
  <c r="CD33" i="36"/>
  <c r="CE33" i="36"/>
  <c r="CF33" i="36"/>
  <c r="CG33" i="36"/>
  <c r="CH33" i="36"/>
  <c r="CI33" i="36"/>
  <c r="CJ33" i="36"/>
  <c r="CK33" i="36"/>
  <c r="CL33" i="36"/>
  <c r="CM33" i="36"/>
  <c r="CN33" i="36"/>
  <c r="T33" i="36"/>
  <c r="F33" i="36" a="1"/>
  <c r="F33" i="36"/>
  <c r="U33" i="36"/>
  <c r="G33" i="36" a="1"/>
  <c r="G33" i="36"/>
  <c r="V33" i="36"/>
  <c r="H33" i="36" a="1"/>
  <c r="H33" i="36"/>
  <c r="W33" i="36"/>
  <c r="X33" i="36"/>
  <c r="Y33" i="36"/>
  <c r="Z33" i="36"/>
  <c r="AA33" i="36"/>
  <c r="AB33" i="36"/>
  <c r="N33" i="36" a="1"/>
  <c r="N33" i="36"/>
  <c r="AC33" i="36"/>
  <c r="AD33" i="36"/>
  <c r="P33" i="36" a="1"/>
  <c r="P33" i="36"/>
  <c r="AE33" i="36"/>
  <c r="Q33" i="36" a="1"/>
  <c r="Q33" i="36"/>
  <c r="AF33" i="36"/>
  <c r="R33" i="36" a="1"/>
  <c r="R33" i="36"/>
  <c r="AG33" i="36"/>
  <c r="CA34" i="36"/>
  <c r="CB34" i="36"/>
  <c r="CC34" i="36"/>
  <c r="CD34" i="36"/>
  <c r="CE34" i="36"/>
  <c r="CF34" i="36"/>
  <c r="CG34" i="36"/>
  <c r="CH34" i="36"/>
  <c r="CI34" i="36"/>
  <c r="K108" i="38"/>
  <c r="CJ34" i="36"/>
  <c r="CK34" i="36"/>
  <c r="CL34" i="36"/>
  <c r="CM34" i="36"/>
  <c r="CN34" i="36"/>
  <c r="T34" i="36"/>
  <c r="F34" i="36" a="1"/>
  <c r="F34" i="36"/>
  <c r="U34" i="36"/>
  <c r="V34" i="36"/>
  <c r="H34" i="36" a="1"/>
  <c r="H34" i="36"/>
  <c r="W34" i="36"/>
  <c r="X34" i="36"/>
  <c r="J34" i="36" a="1"/>
  <c r="J34" i="36"/>
  <c r="Y34" i="36"/>
  <c r="K34" i="36" a="1"/>
  <c r="K34" i="36"/>
  <c r="Z34" i="36"/>
  <c r="AA34" i="36"/>
  <c r="AB34" i="36"/>
  <c r="J108" i="38"/>
  <c r="AC34" i="36"/>
  <c r="AD34" i="36"/>
  <c r="AE34" i="36"/>
  <c r="Q34" i="36" a="1"/>
  <c r="Q34" i="36"/>
  <c r="AF34" i="36"/>
  <c r="R34" i="36" a="1"/>
  <c r="R34" i="36"/>
  <c r="AG34" i="36"/>
  <c r="CA35" i="36"/>
  <c r="CB35" i="36"/>
  <c r="CC35" i="36"/>
  <c r="CD35" i="36"/>
  <c r="CE35" i="36"/>
  <c r="CF35" i="36"/>
  <c r="CG35" i="36"/>
  <c r="CH35" i="36"/>
  <c r="CI35" i="36"/>
  <c r="K10" i="38"/>
  <c r="CJ35" i="36"/>
  <c r="CK35" i="36"/>
  <c r="CL35" i="36"/>
  <c r="CM35" i="36"/>
  <c r="CN35" i="36"/>
  <c r="T35" i="36"/>
  <c r="U35" i="36"/>
  <c r="V35" i="36"/>
  <c r="W35" i="36"/>
  <c r="I35" i="36" a="1"/>
  <c r="I35" i="36"/>
  <c r="X35" i="36"/>
  <c r="J35" i="36" a="1"/>
  <c r="J35" i="36"/>
  <c r="Y35" i="36"/>
  <c r="Z35" i="36"/>
  <c r="L35" i="36" a="1"/>
  <c r="L35" i="36"/>
  <c r="AA35" i="36"/>
  <c r="M35" i="36" a="1"/>
  <c r="M35" i="36"/>
  <c r="AB35" i="36"/>
  <c r="J10" i="38"/>
  <c r="AC35" i="36"/>
  <c r="O35" i="36" a="1"/>
  <c r="O35" i="36"/>
  <c r="AD35" i="36"/>
  <c r="AE35" i="36"/>
  <c r="AF35" i="36"/>
  <c r="R35" i="36" a="1"/>
  <c r="R35" i="36"/>
  <c r="AG35" i="36"/>
  <c r="CA38" i="36"/>
  <c r="CB38" i="36"/>
  <c r="CC38" i="36"/>
  <c r="CD38" i="36"/>
  <c r="CE38" i="36"/>
  <c r="CF38" i="36"/>
  <c r="CG38" i="36"/>
  <c r="CH38" i="36"/>
  <c r="CI38" i="36"/>
  <c r="K109" i="38"/>
  <c r="CJ38" i="36"/>
  <c r="CK38" i="36"/>
  <c r="CL38" i="36"/>
  <c r="CM38" i="36"/>
  <c r="CN38" i="36"/>
  <c r="T38" i="36"/>
  <c r="U38" i="36"/>
  <c r="G38" i="36" a="1"/>
  <c r="G38" i="36"/>
  <c r="V38" i="36"/>
  <c r="W38" i="36"/>
  <c r="X38" i="36"/>
  <c r="Y38" i="36"/>
  <c r="K38" i="36" a="1"/>
  <c r="K38" i="36"/>
  <c r="Z38" i="36"/>
  <c r="L38" i="36" a="1"/>
  <c r="L38" i="36"/>
  <c r="AA38" i="36"/>
  <c r="AB38" i="36"/>
  <c r="N38" i="36" a="1"/>
  <c r="N38" i="36"/>
  <c r="H109" i="38"/>
  <c r="F109" i="38"/>
  <c r="AC38" i="36"/>
  <c r="AD38" i="36"/>
  <c r="AE38" i="36"/>
  <c r="Q38" i="36" a="1"/>
  <c r="Q38" i="36"/>
  <c r="AF38" i="36"/>
  <c r="AG38" i="36"/>
  <c r="CA36" i="36"/>
  <c r="CB36" i="36"/>
  <c r="CC36" i="36"/>
  <c r="CD36" i="36"/>
  <c r="CE36" i="36"/>
  <c r="CF36" i="36"/>
  <c r="CG36" i="36"/>
  <c r="CH36" i="36"/>
  <c r="CI36" i="36"/>
  <c r="K110" i="38"/>
  <c r="CJ36" i="36"/>
  <c r="CK36" i="36"/>
  <c r="CL36" i="36"/>
  <c r="CM36" i="36"/>
  <c r="CN36" i="36"/>
  <c r="T36" i="36"/>
  <c r="F36" i="36" a="1"/>
  <c r="F36" i="36"/>
  <c r="U36" i="36"/>
  <c r="G36" i="36" a="1"/>
  <c r="G36" i="36"/>
  <c r="V36" i="36"/>
  <c r="W36" i="36"/>
  <c r="X36" i="36"/>
  <c r="Y36" i="36"/>
  <c r="Z36" i="36"/>
  <c r="L36" i="36" a="1"/>
  <c r="L36" i="36"/>
  <c r="AA36" i="36"/>
  <c r="M36" i="36" a="1"/>
  <c r="M36" i="36"/>
  <c r="AB36" i="36"/>
  <c r="N36" i="36" a="1"/>
  <c r="N36" i="36"/>
  <c r="H110" i="38"/>
  <c r="F110" i="38"/>
  <c r="AC36" i="36"/>
  <c r="AD36" i="36"/>
  <c r="P36" i="36" a="1"/>
  <c r="P36" i="36"/>
  <c r="AE36" i="36"/>
  <c r="Q36" i="36" a="1"/>
  <c r="Q36" i="36"/>
  <c r="AF36" i="36"/>
  <c r="AG36" i="36"/>
  <c r="S36" i="36" a="1"/>
  <c r="S36" i="36"/>
  <c r="CA115" i="36"/>
  <c r="CB115" i="36"/>
  <c r="CC115" i="36"/>
  <c r="CD115" i="36"/>
  <c r="CE115" i="36"/>
  <c r="CF115" i="36"/>
  <c r="CG115" i="36"/>
  <c r="CH115" i="36"/>
  <c r="CI115" i="36"/>
  <c r="K111" i="38"/>
  <c r="CJ115" i="36"/>
  <c r="CK115" i="36"/>
  <c r="CL115" i="36"/>
  <c r="CM115" i="36"/>
  <c r="CN115" i="36"/>
  <c r="T115" i="36"/>
  <c r="F115" i="36" a="1"/>
  <c r="F115" i="36"/>
  <c r="U115" i="36"/>
  <c r="V115" i="36"/>
  <c r="H115" i="36" a="1"/>
  <c r="H115" i="36"/>
  <c r="W115" i="36"/>
  <c r="I115" i="36" a="1"/>
  <c r="I115" i="36"/>
  <c r="X115" i="36"/>
  <c r="J115" i="36" a="1"/>
  <c r="J115" i="36"/>
  <c r="Y115" i="36"/>
  <c r="K115" i="36" a="1"/>
  <c r="K115" i="36"/>
  <c r="Z115" i="36"/>
  <c r="L115" i="36" a="1"/>
  <c r="L115" i="36"/>
  <c r="AA115" i="36"/>
  <c r="AB115" i="36"/>
  <c r="J111" i="38"/>
  <c r="AC115" i="36"/>
  <c r="O115" i="36" a="1"/>
  <c r="O115" i="36"/>
  <c r="AD115" i="36"/>
  <c r="P115" i="36" a="1"/>
  <c r="P115" i="36"/>
  <c r="AE115" i="36"/>
  <c r="AF115" i="36"/>
  <c r="R115" i="36" a="1"/>
  <c r="R115" i="36"/>
  <c r="AG115" i="36"/>
  <c r="CA120" i="36"/>
  <c r="CB120" i="36"/>
  <c r="CC120" i="36"/>
  <c r="CD120" i="36"/>
  <c r="CE120" i="36"/>
  <c r="CF120" i="36"/>
  <c r="CG120" i="36"/>
  <c r="CH120" i="36"/>
  <c r="CI120" i="36"/>
  <c r="K115" i="38"/>
  <c r="CJ120" i="36"/>
  <c r="CK120" i="36"/>
  <c r="CL120" i="36"/>
  <c r="CM120" i="36"/>
  <c r="CN120" i="36"/>
  <c r="T120" i="36"/>
  <c r="F120" i="36" a="1"/>
  <c r="F120" i="36"/>
  <c r="U120" i="36"/>
  <c r="G120" i="36" a="1"/>
  <c r="G120" i="36"/>
  <c r="V120" i="36"/>
  <c r="H120" i="36" a="1"/>
  <c r="H120" i="36"/>
  <c r="W120" i="36"/>
  <c r="X120" i="36"/>
  <c r="J120" i="36" a="1"/>
  <c r="J120" i="36"/>
  <c r="Y120" i="36"/>
  <c r="Z120" i="36"/>
  <c r="AA120" i="36"/>
  <c r="M120" i="36" a="1"/>
  <c r="M120" i="36"/>
  <c r="AB120" i="36"/>
  <c r="J115" i="38"/>
  <c r="AC120" i="36"/>
  <c r="AD120" i="36"/>
  <c r="AE120" i="36"/>
  <c r="AF120" i="36"/>
  <c r="R120" i="36" a="1"/>
  <c r="R120" i="36"/>
  <c r="AG120" i="36"/>
  <c r="CA148" i="36"/>
  <c r="CB148" i="36"/>
  <c r="CC148" i="36"/>
  <c r="CD148" i="36"/>
  <c r="CE148" i="36"/>
  <c r="CF148" i="36"/>
  <c r="CG148" i="36"/>
  <c r="CH148" i="36"/>
  <c r="CI148" i="36"/>
  <c r="CJ148" i="36"/>
  <c r="CK148" i="36"/>
  <c r="CL148" i="36"/>
  <c r="CM148" i="36"/>
  <c r="CN148" i="36"/>
  <c r="T148" i="36"/>
  <c r="U148" i="36"/>
  <c r="V148" i="36"/>
  <c r="H148" i="36" a="1"/>
  <c r="H148" i="36"/>
  <c r="W148" i="36"/>
  <c r="X148" i="36"/>
  <c r="J148" i="36" a="1"/>
  <c r="J148" i="36"/>
  <c r="Y148" i="36"/>
  <c r="Z148" i="36"/>
  <c r="L148" i="36" a="1"/>
  <c r="L148" i="36"/>
  <c r="AA148" i="36"/>
  <c r="M148" i="36" a="1"/>
  <c r="M148" i="36"/>
  <c r="AB148" i="36"/>
  <c r="N148" i="36" a="1"/>
  <c r="N148" i="36"/>
  <c r="AC148" i="36"/>
  <c r="AD148" i="36"/>
  <c r="AE148" i="36"/>
  <c r="AF148" i="36"/>
  <c r="R148" i="36" a="1"/>
  <c r="R148" i="36"/>
  <c r="AG148" i="36"/>
  <c r="S148" i="36" a="1"/>
  <c r="S148" i="36"/>
  <c r="CA150" i="36"/>
  <c r="CB150" i="36"/>
  <c r="CC150" i="36"/>
  <c r="CD150" i="36"/>
  <c r="CE150" i="36"/>
  <c r="CF150" i="36"/>
  <c r="CG150" i="36"/>
  <c r="CH150" i="36"/>
  <c r="CI150" i="36"/>
  <c r="CJ150" i="36"/>
  <c r="CK150" i="36"/>
  <c r="CL150" i="36"/>
  <c r="CM150" i="36"/>
  <c r="CN150" i="36"/>
  <c r="T150" i="36"/>
  <c r="U150" i="36"/>
  <c r="G150" i="36" a="1"/>
  <c r="G150" i="36"/>
  <c r="V150" i="36"/>
  <c r="W150" i="36"/>
  <c r="X150" i="36"/>
  <c r="J150" i="36" a="1"/>
  <c r="J150" i="36"/>
  <c r="Y150" i="36"/>
  <c r="Z150" i="36"/>
  <c r="L150" i="36" a="1"/>
  <c r="L150" i="36"/>
  <c r="AA150" i="36"/>
  <c r="AB150" i="36"/>
  <c r="N150" i="36" a="1"/>
  <c r="N150" i="36"/>
  <c r="AC150" i="36"/>
  <c r="O150" i="36" a="1"/>
  <c r="O150" i="36"/>
  <c r="AD150" i="36"/>
  <c r="AE150" i="36"/>
  <c r="AF150" i="36"/>
  <c r="AG150" i="36"/>
  <c r="CA82" i="36"/>
  <c r="CB82" i="36"/>
  <c r="CC82" i="36"/>
  <c r="CD82" i="36"/>
  <c r="CE82" i="36"/>
  <c r="CF82" i="36"/>
  <c r="CG82" i="36"/>
  <c r="CH82" i="36"/>
  <c r="CI82" i="36"/>
  <c r="K50" i="38"/>
  <c r="CJ82" i="36"/>
  <c r="CK82" i="36"/>
  <c r="CL82" i="36"/>
  <c r="CM82" i="36"/>
  <c r="CN82" i="36"/>
  <c r="T82" i="36"/>
  <c r="F82" i="36" a="1"/>
  <c r="F82" i="36"/>
  <c r="U82" i="36"/>
  <c r="V82" i="36"/>
  <c r="W82" i="36"/>
  <c r="I82" i="36" a="1"/>
  <c r="I82" i="36"/>
  <c r="X82" i="36"/>
  <c r="Y82" i="36"/>
  <c r="Z82" i="36"/>
  <c r="AA82" i="36"/>
  <c r="AB82" i="36"/>
  <c r="N82" i="36" a="1"/>
  <c r="N82" i="36"/>
  <c r="H50" i="38"/>
  <c r="F50" i="38"/>
  <c r="AC82" i="36"/>
  <c r="AD82" i="36"/>
  <c r="P82" i="36" a="1"/>
  <c r="P82" i="36"/>
  <c r="AE82" i="36"/>
  <c r="AF82" i="36"/>
  <c r="R82" i="36" a="1"/>
  <c r="R82" i="36"/>
  <c r="AG82" i="36"/>
  <c r="S82" i="36" a="1"/>
  <c r="S82" i="36"/>
  <c r="CA118" i="36"/>
  <c r="CB118" i="36"/>
  <c r="CC118" i="36"/>
  <c r="CD118" i="36"/>
  <c r="CE118" i="36"/>
  <c r="CF118" i="36"/>
  <c r="CG118" i="36"/>
  <c r="CH118" i="36"/>
  <c r="CI118" i="36"/>
  <c r="K100" i="38"/>
  <c r="CJ118" i="36"/>
  <c r="CK118" i="36"/>
  <c r="CL118" i="36"/>
  <c r="CM118" i="36"/>
  <c r="CN118" i="36"/>
  <c r="T118" i="36"/>
  <c r="F118" i="36" a="1"/>
  <c r="F118" i="36"/>
  <c r="U118" i="36"/>
  <c r="V118" i="36"/>
  <c r="H118" i="36" a="1"/>
  <c r="H118" i="36"/>
  <c r="W118" i="36"/>
  <c r="I118" i="36" a="1"/>
  <c r="I118" i="36"/>
  <c r="X118" i="36"/>
  <c r="Y118" i="36"/>
  <c r="Z118" i="36"/>
  <c r="AA118" i="36"/>
  <c r="AB118" i="36"/>
  <c r="N118" i="36" a="1"/>
  <c r="N118" i="36"/>
  <c r="H100" i="38"/>
  <c r="F100" i="38"/>
  <c r="AC118" i="36"/>
  <c r="O118" i="36" a="1"/>
  <c r="O118" i="36"/>
  <c r="AD118" i="36"/>
  <c r="P118" i="36" a="1"/>
  <c r="P118" i="36"/>
  <c r="AE118" i="36"/>
  <c r="AF118" i="36"/>
  <c r="R118" i="36" a="1"/>
  <c r="R118" i="36"/>
  <c r="AG118" i="36"/>
  <c r="CA66" i="36"/>
  <c r="CB66" i="36"/>
  <c r="CC66" i="36"/>
  <c r="CD66" i="36"/>
  <c r="CE66" i="36"/>
  <c r="CF66" i="36"/>
  <c r="CG66" i="36"/>
  <c r="CH66" i="36"/>
  <c r="CI66" i="36"/>
  <c r="K47" i="38"/>
  <c r="CJ66" i="36"/>
  <c r="CK66" i="36"/>
  <c r="CL66" i="36"/>
  <c r="CM66" i="36"/>
  <c r="CN66" i="36"/>
  <c r="T66" i="36"/>
  <c r="F66" i="36" a="1"/>
  <c r="F66" i="36"/>
  <c r="U66" i="36"/>
  <c r="V66" i="36"/>
  <c r="H66" i="36" a="1"/>
  <c r="H66" i="36"/>
  <c r="W66" i="36"/>
  <c r="X66" i="36"/>
  <c r="J66" i="36" a="1"/>
  <c r="J66" i="36"/>
  <c r="Y66" i="36"/>
  <c r="K66" i="36" a="1"/>
  <c r="K66" i="36"/>
  <c r="Z66" i="36"/>
  <c r="AA66" i="36"/>
  <c r="M66" i="36" a="1"/>
  <c r="M66" i="36"/>
  <c r="AB66" i="36"/>
  <c r="J47" i="38"/>
  <c r="AC66" i="36"/>
  <c r="AD66" i="36"/>
  <c r="AE66" i="36"/>
  <c r="Q66" i="36" a="1"/>
  <c r="Q66" i="36"/>
  <c r="AF66" i="36"/>
  <c r="R66" i="36" a="1"/>
  <c r="R66" i="36"/>
  <c r="AG66" i="36"/>
  <c r="AF4" i="25"/>
  <c r="AK3" i="25"/>
  <c r="AA3" i="25"/>
  <c r="AF2" i="25"/>
  <c r="Z5" i="25"/>
  <c r="AE4" i="25"/>
  <c r="AJ3" i="25"/>
  <c r="AD2" i="25"/>
  <c r="X5" i="25"/>
  <c r="W5" i="25"/>
  <c r="AC4" i="25"/>
  <c r="AH3" i="25"/>
  <c r="X2" i="25"/>
  <c r="AL4" i="25"/>
  <c r="AB4" i="25"/>
  <c r="AG3" i="25"/>
  <c r="AB2" i="25"/>
  <c r="AK4" i="25"/>
  <c r="AA4" i="25"/>
  <c r="AF3" i="25"/>
  <c r="AE3" i="25"/>
  <c r="AJ2" i="25"/>
  <c r="Z2" i="25"/>
  <c r="AD3" i="25"/>
  <c r="AG4" i="25"/>
  <c r="AL3" i="25"/>
  <c r="AB3" i="25"/>
  <c r="J27" i="38"/>
  <c r="J109" i="38"/>
  <c r="J4" i="38"/>
  <c r="J24" i="38"/>
  <c r="J90" i="38"/>
  <c r="J33" i="38"/>
  <c r="J71" i="38"/>
  <c r="J5" i="38"/>
  <c r="J110" i="38"/>
  <c r="J26" i="38"/>
  <c r="J89" i="38"/>
  <c r="J91" i="38"/>
  <c r="J3" i="38"/>
  <c r="J8" i="38"/>
  <c r="J45" i="38"/>
  <c r="J32" i="38"/>
  <c r="J101" i="38"/>
  <c r="J11" i="38"/>
  <c r="BC90" i="39"/>
  <c r="BB84" i="39"/>
  <c r="BD38" i="39"/>
  <c r="BE39" i="39"/>
  <c r="BC25" i="39"/>
  <c r="BE19" i="39"/>
  <c r="BC70" i="39"/>
  <c r="BE17" i="39"/>
  <c r="BE82" i="39"/>
  <c r="BE97" i="39"/>
  <c r="BB91" i="39"/>
  <c r="BB61" i="39"/>
  <c r="BD58" i="39"/>
  <c r="BD53" i="39"/>
  <c r="BB51" i="39"/>
  <c r="BD48" i="39"/>
  <c r="BB29" i="39"/>
  <c r="BB76" i="39"/>
  <c r="BB21" i="39"/>
  <c r="BD8" i="39"/>
  <c r="AF7" i="39"/>
  <c r="AD4" i="25"/>
  <c r="Y2" i="25"/>
  <c r="X4" i="25"/>
  <c r="AC3" i="25"/>
  <c r="AT2" i="25"/>
  <c r="AX5" i="25"/>
  <c r="AX3" i="25"/>
  <c r="AE2" i="25"/>
  <c r="Y5" i="25"/>
  <c r="AI3" i="25"/>
  <c r="AU56" i="39"/>
  <c r="AU69" i="39"/>
  <c r="AU93" i="39"/>
  <c r="AU10" i="39"/>
  <c r="AU8" i="39"/>
  <c r="AU6" i="39"/>
  <c r="AU5" i="39"/>
  <c r="AU53" i="39"/>
  <c r="AU33" i="39"/>
  <c r="AU43" i="39"/>
  <c r="AU86" i="39"/>
  <c r="AU63" i="39"/>
  <c r="AU79" i="39"/>
  <c r="AU13" i="39"/>
  <c r="AU14" i="39"/>
  <c r="AU11" i="39"/>
  <c r="AU62" i="39"/>
  <c r="AU61" i="39"/>
  <c r="AU4" i="39"/>
  <c r="AU51" i="39"/>
  <c r="AU47" i="39"/>
  <c r="AU42" i="39"/>
  <c r="AU39" i="39"/>
  <c r="AU35" i="39"/>
  <c r="AU77" i="39"/>
  <c r="AU28" i="39"/>
  <c r="AU90" i="39"/>
  <c r="AU95" i="39"/>
  <c r="AU2" i="39"/>
  <c r="AU22" i="39"/>
  <c r="AU19" i="39"/>
  <c r="AU68" i="39"/>
  <c r="AU58" i="39"/>
  <c r="AU49" i="39"/>
  <c r="AU44" i="39"/>
  <c r="AU41" i="39"/>
  <c r="AU38" i="39"/>
  <c r="AU89" i="39"/>
  <c r="AU30" i="39"/>
  <c r="AU26" i="39"/>
  <c r="AU99" i="39"/>
  <c r="AU64" i="39"/>
  <c r="AU20" i="39"/>
  <c r="AU83" i="39"/>
  <c r="AU82" i="39"/>
  <c r="AU67" i="39"/>
  <c r="AU81" i="39"/>
  <c r="AU3" i="39"/>
  <c r="AU60" i="39"/>
  <c r="AU55" i="39"/>
  <c r="AU92" i="39"/>
  <c r="AU46" i="39"/>
  <c r="AU78" i="39"/>
  <c r="AU37" i="39"/>
  <c r="AU34" i="39"/>
  <c r="AU96" i="39"/>
  <c r="AU27" i="39"/>
  <c r="AU75" i="39"/>
  <c r="AU25" i="39"/>
  <c r="AU65" i="39"/>
  <c r="AU21" i="39"/>
  <c r="AU18" i="39"/>
  <c r="AU15" i="39"/>
  <c r="AU12" i="39"/>
  <c r="AU9" i="39"/>
  <c r="AU97" i="39"/>
  <c r="AU57" i="39"/>
  <c r="AU52" i="39"/>
  <c r="AU48" i="39"/>
  <c r="AU40" i="39"/>
  <c r="AU36" i="39"/>
  <c r="AU32" i="39"/>
  <c r="AU29" i="39"/>
  <c r="AU76" i="39"/>
  <c r="AU88" i="39"/>
  <c r="AU74" i="39"/>
  <c r="AU72" i="39"/>
  <c r="AU17" i="39"/>
  <c r="AU16" i="39"/>
  <c r="AU73" i="39"/>
  <c r="AU87" i="39"/>
  <c r="AU80" i="39"/>
  <c r="AU59" i="39"/>
  <c r="AU54" i="39"/>
  <c r="AU50" i="39"/>
  <c r="AU45" i="39"/>
  <c r="AU66" i="39"/>
  <c r="AU91" i="39"/>
  <c r="AU101" i="39"/>
  <c r="AU85" i="39"/>
  <c r="AU84" i="39"/>
  <c r="AU31" i="39"/>
  <c r="AU100" i="39"/>
  <c r="AU98" i="39"/>
  <c r="AU24" i="39"/>
  <c r="AU23" i="39"/>
  <c r="AU71" i="39"/>
  <c r="AU70" i="39"/>
  <c r="AN2" i="25"/>
  <c r="AM4" i="25"/>
  <c r="U4" i="25"/>
  <c r="AW2" i="25"/>
  <c r="BA5" i="25"/>
  <c r="AQ5" i="25"/>
  <c r="AV4" i="25"/>
  <c r="BA3" i="25"/>
  <c r="AQ3" i="25"/>
  <c r="AV2" i="25"/>
  <c r="AZ5" i="25"/>
  <c r="T5" i="25"/>
  <c r="AU4" i="25"/>
  <c r="AZ3" i="25"/>
  <c r="AP3" i="25"/>
  <c r="AU2" i="25"/>
  <c r="AY5" i="25"/>
  <c r="AO5" i="25"/>
  <c r="AT4" i="25"/>
  <c r="AY3" i="25"/>
  <c r="AO3" i="25"/>
  <c r="AM5" i="25"/>
  <c r="AS4" i="25"/>
  <c r="AM3" i="25"/>
  <c r="AM2" i="25"/>
  <c r="AR2" i="25"/>
  <c r="AV5" i="25"/>
  <c r="BA4" i="25"/>
  <c r="AQ4" i="25"/>
  <c r="AV3" i="25"/>
  <c r="U2" i="25"/>
  <c r="G2" i="25"/>
  <c r="BA2" i="25"/>
  <c r="AQ2" i="25"/>
  <c r="AU5" i="25"/>
  <c r="AZ4" i="25"/>
  <c r="T4" i="25"/>
  <c r="F4" i="25"/>
  <c r="AU3" i="25"/>
  <c r="V4" i="25"/>
  <c r="H4" i="25"/>
  <c r="AZ2" i="25"/>
  <c r="T2" i="25"/>
  <c r="F2" i="25"/>
  <c r="AT5" i="25"/>
  <c r="AY4" i="25"/>
  <c r="AO4" i="25"/>
  <c r="AT3" i="25"/>
  <c r="V3" i="25"/>
  <c r="H3" i="25"/>
  <c r="AY2" i="25"/>
  <c r="AO2" i="25"/>
  <c r="AS5" i="25"/>
  <c r="AX4" i="25"/>
  <c r="AN4" i="25"/>
  <c r="AS3" i="25"/>
  <c r="AX2" i="25"/>
  <c r="AR5" i="25"/>
  <c r="AW4" i="25"/>
  <c r="AR3" i="25"/>
  <c r="V2" i="25"/>
  <c r="U3" i="25"/>
  <c r="G3" i="25"/>
  <c r="V5" i="25"/>
  <c r="T3" i="25"/>
  <c r="F3" i="25"/>
  <c r="AP5" i="25"/>
  <c r="U5" i="25"/>
  <c r="AN5" i="25"/>
  <c r="AN3" i="25"/>
  <c r="AP4" i="25"/>
  <c r="AS2" i="25"/>
  <c r="AW5" i="25"/>
  <c r="AR4" i="25"/>
  <c r="AW3" i="25"/>
  <c r="AP2" i="25"/>
  <c r="G77" i="38" a="1"/>
  <c r="G77" i="38"/>
  <c r="G79" i="38" a="1"/>
  <c r="G79" i="38"/>
  <c r="G96" i="38" a="1"/>
  <c r="G96" i="38"/>
  <c r="AI80" i="39"/>
  <c r="AU7" i="39"/>
  <c r="AS70" i="39" a="1"/>
  <c r="AS70" i="39"/>
  <c r="AF57" i="39"/>
  <c r="AP47" i="39" a="1"/>
  <c r="AP47" i="39"/>
  <c r="AH44" i="39"/>
  <c r="AQ20" i="39" a="1"/>
  <c r="AQ20" i="39"/>
  <c r="AU94" i="39"/>
  <c r="AL25" i="39" a="1"/>
  <c r="AL25" i="39"/>
  <c r="AH15" i="39"/>
  <c r="AG86" i="39"/>
  <c r="AH73" i="39"/>
  <c r="AG4" i="39"/>
  <c r="AQ98" i="39" a="1"/>
  <c r="AQ98" i="39"/>
  <c r="AQ21" i="39" a="1"/>
  <c r="AQ21" i="39"/>
  <c r="AS72" i="39" a="1"/>
  <c r="AS72" i="39"/>
  <c r="AG18" i="39"/>
  <c r="AQ91" i="39" a="1"/>
  <c r="AQ91" i="39"/>
  <c r="AP84" i="39" a="1"/>
  <c r="AP84" i="39"/>
  <c r="AP31" i="39" a="1"/>
  <c r="AP31" i="39"/>
  <c r="AG22" i="39"/>
  <c r="AR89" i="39" a="1"/>
  <c r="AR89" i="39"/>
  <c r="AR25" i="39" a="1"/>
  <c r="AR25" i="39"/>
  <c r="AI86" i="39"/>
  <c r="AI76" i="39"/>
  <c r="AG75" i="39"/>
  <c r="AR12" i="39" a="1"/>
  <c r="AR12" i="39"/>
  <c r="AF60" i="39"/>
  <c r="AF55" i="39"/>
  <c r="AH40" i="39"/>
  <c r="AF37" i="39"/>
  <c r="AI16" i="39"/>
  <c r="AQ12" i="39" a="1"/>
  <c r="AQ12" i="39"/>
  <c r="AS50" i="39" a="1"/>
  <c r="AS50" i="39"/>
  <c r="AS23" i="39" a="1"/>
  <c r="AS23" i="39"/>
  <c r="AR16" i="39" a="1"/>
  <c r="AR16" i="39"/>
  <c r="AP9" i="39" a="1"/>
  <c r="AP9" i="39"/>
  <c r="AR91" i="39" a="1"/>
  <c r="AR91" i="39"/>
  <c r="AH84" i="39"/>
  <c r="AF79" i="39"/>
  <c r="AG16" i="39"/>
  <c r="AI14" i="39"/>
  <c r="AG13" i="39"/>
  <c r="AH94" i="39"/>
  <c r="AQ46" i="39" a="1"/>
  <c r="AQ46" i="39"/>
  <c r="AG37" i="39"/>
  <c r="AG65" i="39"/>
  <c r="AS63" i="39" a="1"/>
  <c r="AS63" i="39"/>
  <c r="AP6" i="39" a="1"/>
  <c r="AP6" i="39"/>
  <c r="AF78" i="39"/>
  <c r="AP34" i="39" a="1"/>
  <c r="AP34" i="39"/>
  <c r="AR29" i="39" a="1"/>
  <c r="AR29" i="39"/>
  <c r="AP18" i="39" a="1"/>
  <c r="AP18" i="39"/>
  <c r="AP97" i="39" a="1"/>
  <c r="AP97" i="39"/>
  <c r="AG79" i="39"/>
  <c r="AR59" i="39" a="1"/>
  <c r="AR59" i="39"/>
  <c r="AF52" i="39"/>
  <c r="AP76" i="39" a="1"/>
  <c r="AP76" i="39"/>
  <c r="AS62" i="39" a="1"/>
  <c r="AS62" i="39"/>
  <c r="AQ61" i="39" a="1"/>
  <c r="AQ61" i="39"/>
  <c r="AI100" i="39"/>
  <c r="AS51" i="39" a="1"/>
  <c r="AS51" i="39"/>
  <c r="AH50" i="39"/>
  <c r="AH100" i="39"/>
  <c r="AH24" i="39"/>
  <c r="AF74" i="39"/>
  <c r="AS35" i="39" a="1"/>
  <c r="AS35" i="39"/>
  <c r="AS2" i="39" a="1"/>
  <c r="AS2" i="39"/>
  <c r="AQ23" i="39" a="1"/>
  <c r="AQ23" i="39"/>
  <c r="AR14" i="39" a="1"/>
  <c r="AR14" i="39"/>
  <c r="AP50" i="39" a="1"/>
  <c r="AP50" i="39"/>
  <c r="AR47" i="39" a="1"/>
  <c r="AR47" i="39"/>
  <c r="AS8" i="39" a="1"/>
  <c r="AS8" i="39"/>
  <c r="AG51" i="39"/>
  <c r="AG47" i="39"/>
  <c r="AI89" i="39"/>
  <c r="AI30" i="39"/>
  <c r="AH4" i="39"/>
  <c r="AP77" i="39" a="1"/>
  <c r="AP77" i="39"/>
  <c r="AP22" i="39" a="1"/>
  <c r="AP22" i="39"/>
  <c r="AQ8" i="39" a="1"/>
  <c r="AQ8" i="39"/>
  <c r="AF40" i="39"/>
  <c r="AQ44" i="39" a="1"/>
  <c r="AQ44" i="39"/>
  <c r="AI27" i="39"/>
  <c r="AS18" i="39" a="1"/>
  <c r="AS18" i="39"/>
  <c r="AF43" i="39"/>
  <c r="AH78" i="39"/>
  <c r="AF38" i="39"/>
  <c r="AG60" i="39"/>
  <c r="AS57" i="39" a="1"/>
  <c r="AS57" i="39"/>
  <c r="AS48" i="39" a="1"/>
  <c r="AS48" i="39"/>
  <c r="AQ78" i="39" a="1"/>
  <c r="AQ78" i="39"/>
  <c r="AS40" i="39" a="1"/>
  <c r="AS40" i="39"/>
  <c r="AG94" i="39"/>
  <c r="AQ34" i="39" a="1"/>
  <c r="AQ34" i="39"/>
  <c r="AG96" i="39"/>
  <c r="AG27" i="39"/>
  <c r="AS88" i="39" a="1"/>
  <c r="AS88" i="39"/>
  <c r="AS79" i="39" a="1"/>
  <c r="AS79" i="39"/>
  <c r="AG17" i="39"/>
  <c r="AH7" i="39"/>
  <c r="AR97" i="39" a="1"/>
  <c r="AR97" i="39"/>
  <c r="AR57" i="39" a="1"/>
  <c r="AR57" i="39"/>
  <c r="AP92" i="39" a="1"/>
  <c r="AP92" i="39"/>
  <c r="AR48" i="39" a="1"/>
  <c r="AR48" i="39"/>
  <c r="AF46" i="39"/>
  <c r="AH43" i="39"/>
  <c r="AR86" i="39" a="1"/>
  <c r="AR86" i="39"/>
  <c r="AH32" i="39"/>
  <c r="AP96" i="39" a="1"/>
  <c r="AP96" i="39"/>
  <c r="AK27" i="39" a="1"/>
  <c r="AK27" i="39"/>
  <c r="AR76" i="39" a="1"/>
  <c r="AR76" i="39"/>
  <c r="AP75" i="39" a="1"/>
  <c r="AP75" i="39"/>
  <c r="AH88" i="39"/>
  <c r="AH63" i="39"/>
  <c r="AP21" i="39" a="1"/>
  <c r="AP21" i="39"/>
  <c r="AR72" i="39" a="1"/>
  <c r="AR72" i="39"/>
  <c r="AH79" i="39"/>
  <c r="AQ15" i="39" a="1"/>
  <c r="AQ15" i="39"/>
  <c r="AI73" i="39"/>
  <c r="AS87" i="39" a="1"/>
  <c r="AS87" i="39"/>
  <c r="AQ97" i="39" a="1"/>
  <c r="AQ97" i="39"/>
  <c r="AQ57" i="39" a="1"/>
  <c r="AQ57" i="39"/>
  <c r="AQ40" i="39" a="1"/>
  <c r="AQ40" i="39"/>
  <c r="AI91" i="39"/>
  <c r="AI84" i="39"/>
  <c r="AG29" i="39"/>
  <c r="AQ76" i="39" a="1"/>
  <c r="AQ76" i="39"/>
  <c r="AQ74" i="39" a="1"/>
  <c r="AQ74" i="39"/>
  <c r="AI71" i="39"/>
  <c r="AH13" i="39"/>
  <c r="AQ55" i="39" a="1"/>
  <c r="AQ55" i="39"/>
  <c r="AG52" i="39"/>
  <c r="AS66" i="39" a="1"/>
  <c r="AS66" i="39"/>
  <c r="AG63" i="39"/>
  <c r="AF12" i="39"/>
  <c r="AR87" i="39" a="1"/>
  <c r="AR87" i="39"/>
  <c r="AH31" i="39"/>
  <c r="AF29" i="39"/>
  <c r="AF63" i="39"/>
  <c r="AF72" i="39"/>
  <c r="AS61" i="39" a="1"/>
  <c r="AS61" i="39"/>
  <c r="AG59" i="39"/>
  <c r="AI42" i="39"/>
  <c r="AI28" i="39"/>
  <c r="AI19" i="39"/>
  <c r="AQ70" i="39" a="1"/>
  <c r="AQ70" i="39"/>
  <c r="AR62" i="39" a="1"/>
  <c r="AR62" i="39"/>
  <c r="AP91" i="39" a="1"/>
  <c r="AP91" i="39"/>
  <c r="AF85" i="39"/>
  <c r="AP98" i="39" a="1"/>
  <c r="AP98" i="39"/>
  <c r="AP70" i="39" a="1"/>
  <c r="AP70" i="39"/>
  <c r="AG62" i="39"/>
  <c r="AQ39" i="39" a="1"/>
  <c r="AQ39" i="39"/>
  <c r="AQ101" i="39" a="1"/>
  <c r="AQ101" i="39"/>
  <c r="AR58" i="39" a="1"/>
  <c r="AR58" i="39"/>
  <c r="AP56" i="39" a="1"/>
  <c r="AP56" i="39"/>
  <c r="AH53" i="39"/>
  <c r="AP51" i="39" a="1"/>
  <c r="AP51" i="39"/>
  <c r="AP42" i="39" a="1"/>
  <c r="AP42" i="39"/>
  <c r="AH41" i="39"/>
  <c r="AR38" i="39" a="1"/>
  <c r="AR38" i="39"/>
  <c r="AF101" i="39"/>
  <c r="AM30" i="39" a="1"/>
  <c r="AM30" i="39"/>
  <c r="AH3" i="39"/>
  <c r="AH26" i="39"/>
  <c r="AP95" i="39" a="1"/>
  <c r="AP95" i="39"/>
  <c r="AH99" i="39"/>
  <c r="AP2" i="39" a="1"/>
  <c r="AP2" i="39"/>
  <c r="AH64" i="39"/>
  <c r="AH20" i="39"/>
  <c r="AH83" i="39"/>
  <c r="AF68" i="39"/>
  <c r="AQ93" i="39" a="1"/>
  <c r="AQ93" i="39"/>
  <c r="AI6" i="39"/>
  <c r="AH52" i="39"/>
  <c r="AS13" i="39" a="1"/>
  <c r="AS13" i="39"/>
  <c r="AS59" i="39" a="1"/>
  <c r="AS59" i="39"/>
  <c r="AQ32" i="39" a="1"/>
  <c r="AQ32" i="39"/>
  <c r="AH45" i="39"/>
  <c r="AH66" i="39"/>
  <c r="AP86" i="39" a="1"/>
  <c r="AP86" i="39"/>
  <c r="AH85" i="39"/>
  <c r="AP32" i="39" a="1"/>
  <c r="AP32" i="39"/>
  <c r="AG73" i="39"/>
  <c r="AG80" i="39"/>
  <c r="AQ45" i="39" a="1"/>
  <c r="AQ45" i="39"/>
  <c r="AQ66" i="39" a="1"/>
  <c r="AQ66" i="39"/>
  <c r="AI77" i="39"/>
  <c r="AQ100" i="39" a="1"/>
  <c r="AQ100" i="39"/>
  <c r="AI22" i="39"/>
  <c r="AI68" i="39"/>
  <c r="AP23" i="39" a="1"/>
  <c r="AP23" i="39"/>
  <c r="AI10" i="39"/>
  <c r="AI5" i="39"/>
  <c r="AG56" i="39"/>
  <c r="AI53" i="39"/>
  <c r="AQ42" i="39" a="1"/>
  <c r="AQ42" i="39"/>
  <c r="AG28" i="39"/>
  <c r="AS26" i="39" a="1"/>
  <c r="AS26" i="39"/>
  <c r="AI60" i="39"/>
  <c r="AI55" i="39"/>
  <c r="AI92" i="39"/>
  <c r="AI46" i="39"/>
  <c r="AI78" i="39"/>
  <c r="AI94" i="39"/>
  <c r="AQ38" i="39" a="1"/>
  <c r="AQ38" i="39"/>
  <c r="AI37" i="39"/>
  <c r="AI34" i="39"/>
  <c r="AI96" i="39"/>
  <c r="AI25" i="39"/>
  <c r="AI65" i="39"/>
  <c r="AI21" i="39"/>
  <c r="AP10" i="39" a="1"/>
  <c r="AP10" i="39"/>
  <c r="AF8" i="39"/>
  <c r="AR6" i="39" a="1"/>
  <c r="AR6" i="39"/>
  <c r="AP5" i="39" a="1"/>
  <c r="AP5" i="39"/>
  <c r="AP65" i="39" a="1"/>
  <c r="AP65" i="39"/>
  <c r="AG48" i="39"/>
  <c r="AG36" i="39"/>
  <c r="AQ72" i="39" a="1"/>
  <c r="AQ72" i="39"/>
  <c r="AF48" i="39"/>
  <c r="AF36" i="39"/>
  <c r="AF88" i="39"/>
  <c r="AH23" i="39"/>
  <c r="AS47" i="39" a="1"/>
  <c r="AS47" i="39"/>
  <c r="AG84" i="39"/>
  <c r="AI95" i="39"/>
  <c r="AR56" i="39" a="1"/>
  <c r="AR56" i="39"/>
  <c r="AR95" i="39" a="1"/>
  <c r="AR95" i="39"/>
  <c r="AR22" i="39" a="1"/>
  <c r="AR22" i="39"/>
  <c r="AI69" i="39"/>
  <c r="AG14" i="39"/>
  <c r="AI44" i="39"/>
  <c r="AQ90" i="39" a="1"/>
  <c r="AQ90" i="39"/>
  <c r="AG95" i="39"/>
  <c r="AI83" i="39"/>
  <c r="AR60" i="39" a="1"/>
  <c r="AR60" i="39"/>
  <c r="AF58" i="39"/>
  <c r="AF53" i="39"/>
  <c r="AH92" i="39"/>
  <c r="AF49" i="39"/>
  <c r="AH46" i="39"/>
  <c r="AF44" i="39"/>
  <c r="AP41" i="39" a="1"/>
  <c r="AP41" i="39"/>
  <c r="AH37" i="39"/>
  <c r="AF89" i="39"/>
  <c r="AH34" i="39"/>
  <c r="AF33" i="39"/>
  <c r="AH96" i="39"/>
  <c r="AR27" i="39" a="1"/>
  <c r="AR27" i="39"/>
  <c r="AR75" i="39" a="1"/>
  <c r="AR75" i="39"/>
  <c r="AF99" i="39"/>
  <c r="AR21" i="39" a="1"/>
  <c r="AR21" i="39"/>
  <c r="AF20" i="39"/>
  <c r="AH18" i="39"/>
  <c r="AR17" i="39" a="1"/>
  <c r="AR17" i="39"/>
  <c r="AS12" i="39" a="1"/>
  <c r="AS12" i="39"/>
  <c r="AQ67" i="39" a="1"/>
  <c r="AQ67" i="39"/>
  <c r="AI7" i="39"/>
  <c r="AG6" i="39"/>
  <c r="AQ68" i="39" a="1"/>
  <c r="AQ68" i="39"/>
  <c r="AP14" i="39" a="1"/>
  <c r="AP14" i="39"/>
  <c r="AR93" i="39" a="1"/>
  <c r="AR93" i="39"/>
  <c r="AF11" i="39"/>
  <c r="AF62" i="39"/>
  <c r="AR8" i="39" a="1"/>
  <c r="AR8" i="39"/>
  <c r="AP61" i="39" a="1"/>
  <c r="AP61" i="39"/>
  <c r="AN4" i="39" a="1"/>
  <c r="AN4" i="39"/>
  <c r="AF4" i="39"/>
  <c r="AQ43" i="39" a="1"/>
  <c r="AQ43" i="39"/>
  <c r="AS39" i="39" a="1"/>
  <c r="AS39" i="39"/>
  <c r="AG24" i="39"/>
  <c r="AG71" i="39"/>
  <c r="AP16" i="39" a="1"/>
  <c r="AP16" i="39"/>
  <c r="AH11" i="39"/>
  <c r="AP73" i="39" a="1"/>
  <c r="AP73" i="39"/>
  <c r="AR61" i="39" a="1"/>
  <c r="AR61" i="39"/>
  <c r="AQ29" i="39" a="1"/>
  <c r="AQ29" i="39"/>
  <c r="AH51" i="39"/>
  <c r="AH42" i="39"/>
  <c r="AR101" i="39" a="1"/>
  <c r="AR101" i="39"/>
  <c r="AR77" i="39" a="1"/>
  <c r="AR77" i="39"/>
  <c r="AR90" i="39" a="1"/>
  <c r="AR90" i="39"/>
  <c r="AR2" i="39" a="1"/>
  <c r="AR2" i="39"/>
  <c r="AR19" i="39" a="1"/>
  <c r="AR19" i="39"/>
  <c r="AH68" i="39"/>
  <c r="AI38" i="39"/>
  <c r="AI33" i="39"/>
  <c r="AI3" i="39"/>
  <c r="AI99" i="39"/>
  <c r="AQ2" i="39" a="1"/>
  <c r="AQ2" i="39"/>
  <c r="AI20" i="39"/>
  <c r="AQ19" i="39" a="1"/>
  <c r="AQ19" i="39"/>
  <c r="AR69" i="39" a="1"/>
  <c r="AR69" i="39"/>
  <c r="AH10" i="39"/>
  <c r="AH5" i="39"/>
  <c r="AP68" i="39" a="1"/>
  <c r="AP68" i="39"/>
  <c r="AF90" i="39"/>
  <c r="AF2" i="39"/>
  <c r="AF19" i="39"/>
  <c r="AG69" i="39"/>
  <c r="AG10" i="39"/>
  <c r="AS81" i="39" a="1"/>
  <c r="AS81" i="39"/>
  <c r="AQ5" i="39" a="1"/>
  <c r="AQ5" i="39"/>
  <c r="AP4" i="39" a="1"/>
  <c r="AP4" i="39"/>
  <c r="AG49" i="39"/>
  <c r="AG41" i="39"/>
  <c r="AG89" i="39"/>
  <c r="AG30" i="39"/>
  <c r="AG26" i="39"/>
  <c r="AG64" i="39"/>
  <c r="AQ83" i="39" a="1"/>
  <c r="AQ83" i="39"/>
  <c r="AR82" i="39" a="1"/>
  <c r="AR82" i="39"/>
  <c r="AR81" i="39" a="1"/>
  <c r="AR81" i="39"/>
  <c r="AP17" i="39" a="1"/>
  <c r="AP17" i="39"/>
  <c r="AH55" i="39"/>
  <c r="AF30" i="39"/>
  <c r="AF26" i="39"/>
  <c r="AF64" i="39"/>
  <c r="AF83" i="39"/>
  <c r="AI15" i="39"/>
  <c r="AG82" i="39"/>
  <c r="AI9" i="39"/>
  <c r="AQ81" i="39" a="1"/>
  <c r="AQ81" i="39"/>
  <c r="AI97" i="39"/>
  <c r="AS52" i="39" a="1"/>
  <c r="AS52" i="39"/>
  <c r="AI43" i="39"/>
  <c r="AF82" i="39"/>
  <c r="AQ54" i="39" a="1"/>
  <c r="AQ54" i="39"/>
  <c r="AH54" i="39"/>
  <c r="AG54" i="39"/>
  <c r="AQ4" i="39" a="1"/>
  <c r="AQ4" i="39"/>
  <c r="AQ27" i="39" a="1"/>
  <c r="AQ27" i="39"/>
  <c r="AF69" i="39"/>
  <c r="AR39" i="39" a="1"/>
  <c r="AR39" i="39"/>
  <c r="AS31" i="39" a="1"/>
  <c r="AS31" i="39"/>
  <c r="AR41" i="39" a="1"/>
  <c r="AR41" i="39"/>
  <c r="AR3" i="39" a="1"/>
  <c r="AR3" i="39"/>
  <c r="AR64" i="39" a="1"/>
  <c r="AR64" i="39"/>
  <c r="AS54" i="39" a="1"/>
  <c r="AS54" i="39"/>
  <c r="AP11" i="39" a="1"/>
  <c r="AP11" i="39"/>
  <c r="AP67" i="39" a="1"/>
  <c r="AP67" i="39"/>
  <c r="AP81" i="39" a="1"/>
  <c r="AP81" i="39"/>
  <c r="AP39" i="39" a="1"/>
  <c r="AP39" i="39"/>
  <c r="AP35" i="39" a="1"/>
  <c r="AP35" i="39"/>
  <c r="AG23" i="39"/>
  <c r="AG70" i="39"/>
  <c r="AS36" i="39" a="1"/>
  <c r="AS36" i="39"/>
  <c r="AS29" i="39" a="1"/>
  <c r="AS29" i="39"/>
  <c r="AQ86" i="39" a="1"/>
  <c r="AQ86" i="39"/>
  <c r="AP90" i="39" a="1"/>
  <c r="AP90" i="39"/>
  <c r="AS71" i="39" a="1"/>
  <c r="AS71" i="39"/>
  <c r="AP59" i="39" a="1"/>
  <c r="AP59" i="39"/>
  <c r="AQ37" i="39" a="1"/>
  <c r="AQ37" i="39"/>
  <c r="AR10" i="39" a="1"/>
  <c r="AR10" i="39"/>
  <c r="AF15" i="39"/>
  <c r="AS85" i="39" a="1"/>
  <c r="AS85" i="39"/>
  <c r="AQ88" i="39" a="1"/>
  <c r="AQ88" i="39"/>
  <c r="AR49" i="39" a="1"/>
  <c r="AR49" i="39"/>
  <c r="AQ25" i="39" a="1"/>
  <c r="AQ25" i="39"/>
  <c r="AQ18" i="39" a="1"/>
  <c r="AQ18" i="39"/>
  <c r="AS6" i="39" a="1"/>
  <c r="AS6" i="39"/>
  <c r="AP87" i="39" a="1"/>
  <c r="AP87" i="39"/>
  <c r="AR33" i="39" a="1"/>
  <c r="AR33" i="39"/>
  <c r="AS24" i="39" a="1"/>
  <c r="AS24" i="39"/>
  <c r="AR83" i="39" a="1"/>
  <c r="AR83" i="39"/>
  <c r="AF54" i="39"/>
  <c r="AF45" i="39"/>
  <c r="AF100" i="39"/>
  <c r="AF24" i="39"/>
  <c r="AF71" i="39"/>
  <c r="AS43" i="39" a="1"/>
  <c r="AS43" i="39"/>
  <c r="AS74" i="39" a="1"/>
  <c r="AS74" i="39"/>
  <c r="AR68" i="39" a="1"/>
  <c r="AR68" i="39"/>
  <c r="AS5" i="39" a="1"/>
  <c r="AS5" i="39"/>
  <c r="AI11" i="39"/>
  <c r="AG87" i="39"/>
  <c r="AQ52" i="39" a="1"/>
  <c r="AQ52" i="39"/>
  <c r="AQ92" i="39" a="1"/>
  <c r="AQ92" i="39"/>
  <c r="AP45" i="39" a="1"/>
  <c r="AP45" i="39"/>
  <c r="AQ36" i="39" a="1"/>
  <c r="AQ36" i="39"/>
  <c r="AS100" i="39" a="1"/>
  <c r="AS100" i="39"/>
  <c r="AS76" i="39" a="1"/>
  <c r="AS76" i="39"/>
  <c r="AR26" i="39" a="1"/>
  <c r="AR26" i="39"/>
  <c r="AQ65" i="39" a="1"/>
  <c r="AQ65" i="39"/>
  <c r="AP71" i="39" a="1"/>
  <c r="AP71" i="39"/>
  <c r="AP62" i="39" a="1"/>
  <c r="AP62" i="39"/>
  <c r="AQ6" i="39" a="1"/>
  <c r="AQ6" i="39"/>
  <c r="AI56" i="39"/>
  <c r="AG50" i="39"/>
  <c r="AG85" i="39"/>
  <c r="AG31" i="39"/>
  <c r="AF13" i="39"/>
  <c r="AF73" i="39"/>
  <c r="AF80" i="39"/>
  <c r="AQ58" i="39" a="1"/>
  <c r="AQ58" i="39"/>
  <c r="AQ56" i="39" a="1"/>
  <c r="AQ56" i="39"/>
  <c r="AP52" i="39" a="1"/>
  <c r="AP52" i="39"/>
  <c r="AP49" i="39" a="1"/>
  <c r="AP49" i="39"/>
  <c r="AS46" i="39" a="1"/>
  <c r="AS46" i="39"/>
  <c r="AS44" i="39" a="1"/>
  <c r="AS44" i="39"/>
  <c r="AS42" i="39" a="1"/>
  <c r="AS42" i="39"/>
  <c r="AR66" i="39" a="1"/>
  <c r="AR66" i="39"/>
  <c r="AR40" i="39" a="1"/>
  <c r="AR40" i="39"/>
  <c r="AR94" i="39" a="1"/>
  <c r="AR94" i="39"/>
  <c r="AQ85" i="39" a="1"/>
  <c r="AQ85" i="39"/>
  <c r="AP36" i="39" a="1"/>
  <c r="AP36" i="39"/>
  <c r="AP33" i="39" a="1"/>
  <c r="AP33" i="39"/>
  <c r="AS96" i="39" a="1"/>
  <c r="AS96" i="39"/>
  <c r="AS30" i="39" a="1"/>
  <c r="AS30" i="39"/>
  <c r="AS28" i="39" a="1"/>
  <c r="AS28" i="39"/>
  <c r="AR100" i="39" a="1"/>
  <c r="AR100" i="39"/>
  <c r="AQ26" i="39" a="1"/>
  <c r="AQ26" i="39"/>
  <c r="AQ95" i="39" a="1"/>
  <c r="AQ95" i="39"/>
  <c r="AQ24" i="39" a="1"/>
  <c r="AQ24" i="39"/>
  <c r="AP74" i="39" a="1"/>
  <c r="AP74" i="39"/>
  <c r="AP64" i="39" a="1"/>
  <c r="AP64" i="39"/>
  <c r="AS21" i="39" a="1"/>
  <c r="AS21" i="39"/>
  <c r="AS20" i="39" a="1"/>
  <c r="AS20" i="39"/>
  <c r="AS19" i="39" a="1"/>
  <c r="AS19" i="39"/>
  <c r="AR70" i="39" a="1"/>
  <c r="AR70" i="39"/>
  <c r="AR79" i="39" a="1"/>
  <c r="AR79" i="39"/>
  <c r="AQ69" i="39" a="1"/>
  <c r="AQ69" i="39"/>
  <c r="AQ14" i="39" a="1"/>
  <c r="AQ14" i="39"/>
  <c r="AQ13" i="39" a="1"/>
  <c r="AQ13" i="39"/>
  <c r="AP12" i="39" a="1"/>
  <c r="AP12" i="39"/>
  <c r="AH35" i="39"/>
  <c r="AH28" i="39"/>
  <c r="AH95" i="39"/>
  <c r="AH22" i="39"/>
  <c r="AQ60" i="39" a="1"/>
  <c r="AQ60" i="39"/>
  <c r="AP54" i="39" a="1"/>
  <c r="AP54" i="39"/>
  <c r="AR44" i="39" a="1"/>
  <c r="AR44" i="39"/>
  <c r="AR42" i="39" a="1"/>
  <c r="AR42" i="39"/>
  <c r="AQ94" i="39" a="1"/>
  <c r="AQ94" i="39"/>
  <c r="AP101" i="39" a="1"/>
  <c r="AP101" i="39"/>
  <c r="AP85" i="39" a="1"/>
  <c r="AP85" i="39"/>
  <c r="AS84" i="39" a="1"/>
  <c r="AS84" i="39"/>
  <c r="AS32" i="39" a="1"/>
  <c r="AS32" i="39"/>
  <c r="AR30" i="39" a="1"/>
  <c r="AR30" i="39"/>
  <c r="AR28" i="39" a="1"/>
  <c r="AR28" i="39"/>
  <c r="AQ75" i="39" a="1"/>
  <c r="AQ75" i="39"/>
  <c r="AP24" i="39" a="1"/>
  <c r="AP24" i="39"/>
  <c r="AR20" i="39" a="1"/>
  <c r="AR20" i="39"/>
  <c r="AQ79" i="39" a="1"/>
  <c r="AQ79" i="39"/>
  <c r="AQ17" i="39" a="1"/>
  <c r="AQ17" i="39"/>
  <c r="AP13" i="39" a="1"/>
  <c r="AP13" i="39"/>
  <c r="AS73" i="39" a="1"/>
  <c r="AS73" i="39"/>
  <c r="AS9" i="39" a="1"/>
  <c r="AS9" i="39"/>
  <c r="AS80" i="39" a="1"/>
  <c r="AS80" i="39"/>
  <c r="AI58" i="39"/>
  <c r="AI49" i="39"/>
  <c r="AI41" i="39"/>
  <c r="AP60" i="39" a="1"/>
  <c r="AP60" i="39"/>
  <c r="AP58" i="39" a="1"/>
  <c r="AP58" i="39"/>
  <c r="AS55" i="39" a="1"/>
  <c r="AS55" i="39"/>
  <c r="AS53" i="39" a="1"/>
  <c r="AS53" i="39"/>
  <c r="AR50" i="39" a="1"/>
  <c r="AR50" i="39"/>
  <c r="AR46" i="39" a="1"/>
  <c r="AR46" i="39"/>
  <c r="AP40" i="39" a="1"/>
  <c r="AP40" i="39"/>
  <c r="AP38" i="39" a="1"/>
  <c r="AP38" i="39"/>
  <c r="AS37" i="39" a="1"/>
  <c r="AS37" i="39"/>
  <c r="AS89" i="39" a="1"/>
  <c r="AS89" i="39"/>
  <c r="AR84" i="39" a="1"/>
  <c r="AR84" i="39"/>
  <c r="AR32" i="39" a="1"/>
  <c r="AR32" i="39"/>
  <c r="AR96" i="39" a="1"/>
  <c r="AR96" i="39"/>
  <c r="AQ30" i="39" a="1"/>
  <c r="AQ30" i="39"/>
  <c r="AQ28" i="39" a="1"/>
  <c r="AQ28" i="39"/>
  <c r="AP26" i="39" a="1"/>
  <c r="AP26" i="39"/>
  <c r="AS25" i="39" a="1"/>
  <c r="AS25" i="39"/>
  <c r="AS99" i="39" a="1"/>
  <c r="AS99" i="39"/>
  <c r="AR23" i="39" a="1"/>
  <c r="AR23" i="39"/>
  <c r="AR63" i="39" a="1"/>
  <c r="AR63" i="39"/>
  <c r="AP79" i="39" a="1"/>
  <c r="AP79" i="39"/>
  <c r="AP69" i="39" a="1"/>
  <c r="AP69" i="39"/>
  <c r="AS82" i="39" a="1"/>
  <c r="AS82" i="39"/>
  <c r="AS11" i="39" a="1"/>
  <c r="AS11" i="39"/>
  <c r="AR73" i="39" a="1"/>
  <c r="AR73" i="39"/>
  <c r="AR80" i="39" a="1"/>
  <c r="AR80" i="39"/>
  <c r="AQ7" i="39" a="1"/>
  <c r="AQ7" i="39"/>
  <c r="AF56" i="39"/>
  <c r="AF47" i="39"/>
  <c r="AF35" i="39"/>
  <c r="AF28" i="39"/>
  <c r="AI67" i="39"/>
  <c r="AR53" i="39" a="1"/>
  <c r="AR53" i="39"/>
  <c r="AR51" i="39" a="1"/>
  <c r="AR51" i="39"/>
  <c r="AQ48" i="39" a="1"/>
  <c r="AQ48" i="39"/>
  <c r="AP66" i="39" a="1"/>
  <c r="AP66" i="39"/>
  <c r="AS91" i="39" a="1"/>
  <c r="AS91" i="39"/>
  <c r="AS86" i="39" a="1"/>
  <c r="AS86" i="39"/>
  <c r="AR35" i="39" a="1"/>
  <c r="AR35" i="39"/>
  <c r="AQ96" i="39" a="1"/>
  <c r="AQ96" i="39"/>
  <c r="AP28" i="39" a="1"/>
  <c r="AP28" i="39"/>
  <c r="AP100" i="39" a="1"/>
  <c r="AP100" i="39"/>
  <c r="AS98" i="39" a="1"/>
  <c r="AS98" i="39"/>
  <c r="AR99" i="39" a="1"/>
  <c r="AR99" i="39"/>
  <c r="AQ63" i="39" a="1"/>
  <c r="AQ63" i="39"/>
  <c r="AP19" i="39" a="1"/>
  <c r="AP19" i="39"/>
  <c r="AS16" i="39" a="1"/>
  <c r="AS16" i="39"/>
  <c r="AS15" i="39" a="1"/>
  <c r="AS15" i="39"/>
  <c r="AR11" i="39" a="1"/>
  <c r="AR11" i="39"/>
  <c r="AQ9" i="39" a="1"/>
  <c r="AQ9" i="39"/>
  <c r="AS97" i="39" a="1"/>
  <c r="AS97" i="39"/>
  <c r="AG53" i="39"/>
  <c r="AG44" i="39"/>
  <c r="AG38" i="39"/>
  <c r="AG33" i="39"/>
  <c r="AG3" i="39"/>
  <c r="AG99" i="39"/>
  <c r="AG20" i="39"/>
  <c r="AI17" i="39"/>
  <c r="AF93" i="39"/>
  <c r="AH67" i="39"/>
  <c r="AH81" i="39"/>
  <c r="AK4" i="39" a="1"/>
  <c r="AK4" i="39"/>
  <c r="AR55" i="39" a="1"/>
  <c r="AR55" i="39"/>
  <c r="AQ53" i="39" a="1"/>
  <c r="AQ53" i="39"/>
  <c r="AQ51" i="39" a="1"/>
  <c r="AQ51" i="39"/>
  <c r="AQ50" i="39" a="1"/>
  <c r="AQ50" i="39"/>
  <c r="AP48" i="39" a="1"/>
  <c r="AP48" i="39"/>
  <c r="AP46" i="39" a="1"/>
  <c r="AP46" i="39"/>
  <c r="AP44" i="39" a="1"/>
  <c r="AP44" i="39"/>
  <c r="AS78" i="39" a="1"/>
  <c r="AS78" i="39"/>
  <c r="AS41" i="39" a="1"/>
  <c r="AS41" i="39"/>
  <c r="AR37" i="39" a="1"/>
  <c r="AR37" i="39"/>
  <c r="AQ89" i="39" a="1"/>
  <c r="AQ89" i="39"/>
  <c r="AQ35" i="39" a="1"/>
  <c r="AQ35" i="39"/>
  <c r="AQ84" i="39" a="1"/>
  <c r="AQ84" i="39"/>
  <c r="AP30" i="39" a="1"/>
  <c r="AP30" i="39"/>
  <c r="AS27" i="39" a="1"/>
  <c r="AS27" i="39"/>
  <c r="AS3" i="39" a="1"/>
  <c r="AS3" i="39"/>
  <c r="AS90" i="39" a="1"/>
  <c r="AS90" i="39"/>
  <c r="AR98" i="39" a="1"/>
  <c r="AR98" i="39"/>
  <c r="AR88" i="39" a="1"/>
  <c r="AR88" i="39"/>
  <c r="AQ99" i="39" a="1"/>
  <c r="AQ99" i="39"/>
  <c r="AP63" i="39" a="1"/>
  <c r="AP63" i="39"/>
  <c r="AP20" i="39" a="1"/>
  <c r="AP20" i="39"/>
  <c r="AS83" i="39" a="1"/>
  <c r="AS83" i="39"/>
  <c r="AS68" i="39" a="1"/>
  <c r="AS68" i="39"/>
  <c r="AR15" i="39" a="1"/>
  <c r="AR15" i="39"/>
  <c r="AQ11" i="39" a="1"/>
  <c r="AQ11" i="39"/>
  <c r="AQ73" i="39" a="1"/>
  <c r="AQ73" i="39"/>
  <c r="AP8" i="39" a="1"/>
  <c r="AP8" i="39"/>
  <c r="AQ80" i="39" a="1"/>
  <c r="AQ80" i="39"/>
  <c r="AS45" i="39" a="1"/>
  <c r="AS45" i="39"/>
  <c r="AQ82" i="39" a="1"/>
  <c r="AQ82" i="39"/>
  <c r="AS7" i="39" a="1"/>
  <c r="AS7" i="39"/>
  <c r="AI29" i="39"/>
  <c r="AI88" i="39"/>
  <c r="AI63" i="39"/>
  <c r="AI79" i="39"/>
  <c r="AR4" i="39" a="1"/>
  <c r="AR4" i="39"/>
  <c r="AQ59" i="39" a="1"/>
  <c r="AQ59" i="39"/>
  <c r="AP57" i="39" a="1"/>
  <c r="AP57" i="39"/>
  <c r="AP55" i="39" a="1"/>
  <c r="AP55" i="39"/>
  <c r="AP53" i="39" a="1"/>
  <c r="AP53" i="39"/>
  <c r="AS92" i="39" a="1"/>
  <c r="AS92" i="39"/>
  <c r="AS49" i="39" a="1"/>
  <c r="AS49" i="39"/>
  <c r="AR45" i="39" a="1"/>
  <c r="AR45" i="39"/>
  <c r="AR43" i="39" a="1"/>
  <c r="AR43" i="39"/>
  <c r="AR78" i="39" a="1"/>
  <c r="AR78" i="39"/>
  <c r="AQ41" i="39" a="1"/>
  <c r="AQ41" i="39"/>
  <c r="AP37" i="39" a="1"/>
  <c r="AP37" i="39"/>
  <c r="AP89" i="39" a="1"/>
  <c r="AP89" i="39"/>
  <c r="AS34" i="39" a="1"/>
  <c r="AS34" i="39"/>
  <c r="AS33" i="39" a="1"/>
  <c r="AS33" i="39"/>
  <c r="AS77" i="39" a="1"/>
  <c r="AS77" i="39"/>
  <c r="AR31" i="39" a="1"/>
  <c r="AR31" i="39"/>
  <c r="AQ3" i="39" a="1"/>
  <c r="AQ3" i="39"/>
  <c r="AP88" i="39" a="1"/>
  <c r="AP88" i="39"/>
  <c r="AP25" i="39" a="1"/>
  <c r="AP25" i="39"/>
  <c r="AP99" i="39" a="1"/>
  <c r="AP99" i="39"/>
  <c r="AS65" i="39" a="1"/>
  <c r="AS65" i="39"/>
  <c r="AS64" i="39" a="1"/>
  <c r="AS64" i="39"/>
  <c r="AS22" i="39" a="1"/>
  <c r="AS22" i="39"/>
  <c r="AR71" i="39" a="1"/>
  <c r="AR71" i="39"/>
  <c r="AR18" i="39" a="1"/>
  <c r="AR18" i="39"/>
  <c r="AQ16" i="39" a="1"/>
  <c r="AQ16" i="39"/>
  <c r="AP15" i="39" a="1"/>
  <c r="AP15" i="39"/>
  <c r="AP82" i="39" a="1"/>
  <c r="AP82" i="39"/>
  <c r="AP93" i="39" a="1"/>
  <c r="AP93" i="39"/>
  <c r="AS67" i="39" a="1"/>
  <c r="AS67" i="39"/>
  <c r="AS10" i="39" a="1"/>
  <c r="AS10" i="39"/>
  <c r="AR7" i="39" a="1"/>
  <c r="AR7" i="39"/>
  <c r="AP80" i="39" a="1"/>
  <c r="AP80" i="39"/>
  <c r="AF9" i="39"/>
  <c r="AF97" i="39"/>
  <c r="AS60" i="39" a="1"/>
  <c r="AS60" i="39"/>
  <c r="AS58" i="39" a="1"/>
  <c r="AS58" i="39"/>
  <c r="AS56" i="39" a="1"/>
  <c r="AS56" i="39"/>
  <c r="AR54" i="39" a="1"/>
  <c r="AR54" i="39"/>
  <c r="AR52" i="39" a="1"/>
  <c r="AR52" i="39"/>
  <c r="AR92" i="39" a="1"/>
  <c r="AR92" i="39"/>
  <c r="AQ49" i="39" a="1"/>
  <c r="AQ49" i="39"/>
  <c r="AQ47" i="39" a="1"/>
  <c r="AQ47" i="39"/>
  <c r="AP43" i="39" a="1"/>
  <c r="AP43" i="39"/>
  <c r="AP78" i="39" a="1"/>
  <c r="AP78" i="39"/>
  <c r="AS94" i="39" a="1"/>
  <c r="AS94" i="39"/>
  <c r="AS38" i="39" a="1"/>
  <c r="AS38" i="39"/>
  <c r="AS101" i="39" a="1"/>
  <c r="AS101" i="39"/>
  <c r="AR85" i="39" a="1"/>
  <c r="AR85" i="39"/>
  <c r="AR36" i="39" a="1"/>
  <c r="AR36" i="39"/>
  <c r="AR34" i="39" a="1"/>
  <c r="AR34" i="39"/>
  <c r="AQ33" i="39" a="1"/>
  <c r="AQ33" i="39"/>
  <c r="AQ77" i="39" a="1"/>
  <c r="AQ77" i="39"/>
  <c r="AQ31" i="39" a="1"/>
  <c r="AQ31" i="39"/>
  <c r="AP29" i="39" a="1"/>
  <c r="AP29" i="39"/>
  <c r="AP27" i="39" a="1"/>
  <c r="AP27" i="39"/>
  <c r="AP3" i="39" a="1"/>
  <c r="AP3" i="39"/>
  <c r="AS75" i="39" a="1"/>
  <c r="AS75" i="39"/>
  <c r="AS95" i="39" a="1"/>
  <c r="AS95" i="39"/>
  <c r="AR24" i="39" a="1"/>
  <c r="AR24" i="39"/>
  <c r="AR65" i="39" a="1"/>
  <c r="AR65" i="39"/>
  <c r="AQ64" i="39" a="1"/>
  <c r="AQ64" i="39"/>
  <c r="AQ22" i="39" a="1"/>
  <c r="AQ22" i="39"/>
  <c r="AQ71" i="39" a="1"/>
  <c r="AQ71" i="39"/>
  <c r="AP72" i="39" a="1"/>
  <c r="AP72" i="39"/>
  <c r="AP83" i="39" a="1"/>
  <c r="AP83" i="39"/>
  <c r="AS17" i="39" a="1"/>
  <c r="AS17" i="39"/>
  <c r="AS69" i="39" a="1"/>
  <c r="AS69" i="39"/>
  <c r="AS14" i="39" a="1"/>
  <c r="AS14" i="39"/>
  <c r="AR13" i="39" a="1"/>
  <c r="AR13" i="39"/>
  <c r="AR67" i="39" a="1"/>
  <c r="AR67" i="39"/>
  <c r="AQ10" i="39" a="1"/>
  <c r="AQ10" i="39"/>
  <c r="AQ62" i="39" a="1"/>
  <c r="AQ62" i="39"/>
  <c r="AQ87" i="39" a="1"/>
  <c r="AQ87" i="39"/>
  <c r="AP7" i="39" a="1"/>
  <c r="AP7" i="39"/>
  <c r="AR5" i="39" a="1"/>
  <c r="AR5" i="39"/>
  <c r="AS4" i="39" a="1"/>
  <c r="AS4" i="39"/>
  <c r="AG57" i="39"/>
  <c r="AI31" i="39"/>
  <c r="AL76" i="39" a="1"/>
  <c r="AL76" i="39"/>
  <c r="AL74" i="39" a="1"/>
  <c r="AL74" i="39"/>
  <c r="AI23" i="39"/>
  <c r="AI70" i="39"/>
  <c r="AH16" i="39"/>
  <c r="AH91" i="39"/>
  <c r="AG45" i="39"/>
  <c r="AG66" i="39"/>
  <c r="AI35" i="39"/>
  <c r="AG98" i="39"/>
  <c r="AF87" i="39"/>
  <c r="AH61" i="39"/>
  <c r="AI2" i="39"/>
  <c r="AH77" i="39"/>
  <c r="AF98" i="39"/>
  <c r="AK70" i="39" a="1"/>
  <c r="AK70" i="39"/>
  <c r="AI93" i="39"/>
  <c r="AI8" i="39"/>
  <c r="AF51" i="39"/>
  <c r="AF42" i="39"/>
  <c r="AH89" i="39"/>
  <c r="AG5" i="39"/>
  <c r="AG91" i="39"/>
  <c r="AF10" i="39"/>
  <c r="AF41" i="39"/>
  <c r="AH27" i="39"/>
  <c r="AH25" i="39"/>
  <c r="AH21" i="39"/>
  <c r="AH17" i="39"/>
  <c r="AG67" i="39"/>
  <c r="AI57" i="39"/>
  <c r="AG55" i="39"/>
  <c r="AI48" i="39"/>
  <c r="AG46" i="39"/>
  <c r="AI40" i="39"/>
  <c r="AG34" i="39"/>
  <c r="AI72" i="39"/>
  <c r="AF81" i="39"/>
  <c r="AH97" i="39"/>
  <c r="AG100" i="39"/>
  <c r="AH57" i="39"/>
  <c r="AH48" i="39"/>
  <c r="AF94" i="39"/>
  <c r="AH86" i="39"/>
  <c r="AF96" i="39"/>
  <c r="AF75" i="39"/>
  <c r="AF65" i="39"/>
  <c r="AF18" i="39"/>
  <c r="AG15" i="39"/>
  <c r="AG97" i="39"/>
  <c r="AK97" i="39" a="1"/>
  <c r="AK97" i="39"/>
  <c r="AF6" i="39"/>
  <c r="AF17" i="39"/>
  <c r="AF92" i="39"/>
  <c r="AF34" i="39"/>
  <c r="AH29" i="39"/>
  <c r="AH76" i="39"/>
  <c r="AH74" i="39"/>
  <c r="AF21" i="39"/>
  <c r="AI13" i="39"/>
  <c r="AG12" i="39"/>
  <c r="AI87" i="39"/>
  <c r="AI59" i="39"/>
  <c r="AI50" i="39"/>
  <c r="AI66" i="39"/>
  <c r="AG40" i="39"/>
  <c r="AG32" i="39"/>
  <c r="AH87" i="39"/>
  <c r="AI47" i="39"/>
  <c r="AI39" i="39"/>
  <c r="AH59" i="39"/>
  <c r="AI61" i="39"/>
  <c r="AF16" i="39"/>
  <c r="AH14" i="39"/>
  <c r="AF50" i="39"/>
  <c r="AM47" i="39" a="1"/>
  <c r="AM47" i="39"/>
  <c r="AH39" i="39"/>
  <c r="AF84" i="39"/>
  <c r="AH90" i="39"/>
  <c r="AH2" i="39"/>
  <c r="AH19" i="39"/>
  <c r="AG61" i="39"/>
  <c r="AG42" i="39"/>
  <c r="AG39" i="39"/>
  <c r="AG101" i="39"/>
  <c r="AG90" i="39"/>
  <c r="AG2" i="39"/>
  <c r="AG19" i="39"/>
  <c r="AG68" i="39"/>
  <c r="AF14" i="39"/>
  <c r="AH93" i="39"/>
  <c r="AH8" i="39"/>
  <c r="AH58" i="39"/>
  <c r="AH38" i="39"/>
  <c r="AF77" i="39"/>
  <c r="AF22" i="39"/>
  <c r="AG93" i="39"/>
  <c r="AG8" i="39"/>
  <c r="AI51" i="39"/>
  <c r="AI18" i="39"/>
  <c r="AG83" i="39"/>
  <c r="AH82" i="39"/>
  <c r="AF5" i="39"/>
  <c r="AI62" i="39"/>
  <c r="AH62" i="39"/>
  <c r="AH56" i="39"/>
  <c r="AH101" i="39"/>
  <c r="AF23" i="39"/>
  <c r="AF61" i="39"/>
  <c r="AF95" i="39"/>
  <c r="AI81" i="39"/>
  <c r="AH6" i="39"/>
  <c r="AK59" i="39" a="1"/>
  <c r="AK59" i="39"/>
  <c r="AN26" i="39" a="1"/>
  <c r="AN26" i="39"/>
  <c r="AF59" i="39"/>
  <c r="AH47" i="39"/>
  <c r="AF66" i="39"/>
  <c r="AF91" i="39"/>
  <c r="AF31" i="39"/>
  <c r="AF70" i="39"/>
  <c r="AG77" i="39"/>
  <c r="AI26" i="39"/>
  <c r="AI64" i="39"/>
  <c r="AI4" i="39"/>
  <c r="AH49" i="39"/>
  <c r="AF39" i="39"/>
  <c r="AH33" i="39"/>
  <c r="AH30" i="39"/>
  <c r="AH69" i="39"/>
  <c r="AM60" i="39" a="1"/>
  <c r="AM60" i="39"/>
  <c r="AC75" i="39"/>
  <c r="AN12" i="39" a="1"/>
  <c r="AN12" i="39"/>
  <c r="AL81" i="39" a="1"/>
  <c r="AL81" i="39"/>
  <c r="AM69" i="39" a="1"/>
  <c r="AM69" i="39"/>
  <c r="AI82" i="39"/>
  <c r="AM89" i="39" a="1"/>
  <c r="AM89" i="39"/>
  <c r="AL21" i="39" a="1"/>
  <c r="AL21" i="39"/>
  <c r="AM9" i="39" a="1"/>
  <c r="AM9" i="39"/>
  <c r="AH60" i="39"/>
  <c r="AH75" i="39"/>
  <c r="AH65" i="39"/>
  <c r="AM72" i="39" a="1"/>
  <c r="AM72" i="39"/>
  <c r="AN52" i="39" a="1"/>
  <c r="AN52" i="39"/>
  <c r="AI52" i="39"/>
  <c r="AG78" i="39"/>
  <c r="AI36" i="39"/>
  <c r="AG25" i="39"/>
  <c r="AI74" i="39"/>
  <c r="AG21" i="39"/>
  <c r="AI12" i="39"/>
  <c r="AG81" i="39"/>
  <c r="AB47" i="39"/>
  <c r="AN98" i="39" a="1"/>
  <c r="AN98" i="39"/>
  <c r="AF27" i="39"/>
  <c r="AF25" i="39"/>
  <c r="AH72" i="39"/>
  <c r="AH12" i="39"/>
  <c r="AF67" i="39"/>
  <c r="AH9" i="39"/>
  <c r="AK32" i="39" a="1"/>
  <c r="AK32" i="39"/>
  <c r="AN61" i="39" a="1"/>
  <c r="AN61" i="39"/>
  <c r="AI54" i="39"/>
  <c r="AG43" i="39"/>
  <c r="AI85" i="39"/>
  <c r="AG76" i="39"/>
  <c r="AI98" i="39"/>
  <c r="AG88" i="39"/>
  <c r="AG74" i="39"/>
  <c r="AG72" i="39"/>
  <c r="AG9" i="39"/>
  <c r="AG7" i="39"/>
  <c r="AF86" i="39"/>
  <c r="AF32" i="39"/>
  <c r="AF76" i="39"/>
  <c r="AH70" i="39"/>
  <c r="AN60" i="39" a="1"/>
  <c r="AN60" i="39"/>
  <c r="AL58" i="39" a="1"/>
  <c r="AL58" i="39"/>
  <c r="AD55" i="39"/>
  <c r="AN55" i="39" a="1"/>
  <c r="AN55" i="39"/>
  <c r="AL53" i="39" a="1"/>
  <c r="AL53" i="39"/>
  <c r="AD92" i="39"/>
  <c r="AN92" i="39" a="1"/>
  <c r="AN92" i="39"/>
  <c r="AL49" i="39" a="1"/>
  <c r="AL49" i="39"/>
  <c r="AN46" i="39" a="1"/>
  <c r="AN46" i="39"/>
  <c r="AL44" i="39" a="1"/>
  <c r="AL44" i="39"/>
  <c r="AD78" i="39"/>
  <c r="AN78" i="39" a="1"/>
  <c r="AN78" i="39"/>
  <c r="AL41" i="39" a="1"/>
  <c r="AL41" i="39"/>
  <c r="AN94" i="39" a="1"/>
  <c r="AN94" i="39"/>
  <c r="AL38" i="39" a="1"/>
  <c r="AL38" i="39"/>
  <c r="AD37" i="39"/>
  <c r="AN37" i="39" a="1"/>
  <c r="AN37" i="39"/>
  <c r="AL89" i="39" a="1"/>
  <c r="AL89" i="39"/>
  <c r="AN34" i="39" a="1"/>
  <c r="AN34" i="39"/>
  <c r="AL33" i="39" a="1"/>
  <c r="AL33" i="39"/>
  <c r="AN96" i="39" a="1"/>
  <c r="AN96" i="39"/>
  <c r="AL30" i="39" a="1"/>
  <c r="AL30" i="39"/>
  <c r="AN27" i="39" a="1"/>
  <c r="AN27" i="39"/>
  <c r="AL3" i="39" a="1"/>
  <c r="AL3" i="39"/>
  <c r="AN75" i="39" a="1"/>
  <c r="AN75" i="39"/>
  <c r="AL26" i="39" a="1"/>
  <c r="AL26" i="39"/>
  <c r="AN25" i="39" a="1"/>
  <c r="AN25" i="39"/>
  <c r="AL99" i="39" a="1"/>
  <c r="AL99" i="39"/>
  <c r="AN65" i="39" a="1"/>
  <c r="AN65" i="39"/>
  <c r="AL64" i="39" a="1"/>
  <c r="AL64" i="39"/>
  <c r="AN21" i="39" a="1"/>
  <c r="AN21" i="39"/>
  <c r="AL20" i="39" a="1"/>
  <c r="AL20" i="39"/>
  <c r="AN18" i="39" a="1"/>
  <c r="AN18" i="39"/>
  <c r="AL83" i="39" a="1"/>
  <c r="AL83" i="39"/>
  <c r="AN17" i="39" a="1"/>
  <c r="AN17" i="39"/>
  <c r="AK69" i="39" a="1"/>
  <c r="AK69" i="39"/>
  <c r="AM82" i="39" a="1"/>
  <c r="AM82" i="39"/>
  <c r="AK93" i="39" a="1"/>
  <c r="AK93" i="39"/>
  <c r="AM67" i="39" a="1"/>
  <c r="AM67" i="39"/>
  <c r="AK10" i="39" a="1"/>
  <c r="AK10" i="39"/>
  <c r="AM81" i="39" a="1"/>
  <c r="AM81" i="39"/>
  <c r="AA8" i="39"/>
  <c r="AK8" i="39" a="1"/>
  <c r="AK8" i="39"/>
  <c r="AM6" i="39" a="1"/>
  <c r="AM6" i="39"/>
  <c r="AK5" i="39" a="1"/>
  <c r="AK5" i="39"/>
  <c r="AN85" i="39" a="1"/>
  <c r="AN85" i="39"/>
  <c r="AL88" i="39" a="1"/>
  <c r="AL88" i="39"/>
  <c r="AN82" i="39" a="1"/>
  <c r="AN82" i="39"/>
  <c r="AK89" i="39" a="1"/>
  <c r="AK89" i="39"/>
  <c r="AA89" i="39"/>
  <c r="AL82" i="39" a="1"/>
  <c r="AL82" i="39"/>
  <c r="AB67" i="39"/>
  <c r="AL67" i="39" a="1"/>
  <c r="AL67" i="39"/>
  <c r="AN9" i="39" a="1"/>
  <c r="AN9" i="39"/>
  <c r="AN7" i="39" a="1"/>
  <c r="AN7" i="39"/>
  <c r="AL6" i="39" a="1"/>
  <c r="AL6" i="39"/>
  <c r="AN97" i="39" a="1"/>
  <c r="AN97" i="39"/>
  <c r="AM49" i="39" a="1"/>
  <c r="AM49" i="39"/>
  <c r="AN36" i="39" a="1"/>
  <c r="AN36" i="39"/>
  <c r="AK25" i="39" a="1"/>
  <c r="AK25" i="39"/>
  <c r="AM12" i="39" a="1"/>
  <c r="AM12" i="39"/>
  <c r="AM44" i="39" a="1"/>
  <c r="AM44" i="39"/>
  <c r="AM20" i="39" a="1"/>
  <c r="AM20" i="39"/>
  <c r="AL8" i="39" a="1"/>
  <c r="AL8" i="39"/>
  <c r="AM55" i="39" a="1"/>
  <c r="AM55" i="39"/>
  <c r="AK38" i="39" a="1"/>
  <c r="AK38" i="39"/>
  <c r="AM25" i="39" a="1"/>
  <c r="AM25" i="39"/>
  <c r="AM17" i="39" a="1"/>
  <c r="AM17" i="39"/>
  <c r="AL60" i="39" a="1"/>
  <c r="AL60" i="39"/>
  <c r="AN57" i="39" a="1"/>
  <c r="AN57" i="39"/>
  <c r="AL55" i="39" a="1"/>
  <c r="AL55" i="39"/>
  <c r="AL92" i="39" a="1"/>
  <c r="AL92" i="39"/>
  <c r="AN40" i="39" a="1"/>
  <c r="AN40" i="39"/>
  <c r="AL37" i="39" a="1"/>
  <c r="AL37" i="39"/>
  <c r="AL34" i="39" a="1"/>
  <c r="AL34" i="39"/>
  <c r="AN32" i="39" a="1"/>
  <c r="AN32" i="39"/>
  <c r="AL96" i="39" a="1"/>
  <c r="AL96" i="39"/>
  <c r="AN29" i="39" a="1"/>
  <c r="AN29" i="39"/>
  <c r="AL27" i="39" a="1"/>
  <c r="AL27" i="39"/>
  <c r="AN76" i="39" a="1"/>
  <c r="AN76" i="39"/>
  <c r="AL75" i="39" a="1"/>
  <c r="AL75" i="39"/>
  <c r="AB75" i="39"/>
  <c r="AN88" i="39" a="1"/>
  <c r="AN88" i="39"/>
  <c r="AL65" i="39" a="1"/>
  <c r="AL65" i="39"/>
  <c r="AN63" i="39" a="1"/>
  <c r="AN63" i="39"/>
  <c r="AN72" i="39" a="1"/>
  <c r="AN72" i="39"/>
  <c r="AL18" i="39" a="1"/>
  <c r="AL18" i="39"/>
  <c r="AN79" i="39" a="1"/>
  <c r="AN79" i="39"/>
  <c r="AL17" i="39" a="1"/>
  <c r="AL17" i="39"/>
  <c r="AM15" i="39" a="1"/>
  <c r="AM15" i="39"/>
  <c r="AK82" i="39" a="1"/>
  <c r="AK82" i="39"/>
  <c r="AK81" i="39" a="1"/>
  <c r="AK81" i="39"/>
  <c r="AM7" i="39" a="1"/>
  <c r="AM7" i="39"/>
  <c r="AK6" i="39" a="1"/>
  <c r="AK6" i="39"/>
  <c r="AM97" i="39" a="1"/>
  <c r="AM97" i="39"/>
  <c r="AN74" i="39" a="1"/>
  <c r="AN74" i="39"/>
  <c r="AK67" i="39" a="1"/>
  <c r="AK67" i="39"/>
  <c r="AK51" i="39" a="1"/>
  <c r="AK51" i="39"/>
  <c r="AM41" i="39" a="1"/>
  <c r="AM41" i="39"/>
  <c r="AK77" i="39" a="1"/>
  <c r="AK77" i="39"/>
  <c r="AM3" i="39" a="1"/>
  <c r="AM3" i="39"/>
  <c r="AM64" i="39" a="1"/>
  <c r="AM64" i="39"/>
  <c r="AL93" i="39" a="1"/>
  <c r="AL93" i="39"/>
  <c r="AK58" i="39" a="1"/>
  <c r="AK58" i="39"/>
  <c r="AM46" i="39" a="1"/>
  <c r="AM46" i="39"/>
  <c r="AM34" i="39" a="1"/>
  <c r="AM34" i="39"/>
  <c r="AK26" i="39" a="1"/>
  <c r="AK26" i="39"/>
  <c r="AM18" i="39" a="1"/>
  <c r="AM18" i="39"/>
  <c r="AN86" i="39" a="1"/>
  <c r="AN86" i="39"/>
  <c r="AK60" i="39" a="1"/>
  <c r="AK60" i="39"/>
  <c r="AM57" i="39" a="1"/>
  <c r="AM57" i="39"/>
  <c r="AK55" i="39" a="1"/>
  <c r="AK55" i="39"/>
  <c r="AM52" i="39" a="1"/>
  <c r="AM52" i="39"/>
  <c r="AK92" i="39" a="1"/>
  <c r="AK92" i="39"/>
  <c r="AM48" i="39" a="1"/>
  <c r="AM48" i="39"/>
  <c r="AK46" i="39" a="1"/>
  <c r="AK46" i="39"/>
  <c r="AM43" i="39" a="1"/>
  <c r="AM43" i="39"/>
  <c r="AK78" i="39" a="1"/>
  <c r="AK78" i="39"/>
  <c r="AM40" i="39" a="1"/>
  <c r="AM40" i="39"/>
  <c r="AK94" i="39" a="1"/>
  <c r="AK94" i="39"/>
  <c r="AM86" i="39" a="1"/>
  <c r="AM86" i="39"/>
  <c r="AK37" i="39" a="1"/>
  <c r="AK37" i="39"/>
  <c r="AM36" i="39" a="1"/>
  <c r="AM36" i="39"/>
  <c r="AK34" i="39" a="1"/>
  <c r="AK34" i="39"/>
  <c r="AM32" i="39" a="1"/>
  <c r="AM32" i="39"/>
  <c r="AK96" i="39" a="1"/>
  <c r="AK96" i="39"/>
  <c r="AM29" i="39" a="1"/>
  <c r="AM29" i="39"/>
  <c r="AM76" i="39" a="1"/>
  <c r="AM76" i="39"/>
  <c r="AA75" i="39"/>
  <c r="AK75" i="39" a="1"/>
  <c r="AK75" i="39"/>
  <c r="AM88" i="39" a="1"/>
  <c r="AM88" i="39"/>
  <c r="AM74" i="39" a="1"/>
  <c r="AM74" i="39"/>
  <c r="AK65" i="39" a="1"/>
  <c r="AK65" i="39"/>
  <c r="AM63" i="39" a="1"/>
  <c r="AM63" i="39"/>
  <c r="AK21" i="39" a="1"/>
  <c r="AK21" i="39"/>
  <c r="AK18" i="39" a="1"/>
  <c r="AK18" i="39"/>
  <c r="AM79" i="39" a="1"/>
  <c r="AM79" i="39"/>
  <c r="AN16" i="39" a="1"/>
  <c r="AN16" i="39"/>
  <c r="AB15" i="39"/>
  <c r="AL15" i="39" a="1"/>
  <c r="AL15" i="39"/>
  <c r="AN13" i="39" a="1"/>
  <c r="AN13" i="39"/>
  <c r="AL12" i="39" a="1"/>
  <c r="AL12" i="39"/>
  <c r="AN73" i="39" a="1"/>
  <c r="AN73" i="39"/>
  <c r="AN87" i="39" a="1"/>
  <c r="AN87" i="39"/>
  <c r="AL97" i="39" a="1"/>
  <c r="AL97" i="39"/>
  <c r="AM33" i="39" a="1"/>
  <c r="AM33" i="39"/>
  <c r="AM65" i="39" a="1"/>
  <c r="AM65" i="39"/>
  <c r="AL9" i="39" a="1"/>
  <c r="AL9" i="39"/>
  <c r="AM53" i="39" a="1"/>
  <c r="AM53" i="39"/>
  <c r="AM38" i="39" a="1"/>
  <c r="AM38" i="39"/>
  <c r="AK28" i="39" a="1"/>
  <c r="AK28" i="39"/>
  <c r="AM83" i="39" a="1"/>
  <c r="AM83" i="39"/>
  <c r="AN81" i="39" a="1"/>
  <c r="AN81" i="39"/>
  <c r="AK53" i="39" a="1"/>
  <c r="AK53" i="39"/>
  <c r="AK41" i="39" a="1"/>
  <c r="AK41" i="39"/>
  <c r="AM27" i="39" a="1"/>
  <c r="AM27" i="39"/>
  <c r="AM21" i="39" a="1"/>
  <c r="AM21" i="39"/>
  <c r="AB94" i="39"/>
  <c r="AL94" i="39" a="1"/>
  <c r="AL94" i="39"/>
  <c r="AN59" i="39" a="1"/>
  <c r="AN59" i="39"/>
  <c r="AL57" i="39" a="1"/>
  <c r="AL57" i="39"/>
  <c r="AL52" i="39" a="1"/>
  <c r="AL52" i="39"/>
  <c r="AN50" i="39" a="1"/>
  <c r="AN50" i="39"/>
  <c r="AL48" i="39" a="1"/>
  <c r="AL48" i="39"/>
  <c r="AN45" i="39" a="1"/>
  <c r="AN45" i="39"/>
  <c r="AN66" i="39" a="1"/>
  <c r="AN66" i="39"/>
  <c r="AL40" i="39" a="1"/>
  <c r="AL40" i="39"/>
  <c r="AN91" i="39" a="1"/>
  <c r="AN91" i="39"/>
  <c r="AL86" i="39" a="1"/>
  <c r="AL86" i="39"/>
  <c r="AL36" i="39" a="1"/>
  <c r="AL36" i="39"/>
  <c r="AN84" i="39" a="1"/>
  <c r="AN84" i="39"/>
  <c r="AL32" i="39" a="1"/>
  <c r="AL32" i="39"/>
  <c r="AN31" i="39" a="1"/>
  <c r="AN31" i="39"/>
  <c r="AL29" i="39" a="1"/>
  <c r="AL29" i="39"/>
  <c r="AN100" i="39" a="1"/>
  <c r="AN100" i="39"/>
  <c r="AN24" i="39" a="1"/>
  <c r="AN24" i="39"/>
  <c r="AN23" i="39" a="1"/>
  <c r="AN23" i="39"/>
  <c r="AL63" i="39" a="1"/>
  <c r="AL63" i="39"/>
  <c r="AN71" i="39" a="1"/>
  <c r="AN71" i="39"/>
  <c r="AD70" i="39"/>
  <c r="AN70" i="39" a="1"/>
  <c r="AN70" i="39"/>
  <c r="AL79" i="39" a="1"/>
  <c r="AL79" i="39"/>
  <c r="AM16" i="39" a="1"/>
  <c r="AM16" i="39"/>
  <c r="AK15" i="39" a="1"/>
  <c r="AK15" i="39"/>
  <c r="AM13" i="39" a="1"/>
  <c r="AM13" i="39"/>
  <c r="AK12" i="39" a="1"/>
  <c r="AK12" i="39"/>
  <c r="AM73" i="39" a="1"/>
  <c r="AM73" i="39"/>
  <c r="AK9" i="39" a="1"/>
  <c r="AK9" i="39"/>
  <c r="AM87" i="39" a="1"/>
  <c r="AM87" i="39"/>
  <c r="AK7" i="39" a="1"/>
  <c r="AK7" i="39"/>
  <c r="AM80" i="39" a="1"/>
  <c r="AM80" i="39"/>
  <c r="AL43" i="39" a="1"/>
  <c r="AL43" i="39"/>
  <c r="AL77" i="39" a="1"/>
  <c r="AL77" i="39"/>
  <c r="AA56" i="39"/>
  <c r="AK56" i="39" a="1"/>
  <c r="AK56" i="39"/>
  <c r="AK42" i="39" a="1"/>
  <c r="AK42" i="39"/>
  <c r="AC99" i="39"/>
  <c r="AM99" i="39" a="1"/>
  <c r="AM99" i="39"/>
  <c r="AK68" i="39" a="1"/>
  <c r="AK68" i="39"/>
  <c r="AN6" i="39" a="1"/>
  <c r="AN6" i="39"/>
  <c r="AK49" i="39" a="1"/>
  <c r="AK49" i="39"/>
  <c r="AK30" i="39" a="1"/>
  <c r="AK30" i="39"/>
  <c r="AK20" i="39" a="1"/>
  <c r="AK20" i="39"/>
  <c r="AL46" i="39" a="1"/>
  <c r="AL46" i="39"/>
  <c r="AM59" i="39" a="1"/>
  <c r="AM59" i="39"/>
  <c r="AK57" i="39" a="1"/>
  <c r="AK57" i="39"/>
  <c r="AM54" i="39" a="1"/>
  <c r="AM54" i="39"/>
  <c r="AK52" i="39" a="1"/>
  <c r="AK52" i="39"/>
  <c r="AM50" i="39" a="1"/>
  <c r="AM50" i="39"/>
  <c r="AK48" i="39" a="1"/>
  <c r="AK48" i="39"/>
  <c r="AM45" i="39" a="1"/>
  <c r="AM45" i="39"/>
  <c r="AK43" i="39" a="1"/>
  <c r="AK43" i="39"/>
  <c r="AM66" i="39" a="1"/>
  <c r="AM66" i="39"/>
  <c r="AK40" i="39" a="1"/>
  <c r="AK40" i="39"/>
  <c r="AM91" i="39" a="1"/>
  <c r="AM91" i="39"/>
  <c r="AK86" i="39" a="1"/>
  <c r="AK86" i="39"/>
  <c r="AM85" i="39" a="1"/>
  <c r="AM85" i="39"/>
  <c r="AK36" i="39" a="1"/>
  <c r="AK36" i="39"/>
  <c r="AM84" i="39" a="1"/>
  <c r="AM84" i="39"/>
  <c r="AM31" i="39" a="1"/>
  <c r="AM31" i="39"/>
  <c r="AA29" i="39"/>
  <c r="AK29" i="39" a="1"/>
  <c r="AK29" i="39"/>
  <c r="AM100" i="39" a="1"/>
  <c r="AM100" i="39"/>
  <c r="AM98" i="39" a="1"/>
  <c r="AM98" i="39"/>
  <c r="AK88" i="39" a="1"/>
  <c r="AK88" i="39"/>
  <c r="AM24" i="39" a="1"/>
  <c r="AM24" i="39"/>
  <c r="AK74" i="39" a="1"/>
  <c r="AK74" i="39"/>
  <c r="AM23" i="39" a="1"/>
  <c r="AM23" i="39"/>
  <c r="AK63" i="39" a="1"/>
  <c r="AK63" i="39"/>
  <c r="AM71" i="39" a="1"/>
  <c r="AM71" i="39"/>
  <c r="AK72" i="39" a="1"/>
  <c r="AK72" i="39"/>
  <c r="AK79" i="39" a="1"/>
  <c r="AK79" i="39"/>
  <c r="AL16" i="39" a="1"/>
  <c r="AL16" i="39"/>
  <c r="AN14" i="39" a="1"/>
  <c r="AN14" i="39"/>
  <c r="AL13" i="39" a="1"/>
  <c r="AL13" i="39"/>
  <c r="AN11" i="39" a="1"/>
  <c r="AN11" i="39"/>
  <c r="AL73" i="39" a="1"/>
  <c r="AL73" i="39"/>
  <c r="AN62" i="39" a="1"/>
  <c r="AN62" i="39"/>
  <c r="AL87" i="39" a="1"/>
  <c r="AL87" i="39"/>
  <c r="AL80" i="39" a="1"/>
  <c r="AL80" i="39"/>
  <c r="AC18" i="39"/>
  <c r="AL78" i="39" a="1"/>
  <c r="AL78" i="39"/>
  <c r="AK31" i="39" a="1"/>
  <c r="AK31" i="39"/>
  <c r="AL7" i="39" a="1"/>
  <c r="AL7" i="39"/>
  <c r="AK101" i="39" a="1"/>
  <c r="AK101" i="39"/>
  <c r="AK90" i="39" a="1"/>
  <c r="AK90" i="39"/>
  <c r="AK19" i="39" a="1"/>
  <c r="AK19" i="39"/>
  <c r="AL10" i="39" a="1"/>
  <c r="AL10" i="39"/>
  <c r="AM78" i="39" a="1"/>
  <c r="AM78" i="39"/>
  <c r="AK33" i="39" a="1"/>
  <c r="AK33" i="39"/>
  <c r="AM75" i="39" a="1"/>
  <c r="AM75" i="39"/>
  <c r="AK64" i="39" a="1"/>
  <c r="AK64" i="39"/>
  <c r="AN48" i="39" a="1"/>
  <c r="AN48" i="39"/>
  <c r="AL4" i="39" a="1"/>
  <c r="AL4" i="39"/>
  <c r="AL59" i="39" a="1"/>
  <c r="AL59" i="39"/>
  <c r="AN56" i="39" a="1"/>
  <c r="AN56" i="39"/>
  <c r="AL54" i="39" a="1"/>
  <c r="AL54" i="39"/>
  <c r="AN51" i="39" a="1"/>
  <c r="AN51" i="39"/>
  <c r="AL50" i="39" a="1"/>
  <c r="AL50" i="39"/>
  <c r="AN47" i="39" a="1"/>
  <c r="AN47" i="39"/>
  <c r="AL45" i="39" a="1"/>
  <c r="AL45" i="39"/>
  <c r="AN42" i="39" a="1"/>
  <c r="AN42" i="39"/>
  <c r="AL66" i="39" a="1"/>
  <c r="AL66" i="39"/>
  <c r="AN39" i="39" a="1"/>
  <c r="AN39" i="39"/>
  <c r="AL91" i="39" a="1"/>
  <c r="AL91" i="39"/>
  <c r="AN101" i="39" a="1"/>
  <c r="AN101" i="39"/>
  <c r="AL85" i="39" a="1"/>
  <c r="AL85" i="39"/>
  <c r="AN35" i="39" a="1"/>
  <c r="AN35" i="39"/>
  <c r="AL84" i="39" a="1"/>
  <c r="AL84" i="39"/>
  <c r="AN77" i="39" a="1"/>
  <c r="AN77" i="39"/>
  <c r="AL31" i="39" a="1"/>
  <c r="AL31" i="39"/>
  <c r="AL100" i="39" a="1"/>
  <c r="AL100" i="39"/>
  <c r="AN90" i="39" a="1"/>
  <c r="AN90" i="39"/>
  <c r="AL98" i="39" a="1"/>
  <c r="AL98" i="39"/>
  <c r="AN95" i="39" a="1"/>
  <c r="AN95" i="39"/>
  <c r="AL24" i="39" a="1"/>
  <c r="AL24" i="39"/>
  <c r="AN2" i="39" a="1"/>
  <c r="AN2" i="39"/>
  <c r="AL23" i="39" a="1"/>
  <c r="AL23" i="39"/>
  <c r="AD22" i="39"/>
  <c r="AN22" i="39" a="1"/>
  <c r="AN22" i="39"/>
  <c r="AL71" i="39" a="1"/>
  <c r="AL71" i="39"/>
  <c r="AN19" i="39" a="1"/>
  <c r="AN19" i="39"/>
  <c r="AB70" i="39"/>
  <c r="AL70" i="39" a="1"/>
  <c r="AL70" i="39"/>
  <c r="AN68" i="39" a="1"/>
  <c r="AN68" i="39"/>
  <c r="AK16" i="39" a="1"/>
  <c r="AK16" i="39"/>
  <c r="AM14" i="39" a="1"/>
  <c r="AM14" i="39"/>
  <c r="AK13" i="39" a="1"/>
  <c r="AK13" i="39"/>
  <c r="AM11" i="39" a="1"/>
  <c r="AM11" i="39"/>
  <c r="AK73" i="39" a="1"/>
  <c r="AK73" i="39"/>
  <c r="AM62" i="39" a="1"/>
  <c r="AM62" i="39"/>
  <c r="AA87" i="39"/>
  <c r="AK87" i="39" a="1"/>
  <c r="AK87" i="39"/>
  <c r="AM61" i="39" a="1"/>
  <c r="AM61" i="39"/>
  <c r="AK80" i="39" a="1"/>
  <c r="AK80" i="39"/>
  <c r="AC61" i="39"/>
  <c r="AN28" i="39" a="1"/>
  <c r="AN28" i="39"/>
  <c r="AL72" i="39" a="1"/>
  <c r="AL72" i="39"/>
  <c r="AN80" i="39" a="1"/>
  <c r="AN80" i="39"/>
  <c r="AM58" i="39" a="1"/>
  <c r="AM58" i="39"/>
  <c r="AK35" i="39" a="1"/>
  <c r="AK35" i="39"/>
  <c r="AK95" i="39" a="1"/>
  <c r="AK95" i="39"/>
  <c r="AK2" i="39" a="1"/>
  <c r="AK2" i="39"/>
  <c r="AL69" i="39" a="1"/>
  <c r="AL69" i="39"/>
  <c r="AL5" i="39" a="1"/>
  <c r="AL5" i="39"/>
  <c r="AM92" i="39" a="1"/>
  <c r="AM92" i="39"/>
  <c r="AC94" i="39"/>
  <c r="AM94" i="39" a="1"/>
  <c r="AM94" i="39"/>
  <c r="AM96" i="39" a="1"/>
  <c r="AM96" i="39"/>
  <c r="AK3" i="39" a="1"/>
  <c r="AK3" i="39"/>
  <c r="AA99" i="39"/>
  <c r="AK99" i="39" a="1"/>
  <c r="AK99" i="39"/>
  <c r="AD15" i="39"/>
  <c r="AN15" i="39" a="1"/>
  <c r="AN15" i="39"/>
  <c r="AM4" i="39" a="1"/>
  <c r="AM4" i="39"/>
  <c r="AM56" i="39" a="1"/>
  <c r="AM56" i="39"/>
  <c r="AK54" i="39" a="1"/>
  <c r="AK54" i="39"/>
  <c r="AC51" i="39"/>
  <c r="AM51" i="39" a="1"/>
  <c r="AM51" i="39"/>
  <c r="AK50" i="39" a="1"/>
  <c r="AK50" i="39"/>
  <c r="AK45" i="39" a="1"/>
  <c r="AK45" i="39"/>
  <c r="AM42" i="39" a="1"/>
  <c r="AM42" i="39"/>
  <c r="AK66" i="39" a="1"/>
  <c r="AK66" i="39"/>
  <c r="AM39" i="39" a="1"/>
  <c r="AM39" i="39"/>
  <c r="AC101" i="39"/>
  <c r="AM101" i="39" a="1"/>
  <c r="AM101" i="39"/>
  <c r="AK85" i="39" a="1"/>
  <c r="AK85" i="39"/>
  <c r="AM35" i="39" a="1"/>
  <c r="AM35" i="39"/>
  <c r="AA84" i="39"/>
  <c r="AK84" i="39" a="1"/>
  <c r="AK84" i="39"/>
  <c r="AM77" i="39" a="1"/>
  <c r="AM77" i="39"/>
  <c r="AM28" i="39" a="1"/>
  <c r="AM28" i="39"/>
  <c r="AK100" i="39" a="1"/>
  <c r="AK100" i="39"/>
  <c r="AM90" i="39" a="1"/>
  <c r="AM90" i="39"/>
  <c r="AK98" i="39" a="1"/>
  <c r="AK98" i="39"/>
  <c r="AM95" i="39" a="1"/>
  <c r="AM95" i="39"/>
  <c r="AK24" i="39" a="1"/>
  <c r="AK24" i="39"/>
  <c r="AM2" i="39" a="1"/>
  <c r="AM2" i="39"/>
  <c r="AK23" i="39" a="1"/>
  <c r="AK23" i="39"/>
  <c r="AM22" i="39" a="1"/>
  <c r="AM22" i="39"/>
  <c r="AK71" i="39" a="1"/>
  <c r="AK71" i="39"/>
  <c r="AM19" i="39" a="1"/>
  <c r="AM19" i="39"/>
  <c r="AN69" i="39" a="1"/>
  <c r="AN69" i="39"/>
  <c r="AL14" i="39" a="1"/>
  <c r="AL14" i="39"/>
  <c r="AN93" i="39" a="1"/>
  <c r="AN93" i="39"/>
  <c r="AL11" i="39" a="1"/>
  <c r="AL11" i="39"/>
  <c r="AN10" i="39" a="1"/>
  <c r="AN10" i="39"/>
  <c r="AL62" i="39" a="1"/>
  <c r="AL62" i="39"/>
  <c r="AN8" i="39" a="1"/>
  <c r="AN8" i="39"/>
  <c r="AL61" i="39" a="1"/>
  <c r="AL61" i="39"/>
  <c r="AN5" i="39" a="1"/>
  <c r="AN5" i="39"/>
  <c r="AK17" i="39" a="1"/>
  <c r="AK17" i="39"/>
  <c r="AK39" i="39" a="1"/>
  <c r="AK39" i="39"/>
  <c r="AM70" i="39" a="1"/>
  <c r="AM70" i="39"/>
  <c r="AK47" i="39" a="1"/>
  <c r="AK47" i="39"/>
  <c r="AM26" i="39" a="1"/>
  <c r="AM26" i="39"/>
  <c r="AK22" i="39" a="1"/>
  <c r="AK22" i="39"/>
  <c r="AD67" i="39"/>
  <c r="AN67" i="39" a="1"/>
  <c r="AN67" i="39"/>
  <c r="AK44" i="39" a="1"/>
  <c r="AK44" i="39"/>
  <c r="AM37" i="39" a="1"/>
  <c r="AM37" i="39"/>
  <c r="AK83" i="39" a="1"/>
  <c r="AK83" i="39"/>
  <c r="AN43" i="39" a="1"/>
  <c r="AN43" i="39"/>
  <c r="AN58" i="39" a="1"/>
  <c r="AN58" i="39"/>
  <c r="AL56" i="39" a="1"/>
  <c r="AL56" i="39"/>
  <c r="AN53" i="39" a="1"/>
  <c r="AN53" i="39"/>
  <c r="AL51" i="39" a="1"/>
  <c r="AL51" i="39"/>
  <c r="AN49" i="39" a="1"/>
  <c r="AN49" i="39"/>
  <c r="AL47" i="39" a="1"/>
  <c r="AL47" i="39"/>
  <c r="AN44" i="39" a="1"/>
  <c r="AN44" i="39"/>
  <c r="AL42" i="39" a="1"/>
  <c r="AL42" i="39"/>
  <c r="AN41" i="39" a="1"/>
  <c r="AN41" i="39"/>
  <c r="AL39" i="39" a="1"/>
  <c r="AL39" i="39"/>
  <c r="AN38" i="39" a="1"/>
  <c r="AN38" i="39"/>
  <c r="AL101" i="39" a="1"/>
  <c r="AL101" i="39"/>
  <c r="AD89" i="39"/>
  <c r="AN89" i="39" a="1"/>
  <c r="AN89" i="39"/>
  <c r="AL35" i="39" a="1"/>
  <c r="AL35" i="39"/>
  <c r="AN33" i="39" a="1"/>
  <c r="AN33" i="39"/>
  <c r="AN30" i="39" a="1"/>
  <c r="AN30" i="39"/>
  <c r="AL28" i="39" a="1"/>
  <c r="AL28" i="39"/>
  <c r="AN3" i="39" a="1"/>
  <c r="AN3" i="39"/>
  <c r="AL90" i="39" a="1"/>
  <c r="AL90" i="39"/>
  <c r="AL95" i="39" a="1"/>
  <c r="AL95" i="39"/>
  <c r="AN99" i="39" a="1"/>
  <c r="AN99" i="39"/>
  <c r="AL2" i="39" a="1"/>
  <c r="AL2" i="39"/>
  <c r="AN64" i="39" a="1"/>
  <c r="AN64" i="39"/>
  <c r="AL22" i="39" a="1"/>
  <c r="AL22" i="39"/>
  <c r="AN20" i="39" a="1"/>
  <c r="AN20" i="39"/>
  <c r="AL19" i="39" a="1"/>
  <c r="AL19" i="39"/>
  <c r="AN83" i="39" a="1"/>
  <c r="AN83" i="39"/>
  <c r="AL68" i="39" a="1"/>
  <c r="AL68" i="39"/>
  <c r="AK14" i="39" a="1"/>
  <c r="AK14" i="39"/>
  <c r="AM93" i="39" a="1"/>
  <c r="AM93" i="39"/>
  <c r="AK11" i="39" a="1"/>
  <c r="AK11" i="39"/>
  <c r="AM10" i="39" a="1"/>
  <c r="AM10" i="39"/>
  <c r="AK62" i="39" a="1"/>
  <c r="AK62" i="39"/>
  <c r="AM8" i="39" a="1"/>
  <c r="AM8" i="39"/>
  <c r="AK61" i="39" a="1"/>
  <c r="AK61" i="39"/>
  <c r="AM5" i="39" a="1"/>
  <c r="AM5" i="39"/>
  <c r="AN54" i="39" a="1"/>
  <c r="AN54" i="39"/>
  <c r="AK91" i="39" a="1"/>
  <c r="AK91" i="39"/>
  <c r="AK76" i="39" a="1"/>
  <c r="AK76" i="39"/>
  <c r="AM68" i="39" a="1"/>
  <c r="AM68" i="39"/>
  <c r="AC47" i="39"/>
  <c r="AD59" i="39"/>
  <c r="AB57" i="39"/>
  <c r="AD54" i="39"/>
  <c r="AB86" i="39"/>
  <c r="AD85" i="39"/>
  <c r="AB36" i="39"/>
  <c r="AD84" i="39"/>
  <c r="AB32" i="39"/>
  <c r="AD31" i="39"/>
  <c r="AB29" i="39"/>
  <c r="AD100" i="39"/>
  <c r="AB76" i="39"/>
  <c r="AD98" i="39"/>
  <c r="AB88" i="39"/>
  <c r="AD24" i="39"/>
  <c r="AB74" i="39"/>
  <c r="AD23" i="39"/>
  <c r="AB63" i="39"/>
  <c r="AB72" i="39"/>
  <c r="AB79" i="39"/>
  <c r="AC16" i="39"/>
  <c r="AA15" i="39"/>
  <c r="AC13" i="39"/>
  <c r="AA12" i="39"/>
  <c r="AC73" i="39"/>
  <c r="AA9" i="39"/>
  <c r="AC87" i="39"/>
  <c r="AC80" i="39"/>
  <c r="AD18" i="39"/>
  <c r="AA7" i="39"/>
  <c r="AB52" i="39"/>
  <c r="AC45" i="39"/>
  <c r="AC91" i="39"/>
  <c r="AA36" i="39"/>
  <c r="AC31" i="39"/>
  <c r="AC98" i="39"/>
  <c r="AA72" i="39"/>
  <c r="AD11" i="39"/>
  <c r="AB40" i="39"/>
  <c r="AA48" i="39"/>
  <c r="AA43" i="39"/>
  <c r="AC66" i="39"/>
  <c r="AA40" i="39"/>
  <c r="AC85" i="39"/>
  <c r="AA32" i="39"/>
  <c r="AC100" i="39"/>
  <c r="AA76" i="39"/>
  <c r="AA88" i="39"/>
  <c r="AC24" i="39"/>
  <c r="AC23" i="39"/>
  <c r="AA63" i="39"/>
  <c r="AC70" i="39"/>
  <c r="AA79" i="39"/>
  <c r="AB16" i="39"/>
  <c r="AD14" i="39"/>
  <c r="AB13" i="39"/>
  <c r="AB73" i="39"/>
  <c r="AB87" i="39"/>
  <c r="AD61" i="39"/>
  <c r="AB80" i="39"/>
  <c r="AB4" i="39"/>
  <c r="AB59" i="39"/>
  <c r="AB54" i="39"/>
  <c r="AD51" i="39"/>
  <c r="AB50" i="39"/>
  <c r="AD47" i="39"/>
  <c r="AB45" i="39"/>
  <c r="AD42" i="39"/>
  <c r="AD39" i="39"/>
  <c r="AB91" i="39"/>
  <c r="AB85" i="39"/>
  <c r="AD35" i="39"/>
  <c r="AB84" i="39"/>
  <c r="AD77" i="39"/>
  <c r="AB31" i="39"/>
  <c r="AD28" i="39"/>
  <c r="AD90" i="39"/>
  <c r="AB98" i="39"/>
  <c r="AD95" i="39"/>
  <c r="AB24" i="39"/>
  <c r="AD2" i="39"/>
  <c r="AB23" i="39"/>
  <c r="AB71" i="39"/>
  <c r="AD19" i="39"/>
  <c r="AA16" i="39"/>
  <c r="AC14" i="39"/>
  <c r="AA13" i="39"/>
  <c r="AC11" i="39"/>
  <c r="AA73" i="39"/>
  <c r="AC62" i="39"/>
  <c r="AA80" i="39"/>
  <c r="AC60" i="39"/>
  <c r="AD43" i="39"/>
  <c r="AA34" i="39"/>
  <c r="AC95" i="39"/>
  <c r="AC17" i="39"/>
  <c r="AC97" i="39"/>
  <c r="AD45" i="39"/>
  <c r="AC4" i="39"/>
  <c r="AC35" i="39"/>
  <c r="AB14" i="39"/>
  <c r="AD5" i="39"/>
  <c r="AB60" i="39"/>
  <c r="AC43" i="39"/>
  <c r="AC84" i="39"/>
  <c r="AB95" i="39"/>
  <c r="AD16" i="39"/>
  <c r="AA97" i="39"/>
  <c r="AD50" i="39"/>
  <c r="AC59" i="39"/>
  <c r="AC39" i="39"/>
  <c r="AA31" i="39"/>
  <c r="AA24" i="39"/>
  <c r="AC2" i="39"/>
  <c r="AB61" i="39"/>
  <c r="AD4" i="39"/>
  <c r="AD58" i="39"/>
  <c r="AB56" i="39"/>
  <c r="AB51" i="39"/>
  <c r="AD49" i="39"/>
  <c r="AD44" i="39"/>
  <c r="AB42" i="39"/>
  <c r="AD41" i="39"/>
  <c r="AB39" i="39"/>
  <c r="AD38" i="39"/>
  <c r="AB101" i="39"/>
  <c r="AB35" i="39"/>
  <c r="AD33" i="39"/>
  <c r="AD30" i="39"/>
  <c r="AB28" i="39"/>
  <c r="AD3" i="39"/>
  <c r="AB90" i="39"/>
  <c r="AD26" i="39"/>
  <c r="AD99" i="39"/>
  <c r="AB2" i="39"/>
  <c r="AB22" i="39"/>
  <c r="AD20" i="39"/>
  <c r="AB19" i="39"/>
  <c r="AD83" i="39"/>
  <c r="AC69" i="39"/>
  <c r="AA14" i="39"/>
  <c r="AC93" i="39"/>
  <c r="AA11" i="39"/>
  <c r="AC10" i="39"/>
  <c r="AA62" i="39"/>
  <c r="AC8" i="39"/>
  <c r="AA61" i="39"/>
  <c r="AC5" i="39"/>
  <c r="AA57" i="39"/>
  <c r="AB66" i="39"/>
  <c r="AC77" i="39"/>
  <c r="AB82" i="39"/>
  <c r="AA17" i="39"/>
  <c r="AB43" i="39"/>
  <c r="AA50" i="39"/>
  <c r="AC28" i="39"/>
  <c r="AA23" i="39"/>
  <c r="AD93" i="39"/>
  <c r="AA4" i="39"/>
  <c r="AC58" i="39"/>
  <c r="AC53" i="39"/>
  <c r="AA51" i="39"/>
  <c r="AC49" i="39"/>
  <c r="AA47" i="39"/>
  <c r="AC44" i="39"/>
  <c r="AA42" i="39"/>
  <c r="AC41" i="39"/>
  <c r="AA39" i="39"/>
  <c r="AC38" i="39"/>
  <c r="AA101" i="39"/>
  <c r="AC89" i="39"/>
  <c r="AA35" i="39"/>
  <c r="AC33" i="39"/>
  <c r="AA77" i="39"/>
  <c r="AC30" i="39"/>
  <c r="AA28" i="39"/>
  <c r="AC3" i="39"/>
  <c r="AA90" i="39"/>
  <c r="AC26" i="39"/>
  <c r="AA95" i="39"/>
  <c r="AA2" i="39"/>
  <c r="AC64" i="39"/>
  <c r="AA22" i="39"/>
  <c r="AC20" i="39"/>
  <c r="AA19" i="39"/>
  <c r="AC83" i="39"/>
  <c r="AB69" i="39"/>
  <c r="AD82" i="39"/>
  <c r="AB93" i="39"/>
  <c r="AB10" i="39"/>
  <c r="AB8" i="39"/>
  <c r="AD6" i="39"/>
  <c r="AB5" i="39"/>
  <c r="AD56" i="39"/>
  <c r="AA66" i="39"/>
  <c r="AB77" i="39"/>
  <c r="AA74" i="39"/>
  <c r="AA82" i="39"/>
  <c r="AA68" i="39"/>
  <c r="AD66" i="39"/>
  <c r="AA52" i="39"/>
  <c r="AC19" i="39"/>
  <c r="AB11" i="39"/>
  <c r="AD60" i="39"/>
  <c r="AB58" i="39"/>
  <c r="AB53" i="39"/>
  <c r="AB49" i="39"/>
  <c r="AD46" i="39"/>
  <c r="AB44" i="39"/>
  <c r="AB41" i="39"/>
  <c r="AD94" i="39"/>
  <c r="AB38" i="39"/>
  <c r="AB89" i="39"/>
  <c r="AD34" i="39"/>
  <c r="AB33" i="39"/>
  <c r="AD96" i="39"/>
  <c r="AB30" i="39"/>
  <c r="AD27" i="39"/>
  <c r="AB3" i="39"/>
  <c r="AD75" i="39"/>
  <c r="AB26" i="39"/>
  <c r="AD25" i="39"/>
  <c r="AB99" i="39"/>
  <c r="AD65" i="39"/>
  <c r="AD21" i="39"/>
  <c r="AB20" i="39"/>
  <c r="AB83" i="39"/>
  <c r="AD17" i="39"/>
  <c r="AA69" i="39"/>
  <c r="AC82" i="39"/>
  <c r="AA93" i="39"/>
  <c r="AA10" i="39"/>
  <c r="AC81" i="39"/>
  <c r="AC6" i="39"/>
  <c r="AA5" i="39"/>
  <c r="AD53" i="39"/>
  <c r="AD29" i="39"/>
  <c r="AD64" i="39"/>
  <c r="AB48" i="39"/>
  <c r="AC54" i="39"/>
  <c r="AA54" i="39"/>
  <c r="AC42" i="39"/>
  <c r="AA85" i="39"/>
  <c r="AC90" i="39"/>
  <c r="AC22" i="39"/>
  <c r="AD8" i="39"/>
  <c r="AA58" i="39"/>
  <c r="AC55" i="39"/>
  <c r="AC92" i="39"/>
  <c r="AA49" i="39"/>
  <c r="AC46" i="39"/>
  <c r="AA44" i="39"/>
  <c r="AC78" i="39"/>
  <c r="AA41" i="39"/>
  <c r="AA38" i="39"/>
  <c r="AC37" i="39"/>
  <c r="AC34" i="39"/>
  <c r="AA33" i="39"/>
  <c r="AC96" i="39"/>
  <c r="AA30" i="39"/>
  <c r="AC27" i="39"/>
  <c r="AA3" i="39"/>
  <c r="AA26" i="39"/>
  <c r="AC25" i="39"/>
  <c r="AC65" i="39"/>
  <c r="AA64" i="39"/>
  <c r="AC21" i="39"/>
  <c r="AA20" i="39"/>
  <c r="AA83" i="39"/>
  <c r="AD12" i="39"/>
  <c r="AD9" i="39"/>
  <c r="AB81" i="39"/>
  <c r="AD7" i="39"/>
  <c r="AB6" i="39"/>
  <c r="AD97" i="39"/>
  <c r="AA53" i="39"/>
  <c r="AC29" i="39"/>
  <c r="AB64" i="39"/>
  <c r="AC67" i="39"/>
  <c r="AA59" i="39"/>
  <c r="AA98" i="39"/>
  <c r="AA70" i="39"/>
  <c r="AB62" i="39"/>
  <c r="AD57" i="39"/>
  <c r="AB55" i="39"/>
  <c r="AD52" i="39"/>
  <c r="AB92" i="39"/>
  <c r="AD48" i="39"/>
  <c r="AB46" i="39"/>
  <c r="AB78" i="39"/>
  <c r="AD40" i="39"/>
  <c r="AD86" i="39"/>
  <c r="AB37" i="39"/>
  <c r="AD36" i="39"/>
  <c r="AB34" i="39"/>
  <c r="AD32" i="39"/>
  <c r="AB96" i="39"/>
  <c r="AB27" i="39"/>
  <c r="AD76" i="39"/>
  <c r="AD88" i="39"/>
  <c r="AB25" i="39"/>
  <c r="AD74" i="39"/>
  <c r="AB65" i="39"/>
  <c r="AD63" i="39"/>
  <c r="AB21" i="39"/>
  <c r="AD72" i="39"/>
  <c r="AB18" i="39"/>
  <c r="AD79" i="39"/>
  <c r="AB17" i="39"/>
  <c r="AC15" i="39"/>
  <c r="AC12" i="39"/>
  <c r="AA67" i="39"/>
  <c r="AC9" i="39"/>
  <c r="AA81" i="39"/>
  <c r="AC7" i="39"/>
  <c r="AA6" i="39"/>
  <c r="AA92" i="39"/>
  <c r="AA86" i="39"/>
  <c r="AB100" i="39"/>
  <c r="AD71" i="39"/>
  <c r="AD62" i="39"/>
  <c r="AD91" i="39"/>
  <c r="AC56" i="39"/>
  <c r="AA45" i="39"/>
  <c r="AA91" i="39"/>
  <c r="AA71" i="39"/>
  <c r="AD69" i="39"/>
  <c r="AD10" i="39"/>
  <c r="AA60" i="39"/>
  <c r="AC57" i="39"/>
  <c r="AA55" i="39"/>
  <c r="AC52" i="39"/>
  <c r="AC48" i="39"/>
  <c r="AA46" i="39"/>
  <c r="AA78" i="39"/>
  <c r="AC40" i="39"/>
  <c r="AA94" i="39"/>
  <c r="AC86" i="39"/>
  <c r="AA37" i="39"/>
  <c r="AC36" i="39"/>
  <c r="AC32" i="39"/>
  <c r="AA96" i="39"/>
  <c r="AA27" i="39"/>
  <c r="AC76" i="39"/>
  <c r="AC88" i="39"/>
  <c r="AA25" i="39"/>
  <c r="AC74" i="39"/>
  <c r="AA65" i="39"/>
  <c r="AC63" i="39"/>
  <c r="AA21" i="39"/>
  <c r="AC72" i="39"/>
  <c r="AA18" i="39"/>
  <c r="AC79" i="39"/>
  <c r="AD13" i="39"/>
  <c r="AB12" i="39"/>
  <c r="AD73" i="39"/>
  <c r="AB9" i="39"/>
  <c r="AD87" i="39"/>
  <c r="AB7" i="39"/>
  <c r="AD80" i="39"/>
  <c r="AB97" i="39"/>
  <c r="AC50" i="39"/>
  <c r="AD101" i="39"/>
  <c r="AA100" i="39"/>
  <c r="AC71" i="39"/>
  <c r="AD81" i="39"/>
  <c r="AB68" i="39"/>
  <c r="AD68" i="39"/>
  <c r="AC68" i="39"/>
  <c r="H103" i="39"/>
  <c r="C103" i="39"/>
  <c r="M103" i="39"/>
  <c r="E103" i="39"/>
  <c r="I103" i="39"/>
  <c r="G103" i="39"/>
  <c r="J103" i="39"/>
  <c r="K103" i="39"/>
  <c r="D103" i="39"/>
  <c r="F103" i="39"/>
  <c r="B103" i="39"/>
  <c r="L103" i="39"/>
  <c r="J98" i="38"/>
  <c r="J100" i="38"/>
  <c r="J102" i="38"/>
  <c r="J106" i="38"/>
  <c r="J112" i="38"/>
  <c r="J29" i="38"/>
  <c r="J35" i="38"/>
  <c r="J37" i="38"/>
  <c r="J39" i="38"/>
  <c r="J43" i="38"/>
  <c r="J12" i="38"/>
  <c r="J18" i="38"/>
  <c r="J20" i="38"/>
  <c r="J22" i="38"/>
  <c r="J73" i="38"/>
  <c r="J87" i="38"/>
  <c r="J99" i="38"/>
  <c r="J105" i="38"/>
  <c r="J30" i="38"/>
  <c r="J36" i="38"/>
  <c r="J42" i="38"/>
  <c r="J44" i="38"/>
  <c r="J48" i="38"/>
  <c r="J50" i="38"/>
  <c r="J15" i="38"/>
  <c r="J25" i="38"/>
  <c r="J68" i="38"/>
  <c r="J78" i="38"/>
  <c r="G93" i="38" a="1"/>
  <c r="G93" i="38"/>
  <c r="G86" i="38" a="1"/>
  <c r="G86" i="38"/>
  <c r="G83" i="38" a="1"/>
  <c r="G83" i="38"/>
  <c r="G80" i="38" a="1"/>
  <c r="G80" i="38"/>
  <c r="G119" i="38" a="1"/>
  <c r="G119" i="38"/>
  <c r="G116" i="38" a="1"/>
  <c r="G116" i="38"/>
  <c r="G74" i="38" a="1"/>
  <c r="G74" i="38"/>
  <c r="G88" i="38" a="1"/>
  <c r="G88" i="38"/>
  <c r="G114" i="38" a="1"/>
  <c r="G114" i="38"/>
  <c r="G117" i="38" a="1"/>
  <c r="G117" i="38"/>
  <c r="G84" i="38" a="1"/>
  <c r="G84" i="38"/>
  <c r="G85" i="38" a="1"/>
  <c r="G85" i="38"/>
  <c r="G82" i="38" a="1"/>
  <c r="G82" i="38"/>
  <c r="F76" i="36" a="1"/>
  <c r="F76" i="36"/>
  <c r="J82" i="36" a="1"/>
  <c r="J82" i="36"/>
  <c r="P66" i="36" a="1"/>
  <c r="P66" i="36"/>
  <c r="L82" i="36" a="1"/>
  <c r="L82" i="36"/>
  <c r="P120" i="36" a="1"/>
  <c r="P120" i="36"/>
  <c r="N115" i="36" a="1"/>
  <c r="N115" i="36"/>
  <c r="H111" i="38"/>
  <c r="F111" i="38"/>
  <c r="J38" i="36" a="1"/>
  <c r="J38" i="36"/>
  <c r="H35" i="36" a="1"/>
  <c r="H35" i="36"/>
  <c r="P34" i="36" a="1"/>
  <c r="P34" i="36"/>
  <c r="J138" i="36" a="1"/>
  <c r="J138" i="36"/>
  <c r="R32" i="36" a="1"/>
  <c r="R32" i="36"/>
  <c r="H32" i="36" a="1"/>
  <c r="H32" i="36"/>
  <c r="F123" i="36" a="1"/>
  <c r="F123" i="36"/>
  <c r="N86" i="36" a="1"/>
  <c r="N86" i="36"/>
  <c r="H34" i="38"/>
  <c r="F34" i="38"/>
  <c r="R143" i="36" a="1"/>
  <c r="R143" i="36"/>
  <c r="F98" i="36" a="1"/>
  <c r="F98" i="36"/>
  <c r="J47" i="36" a="1"/>
  <c r="J47" i="36"/>
  <c r="R79" i="36" a="1"/>
  <c r="R79" i="36"/>
  <c r="F105" i="36" a="1"/>
  <c r="F105" i="36"/>
  <c r="J97" i="36" a="1"/>
  <c r="J97" i="36"/>
  <c r="P124" i="36" a="1"/>
  <c r="P124" i="36"/>
  <c r="F124" i="36" a="1"/>
  <c r="F124" i="36"/>
  <c r="N31" i="36" a="1"/>
  <c r="N31" i="36"/>
  <c r="J29" i="36" a="1"/>
  <c r="J29" i="36"/>
  <c r="H28" i="36" a="1"/>
  <c r="H28" i="36"/>
  <c r="F64" i="36" a="1"/>
  <c r="F64" i="36"/>
  <c r="L85" i="36" a="1"/>
  <c r="L85" i="36"/>
  <c r="J111" i="36" a="1"/>
  <c r="J111" i="36"/>
  <c r="P27" i="36" a="1"/>
  <c r="P27" i="36"/>
  <c r="F27" i="36" a="1"/>
  <c r="F27" i="36"/>
  <c r="J116" i="36" a="1"/>
  <c r="J116" i="36"/>
  <c r="H25" i="36" a="1"/>
  <c r="H25" i="36"/>
  <c r="P24" i="36" a="1"/>
  <c r="P24" i="36"/>
  <c r="N23" i="36" a="1"/>
  <c r="N23" i="36"/>
  <c r="L147" i="36" a="1"/>
  <c r="L147" i="36"/>
  <c r="J146" i="36" a="1"/>
  <c r="J146" i="36"/>
  <c r="R151" i="36" a="1"/>
  <c r="R151" i="36"/>
  <c r="P107" i="36" a="1"/>
  <c r="P107" i="36"/>
  <c r="N109" i="36" a="1"/>
  <c r="N109" i="36"/>
  <c r="H103" i="38"/>
  <c r="F103" i="38"/>
  <c r="J22" i="36" a="1"/>
  <c r="J22" i="36"/>
  <c r="H21" i="36" a="1"/>
  <c r="H21" i="36"/>
  <c r="F149" i="36" a="1"/>
  <c r="F149" i="36"/>
  <c r="L136" i="36" a="1"/>
  <c r="L136" i="36"/>
  <c r="H145" i="36" a="1"/>
  <c r="H145" i="36"/>
  <c r="P144" i="36" a="1"/>
  <c r="P144" i="36"/>
  <c r="F144" i="36" a="1"/>
  <c r="F144" i="36"/>
  <c r="N103" i="36" a="1"/>
  <c r="N103" i="36"/>
  <c r="H75" i="38"/>
  <c r="F75" i="38"/>
  <c r="L61" i="36" a="1"/>
  <c r="L61" i="36"/>
  <c r="R89" i="36" a="1"/>
  <c r="R89" i="36"/>
  <c r="H89" i="36" a="1"/>
  <c r="H89" i="36"/>
  <c r="P88" i="36" a="1"/>
  <c r="P88" i="36"/>
  <c r="N128" i="36" a="1"/>
  <c r="N128" i="36"/>
  <c r="J130" i="36" a="1"/>
  <c r="J130" i="36"/>
  <c r="F92" i="36" a="1"/>
  <c r="F92" i="36"/>
  <c r="N96" i="36" a="1"/>
  <c r="N96" i="36"/>
  <c r="R19" i="36" a="1"/>
  <c r="R19" i="36"/>
  <c r="H19" i="36" a="1"/>
  <c r="H19" i="36"/>
  <c r="P43" i="36" a="1"/>
  <c r="P43" i="36"/>
  <c r="F43" i="36" a="1"/>
  <c r="F43" i="36"/>
  <c r="R17" i="36" a="1"/>
  <c r="R17" i="36"/>
  <c r="H17" i="36" a="1"/>
  <c r="H17" i="36"/>
  <c r="P16" i="36" a="1"/>
  <c r="P16" i="36"/>
  <c r="J44" i="36" a="1"/>
  <c r="J44" i="36"/>
  <c r="R14" i="36" a="1"/>
  <c r="R14" i="36"/>
  <c r="H14" i="36" a="1"/>
  <c r="H14" i="36"/>
  <c r="P127" i="36" a="1"/>
  <c r="P127" i="36"/>
  <c r="N141" i="36" a="1"/>
  <c r="N141" i="36"/>
  <c r="J13" i="36" a="1"/>
  <c r="J13" i="36"/>
  <c r="R90" i="36" a="1"/>
  <c r="R90" i="36"/>
  <c r="H90" i="36" a="1"/>
  <c r="H90" i="36"/>
  <c r="N12" i="36" a="1"/>
  <c r="N12" i="36"/>
  <c r="H69" i="38"/>
  <c r="F69" i="38"/>
  <c r="L112" i="36" a="1"/>
  <c r="L112" i="36"/>
  <c r="J122" i="36" a="1"/>
  <c r="J122" i="36"/>
  <c r="R131" i="36" a="1"/>
  <c r="R131" i="36"/>
  <c r="H131" i="36" a="1"/>
  <c r="H131" i="36"/>
  <c r="P11" i="36" a="1"/>
  <c r="P11" i="36"/>
  <c r="F11" i="36" a="1"/>
  <c r="F11" i="36"/>
  <c r="N91" i="36" a="1"/>
  <c r="N91" i="36"/>
  <c r="J87" i="36" a="1"/>
  <c r="J87" i="36"/>
  <c r="H52" i="36" a="1"/>
  <c r="H52" i="36"/>
  <c r="F117" i="36" a="1"/>
  <c r="F117" i="36"/>
  <c r="N77" i="36" a="1"/>
  <c r="N77" i="36"/>
  <c r="H49" i="38"/>
  <c r="F49" i="38"/>
  <c r="L69" i="36" a="1"/>
  <c r="L69" i="36"/>
  <c r="R9" i="36" a="1"/>
  <c r="R9" i="36"/>
  <c r="H9" i="36" a="1"/>
  <c r="H9" i="36"/>
  <c r="P8" i="36" a="1"/>
  <c r="P8" i="36"/>
  <c r="F8" i="36" a="1"/>
  <c r="F8" i="36"/>
  <c r="N73" i="36" a="1"/>
  <c r="N73" i="36"/>
  <c r="H13" i="38"/>
  <c r="F13" i="38"/>
  <c r="L7" i="36" a="1"/>
  <c r="L7" i="36"/>
  <c r="J6" i="36" a="1"/>
  <c r="J6" i="36"/>
  <c r="R95" i="36" a="1"/>
  <c r="R95" i="36"/>
  <c r="P93" i="36" a="1"/>
  <c r="P93" i="36"/>
  <c r="F93" i="36" a="1"/>
  <c r="F93" i="36"/>
  <c r="O66" i="36" a="1"/>
  <c r="O66" i="36"/>
  <c r="M118" i="36" a="1"/>
  <c r="M118" i="36"/>
  <c r="K82" i="36" a="1"/>
  <c r="K82" i="36"/>
  <c r="S150" i="36" a="1"/>
  <c r="S150" i="36"/>
  <c r="I150" i="36" a="1"/>
  <c r="I150" i="36"/>
  <c r="Q148" i="36" a="1"/>
  <c r="Q148" i="36"/>
  <c r="G148" i="36" a="1"/>
  <c r="G148" i="36"/>
  <c r="O120" i="36" a="1"/>
  <c r="O120" i="36"/>
  <c r="M115" i="36" a="1"/>
  <c r="M115" i="36"/>
  <c r="K36" i="36" a="1"/>
  <c r="K36" i="36"/>
  <c r="S38" i="36" a="1"/>
  <c r="S38" i="36"/>
  <c r="I38" i="36" a="1"/>
  <c r="I38" i="36"/>
  <c r="Q35" i="36" a="1"/>
  <c r="Q35" i="36"/>
  <c r="G35" i="36" a="1"/>
  <c r="G35" i="36"/>
  <c r="O34" i="36" a="1"/>
  <c r="O34" i="36"/>
  <c r="M33" i="36" a="1"/>
  <c r="M33" i="36"/>
  <c r="K137" i="36" a="1"/>
  <c r="K137" i="36"/>
  <c r="S138" i="36" a="1"/>
  <c r="S138" i="36"/>
  <c r="I138" i="36" a="1"/>
  <c r="I138" i="36"/>
  <c r="Q32" i="36" a="1"/>
  <c r="Q32" i="36"/>
  <c r="G32" i="36" a="1"/>
  <c r="G32" i="36"/>
  <c r="O123" i="36" a="1"/>
  <c r="O123" i="36"/>
  <c r="M86" i="36" a="1"/>
  <c r="M86" i="36"/>
  <c r="K46" i="36" a="1"/>
  <c r="K46" i="36"/>
  <c r="S142" i="36" a="1"/>
  <c r="S142" i="36"/>
  <c r="I142" i="36" a="1"/>
  <c r="I142" i="36"/>
  <c r="Q143" i="36" a="1"/>
  <c r="Q143" i="36"/>
  <c r="G143" i="36" a="1"/>
  <c r="G143" i="36"/>
  <c r="O98" i="36" a="1"/>
  <c r="O98" i="36"/>
  <c r="M49" i="36" a="1"/>
  <c r="M49" i="36"/>
  <c r="K71" i="36" a="1"/>
  <c r="K71" i="36"/>
  <c r="I47" i="36" a="1"/>
  <c r="I47" i="36"/>
  <c r="Q79" i="36" a="1"/>
  <c r="Q79" i="36"/>
  <c r="G79" i="36" a="1"/>
  <c r="G79" i="36"/>
  <c r="O105" i="36" a="1"/>
  <c r="O105" i="36"/>
  <c r="M140" i="36" a="1"/>
  <c r="M140" i="36"/>
  <c r="K139" i="36" a="1"/>
  <c r="K139" i="36"/>
  <c r="S97" i="36" a="1"/>
  <c r="S97" i="36"/>
  <c r="I97" i="36" a="1"/>
  <c r="I97" i="36"/>
  <c r="Q99" i="36" a="1"/>
  <c r="Q99" i="36"/>
  <c r="G99" i="36" a="1"/>
  <c r="G99" i="36"/>
  <c r="O124" i="36" a="1"/>
  <c r="O124" i="36"/>
  <c r="M125" i="36" a="1"/>
  <c r="M125" i="36"/>
  <c r="K129" i="36" a="1"/>
  <c r="K129" i="36"/>
  <c r="S126" i="36" a="1"/>
  <c r="S126" i="36"/>
  <c r="I126" i="36" a="1"/>
  <c r="I126" i="36"/>
  <c r="Q133" i="36" a="1"/>
  <c r="Q133" i="36"/>
  <c r="G133" i="36" a="1"/>
  <c r="G133" i="36"/>
  <c r="O53" i="36" a="1"/>
  <c r="O53" i="36"/>
  <c r="M31" i="36" a="1"/>
  <c r="M31" i="36"/>
  <c r="K30" i="36" a="1"/>
  <c r="K30" i="36"/>
  <c r="S29" i="36" a="1"/>
  <c r="S29" i="36"/>
  <c r="I29" i="36" a="1"/>
  <c r="I29" i="36"/>
  <c r="Q28" i="36" a="1"/>
  <c r="Q28" i="36"/>
  <c r="G28" i="36" a="1"/>
  <c r="G28" i="36"/>
  <c r="O64" i="36" a="1"/>
  <c r="O64" i="36"/>
  <c r="M110" i="36" a="1"/>
  <c r="M110" i="36"/>
  <c r="K85" i="36" a="1"/>
  <c r="K85" i="36"/>
  <c r="S111" i="36" a="1"/>
  <c r="S111" i="36"/>
  <c r="I111" i="36" a="1"/>
  <c r="I111" i="36"/>
  <c r="Q67" i="36" a="1"/>
  <c r="Q67" i="36"/>
  <c r="G67" i="36" a="1"/>
  <c r="G67" i="36"/>
  <c r="O27" i="36" a="1"/>
  <c r="O27" i="36"/>
  <c r="M39" i="36" a="1"/>
  <c r="M39" i="36"/>
  <c r="K26" i="36" a="1"/>
  <c r="K26" i="36"/>
  <c r="S116" i="36" a="1"/>
  <c r="S116" i="36"/>
  <c r="I116" i="36" a="1"/>
  <c r="I116" i="36"/>
  <c r="Q25" i="36" a="1"/>
  <c r="Q25" i="36"/>
  <c r="G25" i="36" a="1"/>
  <c r="G25" i="36"/>
  <c r="O24" i="36" a="1"/>
  <c r="O24" i="36"/>
  <c r="M23" i="36" a="1"/>
  <c r="M23" i="36"/>
  <c r="K147" i="36" a="1"/>
  <c r="K147" i="36"/>
  <c r="S146" i="36" a="1"/>
  <c r="S146" i="36"/>
  <c r="I146" i="36" a="1"/>
  <c r="I146" i="36"/>
  <c r="Q151" i="36" a="1"/>
  <c r="Q151" i="36"/>
  <c r="G151" i="36" a="1"/>
  <c r="G151" i="36"/>
  <c r="O107" i="36" a="1"/>
  <c r="O107" i="36"/>
  <c r="M109" i="36" a="1"/>
  <c r="M109" i="36"/>
  <c r="K114" i="36" a="1"/>
  <c r="K114" i="36"/>
  <c r="S22" i="36" a="1"/>
  <c r="S22" i="36"/>
  <c r="I22" i="36" a="1"/>
  <c r="I22" i="36"/>
  <c r="Q21" i="36" a="1"/>
  <c r="Q21" i="36"/>
  <c r="G21" i="36" a="1"/>
  <c r="G21" i="36"/>
  <c r="O149" i="36" a="1"/>
  <c r="O149" i="36"/>
  <c r="M48" i="36" a="1"/>
  <c r="M48" i="36"/>
  <c r="K136" i="36" a="1"/>
  <c r="K136" i="36"/>
  <c r="S134" i="36" a="1"/>
  <c r="S134" i="36"/>
  <c r="I134" i="36" a="1"/>
  <c r="I134" i="36"/>
  <c r="G145" i="36" a="1"/>
  <c r="G145" i="36"/>
  <c r="O144" i="36" a="1"/>
  <c r="O144" i="36"/>
  <c r="M103" i="36" a="1"/>
  <c r="M103" i="36"/>
  <c r="K61" i="36" a="1"/>
  <c r="K61" i="36"/>
  <c r="S41" i="36" a="1"/>
  <c r="S41" i="36"/>
  <c r="I41" i="36" a="1"/>
  <c r="I41" i="36"/>
  <c r="Q89" i="36" a="1"/>
  <c r="Q89" i="36"/>
  <c r="G89" i="36" a="1"/>
  <c r="G89" i="36"/>
  <c r="O88" i="36" a="1"/>
  <c r="O88" i="36"/>
  <c r="M128" i="36" a="1"/>
  <c r="M128" i="36"/>
  <c r="K20" i="36" a="1"/>
  <c r="K20" i="36"/>
  <c r="S130" i="36" a="1"/>
  <c r="S130" i="36"/>
  <c r="I130" i="36" a="1"/>
  <c r="I130" i="36"/>
  <c r="Q132" i="36" a="1"/>
  <c r="Q132" i="36"/>
  <c r="G132" i="36" a="1"/>
  <c r="G132" i="36"/>
  <c r="O92" i="36" a="1"/>
  <c r="O92" i="36"/>
  <c r="M96" i="36" a="1"/>
  <c r="M96" i="36"/>
  <c r="K106" i="36" a="1"/>
  <c r="K106" i="36"/>
  <c r="S37" i="36" a="1"/>
  <c r="S37" i="36"/>
  <c r="I37" i="36" a="1"/>
  <c r="I37" i="36"/>
  <c r="Q19" i="36" a="1"/>
  <c r="Q19" i="36"/>
  <c r="G19" i="36" a="1"/>
  <c r="G19" i="36"/>
  <c r="O43" i="36" a="1"/>
  <c r="O43" i="36"/>
  <c r="M56" i="36" a="1"/>
  <c r="M56" i="36"/>
  <c r="K104" i="36" a="1"/>
  <c r="K104" i="36"/>
  <c r="S18" i="36" a="1"/>
  <c r="S18" i="36"/>
  <c r="I18" i="36" a="1"/>
  <c r="I18" i="36"/>
  <c r="Q17" i="36" a="1"/>
  <c r="Q17" i="36"/>
  <c r="G17" i="36" a="1"/>
  <c r="G17" i="36"/>
  <c r="O16" i="36" a="1"/>
  <c r="O16" i="36"/>
  <c r="K135" i="36" a="1"/>
  <c r="K135" i="36"/>
  <c r="S44" i="36" a="1"/>
  <c r="S44" i="36"/>
  <c r="I44" i="36" a="1"/>
  <c r="I44" i="36"/>
  <c r="Q14" i="36" a="1"/>
  <c r="Q14" i="36"/>
  <c r="G14" i="36" a="1"/>
  <c r="G14" i="36"/>
  <c r="O127" i="36" a="1"/>
  <c r="O127" i="36"/>
  <c r="M141" i="36" a="1"/>
  <c r="M141" i="36"/>
  <c r="K94" i="36" a="1"/>
  <c r="K94" i="36"/>
  <c r="S13" i="36" a="1"/>
  <c r="S13" i="36"/>
  <c r="I13" i="36" a="1"/>
  <c r="I13" i="36"/>
  <c r="Q90" i="36" a="1"/>
  <c r="Q90" i="36"/>
  <c r="O119" i="36" a="1"/>
  <c r="O119" i="36"/>
  <c r="M12" i="36" a="1"/>
  <c r="M12" i="36"/>
  <c r="K112" i="36" a="1"/>
  <c r="K112" i="36"/>
  <c r="S122" i="36" a="1"/>
  <c r="S122" i="36"/>
  <c r="I122" i="36" a="1"/>
  <c r="I122" i="36"/>
  <c r="Q131" i="36" a="1"/>
  <c r="Q131" i="36"/>
  <c r="G131" i="36" a="1"/>
  <c r="G131" i="36"/>
  <c r="O11" i="36" a="1"/>
  <c r="O11" i="36"/>
  <c r="M91" i="36" a="1"/>
  <c r="M91" i="36"/>
  <c r="K45" i="36" a="1"/>
  <c r="K45" i="36"/>
  <c r="S87" i="36" a="1"/>
  <c r="S87" i="36"/>
  <c r="I87" i="36" a="1"/>
  <c r="I87" i="36"/>
  <c r="Q52" i="36" a="1"/>
  <c r="Q52" i="36"/>
  <c r="G52" i="36" a="1"/>
  <c r="G52" i="36"/>
  <c r="O117" i="36" a="1"/>
  <c r="O117" i="36"/>
  <c r="M77" i="36" a="1"/>
  <c r="M77" i="36"/>
  <c r="K69" i="36" a="1"/>
  <c r="K69" i="36"/>
  <c r="S10" i="36" a="1"/>
  <c r="S10" i="36"/>
  <c r="I10" i="36" a="1"/>
  <c r="I10" i="36"/>
  <c r="Q9" i="36" a="1"/>
  <c r="Q9" i="36"/>
  <c r="G9" i="36" a="1"/>
  <c r="G9" i="36"/>
  <c r="O8" i="36" a="1"/>
  <c r="O8" i="36"/>
  <c r="M73" i="36" a="1"/>
  <c r="M73" i="36"/>
  <c r="K7" i="36" a="1"/>
  <c r="K7" i="36"/>
  <c r="S6" i="36" a="1"/>
  <c r="S6" i="36"/>
  <c r="I6" i="36" a="1"/>
  <c r="I6" i="36"/>
  <c r="Q95" i="36" a="1"/>
  <c r="Q95" i="36"/>
  <c r="G95" i="36" a="1"/>
  <c r="G95" i="36"/>
  <c r="O93" i="36" a="1"/>
  <c r="O93" i="36"/>
  <c r="M83" i="36" a="1"/>
  <c r="M83" i="36"/>
  <c r="K80" i="36" a="1"/>
  <c r="K80" i="36"/>
  <c r="S51" i="36" a="1"/>
  <c r="S51" i="36"/>
  <c r="I51" i="36" a="1"/>
  <c r="I51" i="36"/>
  <c r="Q58" i="36" a="1"/>
  <c r="Q58" i="36"/>
  <c r="G58" i="36" a="1"/>
  <c r="G58" i="36"/>
  <c r="O100" i="36" a="1"/>
  <c r="O100" i="36"/>
  <c r="M5" i="36" a="1"/>
  <c r="M5" i="36"/>
  <c r="K50" i="36" a="1"/>
  <c r="K50" i="36"/>
  <c r="S78" i="36" a="1"/>
  <c r="S78" i="36"/>
  <c r="I78" i="36" a="1"/>
  <c r="I78" i="36"/>
  <c r="Q40" i="36" a="1"/>
  <c r="Q40" i="36"/>
  <c r="G40" i="36" a="1"/>
  <c r="G40" i="36"/>
  <c r="O72" i="36" a="1"/>
  <c r="O72" i="36"/>
  <c r="M74" i="36" a="1"/>
  <c r="M74" i="36"/>
  <c r="K102" i="36" a="1"/>
  <c r="K102" i="36"/>
  <c r="I108" i="36" a="1"/>
  <c r="I108" i="36"/>
  <c r="Q75" i="36" a="1"/>
  <c r="Q75" i="36"/>
  <c r="G75" i="36" a="1"/>
  <c r="G75" i="36"/>
  <c r="O113" i="36" a="1"/>
  <c r="O113" i="36"/>
  <c r="P35" i="36" a="1"/>
  <c r="P35" i="36"/>
  <c r="F35" i="36" a="1"/>
  <c r="F35" i="36"/>
  <c r="N34" i="36" a="1"/>
  <c r="N34" i="36"/>
  <c r="H108" i="38"/>
  <c r="F108" i="38"/>
  <c r="L33" i="36" a="1"/>
  <c r="L33" i="36"/>
  <c r="J137" i="36" a="1"/>
  <c r="J137" i="36"/>
  <c r="R138" i="36" a="1"/>
  <c r="R138" i="36"/>
  <c r="H138" i="36" a="1"/>
  <c r="H138" i="36"/>
  <c r="P32" i="36" a="1"/>
  <c r="P32" i="36"/>
  <c r="F32" i="36" a="1"/>
  <c r="F32" i="36"/>
  <c r="N123" i="36" a="1"/>
  <c r="N123" i="36"/>
  <c r="H81" i="38"/>
  <c r="F81" i="38"/>
  <c r="L86" i="36" a="1"/>
  <c r="L86" i="36"/>
  <c r="J46" i="36" a="1"/>
  <c r="J46" i="36"/>
  <c r="R142" i="36" a="1"/>
  <c r="R142" i="36"/>
  <c r="H142" i="36" a="1"/>
  <c r="H142" i="36"/>
  <c r="P143" i="36" a="1"/>
  <c r="P143" i="36"/>
  <c r="F143" i="36" a="1"/>
  <c r="F143" i="36"/>
  <c r="N98" i="36" a="1"/>
  <c r="N98" i="36"/>
  <c r="L49" i="36" a="1"/>
  <c r="L49" i="36"/>
  <c r="H47" i="36" a="1"/>
  <c r="H47" i="36"/>
  <c r="P79" i="36" a="1"/>
  <c r="P79" i="36"/>
  <c r="F79" i="36" a="1"/>
  <c r="F79" i="36"/>
  <c r="N105" i="36" a="1"/>
  <c r="N105" i="36"/>
  <c r="H113" i="38"/>
  <c r="F113" i="38"/>
  <c r="J139" i="36" a="1"/>
  <c r="J139" i="36"/>
  <c r="R97" i="36" a="1"/>
  <c r="R97" i="36"/>
  <c r="H97" i="36" a="1"/>
  <c r="H97" i="36"/>
  <c r="P99" i="36" a="1"/>
  <c r="P99" i="36"/>
  <c r="F99" i="36" a="1"/>
  <c r="F99" i="36"/>
  <c r="N124" i="36" a="1"/>
  <c r="N124" i="36"/>
  <c r="H118" i="38"/>
  <c r="F118" i="38"/>
  <c r="L125" i="36" a="1"/>
  <c r="L125" i="36"/>
  <c r="J129" i="36" a="1"/>
  <c r="J129" i="36"/>
  <c r="R126" i="36" a="1"/>
  <c r="R126" i="36"/>
  <c r="H126" i="36" a="1"/>
  <c r="H126" i="36"/>
  <c r="P133" i="36" a="1"/>
  <c r="P133" i="36"/>
  <c r="F133" i="36" a="1"/>
  <c r="F133" i="36"/>
  <c r="N53" i="36" a="1"/>
  <c r="N53" i="36"/>
  <c r="L31" i="36" a="1"/>
  <c r="L31" i="36"/>
  <c r="J30" i="36" a="1"/>
  <c r="J30" i="36"/>
  <c r="R29" i="36" a="1"/>
  <c r="R29" i="36"/>
  <c r="H29" i="36" a="1"/>
  <c r="H29" i="36"/>
  <c r="P28" i="36" a="1"/>
  <c r="P28" i="36"/>
  <c r="F28" i="36" a="1"/>
  <c r="F28" i="36"/>
  <c r="N64" i="36" a="1"/>
  <c r="N64" i="36"/>
  <c r="H41" i="38"/>
  <c r="F41" i="38"/>
  <c r="L110" i="36" a="1"/>
  <c r="L110" i="36"/>
  <c r="J85" i="36" a="1"/>
  <c r="J85" i="36"/>
  <c r="R111" i="36" a="1"/>
  <c r="R111" i="36"/>
  <c r="H111" i="36" a="1"/>
  <c r="H111" i="36"/>
  <c r="P67" i="36" a="1"/>
  <c r="P67" i="36"/>
  <c r="F67" i="36" a="1"/>
  <c r="F67" i="36"/>
  <c r="N27" i="36" a="1"/>
  <c r="N27" i="36"/>
  <c r="H7" i="38"/>
  <c r="F7" i="38"/>
  <c r="L39" i="36" a="1"/>
  <c r="L39" i="36"/>
  <c r="J26" i="36" a="1"/>
  <c r="J26" i="36"/>
  <c r="R116" i="36" a="1"/>
  <c r="R116" i="36"/>
  <c r="H116" i="36" a="1"/>
  <c r="H116" i="36"/>
  <c r="P25" i="36" a="1"/>
  <c r="P25" i="36"/>
  <c r="F25" i="36" a="1"/>
  <c r="F25" i="36"/>
  <c r="N24" i="36" a="1"/>
  <c r="N24" i="36"/>
  <c r="H9" i="38"/>
  <c r="F9" i="38"/>
  <c r="L23" i="36" a="1"/>
  <c r="L23" i="36"/>
  <c r="J147" i="36" a="1"/>
  <c r="J147" i="36"/>
  <c r="R146" i="36" a="1"/>
  <c r="R146" i="36"/>
  <c r="H146" i="36" a="1"/>
  <c r="H146" i="36"/>
  <c r="P151" i="36" a="1"/>
  <c r="P151" i="36"/>
  <c r="F151" i="36" a="1"/>
  <c r="F151" i="36"/>
  <c r="N107" i="36" a="1"/>
  <c r="N107" i="36"/>
  <c r="H104" i="38"/>
  <c r="F104" i="38"/>
  <c r="L109" i="36" a="1"/>
  <c r="L109" i="36"/>
  <c r="J114" i="36" a="1"/>
  <c r="J114" i="36"/>
  <c r="R22" i="36" a="1"/>
  <c r="R22" i="36"/>
  <c r="H22" i="36" a="1"/>
  <c r="H22" i="36"/>
  <c r="P21" i="36" a="1"/>
  <c r="P21" i="36"/>
  <c r="F21" i="36" a="1"/>
  <c r="F21" i="36"/>
  <c r="N149" i="36" a="1"/>
  <c r="N149" i="36"/>
  <c r="L48" i="36" a="1"/>
  <c r="L48" i="36"/>
  <c r="R134" i="36" a="1"/>
  <c r="R134" i="36"/>
  <c r="H134" i="36" a="1"/>
  <c r="H134" i="36"/>
  <c r="P145" i="36" a="1"/>
  <c r="P145" i="36"/>
  <c r="F145" i="36" a="1"/>
  <c r="F145" i="36"/>
  <c r="N144" i="36" a="1"/>
  <c r="N144" i="36"/>
  <c r="L103" i="36" a="1"/>
  <c r="L103" i="36"/>
  <c r="J61" i="36" a="1"/>
  <c r="J61" i="36"/>
  <c r="R41" i="36" a="1"/>
  <c r="R41" i="36"/>
  <c r="H41" i="36" a="1"/>
  <c r="H41" i="36"/>
  <c r="P89" i="36" a="1"/>
  <c r="P89" i="36"/>
  <c r="F89" i="36" a="1"/>
  <c r="F89" i="36"/>
  <c r="N88" i="36" a="1"/>
  <c r="N88" i="36"/>
  <c r="L128" i="36" a="1"/>
  <c r="L128" i="36"/>
  <c r="J20" i="36" a="1"/>
  <c r="J20" i="36"/>
  <c r="R130" i="36" a="1"/>
  <c r="R130" i="36"/>
  <c r="H130" i="36" a="1"/>
  <c r="H130" i="36"/>
  <c r="P132" i="36" a="1"/>
  <c r="P132" i="36"/>
  <c r="F132" i="36" a="1"/>
  <c r="F132" i="36"/>
  <c r="N92" i="36" a="1"/>
  <c r="N92" i="36"/>
  <c r="L96" i="36" a="1"/>
  <c r="L96" i="36"/>
  <c r="J106" i="36" a="1"/>
  <c r="J106" i="36"/>
  <c r="R37" i="36" a="1"/>
  <c r="R37" i="36"/>
  <c r="H37" i="36" a="1"/>
  <c r="H37" i="36"/>
  <c r="P19" i="36" a="1"/>
  <c r="P19" i="36"/>
  <c r="F19" i="36" a="1"/>
  <c r="F19" i="36"/>
  <c r="N43" i="36" a="1"/>
  <c r="N43" i="36"/>
  <c r="H14" i="38"/>
  <c r="F14" i="38"/>
  <c r="L56" i="36" a="1"/>
  <c r="L56" i="36"/>
  <c r="J104" i="36" a="1"/>
  <c r="J104" i="36"/>
  <c r="R18" i="36" a="1"/>
  <c r="R18" i="36"/>
  <c r="H18" i="36" a="1"/>
  <c r="H18" i="36"/>
  <c r="P17" i="36" a="1"/>
  <c r="P17" i="36"/>
  <c r="F17" i="36" a="1"/>
  <c r="F17" i="36"/>
  <c r="N16" i="36" a="1"/>
  <c r="N16" i="36"/>
  <c r="L15" i="36" a="1"/>
  <c r="L15" i="36"/>
  <c r="J135" i="36" a="1"/>
  <c r="J135" i="36"/>
  <c r="R44" i="36" a="1"/>
  <c r="R44" i="36"/>
  <c r="H44" i="36" a="1"/>
  <c r="H44" i="36"/>
  <c r="P14" i="36" a="1"/>
  <c r="P14" i="36"/>
  <c r="F14" i="36" a="1"/>
  <c r="F14" i="36"/>
  <c r="N127" i="36" a="1"/>
  <c r="N127" i="36"/>
  <c r="L141" i="36" a="1"/>
  <c r="L141" i="36"/>
  <c r="J94" i="36" a="1"/>
  <c r="J94" i="36"/>
  <c r="R13" i="36" a="1"/>
  <c r="R13" i="36"/>
  <c r="P90" i="36" a="1"/>
  <c r="P90" i="36"/>
  <c r="F90" i="36" a="1"/>
  <c r="F90" i="36"/>
  <c r="N119" i="36" a="1"/>
  <c r="N119" i="36"/>
  <c r="H107" i="38"/>
  <c r="F107" i="38"/>
  <c r="L12" i="36" a="1"/>
  <c r="L12" i="36"/>
  <c r="J112" i="36" a="1"/>
  <c r="J112" i="36"/>
  <c r="R122" i="36" a="1"/>
  <c r="R122" i="36"/>
  <c r="H122" i="36" a="1"/>
  <c r="H122" i="36"/>
  <c r="P131" i="36" a="1"/>
  <c r="P131" i="36"/>
  <c r="F131" i="36" a="1"/>
  <c r="F131" i="36"/>
  <c r="N11" i="36" a="1"/>
  <c r="N11" i="36"/>
  <c r="L91" i="36" a="1"/>
  <c r="L91" i="36"/>
  <c r="J45" i="36" a="1"/>
  <c r="J45" i="36"/>
  <c r="R87" i="36" a="1"/>
  <c r="R87" i="36"/>
  <c r="H87" i="36" a="1"/>
  <c r="H87" i="36"/>
  <c r="P52" i="36" a="1"/>
  <c r="P52" i="36"/>
  <c r="F52" i="36" a="1"/>
  <c r="F52" i="36"/>
  <c r="N117" i="36" a="1"/>
  <c r="N117" i="36"/>
  <c r="H72" i="38"/>
  <c r="F72" i="38"/>
  <c r="R10" i="36" a="1"/>
  <c r="R10" i="36"/>
  <c r="H10" i="36" a="1"/>
  <c r="H10" i="36"/>
  <c r="P9" i="36" a="1"/>
  <c r="P9" i="36"/>
  <c r="F9" i="36" a="1"/>
  <c r="F9" i="36"/>
  <c r="N8" i="36" a="1"/>
  <c r="N8" i="36"/>
  <c r="H2" i="38"/>
  <c r="F2" i="38"/>
  <c r="L73" i="36" a="1"/>
  <c r="L73" i="36"/>
  <c r="J7" i="36" a="1"/>
  <c r="J7" i="36"/>
  <c r="R6" i="36" a="1"/>
  <c r="R6" i="36"/>
  <c r="H6" i="36" a="1"/>
  <c r="H6" i="36"/>
  <c r="S137" i="36" a="1"/>
  <c r="S137" i="36"/>
  <c r="M123" i="36" a="1"/>
  <c r="M123" i="36"/>
  <c r="S46" i="36" a="1"/>
  <c r="S46" i="36"/>
  <c r="I46" i="36" a="1"/>
  <c r="I46" i="36"/>
  <c r="G142" i="36" a="1"/>
  <c r="G142" i="36"/>
  <c r="O143" i="36" a="1"/>
  <c r="O143" i="36"/>
  <c r="M98" i="36" a="1"/>
  <c r="M98" i="36"/>
  <c r="K49" i="36" a="1"/>
  <c r="K49" i="36"/>
  <c r="S71" i="36" a="1"/>
  <c r="S71" i="36"/>
  <c r="I71" i="36" a="1"/>
  <c r="I71" i="36"/>
  <c r="O79" i="36" a="1"/>
  <c r="O79" i="36"/>
  <c r="K140" i="36" a="1"/>
  <c r="K140" i="36"/>
  <c r="S139" i="36" a="1"/>
  <c r="S139" i="36"/>
  <c r="I139" i="36" a="1"/>
  <c r="I139" i="36"/>
  <c r="G97" i="36" a="1"/>
  <c r="G97" i="36"/>
  <c r="O99" i="36" a="1"/>
  <c r="O99" i="36"/>
  <c r="M124" i="36" a="1"/>
  <c r="M124" i="36"/>
  <c r="S129" i="36" a="1"/>
  <c r="S129" i="36"/>
  <c r="I129" i="36" a="1"/>
  <c r="I129" i="36"/>
  <c r="Q126" i="36" a="1"/>
  <c r="Q126" i="36"/>
  <c r="G126" i="36" a="1"/>
  <c r="G126" i="36"/>
  <c r="O133" i="36" a="1"/>
  <c r="O133" i="36"/>
  <c r="M53" i="36" a="1"/>
  <c r="M53" i="36"/>
  <c r="K31" i="36" a="1"/>
  <c r="K31" i="36"/>
  <c r="S30" i="36" a="1"/>
  <c r="S30" i="36"/>
  <c r="I30" i="36" a="1"/>
  <c r="I30" i="36"/>
  <c r="Q29" i="36" a="1"/>
  <c r="Q29" i="36"/>
  <c r="G29" i="36" a="1"/>
  <c r="G29" i="36"/>
  <c r="K110" i="36" a="1"/>
  <c r="K110" i="36"/>
  <c r="I85" i="36" a="1"/>
  <c r="I85" i="36"/>
  <c r="G111" i="36" a="1"/>
  <c r="G111" i="36"/>
  <c r="O67" i="36" a="1"/>
  <c r="O67" i="36"/>
  <c r="I26" i="36" a="1"/>
  <c r="I26" i="36"/>
  <c r="G116" i="36" a="1"/>
  <c r="G116" i="36"/>
  <c r="O25" i="36" a="1"/>
  <c r="O25" i="36"/>
  <c r="K23" i="36" a="1"/>
  <c r="K23" i="36"/>
  <c r="I147" i="36" a="1"/>
  <c r="I147" i="36"/>
  <c r="G146" i="36" a="1"/>
  <c r="G146" i="36"/>
  <c r="M107" i="36" a="1"/>
  <c r="M107" i="36"/>
  <c r="K109" i="36" a="1"/>
  <c r="K109" i="36"/>
  <c r="I114" i="36" a="1"/>
  <c r="I114" i="36"/>
  <c r="G22" i="36" a="1"/>
  <c r="G22" i="36"/>
  <c r="O21" i="36" a="1"/>
  <c r="O21" i="36"/>
  <c r="M149" i="36" a="1"/>
  <c r="M149" i="36"/>
  <c r="K48" i="36" a="1"/>
  <c r="K48" i="36"/>
  <c r="S136" i="36" a="1"/>
  <c r="S136" i="36"/>
  <c r="Q134" i="36" a="1"/>
  <c r="Q134" i="36"/>
  <c r="M144" i="36" a="1"/>
  <c r="M144" i="36"/>
  <c r="K103" i="36" a="1"/>
  <c r="K103" i="36"/>
  <c r="I61" i="36" a="1"/>
  <c r="I61" i="36"/>
  <c r="Q41" i="36" a="1"/>
  <c r="Q41" i="36"/>
  <c r="M88" i="36" a="1"/>
  <c r="M88" i="36"/>
  <c r="K128" i="36" a="1"/>
  <c r="K128" i="36"/>
  <c r="S20" i="36" a="1"/>
  <c r="S20" i="36"/>
  <c r="O132" i="36" a="1"/>
  <c r="O132" i="36"/>
  <c r="M92" i="36" a="1"/>
  <c r="M92" i="36"/>
  <c r="K96" i="36" a="1"/>
  <c r="K96" i="36"/>
  <c r="S106" i="36" a="1"/>
  <c r="S106" i="36"/>
  <c r="I106" i="36" a="1"/>
  <c r="I106" i="36"/>
  <c r="Q37" i="36" a="1"/>
  <c r="Q37" i="36"/>
  <c r="G37" i="36" a="1"/>
  <c r="G37" i="36"/>
  <c r="M43" i="36" a="1"/>
  <c r="M43" i="36"/>
  <c r="K56" i="36" a="1"/>
  <c r="K56" i="36"/>
  <c r="S104" i="36" a="1"/>
  <c r="S104" i="36"/>
  <c r="I104" i="36" a="1"/>
  <c r="I104" i="36"/>
  <c r="Q18" i="36" a="1"/>
  <c r="Q18" i="36"/>
  <c r="M16" i="36" a="1"/>
  <c r="M16" i="36"/>
  <c r="S135" i="36" a="1"/>
  <c r="S135" i="36"/>
  <c r="I135" i="36" a="1"/>
  <c r="I135" i="36"/>
  <c r="G44" i="36" a="1"/>
  <c r="G44" i="36"/>
  <c r="O14" i="36" a="1"/>
  <c r="O14" i="36"/>
  <c r="K141" i="36" a="1"/>
  <c r="K141" i="36"/>
  <c r="S94" i="36" a="1"/>
  <c r="S94" i="36"/>
  <c r="I94" i="36" a="1"/>
  <c r="I94" i="36"/>
  <c r="Q13" i="36" a="1"/>
  <c r="Q13" i="36"/>
  <c r="G13" i="36" a="1"/>
  <c r="G13" i="36"/>
  <c r="O90" i="36" a="1"/>
  <c r="O90" i="36"/>
  <c r="M119" i="36" a="1"/>
  <c r="M119" i="36"/>
  <c r="S112" i="36" a="1"/>
  <c r="S112" i="36"/>
  <c r="I112" i="36" a="1"/>
  <c r="I112" i="36"/>
  <c r="Q122" i="36" a="1"/>
  <c r="Q122" i="36"/>
  <c r="G122" i="36" a="1"/>
  <c r="G122" i="36"/>
  <c r="O131" i="36" a="1"/>
  <c r="O131" i="36"/>
  <c r="M11" i="36" a="1"/>
  <c r="M11" i="36"/>
  <c r="K91" i="36" a="1"/>
  <c r="K91" i="36"/>
  <c r="S45" i="36" a="1"/>
  <c r="S45" i="36"/>
  <c r="I45" i="36" a="1"/>
  <c r="I45" i="36"/>
  <c r="Q87" i="36" a="1"/>
  <c r="Q87" i="36"/>
  <c r="G87" i="36" a="1"/>
  <c r="G87" i="36"/>
  <c r="O52" i="36" a="1"/>
  <c r="O52" i="36"/>
  <c r="M117" i="36" a="1"/>
  <c r="M117" i="36"/>
  <c r="K77" i="36" a="1"/>
  <c r="K77" i="36"/>
  <c r="S69" i="36" a="1"/>
  <c r="S69" i="36"/>
  <c r="I69" i="36" a="1"/>
  <c r="I69" i="36"/>
  <c r="Q10" i="36" a="1"/>
  <c r="Q10" i="36"/>
  <c r="O9" i="36" a="1"/>
  <c r="O9" i="36"/>
  <c r="K73" i="36" a="1"/>
  <c r="K73" i="36"/>
  <c r="S7" i="36" a="1"/>
  <c r="S7" i="36"/>
  <c r="I7" i="36" a="1"/>
  <c r="I7" i="36"/>
  <c r="Q6" i="36" a="1"/>
  <c r="Q6" i="36"/>
  <c r="G6" i="36" a="1"/>
  <c r="G6" i="36"/>
  <c r="M93" i="36" a="1"/>
  <c r="M93" i="36"/>
  <c r="S80" i="36" a="1"/>
  <c r="S80" i="36"/>
  <c r="I80" i="36" a="1"/>
  <c r="I80" i="36"/>
  <c r="Q51" i="36" a="1"/>
  <c r="Q51" i="36"/>
  <c r="G51" i="36" a="1"/>
  <c r="G51" i="36"/>
  <c r="O58" i="36" a="1"/>
  <c r="O58" i="36"/>
  <c r="M100" i="36" a="1"/>
  <c r="M100" i="36"/>
  <c r="K5" i="36" a="1"/>
  <c r="K5" i="36"/>
  <c r="S50" i="36" a="1"/>
  <c r="S50" i="36"/>
  <c r="I50" i="36" a="1"/>
  <c r="I50" i="36"/>
  <c r="Q78" i="36" a="1"/>
  <c r="Q78" i="36"/>
  <c r="G78" i="36" a="1"/>
  <c r="G78" i="36"/>
  <c r="O40" i="36" a="1"/>
  <c r="O40" i="36"/>
  <c r="M72" i="36" a="1"/>
  <c r="M72" i="36"/>
  <c r="K74" i="36" a="1"/>
  <c r="K74" i="36"/>
  <c r="S102" i="36" a="1"/>
  <c r="S102" i="36"/>
  <c r="I102" i="36" a="1"/>
  <c r="I102" i="36"/>
  <c r="Q108" i="36" a="1"/>
  <c r="Q108" i="36"/>
  <c r="G108" i="36" a="1"/>
  <c r="G108" i="36"/>
  <c r="L118" i="36" a="1"/>
  <c r="L118" i="36"/>
  <c r="J36" i="36" a="1"/>
  <c r="J36" i="36"/>
  <c r="K118" i="36" a="1"/>
  <c r="K118" i="36"/>
  <c r="O148" i="36" a="1"/>
  <c r="O148" i="36"/>
  <c r="L66" i="36" a="1"/>
  <c r="L66" i="36"/>
  <c r="J118" i="36" a="1"/>
  <c r="J118" i="36"/>
  <c r="H82" i="36" a="1"/>
  <c r="H82" i="36"/>
  <c r="P150" i="36" a="1"/>
  <c r="P150" i="36"/>
  <c r="F150" i="36" a="1"/>
  <c r="F150" i="36"/>
  <c r="L120" i="36" a="1"/>
  <c r="L120" i="36"/>
  <c r="R36" i="36" a="1"/>
  <c r="R36" i="36"/>
  <c r="H36" i="36" a="1"/>
  <c r="H36" i="36"/>
  <c r="P38" i="36" a="1"/>
  <c r="P38" i="36"/>
  <c r="F38" i="36" a="1"/>
  <c r="F38" i="36"/>
  <c r="N35" i="36" a="1"/>
  <c r="N35" i="36"/>
  <c r="H10" i="38"/>
  <c r="F10" i="38"/>
  <c r="L34" i="36" a="1"/>
  <c r="L34" i="36"/>
  <c r="J33" i="36" a="1"/>
  <c r="J33" i="36"/>
  <c r="R137" i="36" a="1"/>
  <c r="R137" i="36"/>
  <c r="H137" i="36" a="1"/>
  <c r="H137" i="36"/>
  <c r="F138" i="36" a="1"/>
  <c r="F138" i="36"/>
  <c r="L123" i="36" a="1"/>
  <c r="L123" i="36"/>
  <c r="J86" i="36" a="1"/>
  <c r="J86" i="36"/>
  <c r="R46" i="36" a="1"/>
  <c r="R46" i="36"/>
  <c r="H46" i="36" a="1"/>
  <c r="H46" i="36"/>
  <c r="P142" i="36" a="1"/>
  <c r="P142" i="36"/>
  <c r="F142" i="36" a="1"/>
  <c r="F142" i="36"/>
  <c r="L98" i="36" a="1"/>
  <c r="L98" i="36"/>
  <c r="R71" i="36" a="1"/>
  <c r="R71" i="36"/>
  <c r="H71" i="36" a="1"/>
  <c r="H71" i="36"/>
  <c r="N79" i="36" a="1"/>
  <c r="N79" i="36"/>
  <c r="H46" i="38"/>
  <c r="F46" i="38"/>
  <c r="J140" i="36" a="1"/>
  <c r="J140" i="36"/>
  <c r="R139" i="36" a="1"/>
  <c r="R139" i="36"/>
  <c r="H139" i="36" a="1"/>
  <c r="H139" i="36"/>
  <c r="N99" i="36" a="1"/>
  <c r="N99" i="36"/>
  <c r="L124" i="36" a="1"/>
  <c r="L124" i="36"/>
  <c r="R129" i="36" a="1"/>
  <c r="R129" i="36"/>
  <c r="H129" i="36" a="1"/>
  <c r="H129" i="36"/>
  <c r="P126" i="36" a="1"/>
  <c r="P126" i="36"/>
  <c r="N133" i="36" a="1"/>
  <c r="N133" i="36"/>
  <c r="L53" i="36" a="1"/>
  <c r="L53" i="36"/>
  <c r="J31" i="36" a="1"/>
  <c r="J31" i="36"/>
  <c r="R30" i="36" a="1"/>
  <c r="R30" i="36"/>
  <c r="H30" i="36" a="1"/>
  <c r="H30" i="36"/>
  <c r="F29" i="36" a="1"/>
  <c r="F29" i="36"/>
  <c r="N28" i="36" a="1"/>
  <c r="N28" i="36"/>
  <c r="H85" i="36" a="1"/>
  <c r="H85" i="36"/>
  <c r="P111" i="36" a="1"/>
  <c r="P111" i="36"/>
  <c r="N67" i="36" a="1"/>
  <c r="N67" i="36"/>
  <c r="H31" i="38"/>
  <c r="F31" i="38"/>
  <c r="J39" i="36" a="1"/>
  <c r="J39" i="36"/>
  <c r="R26" i="36" a="1"/>
  <c r="R26" i="36"/>
  <c r="H26" i="36" a="1"/>
  <c r="H26" i="36"/>
  <c r="P116" i="36" a="1"/>
  <c r="P116" i="36"/>
  <c r="F116" i="36" a="1"/>
  <c r="F116" i="36"/>
  <c r="L24" i="36" a="1"/>
  <c r="L24" i="36"/>
  <c r="J23" i="36" a="1"/>
  <c r="J23" i="36"/>
  <c r="P146" i="36" a="1"/>
  <c r="P146" i="36"/>
  <c r="N151" i="36" a="1"/>
  <c r="N151" i="36"/>
  <c r="R114" i="36" a="1"/>
  <c r="R114" i="36"/>
  <c r="F22" i="36" a="1"/>
  <c r="F22" i="36"/>
  <c r="J48" i="36" a="1"/>
  <c r="J48" i="36"/>
  <c r="R136" i="36" a="1"/>
  <c r="R136" i="36"/>
  <c r="P134" i="36" a="1"/>
  <c r="P134" i="36"/>
  <c r="F134" i="36" a="1"/>
  <c r="F134" i="36"/>
  <c r="H61" i="36" a="1"/>
  <c r="H61" i="36"/>
  <c r="P41" i="36" a="1"/>
  <c r="P41" i="36"/>
  <c r="F41" i="36" a="1"/>
  <c r="F41" i="36"/>
  <c r="N89" i="36" a="1"/>
  <c r="N89" i="36"/>
  <c r="L88" i="36" a="1"/>
  <c r="L88" i="36"/>
  <c r="R20" i="36" a="1"/>
  <c r="R20" i="36"/>
  <c r="F130" i="36" a="1"/>
  <c r="F130" i="36"/>
  <c r="N132" i="36" a="1"/>
  <c r="N132" i="36"/>
  <c r="J96" i="36" a="1"/>
  <c r="J96" i="36"/>
  <c r="R106" i="36" a="1"/>
  <c r="R106" i="36"/>
  <c r="H106" i="36" a="1"/>
  <c r="H106" i="36"/>
  <c r="P37" i="36" a="1"/>
  <c r="P37" i="36"/>
  <c r="L43" i="36" a="1"/>
  <c r="L43" i="36"/>
  <c r="R104" i="36" a="1"/>
  <c r="R104" i="36"/>
  <c r="H104" i="36" a="1"/>
  <c r="H104" i="36"/>
  <c r="P18" i="36" a="1"/>
  <c r="P18" i="36"/>
  <c r="F18" i="36" a="1"/>
  <c r="F18" i="36"/>
  <c r="N17" i="36" a="1"/>
  <c r="N17" i="36"/>
  <c r="L16" i="36" a="1"/>
  <c r="L16" i="36"/>
  <c r="H135" i="36" a="1"/>
  <c r="H135" i="36"/>
  <c r="P44" i="36" a="1"/>
  <c r="P44" i="36"/>
  <c r="N14" i="36" a="1"/>
  <c r="N14" i="36"/>
  <c r="J141" i="36" a="1"/>
  <c r="J141" i="36"/>
  <c r="R94" i="36" a="1"/>
  <c r="R94" i="36"/>
  <c r="P13" i="36" a="1"/>
  <c r="P13" i="36"/>
  <c r="F13" i="36" a="1"/>
  <c r="F13" i="36"/>
  <c r="N90" i="36" a="1"/>
  <c r="N90" i="36"/>
  <c r="L119" i="36" a="1"/>
  <c r="L119" i="36"/>
  <c r="J12" i="36" a="1"/>
  <c r="J12" i="36"/>
  <c r="R112" i="36" a="1"/>
  <c r="R112" i="36"/>
  <c r="H112" i="36" a="1"/>
  <c r="H112" i="36"/>
  <c r="P122" i="36" a="1"/>
  <c r="P122" i="36"/>
  <c r="F122" i="36" a="1"/>
  <c r="F122" i="36"/>
  <c r="N131" i="36" a="1"/>
  <c r="N131" i="36"/>
  <c r="L11" i="36" a="1"/>
  <c r="L11" i="36"/>
  <c r="J91" i="36" a="1"/>
  <c r="J91" i="36"/>
  <c r="R45" i="36" a="1"/>
  <c r="R45" i="36"/>
  <c r="H45" i="36" a="1"/>
  <c r="H45" i="36"/>
  <c r="P87" i="36" a="1"/>
  <c r="P87" i="36"/>
  <c r="F87" i="36" a="1"/>
  <c r="F87" i="36"/>
  <c r="J77" i="36" a="1"/>
  <c r="J77" i="36"/>
  <c r="R69" i="36" a="1"/>
  <c r="R69" i="36"/>
  <c r="H69" i="36" a="1"/>
  <c r="H69" i="36"/>
  <c r="P10" i="36" a="1"/>
  <c r="P10" i="36"/>
  <c r="F10" i="36" a="1"/>
  <c r="F10" i="36"/>
  <c r="N9" i="36" a="1"/>
  <c r="N9" i="36"/>
  <c r="H76" i="38"/>
  <c r="F76" i="38"/>
  <c r="L8" i="36" a="1"/>
  <c r="L8" i="36"/>
  <c r="J73" i="36" a="1"/>
  <c r="J73" i="36"/>
  <c r="R7" i="36" a="1"/>
  <c r="R7" i="36"/>
  <c r="H7" i="36" a="1"/>
  <c r="H7" i="36"/>
  <c r="P6" i="36" a="1"/>
  <c r="P6" i="36"/>
  <c r="F6" i="36" a="1"/>
  <c r="F6" i="36"/>
  <c r="N95" i="36" a="1"/>
  <c r="N95" i="36"/>
  <c r="L93" i="36" a="1"/>
  <c r="L93" i="36"/>
  <c r="J83" i="36" a="1"/>
  <c r="J83" i="36"/>
  <c r="R80" i="36" a="1"/>
  <c r="R80" i="36"/>
  <c r="H80" i="36" a="1"/>
  <c r="H80" i="36"/>
  <c r="P51" i="36" a="1"/>
  <c r="P51" i="36"/>
  <c r="F51" i="36" a="1"/>
  <c r="F51" i="36"/>
  <c r="N58" i="36" a="1"/>
  <c r="N58" i="36"/>
  <c r="H28" i="38"/>
  <c r="F28" i="38"/>
  <c r="L100" i="36" a="1"/>
  <c r="L100" i="36"/>
  <c r="R50" i="36" a="1"/>
  <c r="R50" i="36"/>
  <c r="H50" i="36" a="1"/>
  <c r="H50" i="36"/>
  <c r="P78" i="36" a="1"/>
  <c r="P78" i="36"/>
  <c r="F78" i="36" a="1"/>
  <c r="F78" i="36"/>
  <c r="N40" i="36" a="1"/>
  <c r="N40" i="36"/>
  <c r="H19" i="38"/>
  <c r="F19" i="38"/>
  <c r="L72" i="36" a="1"/>
  <c r="L72" i="36"/>
  <c r="Q150" i="36" a="1"/>
  <c r="Q150" i="36"/>
  <c r="I36" i="36" a="1"/>
  <c r="I36" i="36"/>
  <c r="M34" i="36" a="1"/>
  <c r="M34" i="36"/>
  <c r="K33" i="36" a="1"/>
  <c r="K33" i="36"/>
  <c r="S118" i="36" a="1"/>
  <c r="S118" i="36"/>
  <c r="Q82" i="36" a="1"/>
  <c r="Q82" i="36"/>
  <c r="G82" i="36" a="1"/>
  <c r="G82" i="36"/>
  <c r="S115" i="36" a="1"/>
  <c r="S115" i="36"/>
  <c r="S33" i="36" a="1"/>
  <c r="S33" i="36"/>
  <c r="I33" i="36" a="1"/>
  <c r="I33" i="36"/>
  <c r="Q137" i="36" a="1"/>
  <c r="Q137" i="36"/>
  <c r="G137" i="36" a="1"/>
  <c r="G137" i="36"/>
  <c r="S49" i="36" a="1"/>
  <c r="S49" i="36"/>
  <c r="I49" i="36" a="1"/>
  <c r="I49" i="36"/>
  <c r="Q71" i="36" a="1"/>
  <c r="Q71" i="36"/>
  <c r="G71" i="36" a="1"/>
  <c r="G71" i="36"/>
  <c r="O47" i="36" a="1"/>
  <c r="O47" i="36"/>
  <c r="M79" i="36" a="1"/>
  <c r="M79" i="36"/>
  <c r="S140" i="36" a="1"/>
  <c r="S140" i="36"/>
  <c r="I140" i="36" a="1"/>
  <c r="I140" i="36"/>
  <c r="Q139" i="36" a="1"/>
  <c r="Q139" i="36"/>
  <c r="O97" i="36" a="1"/>
  <c r="O97" i="36"/>
  <c r="S125" i="36" a="1"/>
  <c r="S125" i="36"/>
  <c r="I31" i="36" a="1"/>
  <c r="I31" i="36"/>
  <c r="I110" i="36" a="1"/>
  <c r="I110" i="36"/>
  <c r="M67" i="36" a="1"/>
  <c r="M67" i="36"/>
  <c r="G147" i="36" a="1"/>
  <c r="G147" i="36"/>
  <c r="O146" i="36" a="1"/>
  <c r="O146" i="36"/>
  <c r="M151" i="36" a="1"/>
  <c r="M151" i="36"/>
  <c r="K107" i="36" a="1"/>
  <c r="K107" i="36"/>
  <c r="S48" i="36" a="1"/>
  <c r="S48" i="36"/>
  <c r="I48" i="36" a="1"/>
  <c r="I48" i="36"/>
  <c r="Q136" i="36" a="1"/>
  <c r="Q136" i="36"/>
  <c r="G136" i="36" a="1"/>
  <c r="G136" i="36"/>
  <c r="M145" i="36" a="1"/>
  <c r="M145" i="36"/>
  <c r="I103" i="36" a="1"/>
  <c r="I103" i="36"/>
  <c r="Q61" i="36" a="1"/>
  <c r="Q61" i="36"/>
  <c r="G61" i="36" a="1"/>
  <c r="G61" i="36"/>
  <c r="S128" i="36" a="1"/>
  <c r="S128" i="36"/>
  <c r="Q20" i="36" a="1"/>
  <c r="Q20" i="36"/>
  <c r="G20" i="36" a="1"/>
  <c r="G20" i="36"/>
  <c r="O130" i="36" a="1"/>
  <c r="O130" i="36"/>
  <c r="K43" i="36" a="1"/>
  <c r="K43" i="36"/>
  <c r="S56" i="36" a="1"/>
  <c r="S56" i="36"/>
  <c r="I56" i="36" a="1"/>
  <c r="I56" i="36"/>
  <c r="Q104" i="36" a="1"/>
  <c r="Q104" i="36"/>
  <c r="G104" i="36" a="1"/>
  <c r="G104" i="36"/>
  <c r="O18" i="36" a="1"/>
  <c r="O18" i="36"/>
  <c r="M17" i="36" a="1"/>
  <c r="M17" i="36"/>
  <c r="K16" i="36" a="1"/>
  <c r="K16" i="36"/>
  <c r="S15" i="36" a="1"/>
  <c r="S15" i="36"/>
  <c r="I15" i="36" a="1"/>
  <c r="I15" i="36"/>
  <c r="Q135" i="36" a="1"/>
  <c r="Q135" i="36"/>
  <c r="G135" i="36" a="1"/>
  <c r="G135" i="36"/>
  <c r="O44" i="36" a="1"/>
  <c r="O44" i="36"/>
  <c r="M14" i="36" a="1"/>
  <c r="M14" i="36"/>
  <c r="K127" i="36" a="1"/>
  <c r="K127" i="36"/>
  <c r="S141" i="36" a="1"/>
  <c r="S141" i="36"/>
  <c r="I141" i="36" a="1"/>
  <c r="I141" i="36"/>
  <c r="Q94" i="36" a="1"/>
  <c r="Q94" i="36"/>
  <c r="G94" i="36" a="1"/>
  <c r="G94" i="36"/>
  <c r="O13" i="36" a="1"/>
  <c r="O13" i="36"/>
  <c r="M90" i="36" a="1"/>
  <c r="M90" i="36"/>
  <c r="K119" i="36" a="1"/>
  <c r="K119" i="36"/>
  <c r="S12" i="36" a="1"/>
  <c r="S12" i="36"/>
  <c r="I12" i="36" a="1"/>
  <c r="I12" i="36"/>
  <c r="Q112" i="36" a="1"/>
  <c r="Q112" i="36"/>
  <c r="O122" i="36" a="1"/>
  <c r="O122" i="36"/>
  <c r="M131" i="36" a="1"/>
  <c r="M131" i="36"/>
  <c r="K11" i="36" a="1"/>
  <c r="K11" i="36"/>
  <c r="S91" i="36" a="1"/>
  <c r="S91" i="36"/>
  <c r="I91" i="36" a="1"/>
  <c r="I91" i="36"/>
  <c r="Q45" i="36" a="1"/>
  <c r="Q45" i="36"/>
  <c r="G45" i="36" a="1"/>
  <c r="G45" i="36"/>
  <c r="O87" i="36" a="1"/>
  <c r="O87" i="36"/>
  <c r="M52" i="36" a="1"/>
  <c r="M52" i="36"/>
  <c r="S77" i="36" a="1"/>
  <c r="S77" i="36"/>
  <c r="I77" i="36" a="1"/>
  <c r="I77" i="36"/>
  <c r="Q69" i="36" a="1"/>
  <c r="Q69" i="36"/>
  <c r="G69" i="36" a="1"/>
  <c r="G69" i="36"/>
  <c r="O10" i="36" a="1"/>
  <c r="O10" i="36"/>
  <c r="M9" i="36" a="1"/>
  <c r="M9" i="36"/>
  <c r="K8" i="36" a="1"/>
  <c r="K8" i="36"/>
  <c r="S73" i="36" a="1"/>
  <c r="S73" i="36"/>
  <c r="I73" i="36" a="1"/>
  <c r="I73" i="36"/>
  <c r="Q7" i="36" a="1"/>
  <c r="Q7" i="36"/>
  <c r="G7" i="36" a="1"/>
  <c r="G7" i="36"/>
  <c r="O6" i="36" a="1"/>
  <c r="O6" i="36"/>
  <c r="M95" i="36" a="1"/>
  <c r="M95" i="36"/>
  <c r="K93" i="36" a="1"/>
  <c r="K93" i="36"/>
  <c r="S83" i="36" a="1"/>
  <c r="S83" i="36"/>
  <c r="I83" i="36" a="1"/>
  <c r="I83" i="36"/>
  <c r="Q80" i="36" a="1"/>
  <c r="Q80" i="36"/>
  <c r="G80" i="36" a="1"/>
  <c r="G80" i="36"/>
  <c r="O51" i="36" a="1"/>
  <c r="O51" i="36"/>
  <c r="M58" i="36" a="1"/>
  <c r="M58" i="36"/>
  <c r="S5" i="36" a="1"/>
  <c r="S5" i="36"/>
  <c r="I5" i="36" a="1"/>
  <c r="I5" i="36"/>
  <c r="Q50" i="36" a="1"/>
  <c r="Q50" i="36"/>
  <c r="G50" i="36" a="1"/>
  <c r="G50" i="36"/>
  <c r="M40" i="36" a="1"/>
  <c r="M40" i="36"/>
  <c r="K72" i="36" a="1"/>
  <c r="K72" i="36"/>
  <c r="I74" i="36" a="1"/>
  <c r="I74" i="36"/>
  <c r="Q102" i="36" a="1"/>
  <c r="Q102" i="36"/>
  <c r="G102" i="36" a="1"/>
  <c r="G102" i="36"/>
  <c r="K120" i="36" a="1"/>
  <c r="K120" i="36"/>
  <c r="O38" i="36" a="1"/>
  <c r="O38" i="36"/>
  <c r="K123" i="36" a="1"/>
  <c r="K123" i="36"/>
  <c r="I86" i="36" a="1"/>
  <c r="I86" i="36"/>
  <c r="Q46" i="36" a="1"/>
  <c r="Q46" i="36"/>
  <c r="O142" i="36" a="1"/>
  <c r="O142" i="36"/>
  <c r="M99" i="36" a="1"/>
  <c r="M99" i="36"/>
  <c r="I125" i="36" a="1"/>
  <c r="I125" i="36"/>
  <c r="G129" i="36" a="1"/>
  <c r="G129" i="36"/>
  <c r="M133" i="36" a="1"/>
  <c r="M133" i="36"/>
  <c r="K53" i="36" a="1"/>
  <c r="K53" i="36"/>
  <c r="Q30" i="36" a="1"/>
  <c r="Q30" i="36"/>
  <c r="G30" i="36" a="1"/>
  <c r="G30" i="36"/>
  <c r="M28" i="36" a="1"/>
  <c r="M28" i="36"/>
  <c r="Q85" i="36" a="1"/>
  <c r="Q85" i="36"/>
  <c r="O111" i="36" a="1"/>
  <c r="O111" i="36"/>
  <c r="I39" i="36" a="1"/>
  <c r="I39" i="36"/>
  <c r="Q26" i="36" a="1"/>
  <c r="Q26" i="36"/>
  <c r="G26" i="36" a="1"/>
  <c r="G26" i="36"/>
  <c r="K24" i="36" a="1"/>
  <c r="K24" i="36"/>
  <c r="S23" i="36" a="1"/>
  <c r="S23" i="36"/>
  <c r="I23" i="36" a="1"/>
  <c r="I23" i="36"/>
  <c r="S109" i="36" a="1"/>
  <c r="S109" i="36"/>
  <c r="Q114" i="36" a="1"/>
  <c r="Q114" i="36"/>
  <c r="G114" i="36" a="1"/>
  <c r="G114" i="36"/>
  <c r="K149" i="36" a="1"/>
  <c r="K149" i="36"/>
  <c r="O41" i="36" a="1"/>
  <c r="O41" i="36"/>
  <c r="M89" i="36" a="1"/>
  <c r="M89" i="36"/>
  <c r="K88" i="36" a="1"/>
  <c r="K88" i="36"/>
  <c r="I128" i="36" a="1"/>
  <c r="I128" i="36"/>
  <c r="M132" i="36" a="1"/>
  <c r="M132" i="36"/>
  <c r="K92" i="36" a="1"/>
  <c r="K92" i="36"/>
  <c r="S96" i="36" a="1"/>
  <c r="S96" i="36"/>
  <c r="Q106" i="36" a="1"/>
  <c r="Q106" i="36"/>
  <c r="G106" i="36" a="1"/>
  <c r="G106" i="36"/>
  <c r="O37" i="36" a="1"/>
  <c r="O37" i="36"/>
  <c r="M19" i="36" a="1"/>
  <c r="M19" i="36"/>
  <c r="R38" i="36" a="1"/>
  <c r="R38" i="36"/>
  <c r="S66" i="36" a="1"/>
  <c r="S66" i="36"/>
  <c r="I66" i="36" a="1"/>
  <c r="I66" i="36"/>
  <c r="Q118" i="36" a="1"/>
  <c r="Q118" i="36"/>
  <c r="G118" i="36" a="1"/>
  <c r="G118" i="36"/>
  <c r="O82" i="36" a="1"/>
  <c r="O82" i="36"/>
  <c r="I120" i="36" a="1"/>
  <c r="I120" i="36"/>
  <c r="Q115" i="36" a="1"/>
  <c r="Q115" i="36"/>
  <c r="G115" i="36" a="1"/>
  <c r="G115" i="36"/>
  <c r="S34" i="36" a="1"/>
  <c r="S34" i="36"/>
  <c r="S123" i="36" a="1"/>
  <c r="S123" i="36"/>
  <c r="I123" i="36" a="1"/>
  <c r="I123" i="36"/>
  <c r="O46" i="36" a="1"/>
  <c r="O46" i="36"/>
  <c r="M142" i="36" a="1"/>
  <c r="M142" i="36"/>
  <c r="K143" i="36" a="1"/>
  <c r="K143" i="36"/>
  <c r="S98" i="36" a="1"/>
  <c r="S98" i="36"/>
  <c r="I98" i="36" a="1"/>
  <c r="I98" i="36"/>
  <c r="G49" i="36" a="1"/>
  <c r="G49" i="36"/>
  <c r="O71" i="36" a="1"/>
  <c r="O71" i="36"/>
  <c r="M47" i="36" a="1"/>
  <c r="M47" i="36"/>
  <c r="S105" i="36" a="1"/>
  <c r="S105" i="36"/>
  <c r="Q140" i="36" a="1"/>
  <c r="Q140" i="36"/>
  <c r="G140" i="36" a="1"/>
  <c r="G140" i="36"/>
  <c r="O139" i="36" a="1"/>
  <c r="O139" i="36"/>
  <c r="K99" i="36" a="1"/>
  <c r="K99" i="36"/>
  <c r="M126" i="36" a="1"/>
  <c r="M126" i="36"/>
  <c r="K133" i="36" a="1"/>
  <c r="K133" i="36"/>
  <c r="S64" i="36" a="1"/>
  <c r="S64" i="36"/>
  <c r="I64" i="36" a="1"/>
  <c r="I64" i="36"/>
  <c r="G110" i="36" a="1"/>
  <c r="G110" i="36"/>
  <c r="O85" i="36" a="1"/>
  <c r="O85" i="36"/>
  <c r="M111" i="36" a="1"/>
  <c r="M111" i="36"/>
  <c r="O26" i="36" a="1"/>
  <c r="O26" i="36"/>
  <c r="M116" i="36" a="1"/>
  <c r="M116" i="36"/>
  <c r="I24" i="36" a="1"/>
  <c r="I24" i="36"/>
  <c r="O147" i="36" a="1"/>
  <c r="O147" i="36"/>
  <c r="M146" i="36" a="1"/>
  <c r="M146" i="36"/>
  <c r="K151" i="36" a="1"/>
  <c r="K151" i="36"/>
  <c r="S107" i="36" a="1"/>
  <c r="S107" i="36"/>
  <c r="M134" i="36" a="1"/>
  <c r="M134" i="36"/>
  <c r="K145" i="36" a="1"/>
  <c r="K145" i="36"/>
  <c r="S144" i="36" a="1"/>
  <c r="S144" i="36"/>
  <c r="O61" i="36" a="1"/>
  <c r="O61" i="36"/>
  <c r="M41" i="36" a="1"/>
  <c r="M41" i="36"/>
  <c r="S92" i="36" a="1"/>
  <c r="S92" i="36"/>
  <c r="I92" i="36" a="1"/>
  <c r="I92" i="36"/>
  <c r="Q96" i="36" a="1"/>
  <c r="Q96" i="36"/>
  <c r="Q56" i="36" a="1"/>
  <c r="Q56" i="36"/>
  <c r="G56" i="36" a="1"/>
  <c r="G56" i="36"/>
  <c r="O104" i="36" a="1"/>
  <c r="O104" i="36"/>
  <c r="O135" i="36" a="1"/>
  <c r="O135" i="36"/>
  <c r="M44" i="36" a="1"/>
  <c r="M44" i="36"/>
  <c r="K14" i="36" a="1"/>
  <c r="K14" i="36"/>
  <c r="S127" i="36" a="1"/>
  <c r="S127" i="36"/>
  <c r="I127" i="36" a="1"/>
  <c r="I127" i="36"/>
  <c r="G141" i="36" a="1"/>
  <c r="G141" i="36"/>
  <c r="Q12" i="36" a="1"/>
  <c r="Q12" i="36"/>
  <c r="G12" i="36" a="1"/>
  <c r="G12" i="36"/>
  <c r="K131" i="36" a="1"/>
  <c r="K131" i="36"/>
  <c r="S11" i="36" a="1"/>
  <c r="S11" i="36"/>
  <c r="I11" i="36" a="1"/>
  <c r="I11" i="36"/>
  <c r="Q91" i="36" a="1"/>
  <c r="Q91" i="36"/>
  <c r="G91" i="36" a="1"/>
  <c r="G91" i="36"/>
  <c r="O45" i="36" a="1"/>
  <c r="O45" i="36"/>
  <c r="M87" i="36" a="1"/>
  <c r="M87" i="36"/>
  <c r="K52" i="36" a="1"/>
  <c r="K52" i="36"/>
  <c r="S117" i="36" a="1"/>
  <c r="S117" i="36"/>
  <c r="I117" i="36" a="1"/>
  <c r="I117" i="36"/>
  <c r="Q77" i="36" a="1"/>
  <c r="Q77" i="36"/>
  <c r="G77" i="36" a="1"/>
  <c r="G77" i="36"/>
  <c r="O69" i="36" a="1"/>
  <c r="O69" i="36"/>
  <c r="M10" i="36" a="1"/>
  <c r="M10" i="36"/>
  <c r="K9" i="36" a="1"/>
  <c r="K9" i="36"/>
  <c r="S8" i="36" a="1"/>
  <c r="S8" i="36"/>
  <c r="I8" i="36" a="1"/>
  <c r="I8" i="36"/>
  <c r="Q73" i="36" a="1"/>
  <c r="Q73" i="36"/>
  <c r="G73" i="36" a="1"/>
  <c r="G73" i="36"/>
  <c r="O7" i="36" a="1"/>
  <c r="O7" i="36"/>
  <c r="M6" i="36" a="1"/>
  <c r="M6" i="36"/>
  <c r="K95" i="36" a="1"/>
  <c r="K95" i="36"/>
  <c r="S93" i="36" a="1"/>
  <c r="S93" i="36"/>
  <c r="I93" i="36" a="1"/>
  <c r="I93" i="36"/>
  <c r="Q83" i="36" a="1"/>
  <c r="Q83" i="36"/>
  <c r="G83" i="36" a="1"/>
  <c r="G83" i="36"/>
  <c r="O80" i="36" a="1"/>
  <c r="O80" i="36"/>
  <c r="M51" i="36" a="1"/>
  <c r="M51" i="36"/>
  <c r="K58" i="36" a="1"/>
  <c r="K58" i="36"/>
  <c r="S100" i="36" a="1"/>
  <c r="S100" i="36"/>
  <c r="I100" i="36" a="1"/>
  <c r="I100" i="36"/>
  <c r="Q5" i="36" a="1"/>
  <c r="Q5" i="36"/>
  <c r="G5" i="36" a="1"/>
  <c r="G5" i="36"/>
  <c r="O50" i="36" a="1"/>
  <c r="O50" i="36"/>
  <c r="M78" i="36" a="1"/>
  <c r="M78" i="36"/>
  <c r="K40" i="36" a="1"/>
  <c r="K40" i="36"/>
  <c r="S72" i="36" a="1"/>
  <c r="S72" i="36"/>
  <c r="I72" i="36" a="1"/>
  <c r="I72" i="36"/>
  <c r="Q74" i="36" a="1"/>
  <c r="Q74" i="36"/>
  <c r="G74" i="36" a="1"/>
  <c r="G74" i="36"/>
  <c r="O102" i="36" a="1"/>
  <c r="O102" i="36"/>
  <c r="M108" i="36" a="1"/>
  <c r="M108" i="36"/>
  <c r="K75" i="36" a="1"/>
  <c r="K75" i="36"/>
  <c r="S113" i="36" a="1"/>
  <c r="S113" i="36"/>
  <c r="I113" i="36" a="1"/>
  <c r="I113" i="36"/>
  <c r="Q62" i="36" a="1"/>
  <c r="Q62" i="36"/>
  <c r="G62" i="36" a="1"/>
  <c r="G62" i="36"/>
  <c r="O84" i="36" a="1"/>
  <c r="O84" i="36"/>
  <c r="M70" i="36" a="1"/>
  <c r="M70" i="36"/>
  <c r="K68" i="36" a="1"/>
  <c r="K68" i="36"/>
  <c r="S4" i="36" a="1"/>
  <c r="S4" i="36"/>
  <c r="I4" i="36" a="1"/>
  <c r="I4" i="36"/>
  <c r="H38" i="36" a="1"/>
  <c r="H38" i="36"/>
  <c r="M150" i="36" a="1"/>
  <c r="M150" i="36"/>
  <c r="K148" i="36" a="1"/>
  <c r="K148" i="36"/>
  <c r="S120" i="36" a="1"/>
  <c r="S120" i="36"/>
  <c r="O36" i="36" a="1"/>
  <c r="O36" i="36"/>
  <c r="M38" i="36" a="1"/>
  <c r="M38" i="36"/>
  <c r="K35" i="36" a="1"/>
  <c r="K35" i="36"/>
  <c r="I34" i="36" a="1"/>
  <c r="I34" i="36"/>
  <c r="O137" i="36" a="1"/>
  <c r="O137" i="36"/>
  <c r="M138" i="36" a="1"/>
  <c r="M138" i="36"/>
  <c r="K32" i="36" a="1"/>
  <c r="K32" i="36"/>
  <c r="Q86" i="36" a="1"/>
  <c r="Q86" i="36"/>
  <c r="G86" i="36" a="1"/>
  <c r="G86" i="36"/>
  <c r="Q49" i="36" a="1"/>
  <c r="Q49" i="36"/>
  <c r="K79" i="36" a="1"/>
  <c r="K79" i="36"/>
  <c r="I105" i="36" a="1"/>
  <c r="I105" i="36"/>
  <c r="M97" i="36" a="1"/>
  <c r="M97" i="36"/>
  <c r="S124" i="36" a="1"/>
  <c r="S124" i="36"/>
  <c r="I124" i="36" a="1"/>
  <c r="I124" i="36"/>
  <c r="Q125" i="36" a="1"/>
  <c r="Q125" i="36"/>
  <c r="G125" i="36" a="1"/>
  <c r="G125" i="36"/>
  <c r="O129" i="36" a="1"/>
  <c r="O129" i="36"/>
  <c r="S53" i="36" a="1"/>
  <c r="S53" i="36"/>
  <c r="I53" i="36" a="1"/>
  <c r="I53" i="36"/>
  <c r="Q31" i="36" a="1"/>
  <c r="Q31" i="36"/>
  <c r="G31" i="36" a="1"/>
  <c r="G31" i="36"/>
  <c r="O30" i="36" a="1"/>
  <c r="O30" i="36"/>
  <c r="M29" i="36" a="1"/>
  <c r="M29" i="36"/>
  <c r="K28" i="36" a="1"/>
  <c r="K28" i="36"/>
  <c r="Q110" i="36" a="1"/>
  <c r="Q110" i="36"/>
  <c r="K67" i="36" a="1"/>
  <c r="K67" i="36"/>
  <c r="S27" i="36" a="1"/>
  <c r="S27" i="36"/>
  <c r="I27" i="36" a="1"/>
  <c r="I27" i="36"/>
  <c r="Q39" i="36" a="1"/>
  <c r="Q39" i="36"/>
  <c r="G39" i="36" a="1"/>
  <c r="G39" i="36"/>
  <c r="K25" i="36" a="1"/>
  <c r="K25" i="36"/>
  <c r="S24" i="36" a="1"/>
  <c r="S24" i="36"/>
  <c r="Q23" i="36" a="1"/>
  <c r="Q23" i="36"/>
  <c r="G23" i="36" a="1"/>
  <c r="G23" i="36"/>
  <c r="I107" i="36" a="1"/>
  <c r="I107" i="36"/>
  <c r="Q109" i="36" a="1"/>
  <c r="Q109" i="36"/>
  <c r="G109" i="36" a="1"/>
  <c r="G109" i="36"/>
  <c r="O114" i="36" a="1"/>
  <c r="O114" i="36"/>
  <c r="M22" i="36" a="1"/>
  <c r="M22" i="36"/>
  <c r="K21" i="36" a="1"/>
  <c r="K21" i="36"/>
  <c r="S149" i="36" a="1"/>
  <c r="S149" i="36"/>
  <c r="I149" i="36" a="1"/>
  <c r="I149" i="36"/>
  <c r="Q48" i="36" a="1"/>
  <c r="Q48" i="36"/>
  <c r="G48" i="36" a="1"/>
  <c r="G48" i="36"/>
  <c r="O136" i="36" a="1"/>
  <c r="O136" i="36"/>
  <c r="I144" i="36" a="1"/>
  <c r="I144" i="36"/>
  <c r="Q103" i="36" a="1"/>
  <c r="Q103" i="36"/>
  <c r="G103" i="36" a="1"/>
  <c r="G103" i="36"/>
  <c r="K89" i="36" a="1"/>
  <c r="K89" i="36"/>
  <c r="S88" i="36" a="1"/>
  <c r="S88" i="36"/>
  <c r="I88" i="36" a="1"/>
  <c r="I88" i="36"/>
  <c r="Q128" i="36" a="1"/>
  <c r="Q128" i="36"/>
  <c r="G128" i="36" a="1"/>
  <c r="G128" i="36"/>
  <c r="O20" i="36" a="1"/>
  <c r="O20" i="36"/>
  <c r="M130" i="36" a="1"/>
  <c r="M130" i="36"/>
  <c r="K132" i="36" a="1"/>
  <c r="K132" i="36"/>
  <c r="G96" i="36" a="1"/>
  <c r="G96" i="36"/>
  <c r="O106" i="36" a="1"/>
  <c r="O106" i="36"/>
  <c r="M37" i="36" a="1"/>
  <c r="M37" i="36"/>
  <c r="K19" i="36" a="1"/>
  <c r="K19" i="36"/>
  <c r="S43" i="36" a="1"/>
  <c r="S43" i="36"/>
  <c r="I43" i="36" a="1"/>
  <c r="I43" i="36"/>
  <c r="M18" i="36" a="1"/>
  <c r="M18" i="36"/>
  <c r="K17" i="36" a="1"/>
  <c r="K17" i="36"/>
  <c r="S16" i="36" a="1"/>
  <c r="S16" i="36"/>
  <c r="I16" i="36" a="1"/>
  <c r="I16" i="36"/>
  <c r="Q15" i="36" a="1"/>
  <c r="Q15" i="36"/>
  <c r="G15" i="36" a="1"/>
  <c r="G15" i="36"/>
  <c r="Q141" i="36" a="1"/>
  <c r="Q141" i="36"/>
  <c r="O94" i="36" a="1"/>
  <c r="O94" i="36"/>
  <c r="M13" i="36" a="1"/>
  <c r="M13" i="36"/>
  <c r="K90" i="36" a="1"/>
  <c r="K90" i="36"/>
  <c r="S119" i="36" a="1"/>
  <c r="S119" i="36"/>
  <c r="I119" i="36" a="1"/>
  <c r="I119" i="36"/>
  <c r="O112" i="36" a="1"/>
  <c r="O112" i="36"/>
  <c r="M122" i="36" a="1"/>
  <c r="M122" i="36"/>
  <c r="N66" i="36" a="1"/>
  <c r="N66" i="36"/>
  <c r="H47" i="38"/>
  <c r="F47" i="38"/>
  <c r="R150" i="36" a="1"/>
  <c r="R150" i="36"/>
  <c r="H150" i="36" a="1"/>
  <c r="H150" i="36"/>
  <c r="P148" i="36" a="1"/>
  <c r="P148" i="36"/>
  <c r="F148" i="36" a="1"/>
  <c r="F148" i="36"/>
  <c r="N120" i="36" a="1"/>
  <c r="N120" i="36"/>
  <c r="H115" i="38"/>
  <c r="F115" i="38"/>
  <c r="G66" i="36" a="1"/>
  <c r="G66" i="36"/>
  <c r="M82" i="36" a="1"/>
  <c r="M82" i="36"/>
  <c r="K150" i="36" a="1"/>
  <c r="K150" i="36"/>
  <c r="I148" i="36" a="1"/>
  <c r="I148" i="36"/>
  <c r="Q120" i="36" a="1"/>
  <c r="Q120" i="36"/>
  <c r="S35" i="36" a="1"/>
  <c r="S35" i="36"/>
  <c r="G34" i="36" a="1"/>
  <c r="G34" i="36"/>
  <c r="O33" i="36" a="1"/>
  <c r="O33" i="36"/>
  <c r="K138" i="36" a="1"/>
  <c r="K138" i="36"/>
  <c r="S32" i="36" a="1"/>
  <c r="S32" i="36"/>
  <c r="G123" i="36" a="1"/>
  <c r="G123" i="36"/>
  <c r="O86" i="36" a="1"/>
  <c r="O86" i="36"/>
  <c r="K142" i="36" a="1"/>
  <c r="K142" i="36"/>
  <c r="I143" i="36" a="1"/>
  <c r="I143" i="36"/>
  <c r="O49" i="36" a="1"/>
  <c r="O49" i="36"/>
  <c r="Q105" i="36" a="1"/>
  <c r="Q105" i="36"/>
  <c r="G105" i="36" a="1"/>
  <c r="G105" i="36"/>
  <c r="K97" i="36" a="1"/>
  <c r="K97" i="36"/>
  <c r="I99" i="36" a="1"/>
  <c r="I99" i="36"/>
  <c r="M129" i="36" a="1"/>
  <c r="M129" i="36"/>
  <c r="K126" i="36" a="1"/>
  <c r="K126" i="36"/>
  <c r="G53" i="36" a="1"/>
  <c r="G53" i="36"/>
  <c r="O31" i="36" a="1"/>
  <c r="O31" i="36"/>
  <c r="K29" i="36" a="1"/>
  <c r="K29" i="36"/>
  <c r="S28" i="36" a="1"/>
  <c r="S28" i="36"/>
  <c r="Q64" i="36" a="1"/>
  <c r="Q64" i="36"/>
  <c r="G64" i="36" a="1"/>
  <c r="G64" i="36"/>
  <c r="O110" i="36" a="1"/>
  <c r="O110" i="36"/>
  <c r="S67" i="36" a="1"/>
  <c r="S67" i="36"/>
  <c r="I67" i="36" a="1"/>
  <c r="I67" i="36"/>
  <c r="O39" i="36" a="1"/>
  <c r="O39" i="36"/>
  <c r="M26" i="36" a="1"/>
  <c r="M26" i="36"/>
  <c r="S25" i="36" a="1"/>
  <c r="S25" i="36"/>
  <c r="I25" i="36" a="1"/>
  <c r="I25" i="36"/>
  <c r="M147" i="36" a="1"/>
  <c r="M147" i="36"/>
  <c r="K146" i="36" a="1"/>
  <c r="K146" i="36"/>
  <c r="I151" i="36" a="1"/>
  <c r="I151" i="36"/>
  <c r="Q107" i="36" a="1"/>
  <c r="Q107" i="36"/>
  <c r="O109" i="36" a="1"/>
  <c r="O109" i="36"/>
  <c r="M114" i="36" a="1"/>
  <c r="M114" i="36"/>
  <c r="K22" i="36" a="1"/>
  <c r="K22" i="36"/>
  <c r="S21" i="36" a="1"/>
  <c r="S21" i="36"/>
  <c r="I21" i="36" a="1"/>
  <c r="I21" i="36"/>
  <c r="Q149" i="36" a="1"/>
  <c r="Q149" i="36"/>
  <c r="G149" i="36" a="1"/>
  <c r="G149" i="36"/>
  <c r="K134" i="36" a="1"/>
  <c r="K134" i="36"/>
  <c r="S145" i="36" a="1"/>
  <c r="S145" i="36"/>
  <c r="I145" i="36" a="1"/>
  <c r="I145" i="36"/>
  <c r="Q144" i="36" a="1"/>
  <c r="Q144" i="36"/>
  <c r="K41" i="36" a="1"/>
  <c r="K41" i="36"/>
  <c r="Q88" i="36" a="1"/>
  <c r="Q88" i="36"/>
  <c r="K130" i="36" a="1"/>
  <c r="K130" i="36"/>
  <c r="I132" i="36" a="1"/>
  <c r="I132" i="36"/>
  <c r="O96" i="36" a="1"/>
  <c r="O96" i="36"/>
  <c r="I19" i="36" a="1"/>
  <c r="I19" i="36"/>
  <c r="G43" i="36" a="1"/>
  <c r="G43" i="36"/>
  <c r="M104" i="36" a="1"/>
  <c r="M104" i="36"/>
  <c r="K18" i="36" a="1"/>
  <c r="K18" i="36"/>
  <c r="S17" i="36" a="1"/>
  <c r="S17" i="36"/>
  <c r="Q16" i="36" a="1"/>
  <c r="Q16" i="36"/>
  <c r="M135" i="36" a="1"/>
  <c r="M135" i="36"/>
  <c r="K44" i="36" a="1"/>
  <c r="K44" i="36"/>
  <c r="Q127" i="36" a="1"/>
  <c r="Q127" i="36"/>
  <c r="G127" i="36" a="1"/>
  <c r="G127" i="36"/>
  <c r="M94" i="36" a="1"/>
  <c r="M94" i="36"/>
  <c r="K13" i="36" a="1"/>
  <c r="K13" i="36"/>
  <c r="S90" i="36" a="1"/>
  <c r="S90" i="36"/>
  <c r="I90" i="36" a="1"/>
  <c r="I90" i="36"/>
  <c r="Q119" i="36" a="1"/>
  <c r="Q119" i="36"/>
  <c r="G119" i="36" a="1"/>
  <c r="G119" i="36"/>
  <c r="O12" i="36" a="1"/>
  <c r="O12" i="36"/>
  <c r="K122" i="36" a="1"/>
  <c r="K122" i="36"/>
  <c r="S131" i="36" a="1"/>
  <c r="S131" i="36"/>
  <c r="Q11" i="36" a="1"/>
  <c r="Q11" i="36"/>
  <c r="O91" i="36" a="1"/>
  <c r="O91" i="36"/>
  <c r="M45" i="36" a="1"/>
  <c r="M45" i="36"/>
  <c r="K87" i="36" a="1"/>
  <c r="K87" i="36"/>
  <c r="S52" i="36" a="1"/>
  <c r="S52" i="36"/>
  <c r="I52" i="36" a="1"/>
  <c r="I52" i="36"/>
  <c r="Q117" i="36" a="1"/>
  <c r="Q117" i="36"/>
  <c r="G117" i="36" a="1"/>
  <c r="G117" i="36"/>
  <c r="O77" i="36" a="1"/>
  <c r="O77" i="36"/>
  <c r="S9" i="36" a="1"/>
  <c r="S9" i="36"/>
  <c r="Q8" i="36" a="1"/>
  <c r="Q8" i="36"/>
  <c r="G8" i="36" a="1"/>
  <c r="G8" i="36"/>
  <c r="K6" i="36" a="1"/>
  <c r="K6" i="36"/>
  <c r="S95" i="36" a="1"/>
  <c r="S95" i="36"/>
  <c r="I95" i="36" a="1"/>
  <c r="I95" i="36"/>
  <c r="Q93" i="36" a="1"/>
  <c r="Q93" i="36"/>
  <c r="G93" i="36" a="1"/>
  <c r="G93" i="36"/>
  <c r="O83" i="36" a="1"/>
  <c r="O83" i="36"/>
  <c r="M80" i="36" a="1"/>
  <c r="M80" i="36"/>
  <c r="S58" i="36" a="1"/>
  <c r="S58" i="36"/>
  <c r="I58" i="36" a="1"/>
  <c r="I58" i="36"/>
  <c r="Q100" i="36" a="1"/>
  <c r="Q100" i="36"/>
  <c r="G100" i="36" a="1"/>
  <c r="G100" i="36"/>
  <c r="M50" i="36" a="1"/>
  <c r="M50" i="36"/>
  <c r="K78" i="36" a="1"/>
  <c r="K78" i="36"/>
  <c r="K76" i="36" a="1"/>
  <c r="K76" i="36"/>
  <c r="S60" i="36" a="1"/>
  <c r="S60" i="36"/>
  <c r="S54" i="36" a="1"/>
  <c r="S54" i="36"/>
  <c r="F81" i="36" a="1"/>
  <c r="F81" i="36"/>
  <c r="M81" i="36" a="1"/>
  <c r="M81" i="36"/>
  <c r="O42" i="36" a="1"/>
  <c r="O42" i="36"/>
  <c r="S57" i="36" a="1"/>
  <c r="S57" i="36"/>
  <c r="H68" i="36" a="1"/>
  <c r="H68" i="36"/>
  <c r="H84" i="36" a="1"/>
  <c r="H84" i="36"/>
  <c r="S84" i="36" a="1"/>
  <c r="S84" i="36"/>
  <c r="K113" i="36" a="1"/>
  <c r="K113" i="36"/>
  <c r="O108" i="36" a="1"/>
  <c r="O108" i="36"/>
  <c r="L102" i="36" a="1"/>
  <c r="L102" i="36"/>
  <c r="F58" i="36" a="1"/>
  <c r="F58" i="36"/>
  <c r="N83" i="36" a="1"/>
  <c r="N83" i="36"/>
  <c r="H51" i="38"/>
  <c r="F51" i="38"/>
  <c r="Q63" i="36" a="1"/>
  <c r="Q63" i="36"/>
  <c r="O55" i="36" a="1"/>
  <c r="O55" i="36"/>
  <c r="I42" i="36" a="1"/>
  <c r="I42" i="36"/>
  <c r="M2" i="36" a="1"/>
  <c r="M2" i="36"/>
  <c r="F3" i="36" a="1"/>
  <c r="F3" i="36"/>
  <c r="M3" i="36" a="1"/>
  <c r="M3" i="36"/>
  <c r="F59" i="36" a="1"/>
  <c r="F59" i="36"/>
  <c r="G65" i="36" a="1"/>
  <c r="G65" i="36"/>
  <c r="G121" i="36" a="1"/>
  <c r="G121" i="36"/>
  <c r="N121" i="36" a="1"/>
  <c r="N121" i="36"/>
  <c r="H92" i="38"/>
  <c r="F92" i="38"/>
  <c r="R101" i="36" a="1"/>
  <c r="R101" i="36"/>
  <c r="I63" i="36" a="1"/>
  <c r="I63" i="36"/>
  <c r="M4" i="36" a="1"/>
  <c r="M4" i="36"/>
  <c r="I84" i="36" a="1"/>
  <c r="I84" i="36"/>
  <c r="O62" i="36" a="1"/>
  <c r="O62" i="36"/>
  <c r="P108" i="36" a="1"/>
  <c r="P108" i="36"/>
  <c r="F95" i="36" a="1"/>
  <c r="F95" i="36"/>
  <c r="M60" i="36" a="1"/>
  <c r="M60" i="36"/>
  <c r="M54" i="36" a="1"/>
  <c r="M54" i="36"/>
  <c r="G59" i="36" a="1"/>
  <c r="G59" i="36"/>
  <c r="N59" i="36" a="1"/>
  <c r="N59" i="36"/>
  <c r="H38" i="38"/>
  <c r="F38" i="38"/>
  <c r="G81" i="36" a="1"/>
  <c r="G81" i="36"/>
  <c r="O65" i="36" a="1"/>
  <c r="O65" i="36"/>
  <c r="P42" i="36" a="1"/>
  <c r="P42" i="36"/>
  <c r="S63" i="36" a="1"/>
  <c r="S63" i="36"/>
  <c r="O4" i="36" a="1"/>
  <c r="O4" i="36"/>
  <c r="O70" i="36" a="1"/>
  <c r="O70" i="36"/>
  <c r="J74" i="36" a="1"/>
  <c r="J74" i="36"/>
  <c r="P72" i="36" a="1"/>
  <c r="P72" i="36"/>
  <c r="L50" i="36" a="1"/>
  <c r="L50" i="36"/>
  <c r="R51" i="36" a="1"/>
  <c r="R51" i="36"/>
  <c r="Q72" i="36" a="1"/>
  <c r="Q72" i="36"/>
  <c r="O74" i="36" a="1"/>
  <c r="O74" i="36"/>
  <c r="Q113" i="36" a="1"/>
  <c r="Q113" i="36"/>
  <c r="K57" i="36" a="1"/>
  <c r="K57" i="36"/>
  <c r="G42" i="36" a="1"/>
  <c r="G42" i="36"/>
  <c r="G2" i="36" a="1"/>
  <c r="G2" i="36"/>
  <c r="H59" i="36" a="1"/>
  <c r="H59" i="36"/>
  <c r="O59" i="36" a="1"/>
  <c r="O59" i="36"/>
  <c r="O81" i="36" a="1"/>
  <c r="O81" i="36"/>
  <c r="H65" i="36" a="1"/>
  <c r="H65" i="36"/>
  <c r="K101" i="36" a="1"/>
  <c r="K101" i="36"/>
  <c r="S101" i="36" a="1"/>
  <c r="S101" i="36"/>
  <c r="M57" i="36" a="1"/>
  <c r="M57" i="36"/>
  <c r="J63" i="36" a="1"/>
  <c r="J63" i="36"/>
  <c r="F70" i="36" a="1"/>
  <c r="F70" i="36"/>
  <c r="K84" i="36" a="1"/>
  <c r="K84" i="36"/>
  <c r="N113" i="36" a="1"/>
  <c r="N113" i="36"/>
  <c r="H97" i="38"/>
  <c r="F97" i="38"/>
  <c r="F72" i="36" a="1"/>
  <c r="F72" i="36"/>
  <c r="P40" i="36" a="1"/>
  <c r="P40" i="36"/>
  <c r="J51" i="36" a="1"/>
  <c r="J51" i="36"/>
  <c r="R58" i="36" a="1"/>
  <c r="R58" i="36"/>
  <c r="F100" i="36" a="1"/>
  <c r="F100" i="36"/>
  <c r="N5" i="36" a="1"/>
  <c r="N5" i="36"/>
  <c r="H70" i="38"/>
  <c r="F70" i="38"/>
  <c r="H40" i="36" a="1"/>
  <c r="H40" i="36"/>
  <c r="R75" i="36" a="1"/>
  <c r="R75" i="36"/>
  <c r="H75" i="36" a="1"/>
  <c r="H75" i="36"/>
  <c r="L84" i="36" a="1"/>
  <c r="L84" i="36"/>
  <c r="G76" i="36" a="1"/>
  <c r="G76" i="36"/>
  <c r="N76" i="36" a="1"/>
  <c r="N76" i="36"/>
  <c r="H17" i="38"/>
  <c r="F17" i="38"/>
  <c r="G60" i="36" a="1"/>
  <c r="G60" i="36"/>
  <c r="O54" i="36" a="1"/>
  <c r="O54" i="36"/>
  <c r="O2" i="36" a="1"/>
  <c r="O2" i="36"/>
  <c r="O3" i="36" a="1"/>
  <c r="O3" i="36"/>
  <c r="I81" i="36" a="1"/>
  <c r="I81" i="36"/>
  <c r="F57" i="36" a="1"/>
  <c r="F57" i="36"/>
  <c r="P4" i="36" a="1"/>
  <c r="P4" i="36"/>
  <c r="P70" i="36" a="1"/>
  <c r="P70" i="36"/>
  <c r="M84" i="36" a="1"/>
  <c r="M84" i="36"/>
  <c r="H108" i="36" a="1"/>
  <c r="H108" i="36"/>
  <c r="L74" i="36" a="1"/>
  <c r="L74" i="36"/>
  <c r="H51" i="36" a="1"/>
  <c r="H51" i="36"/>
  <c r="S70" i="36" a="1"/>
  <c r="S70" i="36"/>
  <c r="I70" i="36" a="1"/>
  <c r="I70" i="36"/>
  <c r="Q68" i="36" a="1"/>
  <c r="Q68" i="36"/>
  <c r="I57" i="36" a="1"/>
  <c r="I57" i="36"/>
  <c r="Q101" i="36" a="1"/>
  <c r="Q101" i="36"/>
  <c r="H76" i="36" a="1"/>
  <c r="H76" i="36"/>
  <c r="O76" i="36" a="1"/>
  <c r="O76" i="36"/>
  <c r="H60" i="36" a="1"/>
  <c r="H60" i="36"/>
  <c r="O60" i="36" a="1"/>
  <c r="O60" i="36"/>
  <c r="H54" i="36" a="1"/>
  <c r="H54" i="36"/>
  <c r="I3" i="36" a="1"/>
  <c r="I3" i="36"/>
  <c r="P3" i="36" a="1"/>
  <c r="P3" i="36"/>
  <c r="I59" i="36" a="1"/>
  <c r="I59" i="36"/>
  <c r="J65" i="36" a="1"/>
  <c r="J65" i="36"/>
  <c r="Q65" i="36" a="1"/>
  <c r="Q65" i="36"/>
  <c r="J121" i="36" a="1"/>
  <c r="J121" i="36"/>
  <c r="Q121" i="36" a="1"/>
  <c r="Q121" i="36"/>
  <c r="S42" i="36" a="1"/>
  <c r="S42" i="36"/>
  <c r="M101" i="36" a="1"/>
  <c r="M101" i="36"/>
  <c r="G57" i="36" a="1"/>
  <c r="G57" i="36"/>
  <c r="O57" i="36" a="1"/>
  <c r="O57" i="36"/>
  <c r="M68" i="36" a="1"/>
  <c r="M68" i="36"/>
  <c r="G70" i="36" a="1"/>
  <c r="G70" i="36"/>
  <c r="I62" i="36" a="1"/>
  <c r="I62" i="36"/>
  <c r="J108" i="36" a="1"/>
  <c r="J108" i="36"/>
  <c r="R78" i="36" a="1"/>
  <c r="R78" i="36"/>
  <c r="N100" i="36" a="1"/>
  <c r="N100" i="36"/>
  <c r="P95" i="36" a="1"/>
  <c r="P95" i="36"/>
  <c r="F40" i="36" a="1"/>
  <c r="F40" i="36"/>
  <c r="N72" i="36" a="1"/>
  <c r="N72" i="36"/>
  <c r="H23" i="38"/>
  <c r="F23" i="38"/>
  <c r="J102" i="36" a="1"/>
  <c r="J102" i="36"/>
  <c r="R108" i="36" a="1"/>
  <c r="R108" i="36"/>
  <c r="J84" i="36" a="1"/>
  <c r="J84" i="36"/>
  <c r="H70" i="36" a="1"/>
  <c r="H70" i="36"/>
  <c r="P68" i="36" a="1"/>
  <c r="P68" i="36"/>
  <c r="F68" i="36" a="1"/>
  <c r="F68" i="36"/>
  <c r="N4" i="36" a="1"/>
  <c r="N4" i="36"/>
  <c r="H6" i="38"/>
  <c r="F6" i="38"/>
  <c r="L63" i="36" a="1"/>
  <c r="L63" i="36"/>
  <c r="I60" i="36" a="1"/>
  <c r="I60" i="36"/>
  <c r="I2" i="36" a="1"/>
  <c r="I2" i="36"/>
  <c r="Q59" i="36" a="1"/>
  <c r="Q59" i="36"/>
  <c r="J81" i="36" a="1"/>
  <c r="J81" i="36"/>
  <c r="K121" i="36" a="1"/>
  <c r="K121" i="36"/>
  <c r="J55" i="36" a="1"/>
  <c r="J55" i="36"/>
  <c r="L62" i="36" a="1"/>
  <c r="L62" i="36"/>
  <c r="O75" i="36" a="1"/>
  <c r="O75" i="36"/>
  <c r="K62" i="36" a="1"/>
  <c r="K62" i="36"/>
  <c r="S55" i="36" a="1"/>
  <c r="S55" i="36"/>
  <c r="I55" i="36" a="1"/>
  <c r="I55" i="36"/>
  <c r="O101" i="36" a="1"/>
  <c r="O101" i="36"/>
  <c r="I76" i="36" a="1"/>
  <c r="I76" i="36"/>
  <c r="J54" i="36" a="1"/>
  <c r="J54" i="36"/>
  <c r="Q54" i="36" a="1"/>
  <c r="Q54" i="36"/>
  <c r="J2" i="36" a="1"/>
  <c r="J2" i="36"/>
  <c r="Q2" i="36" a="1"/>
  <c r="Q2" i="36"/>
  <c r="R59" i="36" a="1"/>
  <c r="R59" i="36"/>
  <c r="K81" i="36" a="1"/>
  <c r="K81" i="36"/>
  <c r="R81" i="36" a="1"/>
  <c r="R81" i="36"/>
  <c r="R65" i="36" a="1"/>
  <c r="R65" i="36"/>
  <c r="H57" i="36" a="1"/>
  <c r="H57" i="36"/>
  <c r="P57" i="36" a="1"/>
  <c r="P57" i="36"/>
  <c r="J70" i="36" a="1"/>
  <c r="J70" i="36"/>
  <c r="R70" i="36" a="1"/>
  <c r="R70" i="36"/>
  <c r="H102" i="36" a="1"/>
  <c r="H102" i="36"/>
  <c r="N74" i="36" a="1"/>
  <c r="N74" i="36"/>
  <c r="H16" i="38"/>
  <c r="F16" i="38"/>
  <c r="I40" i="36" a="1"/>
  <c r="I40" i="36"/>
  <c r="F108" i="36" a="1"/>
  <c r="F108" i="36"/>
  <c r="N75" i="36" a="1"/>
  <c r="N75" i="36"/>
  <c r="H40" i="38"/>
  <c r="F40" i="38"/>
  <c r="L113" i="36" a="1"/>
  <c r="L113" i="36"/>
  <c r="J62" i="36" a="1"/>
  <c r="J62" i="36"/>
  <c r="R84" i="36" a="1"/>
  <c r="R84" i="36"/>
  <c r="H55" i="36" a="1"/>
  <c r="H55" i="36"/>
  <c r="N101" i="36" a="1"/>
  <c r="N101" i="36"/>
  <c r="H95" i="38"/>
  <c r="F95" i="38"/>
  <c r="Q76" i="36" a="1"/>
  <c r="Q76" i="36"/>
  <c r="J60" i="36" a="1"/>
  <c r="J60" i="36"/>
  <c r="Q60" i="36" a="1"/>
  <c r="Q60" i="36"/>
  <c r="K2" i="36" a="1"/>
  <c r="K2" i="36"/>
  <c r="K59" i="36" a="1"/>
  <c r="K59" i="36"/>
  <c r="L65" i="36" a="1"/>
  <c r="L65" i="36"/>
  <c r="S65" i="36" a="1"/>
  <c r="S65" i="36"/>
  <c r="L121" i="36" a="1"/>
  <c r="L121" i="36"/>
  <c r="S121" i="36" a="1"/>
  <c r="S121" i="36"/>
  <c r="G101" i="36" a="1"/>
  <c r="G101" i="36"/>
  <c r="Q57" i="36" a="1"/>
  <c r="Q57" i="36"/>
  <c r="K55" i="36" a="1"/>
  <c r="K55" i="36"/>
  <c r="G63" i="36" a="1"/>
  <c r="G63" i="36"/>
  <c r="O68" i="36" a="1"/>
  <c r="O68" i="36"/>
  <c r="G84" i="36" a="1"/>
  <c r="G84" i="36"/>
  <c r="M62" i="36" a="1"/>
  <c r="M62" i="36"/>
  <c r="P75" i="36" a="1"/>
  <c r="P75" i="36"/>
  <c r="H78" i="36" a="1"/>
  <c r="H78" i="36"/>
  <c r="P100" i="36" a="1"/>
  <c r="P100" i="36"/>
  <c r="L80" i="36" a="1"/>
  <c r="L80" i="36"/>
  <c r="N93" i="36" a="1"/>
  <c r="N93" i="36"/>
  <c r="M75" i="36" a="1"/>
  <c r="M75" i="36"/>
  <c r="K4" i="36" a="1"/>
  <c r="K4" i="36"/>
  <c r="Q55" i="36" a="1"/>
  <c r="Q55" i="36"/>
  <c r="R60" i="36" a="1"/>
  <c r="R60" i="36"/>
  <c r="K54" i="36" a="1"/>
  <c r="K54" i="36"/>
  <c r="R54" i="36" a="1"/>
  <c r="R54" i="36"/>
  <c r="L3" i="36" a="1"/>
  <c r="L3" i="36"/>
  <c r="S3" i="36" a="1"/>
  <c r="S3" i="36"/>
  <c r="S59" i="36" a="1"/>
  <c r="S59" i="36"/>
  <c r="F42" i="36" a="1"/>
  <c r="F42" i="36"/>
  <c r="N42" i="36" a="1"/>
  <c r="N42" i="36"/>
  <c r="H94" i="38"/>
  <c r="F94" i="38"/>
  <c r="P101" i="36" a="1"/>
  <c r="P101" i="36"/>
  <c r="R57" i="36" a="1"/>
  <c r="R57" i="36"/>
  <c r="L55" i="36" a="1"/>
  <c r="L55" i="36"/>
  <c r="L4" i="36" a="1"/>
  <c r="L4" i="36"/>
  <c r="G68" i="36" a="1"/>
  <c r="G68" i="36"/>
  <c r="Q84" i="36" a="1"/>
  <c r="Q84" i="36"/>
  <c r="N62" i="36" a="1"/>
  <c r="N62" i="36"/>
  <c r="H21" i="38"/>
  <c r="F21" i="38"/>
  <c r="F75" i="36" a="1"/>
  <c r="F75" i="36"/>
  <c r="J78" i="36" a="1"/>
  <c r="J78" i="36"/>
  <c r="P58" i="36" a="1"/>
  <c r="P58" i="36"/>
  <c r="L83" i="36" a="1"/>
  <c r="L83" i="36"/>
  <c r="N2" i="25"/>
  <c r="H2" i="25"/>
  <c r="M4" i="25"/>
  <c r="G4" i="25"/>
  <c r="L5" i="25"/>
  <c r="F5" i="25"/>
  <c r="M5" i="25"/>
  <c r="G5" i="25"/>
  <c r="N5" i="25"/>
  <c r="H5" i="25"/>
  <c r="W3" i="25"/>
  <c r="W4" i="25"/>
  <c r="S2" i="25"/>
  <c r="W2" i="25"/>
  <c r="S3" i="25"/>
  <c r="S4" i="25"/>
  <c r="M3" i="25"/>
  <c r="S5" i="25"/>
  <c r="M2" i="25"/>
  <c r="R3" i="25"/>
  <c r="AC103" i="39"/>
  <c r="AB103" i="39"/>
  <c r="AL103" i="39"/>
  <c r="AM103" i="39"/>
  <c r="AK104" i="39"/>
  <c r="AL104" i="39"/>
  <c r="AC104" i="39"/>
  <c r="AN104" i="39"/>
  <c r="AK103" i="39"/>
  <c r="AD103" i="39"/>
  <c r="AA103" i="39"/>
  <c r="AM104" i="39"/>
  <c r="AD104" i="39"/>
  <c r="AA104" i="39"/>
  <c r="AB104" i="39"/>
  <c r="AN103" i="39"/>
  <c r="BK3" i="22"/>
  <c r="K5" i="25"/>
  <c r="J5" i="25"/>
  <c r="E5" i="25"/>
  <c r="Q2" i="25"/>
  <c r="E2" i="25"/>
  <c r="K4" i="25"/>
  <c r="J4" i="25"/>
  <c r="E4" i="25"/>
  <c r="K3" i="25"/>
  <c r="E3" i="25"/>
  <c r="R2" i="25"/>
  <c r="L2" i="25"/>
  <c r="P5" i="25"/>
  <c r="O2" i="25"/>
  <c r="K2" i="25"/>
  <c r="J2" i="25"/>
  <c r="N4" i="25"/>
  <c r="O3" i="25"/>
  <c r="P2" i="25"/>
  <c r="O4" i="25"/>
  <c r="Q4" i="25"/>
  <c r="R4" i="25"/>
  <c r="P4" i="25"/>
  <c r="P3" i="25"/>
  <c r="L4" i="25"/>
  <c r="O5" i="25"/>
  <c r="Q5" i="25"/>
  <c r="Q3" i="25"/>
  <c r="N3" i="25"/>
  <c r="L3" i="25"/>
  <c r="J3" i="25"/>
  <c r="R5" i="25"/>
  <c r="AB105" i="39"/>
  <c r="AE103" i="39"/>
  <c r="AC105" i="39"/>
  <c r="AE104" i="39"/>
  <c r="AO104" i="39"/>
  <c r="AM105" i="39"/>
  <c r="AN105" i="39"/>
  <c r="AD105" i="39"/>
  <c r="AL105" i="39"/>
  <c r="AA105" i="39"/>
  <c r="AO103" i="39"/>
  <c r="AK105" i="39"/>
  <c r="BK2" i="22"/>
  <c r="AV2" i="22" a="1"/>
  <c r="AV2" i="22"/>
  <c r="X2" i="22"/>
  <c r="AE105" i="39"/>
  <c r="AO105" i="39"/>
  <c r="N77" i="30"/>
  <c r="O77" i="30"/>
  <c r="P77" i="30"/>
  <c r="Q77" i="30"/>
  <c r="R77" i="30"/>
  <c r="N13" i="30"/>
  <c r="O13" i="30"/>
  <c r="P13" i="30"/>
  <c r="Q13" i="30"/>
  <c r="R13" i="30"/>
  <c r="N86" i="30"/>
  <c r="O86" i="30"/>
  <c r="P86" i="30"/>
  <c r="Q86" i="30"/>
  <c r="R86" i="30"/>
  <c r="N80" i="30"/>
  <c r="O80" i="30"/>
  <c r="P80" i="30"/>
  <c r="Q80" i="30"/>
  <c r="R80" i="30"/>
  <c r="N76" i="30"/>
  <c r="O76" i="30"/>
  <c r="P76" i="30"/>
  <c r="Q76" i="30"/>
  <c r="R76" i="30"/>
  <c r="N114" i="30"/>
  <c r="O114" i="30"/>
  <c r="P114" i="30"/>
  <c r="Q114" i="30"/>
  <c r="R114" i="30"/>
  <c r="N73" i="30"/>
  <c r="O73" i="30"/>
  <c r="P73" i="30"/>
  <c r="Q73" i="30"/>
  <c r="R73" i="30"/>
  <c r="N75" i="30"/>
  <c r="O75" i="30"/>
  <c r="P75" i="30"/>
  <c r="Q75" i="30"/>
  <c r="R75" i="30"/>
  <c r="N83" i="30"/>
  <c r="O83" i="30"/>
  <c r="P83" i="30"/>
  <c r="Q83" i="30"/>
  <c r="R83" i="30"/>
  <c r="N38" i="30"/>
  <c r="O38" i="30"/>
  <c r="P38" i="30"/>
  <c r="Q38" i="30"/>
  <c r="R38" i="30"/>
  <c r="N39" i="30"/>
  <c r="O39" i="30"/>
  <c r="P39" i="30"/>
  <c r="Q39" i="30"/>
  <c r="R39" i="30"/>
  <c r="N40" i="30"/>
  <c r="O40" i="30"/>
  <c r="P40" i="30"/>
  <c r="Q40" i="30"/>
  <c r="R40" i="30"/>
  <c r="N43" i="30"/>
  <c r="O43" i="30"/>
  <c r="P43" i="30"/>
  <c r="Q43" i="30"/>
  <c r="R43" i="30"/>
  <c r="N44" i="30"/>
  <c r="O44" i="30"/>
  <c r="P44" i="30"/>
  <c r="Q44" i="30"/>
  <c r="R44" i="30"/>
  <c r="N45" i="30"/>
  <c r="O45" i="30"/>
  <c r="P45" i="30"/>
  <c r="Q45" i="30"/>
  <c r="R45" i="30"/>
  <c r="N4" i="30"/>
  <c r="O4" i="30"/>
  <c r="P4" i="30"/>
  <c r="Q4" i="30"/>
  <c r="R4" i="30"/>
  <c r="N5" i="30"/>
  <c r="O5" i="30"/>
  <c r="P5" i="30"/>
  <c r="Q5" i="30"/>
  <c r="R5" i="30"/>
  <c r="N94" i="30"/>
  <c r="O94" i="30"/>
  <c r="P94" i="30"/>
  <c r="Q94" i="30"/>
  <c r="R94" i="30"/>
  <c r="N95" i="30"/>
  <c r="O95" i="30"/>
  <c r="P95" i="30"/>
  <c r="Q95" i="30"/>
  <c r="R95" i="30"/>
  <c r="N25" i="30"/>
  <c r="O25" i="30"/>
  <c r="P25" i="30"/>
  <c r="Q25" i="30"/>
  <c r="R25" i="30"/>
  <c r="N26" i="30"/>
  <c r="O26" i="30"/>
  <c r="P26" i="30"/>
  <c r="Q26" i="30"/>
  <c r="R26" i="30"/>
  <c r="N7" i="30"/>
  <c r="O7" i="30"/>
  <c r="P7" i="30"/>
  <c r="Q7" i="30"/>
  <c r="R7" i="30"/>
  <c r="N10" i="30"/>
  <c r="O10" i="30"/>
  <c r="P10" i="30"/>
  <c r="Q10" i="30"/>
  <c r="R10" i="30"/>
  <c r="N103" i="30"/>
  <c r="O103" i="30"/>
  <c r="P103" i="30"/>
  <c r="Q103" i="30"/>
  <c r="R103" i="30"/>
  <c r="N104" i="30"/>
  <c r="O104" i="30"/>
  <c r="P104" i="30"/>
  <c r="Q104" i="30"/>
  <c r="R104" i="30"/>
  <c r="N17" i="30"/>
  <c r="O17" i="30"/>
  <c r="P17" i="30"/>
  <c r="Q17" i="30"/>
  <c r="R17" i="30"/>
  <c r="N30" i="30"/>
  <c r="O30" i="30"/>
  <c r="P30" i="30"/>
  <c r="Q30" i="30"/>
  <c r="R30" i="30"/>
  <c r="N87" i="30"/>
  <c r="O87" i="30"/>
  <c r="P87" i="30"/>
  <c r="Q87" i="30"/>
  <c r="R87" i="30"/>
  <c r="N56" i="30"/>
  <c r="O56" i="30"/>
  <c r="P56" i="30"/>
  <c r="Q56" i="30"/>
  <c r="R56" i="30"/>
  <c r="N11" i="30"/>
  <c r="O11" i="30"/>
  <c r="P11" i="30"/>
  <c r="Q11" i="30"/>
  <c r="R11" i="30"/>
  <c r="N110" i="30"/>
  <c r="O110" i="30"/>
  <c r="P110" i="30"/>
  <c r="Q110" i="30"/>
  <c r="R110" i="30"/>
  <c r="N31" i="30"/>
  <c r="O31" i="30"/>
  <c r="P31" i="30"/>
  <c r="Q31" i="30"/>
  <c r="R31" i="30"/>
  <c r="N29" i="30"/>
  <c r="O29" i="30"/>
  <c r="P29" i="30"/>
  <c r="Q29" i="30"/>
  <c r="R29" i="30"/>
  <c r="N51" i="30"/>
  <c r="O51" i="30"/>
  <c r="P51" i="30"/>
  <c r="Q51" i="30"/>
  <c r="R51" i="30"/>
  <c r="N34" i="30"/>
  <c r="O34" i="30"/>
  <c r="P34" i="30"/>
  <c r="Q34" i="30"/>
  <c r="R34" i="30"/>
  <c r="N36" i="30"/>
  <c r="O36" i="30"/>
  <c r="P36" i="30"/>
  <c r="Q36" i="30"/>
  <c r="R36" i="30"/>
  <c r="N93" i="30"/>
  <c r="O93" i="30"/>
  <c r="P93" i="30"/>
  <c r="Q93" i="30"/>
  <c r="R93" i="30"/>
  <c r="N8" i="30"/>
  <c r="O8" i="30"/>
  <c r="P8" i="30"/>
  <c r="Q8" i="30"/>
  <c r="R8" i="30"/>
  <c r="N3" i="30"/>
  <c r="O3" i="30"/>
  <c r="P3" i="30"/>
  <c r="Q3" i="30"/>
  <c r="R3" i="30"/>
  <c r="N69" i="30"/>
  <c r="O69" i="30"/>
  <c r="P69" i="30"/>
  <c r="Q69" i="30"/>
  <c r="R69" i="30"/>
  <c r="N101" i="30"/>
  <c r="O101" i="30"/>
  <c r="P101" i="30"/>
  <c r="Q101" i="30"/>
  <c r="R101" i="30"/>
  <c r="N99" i="30"/>
  <c r="O99" i="30"/>
  <c r="P99" i="30"/>
  <c r="Q99" i="30"/>
  <c r="R99" i="30"/>
  <c r="N22" i="30"/>
  <c r="O22" i="30"/>
  <c r="P22" i="30"/>
  <c r="Q22" i="30"/>
  <c r="R22" i="30"/>
  <c r="N2" i="30"/>
  <c r="O2" i="30"/>
  <c r="P2" i="30"/>
  <c r="Q2" i="30"/>
  <c r="R2" i="30"/>
  <c r="N68" i="30"/>
  <c r="O68" i="30"/>
  <c r="P68" i="30"/>
  <c r="Q68" i="30"/>
  <c r="R68" i="30"/>
  <c r="N63" i="30"/>
  <c r="O63" i="30"/>
  <c r="P63" i="30"/>
  <c r="Q63" i="30"/>
  <c r="R63" i="30"/>
  <c r="N90" i="30"/>
  <c r="O90" i="30"/>
  <c r="P90" i="30"/>
  <c r="Q90" i="30"/>
  <c r="R90" i="30"/>
  <c r="N111" i="30"/>
  <c r="O111" i="30"/>
  <c r="P111" i="30"/>
  <c r="Q111" i="30"/>
  <c r="R111" i="30"/>
  <c r="N12" i="30"/>
  <c r="O12" i="30"/>
  <c r="P12" i="30"/>
  <c r="Q12" i="30"/>
  <c r="R12" i="30"/>
  <c r="N58" i="30"/>
  <c r="O58" i="30"/>
  <c r="P58" i="30"/>
  <c r="Q58" i="30"/>
  <c r="R58" i="30"/>
  <c r="N71" i="30"/>
  <c r="O71" i="30"/>
  <c r="P71" i="30"/>
  <c r="Q71" i="30"/>
  <c r="R71" i="30"/>
  <c r="N35" i="30"/>
  <c r="O35" i="30"/>
  <c r="P35" i="30"/>
  <c r="Q35" i="30"/>
  <c r="R35" i="30"/>
  <c r="N37" i="30"/>
  <c r="O37" i="30"/>
  <c r="P37" i="30"/>
  <c r="Q37" i="30"/>
  <c r="R37" i="30"/>
  <c r="N60" i="30"/>
  <c r="O60" i="30"/>
  <c r="P60" i="30"/>
  <c r="Q60" i="30"/>
  <c r="R60" i="30"/>
  <c r="N16" i="30"/>
  <c r="O16" i="30"/>
  <c r="P16" i="30"/>
  <c r="Q16" i="30"/>
  <c r="R16" i="30"/>
  <c r="N23" i="30"/>
  <c r="O23" i="30"/>
  <c r="P23" i="30"/>
  <c r="Q23" i="30"/>
  <c r="R23" i="30"/>
  <c r="N9" i="30"/>
  <c r="O9" i="30"/>
  <c r="P9" i="30"/>
  <c r="Q9" i="30"/>
  <c r="R9" i="30"/>
  <c r="N97" i="30"/>
  <c r="O97" i="30"/>
  <c r="P97" i="30"/>
  <c r="Q97" i="30"/>
  <c r="R97" i="30"/>
  <c r="N21" i="30"/>
  <c r="O21" i="30"/>
  <c r="P21" i="30"/>
  <c r="Q21" i="30"/>
  <c r="R21" i="30"/>
  <c r="N96" i="30"/>
  <c r="O96" i="30"/>
  <c r="P96" i="30"/>
  <c r="Q96" i="30"/>
  <c r="R96" i="30"/>
  <c r="N102" i="30"/>
  <c r="O102" i="30"/>
  <c r="P102" i="30"/>
  <c r="Q102" i="30"/>
  <c r="R102" i="30"/>
  <c r="N62" i="30"/>
  <c r="O62" i="30"/>
  <c r="P62" i="30"/>
  <c r="Q62" i="30"/>
  <c r="R62" i="30"/>
  <c r="N106" i="30"/>
  <c r="O106" i="30"/>
  <c r="P106" i="30"/>
  <c r="Q106" i="30"/>
  <c r="R106" i="30"/>
  <c r="N107" i="30"/>
  <c r="O107" i="30"/>
  <c r="P107" i="30"/>
  <c r="Q107" i="30"/>
  <c r="R107" i="30"/>
  <c r="N66" i="30"/>
  <c r="O66" i="30"/>
  <c r="P66" i="30"/>
  <c r="Q66" i="30"/>
  <c r="R66" i="30"/>
  <c r="N19" i="30"/>
  <c r="O19" i="30"/>
  <c r="P19" i="30"/>
  <c r="Q19" i="30"/>
  <c r="R19" i="30"/>
  <c r="N20" i="30"/>
  <c r="O20" i="30"/>
  <c r="P20" i="30"/>
  <c r="Q20" i="30"/>
  <c r="R20" i="30"/>
  <c r="N98" i="30"/>
  <c r="O98" i="30"/>
  <c r="P98" i="30"/>
  <c r="Q98" i="30"/>
  <c r="R98" i="30"/>
  <c r="N15" i="30"/>
  <c r="O15" i="30"/>
  <c r="P15" i="30"/>
  <c r="Q15" i="30"/>
  <c r="R15" i="30"/>
  <c r="N70" i="30"/>
  <c r="O70" i="30"/>
  <c r="P70" i="30"/>
  <c r="Q70" i="30"/>
  <c r="R70" i="30"/>
  <c r="N67" i="30"/>
  <c r="O67" i="30"/>
  <c r="P67" i="30"/>
  <c r="Q67" i="30"/>
  <c r="R67" i="30"/>
  <c r="N89" i="30"/>
  <c r="O89" i="30"/>
  <c r="P89" i="30"/>
  <c r="Q89" i="30"/>
  <c r="R89" i="30"/>
  <c r="N64" i="30"/>
  <c r="O64" i="30"/>
  <c r="P64" i="30"/>
  <c r="Q64" i="30"/>
  <c r="R64" i="30"/>
  <c r="N14" i="30"/>
  <c r="O14" i="30"/>
  <c r="P14" i="30"/>
  <c r="Q14" i="30"/>
  <c r="R14" i="30"/>
  <c r="N61" i="30"/>
  <c r="O61" i="30"/>
  <c r="P61" i="30"/>
  <c r="Q61" i="30"/>
  <c r="R61" i="30"/>
  <c r="N18" i="30"/>
  <c r="O18" i="30"/>
  <c r="P18" i="30"/>
  <c r="Q18" i="30"/>
  <c r="R18" i="30"/>
  <c r="N88" i="30"/>
  <c r="O88" i="30"/>
  <c r="P88" i="30"/>
  <c r="Q88" i="30"/>
  <c r="R88" i="30"/>
  <c r="N81" i="30"/>
  <c r="O81" i="30"/>
  <c r="P81" i="30"/>
  <c r="Q81" i="30"/>
  <c r="R81" i="30"/>
  <c r="N112" i="30"/>
  <c r="O112" i="30"/>
  <c r="P112" i="30"/>
  <c r="Q112" i="30"/>
  <c r="R112" i="30"/>
  <c r="N82" i="30"/>
  <c r="O82" i="30"/>
  <c r="P82" i="30"/>
  <c r="Q82" i="30"/>
  <c r="R82" i="30"/>
  <c r="N85" i="30"/>
  <c r="O85" i="30"/>
  <c r="P85" i="30"/>
  <c r="Q85" i="30"/>
  <c r="R85" i="30"/>
  <c r="N72" i="30"/>
  <c r="O72" i="30"/>
  <c r="P72" i="30"/>
  <c r="Q72" i="30"/>
  <c r="R72" i="30"/>
  <c r="N78" i="30"/>
  <c r="O78" i="30"/>
  <c r="P78" i="30"/>
  <c r="Q78" i="30"/>
  <c r="R78" i="30"/>
  <c r="N74" i="30"/>
  <c r="O74" i="30"/>
  <c r="P74" i="30"/>
  <c r="Q74" i="30"/>
  <c r="R74" i="30"/>
  <c r="N117" i="30"/>
  <c r="O117" i="30"/>
  <c r="P117" i="30"/>
  <c r="Q117" i="30"/>
  <c r="R117" i="30"/>
  <c r="N105" i="30"/>
  <c r="O105" i="30"/>
  <c r="P105" i="30"/>
  <c r="Q105" i="30"/>
  <c r="R105" i="30"/>
  <c r="N24" i="30"/>
  <c r="O24" i="30"/>
  <c r="P24" i="30"/>
  <c r="Q24" i="30"/>
  <c r="R24" i="30"/>
  <c r="N41" i="30"/>
  <c r="O41" i="30"/>
  <c r="P41" i="30"/>
  <c r="Q41" i="30"/>
  <c r="R41" i="30"/>
  <c r="N42" i="30"/>
  <c r="O42" i="30"/>
  <c r="P42" i="30"/>
  <c r="Q42" i="30"/>
  <c r="R42" i="30"/>
  <c r="N46" i="30"/>
  <c r="O46" i="30"/>
  <c r="P46" i="30"/>
  <c r="Q46" i="30"/>
  <c r="R46" i="30"/>
  <c r="N47" i="30"/>
  <c r="O47" i="30"/>
  <c r="P47" i="30"/>
  <c r="Q47" i="30"/>
  <c r="R47" i="30"/>
  <c r="N48" i="30"/>
  <c r="O48" i="30"/>
  <c r="P48" i="30"/>
  <c r="Q48" i="30"/>
  <c r="R48" i="30"/>
  <c r="N49" i="30"/>
  <c r="O49" i="30"/>
  <c r="P49" i="30"/>
  <c r="Q49" i="30"/>
  <c r="R49" i="30"/>
  <c r="N6" i="30"/>
  <c r="O6" i="30"/>
  <c r="P6" i="30"/>
  <c r="Q6" i="30"/>
  <c r="R6" i="30"/>
  <c r="N91" i="30"/>
  <c r="O91" i="30"/>
  <c r="P91" i="30"/>
  <c r="Q91" i="30"/>
  <c r="R91" i="30"/>
  <c r="N92" i="30"/>
  <c r="O92" i="30"/>
  <c r="P92" i="30"/>
  <c r="Q92" i="30"/>
  <c r="R92" i="30"/>
  <c r="N57" i="30"/>
  <c r="O57" i="30"/>
  <c r="P57" i="30"/>
  <c r="Q57" i="30"/>
  <c r="R57" i="30"/>
  <c r="N65" i="30"/>
  <c r="O65" i="30"/>
  <c r="P65" i="30"/>
  <c r="Q65" i="30"/>
  <c r="R65" i="30"/>
  <c r="N55" i="30"/>
  <c r="O55" i="30"/>
  <c r="P55" i="30"/>
  <c r="Q55" i="30"/>
  <c r="R55" i="30"/>
  <c r="N27" i="30"/>
  <c r="O27" i="30"/>
  <c r="P27" i="30"/>
  <c r="Q27" i="30"/>
  <c r="R27" i="30"/>
  <c r="N28" i="30"/>
  <c r="O28" i="30"/>
  <c r="P28" i="30"/>
  <c r="Q28" i="30"/>
  <c r="R28" i="30"/>
  <c r="N84" i="30"/>
  <c r="O84" i="30"/>
  <c r="P84" i="30"/>
  <c r="Q84" i="30"/>
  <c r="R84" i="30"/>
  <c r="N109" i="30"/>
  <c r="O109" i="30"/>
  <c r="P109" i="30"/>
  <c r="Q109" i="30"/>
  <c r="R109" i="30"/>
  <c r="N100" i="30"/>
  <c r="O100" i="30"/>
  <c r="P100" i="30"/>
  <c r="Q100" i="30"/>
  <c r="R100" i="30"/>
  <c r="N50" i="30"/>
  <c r="O50" i="30"/>
  <c r="P50" i="30"/>
  <c r="Q50" i="30"/>
  <c r="R50" i="30"/>
  <c r="N52" i="30"/>
  <c r="O52" i="30"/>
  <c r="P52" i="30"/>
  <c r="Q52" i="30"/>
  <c r="R52" i="30"/>
  <c r="N53" i="30"/>
  <c r="O53" i="30"/>
  <c r="P53" i="30"/>
  <c r="Q53" i="30"/>
  <c r="R53" i="30"/>
  <c r="N54" i="30"/>
  <c r="O54" i="30"/>
  <c r="P54" i="30"/>
  <c r="Q54" i="30"/>
  <c r="R54" i="30"/>
  <c r="N108" i="30"/>
  <c r="O108" i="30"/>
  <c r="P108" i="30"/>
  <c r="Q108" i="30"/>
  <c r="R108" i="30"/>
  <c r="N32" i="30"/>
  <c r="O32" i="30"/>
  <c r="P32" i="30"/>
  <c r="Q32" i="30"/>
  <c r="R32" i="30"/>
  <c r="N33" i="30"/>
  <c r="O33" i="30"/>
  <c r="P33" i="30"/>
  <c r="Q33" i="30"/>
  <c r="R33" i="30"/>
  <c r="N113" i="30"/>
  <c r="O113" i="30"/>
  <c r="P113" i="30"/>
  <c r="Q113" i="30"/>
  <c r="R113" i="30"/>
  <c r="N115" i="30"/>
  <c r="O115" i="30"/>
  <c r="P115" i="30"/>
  <c r="Q115" i="30"/>
  <c r="R115" i="30"/>
  <c r="N116" i="30"/>
  <c r="O116" i="30"/>
  <c r="P116" i="30"/>
  <c r="Q116" i="30"/>
  <c r="R116" i="30"/>
  <c r="N59" i="30"/>
  <c r="O59" i="30"/>
  <c r="P59" i="30"/>
  <c r="Q59" i="30"/>
  <c r="R59" i="30"/>
  <c r="O79" i="30"/>
  <c r="P79" i="30"/>
  <c r="Q79" i="30"/>
  <c r="R79" i="30"/>
  <c r="N79" i="30"/>
  <c r="AV3" i="22" a="1"/>
  <c r="AV3" i="22"/>
  <c r="X3" i="22"/>
  <c r="B8" i="38"/>
  <c r="D8" i="38"/>
  <c r="B18" i="38"/>
  <c r="D18" i="38"/>
  <c r="B28" i="38"/>
  <c r="D28" i="38"/>
  <c r="B38" i="38"/>
  <c r="D38" i="38"/>
  <c r="B48" i="38"/>
  <c r="D48" i="38"/>
  <c r="B58" i="38"/>
  <c r="D58" i="38"/>
  <c r="G58" i="38" a="1"/>
  <c r="G58" i="38"/>
  <c r="B68" i="38"/>
  <c r="D68" i="38"/>
  <c r="G68" i="38" a="1"/>
  <c r="G68" i="38"/>
  <c r="B78" i="38"/>
  <c r="D78" i="38"/>
  <c r="G78" i="38" a="1"/>
  <c r="G78" i="38"/>
  <c r="B88" i="38"/>
  <c r="D88" i="38"/>
  <c r="B98" i="38"/>
  <c r="D98" i="38"/>
  <c r="G98" i="38" a="1"/>
  <c r="G98" i="38"/>
  <c r="B108" i="38"/>
  <c r="D108" i="38"/>
  <c r="G108" i="38" a="1"/>
  <c r="G108" i="38"/>
  <c r="B118" i="38"/>
  <c r="D118" i="38"/>
  <c r="G118" i="38" a="1"/>
  <c r="G118" i="38"/>
  <c r="B9" i="38"/>
  <c r="D9" i="38"/>
  <c r="B19" i="38"/>
  <c r="D19" i="38"/>
  <c r="B29" i="38"/>
  <c r="D29" i="38"/>
  <c r="B39" i="38"/>
  <c r="D39" i="38"/>
  <c r="B49" i="38"/>
  <c r="D49" i="38"/>
  <c r="B59" i="38"/>
  <c r="D59" i="38"/>
  <c r="G59" i="38" a="1"/>
  <c r="G59" i="38"/>
  <c r="B69" i="38"/>
  <c r="D69" i="38"/>
  <c r="G69" i="38" a="1"/>
  <c r="G69" i="38"/>
  <c r="B79" i="38"/>
  <c r="D79" i="38"/>
  <c r="B89" i="38"/>
  <c r="D89" i="38"/>
  <c r="G89" i="38" a="1"/>
  <c r="G89" i="38"/>
  <c r="B99" i="38"/>
  <c r="D99" i="38"/>
  <c r="G99" i="38" a="1"/>
  <c r="G99" i="38"/>
  <c r="B109" i="38"/>
  <c r="D109" i="38"/>
  <c r="G109" i="38" a="1"/>
  <c r="G109" i="38"/>
  <c r="B119" i="38"/>
  <c r="D119" i="38"/>
  <c r="B10" i="38"/>
  <c r="D10" i="38"/>
  <c r="B20" i="38"/>
  <c r="D20" i="38"/>
  <c r="B30" i="38"/>
  <c r="D30" i="38"/>
  <c r="B40" i="38"/>
  <c r="D40" i="38"/>
  <c r="B50" i="38"/>
  <c r="D50" i="38"/>
  <c r="B60" i="38"/>
  <c r="D60" i="38"/>
  <c r="G60" i="38" a="1"/>
  <c r="G60" i="38"/>
  <c r="B70" i="38"/>
  <c r="D70" i="38"/>
  <c r="G70" i="38" a="1"/>
  <c r="G70" i="38"/>
  <c r="B80" i="38"/>
  <c r="D80" i="38"/>
  <c r="B90" i="38"/>
  <c r="D90" i="38"/>
  <c r="G90" i="38" a="1"/>
  <c r="G90" i="38"/>
  <c r="B100" i="38"/>
  <c r="D100" i="38"/>
  <c r="G100" i="38" a="1"/>
  <c r="G100" i="38"/>
  <c r="B110" i="38"/>
  <c r="D110" i="38"/>
  <c r="G110" i="38" a="1"/>
  <c r="G110" i="38"/>
  <c r="B2" i="38"/>
  <c r="D2" i="38"/>
  <c r="B11" i="38"/>
  <c r="D11" i="38"/>
  <c r="B21" i="38"/>
  <c r="D21" i="38"/>
  <c r="B31" i="38"/>
  <c r="D31" i="38"/>
  <c r="B41" i="38"/>
  <c r="D41" i="38"/>
  <c r="B51" i="38"/>
  <c r="D51" i="38"/>
  <c r="B61" i="38"/>
  <c r="D61" i="38"/>
  <c r="G61" i="38" a="1"/>
  <c r="G61" i="38"/>
  <c r="B71" i="38"/>
  <c r="D71" i="38"/>
  <c r="G71" i="38" a="1"/>
  <c r="G71" i="38"/>
  <c r="B81" i="38"/>
  <c r="D81" i="38"/>
  <c r="G81" i="38" a="1"/>
  <c r="G81" i="38"/>
  <c r="B91" i="38"/>
  <c r="D91" i="38"/>
  <c r="G91" i="38" a="1"/>
  <c r="G91" i="38"/>
  <c r="B101" i="38"/>
  <c r="D101" i="38"/>
  <c r="G101" i="38" a="1"/>
  <c r="G101" i="38"/>
  <c r="B111" i="38"/>
  <c r="D111" i="38"/>
  <c r="G111" i="38" a="1"/>
  <c r="G111" i="38"/>
  <c r="B12" i="38"/>
  <c r="D12" i="38"/>
  <c r="B22" i="38"/>
  <c r="D22" i="38"/>
  <c r="B32" i="38"/>
  <c r="D32" i="38"/>
  <c r="B42" i="38"/>
  <c r="D42" i="38"/>
  <c r="B52" i="38"/>
  <c r="D52" i="38"/>
  <c r="G52" i="38" a="1"/>
  <c r="G52" i="38"/>
  <c r="B62" i="38"/>
  <c r="D62" i="38"/>
  <c r="G62" i="38" a="1"/>
  <c r="G62" i="38"/>
  <c r="B72" i="38"/>
  <c r="D72" i="38"/>
  <c r="G72" i="38" a="1"/>
  <c r="G72" i="38"/>
  <c r="B82" i="38"/>
  <c r="D82" i="38"/>
  <c r="B92" i="38"/>
  <c r="D92" i="38"/>
  <c r="G92" i="38" a="1"/>
  <c r="G92" i="38"/>
  <c r="B102" i="38"/>
  <c r="D102" i="38"/>
  <c r="G102" i="38" a="1"/>
  <c r="G102" i="38"/>
  <c r="B112" i="38"/>
  <c r="D112" i="38"/>
  <c r="G112" i="38" a="1"/>
  <c r="G112" i="38"/>
  <c r="B3" i="38"/>
  <c r="D3" i="38"/>
  <c r="B13" i="38"/>
  <c r="D13" i="38"/>
  <c r="B23" i="38"/>
  <c r="D23" i="38"/>
  <c r="B33" i="38"/>
  <c r="D33" i="38"/>
  <c r="B43" i="38"/>
  <c r="D43" i="38"/>
  <c r="B53" i="38"/>
  <c r="D53" i="38"/>
  <c r="G53" i="38" a="1"/>
  <c r="G53" i="38"/>
  <c r="B63" i="38"/>
  <c r="D63" i="38"/>
  <c r="G63" i="38" a="1"/>
  <c r="G63" i="38"/>
  <c r="B73" i="38"/>
  <c r="D73" i="38"/>
  <c r="G73" i="38" a="1"/>
  <c r="G73" i="38"/>
  <c r="B83" i="38"/>
  <c r="D83" i="38"/>
  <c r="B93" i="38"/>
  <c r="D93" i="38"/>
  <c r="B103" i="38"/>
  <c r="D103" i="38"/>
  <c r="G103" i="38" a="1"/>
  <c r="G103" i="38"/>
  <c r="B113" i="38"/>
  <c r="D113" i="38"/>
  <c r="G113" i="38" a="1"/>
  <c r="G113" i="38"/>
  <c r="B4" i="38"/>
  <c r="D4" i="38"/>
  <c r="B14" i="38"/>
  <c r="D14" i="38"/>
  <c r="B24" i="38"/>
  <c r="D24" i="38"/>
  <c r="B34" i="38"/>
  <c r="D34" i="38"/>
  <c r="B44" i="38"/>
  <c r="D44" i="38"/>
  <c r="B54" i="38"/>
  <c r="D54" i="38"/>
  <c r="G54" i="38" a="1"/>
  <c r="G54" i="38"/>
  <c r="B64" i="38"/>
  <c r="D64" i="38"/>
  <c r="G64" i="38" a="1"/>
  <c r="G64" i="38"/>
  <c r="B74" i="38"/>
  <c r="D74" i="38"/>
  <c r="B84" i="38"/>
  <c r="D84" i="38"/>
  <c r="B94" i="38"/>
  <c r="D94" i="38"/>
  <c r="G94" i="38" a="1"/>
  <c r="G94" i="38"/>
  <c r="B104" i="38"/>
  <c r="D104" i="38"/>
  <c r="G104" i="38" a="1"/>
  <c r="G104" i="38"/>
  <c r="B114" i="38"/>
  <c r="D114" i="38"/>
  <c r="B5" i="38"/>
  <c r="D5" i="38"/>
  <c r="B15" i="38"/>
  <c r="D15" i="38"/>
  <c r="B25" i="38"/>
  <c r="D25" i="38"/>
  <c r="B35" i="38"/>
  <c r="D35" i="38"/>
  <c r="B45" i="38"/>
  <c r="D45" i="38"/>
  <c r="B55" i="38"/>
  <c r="D55" i="38"/>
  <c r="G55" i="38" a="1"/>
  <c r="G55" i="38"/>
  <c r="B65" i="38"/>
  <c r="D65" i="38"/>
  <c r="G65" i="38" a="1"/>
  <c r="G65" i="38"/>
  <c r="B75" i="38"/>
  <c r="D75" i="38"/>
  <c r="G75" i="38" a="1"/>
  <c r="G75" i="38"/>
  <c r="B85" i="38"/>
  <c r="D85" i="38"/>
  <c r="B95" i="38"/>
  <c r="D95" i="38"/>
  <c r="G95" i="38" a="1"/>
  <c r="G95" i="38"/>
  <c r="B105" i="38"/>
  <c r="D105" i="38"/>
  <c r="G105" i="38" a="1"/>
  <c r="G105" i="38"/>
  <c r="B115" i="38"/>
  <c r="D115" i="38"/>
  <c r="G115" i="38" a="1"/>
  <c r="G115" i="38"/>
  <c r="B6" i="38"/>
  <c r="D6" i="38"/>
  <c r="B16" i="38"/>
  <c r="D16" i="38"/>
  <c r="B26" i="38"/>
  <c r="D26" i="38"/>
  <c r="B36" i="38"/>
  <c r="D36" i="38"/>
  <c r="B46" i="38"/>
  <c r="D46" i="38"/>
  <c r="B56" i="38"/>
  <c r="D56" i="38"/>
  <c r="G56" i="38" a="1"/>
  <c r="G56" i="38"/>
  <c r="B66" i="38"/>
  <c r="D66" i="38"/>
  <c r="G66" i="38" a="1"/>
  <c r="G66" i="38"/>
  <c r="B76" i="38"/>
  <c r="D76" i="38"/>
  <c r="G76" i="38" a="1"/>
  <c r="G76" i="38"/>
  <c r="B86" i="38"/>
  <c r="D86" i="38"/>
  <c r="B96" i="38"/>
  <c r="D96" i="38"/>
  <c r="B106" i="38"/>
  <c r="D106" i="38"/>
  <c r="G106" i="38" a="1"/>
  <c r="G106" i="38"/>
  <c r="B116" i="38"/>
  <c r="D116" i="38"/>
  <c r="B7" i="38"/>
  <c r="D7" i="38"/>
  <c r="B17" i="38"/>
  <c r="D17" i="38"/>
  <c r="B27" i="38"/>
  <c r="D27" i="38"/>
  <c r="B37" i="38"/>
  <c r="D37" i="38"/>
  <c r="B47" i="38"/>
  <c r="D47" i="38"/>
  <c r="B57" i="38"/>
  <c r="D57" i="38"/>
  <c r="G57" i="38" a="1"/>
  <c r="G57" i="38"/>
  <c r="B67" i="38"/>
  <c r="D67" i="38"/>
  <c r="G67" i="38" a="1"/>
  <c r="G67" i="38"/>
  <c r="B77" i="38"/>
  <c r="D77" i="38"/>
  <c r="B87" i="38"/>
  <c r="D87" i="38"/>
  <c r="G87" i="38" a="1"/>
  <c r="G87" i="38"/>
  <c r="B97" i="38"/>
  <c r="D97" i="38"/>
  <c r="G97" i="38" a="1"/>
  <c r="G97" i="38"/>
  <c r="B107" i="38"/>
  <c r="D107" i="38"/>
  <c r="G107" i="38" a="1"/>
  <c r="G107" i="38"/>
  <c r="B117" i="38"/>
  <c r="D117" i="38"/>
  <c r="S3" i="22"/>
  <c r="S2" i="22"/>
  <c r="AS105" i="30"/>
  <c r="AS38" i="30"/>
  <c r="AS39" i="30"/>
  <c r="AS40" i="30"/>
  <c r="AS41" i="30"/>
  <c r="AS42" i="30"/>
  <c r="AS43" i="30"/>
  <c r="AS44" i="30"/>
  <c r="AS45" i="30"/>
  <c r="AS46" i="30"/>
  <c r="AS47" i="30"/>
  <c r="AS48" i="30"/>
  <c r="AS49" i="30"/>
  <c r="AS2" i="30"/>
  <c r="AS3" i="30"/>
  <c r="AS4" i="30"/>
  <c r="AS5" i="30"/>
  <c r="AS6" i="30"/>
  <c r="AS90" i="30"/>
  <c r="AS91" i="30"/>
  <c r="AS92" i="30"/>
  <c r="AS93" i="30"/>
  <c r="AS94" i="30"/>
  <c r="AS95" i="30"/>
  <c r="AS96" i="30"/>
  <c r="AS97" i="30"/>
  <c r="AS98" i="30"/>
  <c r="AS12" i="30"/>
  <c r="AS13" i="30"/>
  <c r="AS14" i="30"/>
  <c r="AS15" i="30"/>
  <c r="AS16" i="30"/>
  <c r="AS22" i="30"/>
  <c r="AS23" i="30"/>
  <c r="AS24" i="30"/>
  <c r="AS25" i="30"/>
  <c r="AS26" i="30"/>
  <c r="AS7" i="30"/>
  <c r="AS8" i="30"/>
  <c r="AS9" i="30"/>
  <c r="AS10" i="30"/>
  <c r="AS18" i="30"/>
  <c r="AS19" i="30"/>
  <c r="AS20" i="30"/>
  <c r="AS103" i="30"/>
  <c r="AS104" i="30"/>
  <c r="AS17" i="30"/>
  <c r="AS30" i="30"/>
  <c r="AS69" i="30"/>
  <c r="AS70" i="30"/>
  <c r="AS67" i="30"/>
  <c r="AS89" i="30"/>
  <c r="AS87" i="30"/>
  <c r="AS56" i="30"/>
  <c r="AS57" i="30"/>
  <c r="AS58" i="30"/>
  <c r="AS11" i="30"/>
  <c r="AS65" i="30"/>
  <c r="AS62" i="30"/>
  <c r="AS63" i="30"/>
  <c r="AS64" i="30"/>
  <c r="AS80" i="30"/>
  <c r="AS81" i="30"/>
  <c r="AS82" i="30"/>
  <c r="AS83" i="30"/>
  <c r="AS55" i="30"/>
  <c r="AS27" i="30"/>
  <c r="AS28" i="30"/>
  <c r="AS84" i="30"/>
  <c r="AS109" i="30"/>
  <c r="AS110" i="30"/>
  <c r="AS31" i="30"/>
  <c r="AS99" i="30"/>
  <c r="AS100" i="30"/>
  <c r="AS29" i="30"/>
  <c r="AS50" i="30"/>
  <c r="AS51" i="30"/>
  <c r="AS52" i="30"/>
  <c r="AS53" i="30"/>
  <c r="AS54" i="30"/>
  <c r="AS108" i="30"/>
  <c r="AS114" i="30"/>
  <c r="AS34" i="30"/>
  <c r="AS35" i="30"/>
  <c r="AS36" i="30"/>
  <c r="AS37" i="30"/>
  <c r="AS32" i="30"/>
  <c r="AS33" i="30"/>
  <c r="AS113" i="30"/>
  <c r="AS86" i="30"/>
  <c r="AS66" i="30"/>
  <c r="AS115" i="30"/>
  <c r="AS117" i="30"/>
  <c r="AS71" i="30"/>
  <c r="AS21" i="30"/>
  <c r="AS85" i="30"/>
  <c r="AS106" i="30"/>
  <c r="AS107" i="30"/>
  <c r="AS88" i="30"/>
  <c r="AS68" i="30"/>
  <c r="AS116" i="30"/>
  <c r="AS111" i="30"/>
  <c r="AS112" i="30"/>
  <c r="AS60" i="30"/>
  <c r="AS61" i="30"/>
  <c r="AS59" i="30"/>
  <c r="AS101" i="30"/>
  <c r="AS102" i="30"/>
  <c r="AS72" i="30"/>
  <c r="AS73" i="30"/>
  <c r="AS74" i="30"/>
  <c r="AS75" i="30"/>
  <c r="AS76" i="30"/>
  <c r="AS77" i="30"/>
  <c r="AS78" i="30"/>
  <c r="AS79" i="30"/>
  <c r="DV11" i="22"/>
  <c r="AC148" i="31"/>
  <c r="Y3" i="31"/>
  <c r="Z3" i="31"/>
  <c r="AA3" i="31"/>
  <c r="AB3" i="31"/>
  <c r="Y4" i="31"/>
  <c r="Z4" i="31"/>
  <c r="AA4" i="31"/>
  <c r="AB4" i="31"/>
  <c r="Y5" i="31"/>
  <c r="Z5" i="31"/>
  <c r="AA5" i="31"/>
  <c r="AB5" i="31"/>
  <c r="Y6" i="31"/>
  <c r="Z6" i="31"/>
  <c r="AA6" i="31"/>
  <c r="AB6" i="31"/>
  <c r="Y7" i="31"/>
  <c r="Z7" i="31"/>
  <c r="AA7" i="31"/>
  <c r="AB7" i="31"/>
  <c r="Y8" i="31"/>
  <c r="Z8" i="31"/>
  <c r="AA8" i="31"/>
  <c r="AB8" i="31"/>
  <c r="Y9" i="31"/>
  <c r="Z9" i="31"/>
  <c r="AA9" i="31"/>
  <c r="AB9" i="31"/>
  <c r="Y10" i="31"/>
  <c r="Z10" i="31"/>
  <c r="AA10" i="31"/>
  <c r="AB10" i="31"/>
  <c r="Y11" i="31"/>
  <c r="Z11" i="31"/>
  <c r="AA11" i="31"/>
  <c r="AB11" i="31"/>
  <c r="Y12" i="31"/>
  <c r="Z12" i="31"/>
  <c r="AA12" i="31"/>
  <c r="AB12" i="31"/>
  <c r="Y13" i="31"/>
  <c r="Z13" i="31"/>
  <c r="AA13" i="31"/>
  <c r="AB13" i="31"/>
  <c r="Y14" i="31"/>
  <c r="Z14" i="31"/>
  <c r="AA14" i="31"/>
  <c r="AB14" i="31"/>
  <c r="Y15" i="31"/>
  <c r="Z15" i="31"/>
  <c r="AA15" i="31"/>
  <c r="AB15" i="31"/>
  <c r="Y16" i="31"/>
  <c r="Z16" i="31"/>
  <c r="AA16" i="31"/>
  <c r="AB16" i="31"/>
  <c r="Y17" i="31"/>
  <c r="Z17" i="31"/>
  <c r="AA17" i="31"/>
  <c r="AB17" i="31"/>
  <c r="Y18" i="31"/>
  <c r="Z18" i="31"/>
  <c r="AA18" i="31"/>
  <c r="AB18" i="31"/>
  <c r="Y19" i="31"/>
  <c r="Z19" i="31"/>
  <c r="AA19" i="31"/>
  <c r="AB19" i="31"/>
  <c r="Y20" i="31"/>
  <c r="Z20" i="31"/>
  <c r="AA20" i="31"/>
  <c r="AB20" i="31"/>
  <c r="Y21" i="31"/>
  <c r="Z21" i="31"/>
  <c r="AA21" i="31"/>
  <c r="AB21" i="31"/>
  <c r="Y22" i="31"/>
  <c r="Z22" i="31"/>
  <c r="AA22" i="31"/>
  <c r="AB22" i="31"/>
  <c r="Y23" i="31"/>
  <c r="Z23" i="31"/>
  <c r="AA23" i="31"/>
  <c r="AB23" i="31"/>
  <c r="Y24" i="31"/>
  <c r="Z24" i="31"/>
  <c r="AA24" i="31"/>
  <c r="AB24" i="31"/>
  <c r="Y25" i="31"/>
  <c r="Z25" i="31"/>
  <c r="AA25" i="31"/>
  <c r="AB25" i="31"/>
  <c r="Y26" i="31"/>
  <c r="Z26" i="31"/>
  <c r="AA26" i="31"/>
  <c r="AB26" i="31"/>
  <c r="Y27" i="31"/>
  <c r="Z27" i="31"/>
  <c r="AA27" i="31"/>
  <c r="AB27" i="31"/>
  <c r="Y28" i="31"/>
  <c r="Z28" i="31"/>
  <c r="AA28" i="31"/>
  <c r="AB28" i="31"/>
  <c r="Y29" i="31"/>
  <c r="Z29" i="31"/>
  <c r="AA29" i="31"/>
  <c r="AB29" i="31"/>
  <c r="Y30" i="31"/>
  <c r="Z30" i="31"/>
  <c r="AA30" i="31"/>
  <c r="AB30" i="31"/>
  <c r="Y31" i="31"/>
  <c r="Z31" i="31"/>
  <c r="AA31" i="31"/>
  <c r="AB31" i="31"/>
  <c r="Y32" i="31"/>
  <c r="Z32" i="31"/>
  <c r="AA32" i="31"/>
  <c r="AB32" i="31"/>
  <c r="Y33" i="31"/>
  <c r="Z33" i="31"/>
  <c r="AA33" i="31"/>
  <c r="AB33" i="31"/>
  <c r="Y34" i="31"/>
  <c r="Z34" i="31"/>
  <c r="AA34" i="31"/>
  <c r="AB34" i="31"/>
  <c r="Y35" i="31"/>
  <c r="Z35" i="31"/>
  <c r="AA35" i="31"/>
  <c r="AB35" i="31"/>
  <c r="Y36" i="31"/>
  <c r="Z36" i="31"/>
  <c r="AA36" i="31"/>
  <c r="AB36" i="31"/>
  <c r="Y37" i="31"/>
  <c r="Z37" i="31"/>
  <c r="AA37" i="31"/>
  <c r="AB37" i="31"/>
  <c r="Y38" i="31"/>
  <c r="Z38" i="31"/>
  <c r="AA38" i="31"/>
  <c r="AB38" i="31"/>
  <c r="Y39" i="31"/>
  <c r="Z39" i="31"/>
  <c r="AA39" i="31"/>
  <c r="AB39" i="31"/>
  <c r="Y40" i="31"/>
  <c r="Z40" i="31"/>
  <c r="AA40" i="31"/>
  <c r="AB40" i="31"/>
  <c r="Y41" i="31"/>
  <c r="Z41" i="31"/>
  <c r="AA41" i="31"/>
  <c r="AB41" i="31"/>
  <c r="Y42" i="31"/>
  <c r="Z42" i="31"/>
  <c r="AA42" i="31"/>
  <c r="AB42" i="31"/>
  <c r="Y43" i="31"/>
  <c r="Z43" i="31"/>
  <c r="AA43" i="31"/>
  <c r="AB43" i="31"/>
  <c r="Y44" i="31"/>
  <c r="Z44" i="31"/>
  <c r="AA44" i="31"/>
  <c r="AB44" i="31"/>
  <c r="Y45" i="31"/>
  <c r="Z45" i="31"/>
  <c r="AA45" i="31"/>
  <c r="AB45" i="31"/>
  <c r="Y46" i="31"/>
  <c r="Z46" i="31"/>
  <c r="AA46" i="31"/>
  <c r="AB46" i="31"/>
  <c r="Y47" i="31"/>
  <c r="Z47" i="31"/>
  <c r="AA47" i="31"/>
  <c r="AB47" i="31"/>
  <c r="Y48" i="31"/>
  <c r="Z48" i="31"/>
  <c r="AA48" i="31"/>
  <c r="AB48" i="31"/>
  <c r="Y49" i="31"/>
  <c r="Z49" i="31"/>
  <c r="AA49" i="31"/>
  <c r="AB49" i="31"/>
  <c r="Y50" i="31"/>
  <c r="Z50" i="31"/>
  <c r="AA50" i="31"/>
  <c r="AB50" i="31"/>
  <c r="Y51" i="31"/>
  <c r="Z51" i="31"/>
  <c r="AA51" i="31"/>
  <c r="AB51" i="31"/>
  <c r="Y52" i="31"/>
  <c r="Z52" i="31"/>
  <c r="AA52" i="31"/>
  <c r="AB52" i="31"/>
  <c r="Y53" i="31"/>
  <c r="Z53" i="31"/>
  <c r="AA53" i="31"/>
  <c r="AB53" i="31"/>
  <c r="Y54" i="31"/>
  <c r="Z54" i="31"/>
  <c r="AA54" i="31"/>
  <c r="AB54" i="31"/>
  <c r="Y55" i="31"/>
  <c r="Z55" i="31"/>
  <c r="AA55" i="31"/>
  <c r="AB55" i="31"/>
  <c r="Y56" i="31"/>
  <c r="Z56" i="31"/>
  <c r="AA56" i="31"/>
  <c r="AB56" i="31"/>
  <c r="Y57" i="31"/>
  <c r="Z57" i="31"/>
  <c r="AA57" i="31"/>
  <c r="AB57" i="31"/>
  <c r="Y58" i="31"/>
  <c r="Z58" i="31"/>
  <c r="AA58" i="31"/>
  <c r="AB58" i="31"/>
  <c r="Y59" i="31"/>
  <c r="Z59" i="31"/>
  <c r="AA59" i="31"/>
  <c r="AB59" i="31"/>
  <c r="Y60" i="31"/>
  <c r="Z60" i="31"/>
  <c r="AA60" i="31"/>
  <c r="AB60" i="31"/>
  <c r="Y61" i="31"/>
  <c r="Z61" i="31"/>
  <c r="AA61" i="31"/>
  <c r="AB61" i="31"/>
  <c r="Y62" i="31"/>
  <c r="Z62" i="31"/>
  <c r="AA62" i="31"/>
  <c r="AB62" i="31"/>
  <c r="Y63" i="31"/>
  <c r="Z63" i="31"/>
  <c r="AA63" i="31"/>
  <c r="AB63" i="31"/>
  <c r="Y64" i="31"/>
  <c r="Z64" i="31"/>
  <c r="AA64" i="31"/>
  <c r="AB64" i="31"/>
  <c r="Y65" i="31"/>
  <c r="Z65" i="31"/>
  <c r="AA65" i="31"/>
  <c r="AB65" i="31"/>
  <c r="Y66" i="31"/>
  <c r="Z66" i="31"/>
  <c r="AA66" i="31"/>
  <c r="AB66" i="31"/>
  <c r="Y67" i="31"/>
  <c r="Z67" i="31"/>
  <c r="AA67" i="31"/>
  <c r="AB67" i="31"/>
  <c r="Y68" i="31"/>
  <c r="Z68" i="31"/>
  <c r="AA68" i="31"/>
  <c r="AB68" i="31"/>
  <c r="Y69" i="31"/>
  <c r="Z69" i="31"/>
  <c r="AA69" i="31"/>
  <c r="AB69" i="31"/>
  <c r="Y70" i="31"/>
  <c r="Z70" i="31"/>
  <c r="AA70" i="31"/>
  <c r="AB70" i="31"/>
  <c r="Y71" i="31"/>
  <c r="Z71" i="31"/>
  <c r="AA71" i="31"/>
  <c r="AB71" i="31"/>
  <c r="Y72" i="31"/>
  <c r="Z72" i="31"/>
  <c r="AA72" i="31"/>
  <c r="AB72" i="31"/>
  <c r="Y73" i="31"/>
  <c r="Z73" i="31"/>
  <c r="AA73" i="31"/>
  <c r="AB73" i="31"/>
  <c r="Y74" i="31"/>
  <c r="Z74" i="31"/>
  <c r="AA74" i="31"/>
  <c r="AB74" i="31"/>
  <c r="Y75" i="31"/>
  <c r="Z75" i="31"/>
  <c r="AA75" i="31"/>
  <c r="AB75" i="31"/>
  <c r="Y76" i="31"/>
  <c r="Z76" i="31"/>
  <c r="AA76" i="31"/>
  <c r="AB76" i="31"/>
  <c r="Y77" i="31"/>
  <c r="Z77" i="31"/>
  <c r="AA77" i="31"/>
  <c r="AB77" i="31"/>
  <c r="Y78" i="31"/>
  <c r="Z78" i="31"/>
  <c r="AA78" i="31"/>
  <c r="AB78" i="31"/>
  <c r="Y79" i="31"/>
  <c r="Z79" i="31"/>
  <c r="AA79" i="31"/>
  <c r="AB79" i="31"/>
  <c r="Y80" i="31"/>
  <c r="Z80" i="31"/>
  <c r="AA80" i="31"/>
  <c r="AB80" i="31"/>
  <c r="Y81" i="31"/>
  <c r="Z81" i="31"/>
  <c r="AA81" i="31"/>
  <c r="AB81" i="31"/>
  <c r="Y82" i="31"/>
  <c r="Z82" i="31"/>
  <c r="AA82" i="31"/>
  <c r="AB82" i="31"/>
  <c r="Y83" i="31"/>
  <c r="Z83" i="31"/>
  <c r="AA83" i="31"/>
  <c r="AB83" i="31"/>
  <c r="Y84" i="31"/>
  <c r="Z84" i="31"/>
  <c r="AA84" i="31"/>
  <c r="AB84" i="31"/>
  <c r="Y85" i="31"/>
  <c r="Z85" i="31"/>
  <c r="AA85" i="31"/>
  <c r="AB85" i="31"/>
  <c r="Y86" i="31"/>
  <c r="Z86" i="31"/>
  <c r="AA86" i="31"/>
  <c r="AB86" i="31"/>
  <c r="Y87" i="31"/>
  <c r="Z87" i="31"/>
  <c r="AA87" i="31"/>
  <c r="AB87" i="31"/>
  <c r="Y88" i="31"/>
  <c r="Z88" i="31"/>
  <c r="AA88" i="31"/>
  <c r="AB88" i="31"/>
  <c r="Y89" i="31"/>
  <c r="Z89" i="31"/>
  <c r="AA89" i="31"/>
  <c r="AB89" i="31"/>
  <c r="Y90" i="31"/>
  <c r="Z90" i="31"/>
  <c r="AA90" i="31"/>
  <c r="AB90" i="31"/>
  <c r="Y91" i="31"/>
  <c r="Z91" i="31"/>
  <c r="AA91" i="31"/>
  <c r="AB91" i="31"/>
  <c r="Y92" i="31"/>
  <c r="Z92" i="31"/>
  <c r="AA92" i="31"/>
  <c r="AB92" i="31"/>
  <c r="Y93" i="31"/>
  <c r="Z93" i="31"/>
  <c r="AA93" i="31"/>
  <c r="AB93" i="31"/>
  <c r="Y94" i="31"/>
  <c r="Z94" i="31"/>
  <c r="AA94" i="31"/>
  <c r="AB94" i="31"/>
  <c r="Y95" i="31"/>
  <c r="Z95" i="31"/>
  <c r="AA95" i="31"/>
  <c r="AB95" i="31"/>
  <c r="Y96" i="31"/>
  <c r="Z96" i="31"/>
  <c r="AA96" i="31"/>
  <c r="AB96" i="31"/>
  <c r="Y97" i="31"/>
  <c r="Z97" i="31"/>
  <c r="AA97" i="31"/>
  <c r="AB97" i="31"/>
  <c r="Y98" i="31"/>
  <c r="Z98" i="31"/>
  <c r="AA98" i="31"/>
  <c r="AB98" i="31"/>
  <c r="Y99" i="31"/>
  <c r="Z99" i="31"/>
  <c r="AA99" i="31"/>
  <c r="AB99" i="31"/>
  <c r="Y100" i="31"/>
  <c r="Z100" i="31"/>
  <c r="AA100" i="31"/>
  <c r="AB100" i="31"/>
  <c r="Y101" i="31"/>
  <c r="Z101" i="31"/>
  <c r="AA101" i="31"/>
  <c r="AB101" i="31"/>
  <c r="Y102" i="31"/>
  <c r="Z102" i="31"/>
  <c r="AA102" i="31"/>
  <c r="AB102" i="31"/>
  <c r="Y103" i="31"/>
  <c r="Z103" i="31"/>
  <c r="AA103" i="31"/>
  <c r="AB103" i="31"/>
  <c r="Y104" i="31"/>
  <c r="Z104" i="31"/>
  <c r="AA104" i="31"/>
  <c r="AB104" i="31"/>
  <c r="Y105" i="31"/>
  <c r="Z105" i="31"/>
  <c r="AA105" i="31"/>
  <c r="AB105" i="31"/>
  <c r="Y106" i="31"/>
  <c r="Z106" i="31"/>
  <c r="AA106" i="31"/>
  <c r="AB106" i="31"/>
  <c r="Y107" i="31"/>
  <c r="Z107" i="31"/>
  <c r="AA107" i="31"/>
  <c r="AB107" i="31"/>
  <c r="Y108" i="31"/>
  <c r="Z108" i="31"/>
  <c r="AA108" i="31"/>
  <c r="AB108" i="31"/>
  <c r="Y109" i="31"/>
  <c r="Z109" i="31"/>
  <c r="AA109" i="31"/>
  <c r="AB109" i="31"/>
  <c r="Y110" i="31"/>
  <c r="Z110" i="31"/>
  <c r="AA110" i="31"/>
  <c r="AB110" i="31"/>
  <c r="Y111" i="31"/>
  <c r="Z111" i="31"/>
  <c r="AA111" i="31"/>
  <c r="AB111" i="31"/>
  <c r="Y112" i="31"/>
  <c r="Z112" i="31"/>
  <c r="AA112" i="31"/>
  <c r="AB112" i="31"/>
  <c r="Y113" i="31"/>
  <c r="Z113" i="31"/>
  <c r="AA113" i="31"/>
  <c r="AB113" i="31"/>
  <c r="Y114" i="31"/>
  <c r="Z114" i="31"/>
  <c r="AA114" i="31"/>
  <c r="AB114" i="31"/>
  <c r="Y115" i="31"/>
  <c r="Z115" i="31"/>
  <c r="AA115" i="31"/>
  <c r="AB115" i="31"/>
  <c r="Y116" i="31"/>
  <c r="Z116" i="31"/>
  <c r="AA116" i="31"/>
  <c r="AB116" i="31"/>
  <c r="Y117" i="31"/>
  <c r="Z117" i="31"/>
  <c r="AA117" i="31"/>
  <c r="AB117" i="31"/>
  <c r="Y118" i="31"/>
  <c r="Z118" i="31"/>
  <c r="AA118" i="31"/>
  <c r="AB118" i="31"/>
  <c r="Y119" i="31"/>
  <c r="Z119" i="31"/>
  <c r="AA119" i="31"/>
  <c r="AB119" i="31"/>
  <c r="Y120" i="31"/>
  <c r="Z120" i="31"/>
  <c r="AA120" i="31"/>
  <c r="AB120" i="31"/>
  <c r="Y121" i="31"/>
  <c r="Z121" i="31"/>
  <c r="AA121" i="31"/>
  <c r="AB121" i="31"/>
  <c r="Y122" i="31"/>
  <c r="Z122" i="31"/>
  <c r="AA122" i="31"/>
  <c r="AB122" i="31"/>
  <c r="Y123" i="31"/>
  <c r="Z123" i="31"/>
  <c r="AA123" i="31"/>
  <c r="AB123" i="31"/>
  <c r="Y124" i="31"/>
  <c r="Z124" i="31"/>
  <c r="AA124" i="31"/>
  <c r="AB124" i="31"/>
  <c r="Y125" i="31"/>
  <c r="Z125" i="31"/>
  <c r="AA125" i="31"/>
  <c r="AB125" i="31"/>
  <c r="Y126" i="31"/>
  <c r="Z126" i="31"/>
  <c r="AA126" i="31"/>
  <c r="AB126" i="31"/>
  <c r="Y127" i="31"/>
  <c r="Z127" i="31"/>
  <c r="AA127" i="31"/>
  <c r="AB127" i="31"/>
  <c r="Y128" i="31"/>
  <c r="Z128" i="31"/>
  <c r="AA128" i="31"/>
  <c r="AB128" i="31"/>
  <c r="Y129" i="31"/>
  <c r="Z129" i="31"/>
  <c r="AA129" i="31"/>
  <c r="AB129" i="31"/>
  <c r="Y130" i="31"/>
  <c r="Z130" i="31"/>
  <c r="AA130" i="31"/>
  <c r="AB130" i="31"/>
  <c r="Y131" i="31"/>
  <c r="Z131" i="31"/>
  <c r="AA131" i="31"/>
  <c r="AB131" i="31"/>
  <c r="Y132" i="31"/>
  <c r="Z132" i="31"/>
  <c r="AA132" i="31"/>
  <c r="AB132" i="31"/>
  <c r="Y133" i="31"/>
  <c r="Z133" i="31"/>
  <c r="AA133" i="31"/>
  <c r="AB133" i="31"/>
  <c r="Y134" i="31"/>
  <c r="Z134" i="31"/>
  <c r="AA134" i="31"/>
  <c r="AB134" i="31"/>
  <c r="Y135" i="31"/>
  <c r="Z135" i="31"/>
  <c r="AA135" i="31"/>
  <c r="AB135" i="31"/>
  <c r="Y136" i="31"/>
  <c r="Z136" i="31"/>
  <c r="AA136" i="31"/>
  <c r="AB136" i="31"/>
  <c r="Y137" i="31"/>
  <c r="Z137" i="31"/>
  <c r="AA137" i="31"/>
  <c r="AB137" i="31"/>
  <c r="Y138" i="31"/>
  <c r="Z138" i="31"/>
  <c r="AA138" i="31"/>
  <c r="AB138" i="31"/>
  <c r="Y139" i="31"/>
  <c r="Z139" i="31"/>
  <c r="AA139" i="31"/>
  <c r="AB139" i="31"/>
  <c r="Y140" i="31"/>
  <c r="Z140" i="31"/>
  <c r="AA140" i="31"/>
  <c r="AB140" i="31"/>
  <c r="Y141" i="31"/>
  <c r="Z141" i="31"/>
  <c r="AA141" i="31"/>
  <c r="AB141" i="31"/>
  <c r="Y142" i="31"/>
  <c r="Z142" i="31"/>
  <c r="AA142" i="31"/>
  <c r="AB142" i="31"/>
  <c r="Y143" i="31"/>
  <c r="Z143" i="31"/>
  <c r="AA143" i="31"/>
  <c r="AB143" i="31"/>
  <c r="Y144" i="31"/>
  <c r="Z144" i="31"/>
  <c r="AA144" i="31"/>
  <c r="AB144" i="31"/>
  <c r="Y145" i="31"/>
  <c r="Z145" i="31"/>
  <c r="AA145" i="31"/>
  <c r="AB145" i="31"/>
  <c r="Y146" i="31"/>
  <c r="Z146" i="31"/>
  <c r="AA146" i="31"/>
  <c r="AB146" i="31"/>
  <c r="Y147" i="31"/>
  <c r="Z147" i="31"/>
  <c r="AA147" i="31"/>
  <c r="AB147" i="31"/>
  <c r="Y148" i="31"/>
  <c r="Z148" i="31"/>
  <c r="AA148" i="31"/>
  <c r="AB148" i="31"/>
  <c r="Y149" i="31"/>
  <c r="Z149" i="31"/>
  <c r="AA149" i="31"/>
  <c r="AB149" i="31"/>
  <c r="Y150" i="31"/>
  <c r="Z150" i="31"/>
  <c r="AA150" i="31"/>
  <c r="AB150" i="31"/>
  <c r="Y151" i="31"/>
  <c r="Z151" i="31"/>
  <c r="AA151" i="31"/>
  <c r="AB151" i="31"/>
  <c r="Y152" i="31"/>
  <c r="Z152" i="31"/>
  <c r="AA152" i="31"/>
  <c r="AB152" i="31"/>
  <c r="Y153" i="31"/>
  <c r="Z153" i="31"/>
  <c r="AA153" i="31"/>
  <c r="AB153" i="31"/>
  <c r="Y154" i="31"/>
  <c r="Z154" i="31"/>
  <c r="AA154" i="31"/>
  <c r="AB154" i="31"/>
  <c r="Y155" i="31"/>
  <c r="Z155" i="31"/>
  <c r="AA155" i="31"/>
  <c r="AB155" i="31"/>
  <c r="Y156" i="31"/>
  <c r="Z156" i="31"/>
  <c r="AA156" i="31"/>
  <c r="AB156" i="31"/>
  <c r="Y157" i="31"/>
  <c r="Z157" i="31"/>
  <c r="AA157" i="31"/>
  <c r="AB157" i="31"/>
  <c r="Y158" i="31"/>
  <c r="Z158" i="31"/>
  <c r="AA158" i="31"/>
  <c r="AB158" i="31"/>
  <c r="Y159" i="31"/>
  <c r="Z159" i="31"/>
  <c r="AA159" i="31"/>
  <c r="AB159" i="31"/>
  <c r="Y160" i="31"/>
  <c r="Z160" i="31"/>
  <c r="AA160" i="31"/>
  <c r="AB160" i="31"/>
  <c r="Y161" i="31"/>
  <c r="Z161" i="31"/>
  <c r="AA161" i="31"/>
  <c r="AB161" i="31"/>
  <c r="Y162" i="31"/>
  <c r="Z162" i="31"/>
  <c r="AA162" i="31"/>
  <c r="AB162" i="31"/>
  <c r="Y163" i="31"/>
  <c r="Z163" i="31"/>
  <c r="AA163" i="31"/>
  <c r="AB163" i="31"/>
  <c r="Y164" i="31"/>
  <c r="Z164" i="31"/>
  <c r="AA164" i="31"/>
  <c r="AB164" i="31"/>
  <c r="Y165" i="31"/>
  <c r="Z165" i="31"/>
  <c r="AA165" i="31"/>
  <c r="AB165" i="31"/>
  <c r="Y166" i="31"/>
  <c r="Z166" i="31"/>
  <c r="AA166" i="31"/>
  <c r="AB166" i="31"/>
  <c r="Y167" i="31"/>
  <c r="Z167" i="31"/>
  <c r="AA167" i="31"/>
  <c r="AB167" i="31"/>
  <c r="Y168" i="31"/>
  <c r="Z168" i="31"/>
  <c r="AA168" i="31"/>
  <c r="AB168" i="31"/>
  <c r="Y169" i="31"/>
  <c r="Z169" i="31"/>
  <c r="AA169" i="31"/>
  <c r="AB169" i="31"/>
  <c r="Y170" i="31"/>
  <c r="Z170" i="31"/>
  <c r="AA170" i="31"/>
  <c r="AB170" i="31"/>
  <c r="Y171" i="31"/>
  <c r="Z171" i="31"/>
  <c r="AA171" i="31"/>
  <c r="AB171" i="31"/>
  <c r="Y172" i="31"/>
  <c r="Z172" i="31"/>
  <c r="AA172" i="31"/>
  <c r="AB172" i="31"/>
  <c r="Y173" i="31"/>
  <c r="Z173" i="31"/>
  <c r="AA173" i="31"/>
  <c r="AB173" i="31"/>
  <c r="Y174" i="31"/>
  <c r="Z174" i="31"/>
  <c r="AA174" i="31"/>
  <c r="AB174" i="31"/>
  <c r="Y175" i="31"/>
  <c r="Z175" i="31"/>
  <c r="AA175" i="31"/>
  <c r="AB175" i="31"/>
  <c r="Y176" i="31"/>
  <c r="Z176" i="31"/>
  <c r="AA176" i="31"/>
  <c r="AB176" i="31"/>
  <c r="Y177" i="31"/>
  <c r="Z177" i="31"/>
  <c r="AA177" i="31"/>
  <c r="AB177" i="31"/>
  <c r="Y178" i="31"/>
  <c r="Z178" i="31"/>
  <c r="AA178" i="31"/>
  <c r="AB178" i="31"/>
  <c r="Y179" i="31"/>
  <c r="Z179" i="31"/>
  <c r="AA179" i="31"/>
  <c r="AB179" i="31"/>
  <c r="Y180" i="31"/>
  <c r="Z180" i="31"/>
  <c r="AA180" i="31"/>
  <c r="AB180" i="31"/>
  <c r="Y181" i="31"/>
  <c r="Z181" i="31"/>
  <c r="AA181" i="31"/>
  <c r="AB181" i="31"/>
  <c r="Y182" i="31"/>
  <c r="Z182" i="31"/>
  <c r="AA182" i="31"/>
  <c r="AB182" i="31"/>
  <c r="Y183" i="31"/>
  <c r="Z183" i="31"/>
  <c r="AA183" i="31"/>
  <c r="AB183" i="31"/>
  <c r="Y184" i="31"/>
  <c r="Z184" i="31"/>
  <c r="AA184" i="31"/>
  <c r="AB184" i="31"/>
  <c r="Y185" i="31"/>
  <c r="Z185" i="31"/>
  <c r="AA185" i="31"/>
  <c r="AB185" i="31"/>
  <c r="Y186" i="31"/>
  <c r="Z186" i="31"/>
  <c r="AA186" i="31"/>
  <c r="AB186" i="31"/>
  <c r="Y187" i="31"/>
  <c r="Z187" i="31"/>
  <c r="AA187" i="31"/>
  <c r="AB187" i="31"/>
  <c r="Y188" i="31"/>
  <c r="Z188" i="31"/>
  <c r="AA188" i="31"/>
  <c r="AB188" i="31"/>
  <c r="Y189" i="31"/>
  <c r="Z189" i="31"/>
  <c r="AA189" i="31"/>
  <c r="AB189" i="31"/>
  <c r="Y190" i="31"/>
  <c r="Z190" i="31"/>
  <c r="AA190" i="31"/>
  <c r="AB190" i="31"/>
  <c r="Y191" i="31"/>
  <c r="Z191" i="31"/>
  <c r="AA191" i="31"/>
  <c r="AB191" i="31"/>
  <c r="Y192" i="31"/>
  <c r="Z192" i="31"/>
  <c r="AA192" i="31"/>
  <c r="AB192" i="31"/>
  <c r="Y193" i="31"/>
  <c r="Z193" i="31"/>
  <c r="AA193" i="31"/>
  <c r="AB193" i="31"/>
  <c r="Y194" i="31"/>
  <c r="Z194" i="31"/>
  <c r="AA194" i="31"/>
  <c r="AB194" i="31"/>
  <c r="Y195" i="31"/>
  <c r="Z195" i="31"/>
  <c r="AA195" i="31"/>
  <c r="AB195" i="31"/>
  <c r="Y196" i="31"/>
  <c r="Z196" i="31"/>
  <c r="AA196" i="31"/>
  <c r="AB196" i="31"/>
  <c r="Y197" i="31"/>
  <c r="Z197" i="31"/>
  <c r="AA197" i="31"/>
  <c r="AB197" i="31"/>
  <c r="Y198" i="31"/>
  <c r="Z198" i="31"/>
  <c r="AA198" i="31"/>
  <c r="AB198" i="31"/>
  <c r="Y199" i="31"/>
  <c r="Z199" i="31"/>
  <c r="AA199" i="31"/>
  <c r="AB199" i="31"/>
  <c r="Y200" i="31"/>
  <c r="Z200" i="31"/>
  <c r="AA200" i="31"/>
  <c r="AB200" i="31"/>
  <c r="Y201" i="31"/>
  <c r="Z201" i="31"/>
  <c r="AA201" i="31"/>
  <c r="AB201" i="31"/>
  <c r="Y202" i="31"/>
  <c r="Z202" i="31"/>
  <c r="AA202" i="31"/>
  <c r="AB202" i="31"/>
  <c r="Y203" i="31"/>
  <c r="Z203" i="31"/>
  <c r="AA203" i="31"/>
  <c r="AB203" i="31"/>
  <c r="Y204" i="31"/>
  <c r="Z204" i="31"/>
  <c r="AA204" i="31"/>
  <c r="AB204" i="31"/>
  <c r="Y205" i="31"/>
  <c r="Z205" i="31"/>
  <c r="AA205" i="31"/>
  <c r="AB205" i="31"/>
  <c r="Y206" i="31"/>
  <c r="Z206" i="31"/>
  <c r="AA206" i="31"/>
  <c r="AB206" i="31"/>
  <c r="Y207" i="31"/>
  <c r="Z207" i="31"/>
  <c r="AA207" i="31"/>
  <c r="AB207" i="31"/>
  <c r="Y208" i="31"/>
  <c r="Z208" i="31"/>
  <c r="AA208" i="31"/>
  <c r="AB208" i="31"/>
  <c r="Y209" i="31"/>
  <c r="Z209" i="31"/>
  <c r="AA209" i="31"/>
  <c r="AB209" i="31"/>
  <c r="Y210" i="31"/>
  <c r="Z210" i="31"/>
  <c r="AA210" i="31"/>
  <c r="AB210" i="31"/>
  <c r="Y211" i="31"/>
  <c r="Z211" i="31"/>
  <c r="AA211" i="31"/>
  <c r="AB211" i="31"/>
  <c r="Y212" i="31"/>
  <c r="Z212" i="31"/>
  <c r="AA212" i="31"/>
  <c r="AB212" i="31"/>
  <c r="Y213" i="31"/>
  <c r="Z213" i="31"/>
  <c r="AA213" i="31"/>
  <c r="AB213" i="31"/>
  <c r="Y214" i="31"/>
  <c r="Z214" i="31"/>
  <c r="AA214" i="31"/>
  <c r="AB214" i="31"/>
  <c r="Y215" i="31"/>
  <c r="Z215" i="31"/>
  <c r="AA215" i="31"/>
  <c r="AB215" i="31"/>
  <c r="Y216" i="31"/>
  <c r="Z216" i="31"/>
  <c r="AA216" i="31"/>
  <c r="AB216" i="31"/>
  <c r="Y217" i="31"/>
  <c r="Z217" i="31"/>
  <c r="AA217" i="31"/>
  <c r="AB217" i="31"/>
  <c r="Y218" i="31"/>
  <c r="Z218" i="31"/>
  <c r="AA218" i="31"/>
  <c r="AB218" i="31"/>
  <c r="Y219" i="31"/>
  <c r="Z219" i="31"/>
  <c r="AA219" i="31"/>
  <c r="AB219" i="31"/>
  <c r="Y220" i="31"/>
  <c r="Z220" i="31"/>
  <c r="AA220" i="31"/>
  <c r="AB220" i="31"/>
  <c r="Y221" i="31"/>
  <c r="Z221" i="31"/>
  <c r="AA221" i="31"/>
  <c r="AB221" i="31"/>
  <c r="Y222" i="31"/>
  <c r="Z222" i="31"/>
  <c r="AA222" i="31"/>
  <c r="AB222" i="31"/>
  <c r="Y223" i="31"/>
  <c r="Z223" i="31"/>
  <c r="AA223" i="31"/>
  <c r="AB223" i="31"/>
  <c r="Y224" i="31"/>
  <c r="Z224" i="31"/>
  <c r="AA224" i="31"/>
  <c r="AB224" i="31"/>
  <c r="Y225" i="31"/>
  <c r="Z225" i="31"/>
  <c r="AA225" i="31"/>
  <c r="AB225" i="31"/>
  <c r="Y226" i="31"/>
  <c r="Z226" i="31"/>
  <c r="AA226" i="31"/>
  <c r="AB226" i="31"/>
  <c r="Y227" i="31"/>
  <c r="Z227" i="31"/>
  <c r="AA227" i="31"/>
  <c r="AB227" i="31"/>
  <c r="Y228" i="31"/>
  <c r="Z228" i="31"/>
  <c r="AA228" i="31"/>
  <c r="AB228" i="31"/>
  <c r="Y229" i="31"/>
  <c r="Z229" i="31"/>
  <c r="AA229" i="31"/>
  <c r="AB229" i="31"/>
  <c r="Y230" i="31"/>
  <c r="Z230" i="31"/>
  <c r="AA230" i="31"/>
  <c r="AB230" i="31"/>
  <c r="Y231" i="31"/>
  <c r="Z231" i="31"/>
  <c r="AA231" i="31"/>
  <c r="AB231" i="31"/>
  <c r="Y232" i="31"/>
  <c r="Z232" i="31"/>
  <c r="AA232" i="31"/>
  <c r="AB232" i="31"/>
  <c r="Y233" i="31"/>
  <c r="Z233" i="31"/>
  <c r="AA233" i="31"/>
  <c r="AB233" i="31"/>
  <c r="Y234" i="31"/>
  <c r="Z234" i="31"/>
  <c r="AA234" i="31"/>
  <c r="AB234" i="31"/>
  <c r="Y235" i="31"/>
  <c r="Z235" i="31"/>
  <c r="AA235" i="31"/>
  <c r="AB235" i="31"/>
  <c r="Y236" i="31"/>
  <c r="Z236" i="31"/>
  <c r="AA236" i="31"/>
  <c r="AB236" i="31"/>
  <c r="Y237" i="31"/>
  <c r="Z237" i="31"/>
  <c r="AA237" i="31"/>
  <c r="AB237" i="31"/>
  <c r="Y238" i="31"/>
  <c r="Z238" i="31"/>
  <c r="AA238" i="31"/>
  <c r="AB238" i="31"/>
  <c r="Y239" i="31"/>
  <c r="Z239" i="31"/>
  <c r="AA239" i="31"/>
  <c r="AB239" i="31"/>
  <c r="Y240" i="31"/>
  <c r="Z240" i="31"/>
  <c r="AA240" i="31"/>
  <c r="AB240" i="31"/>
  <c r="Y241" i="31"/>
  <c r="Z241" i="31"/>
  <c r="AA241" i="31"/>
  <c r="AB241" i="31"/>
  <c r="Y242" i="31"/>
  <c r="Z242" i="31"/>
  <c r="AA242" i="31"/>
  <c r="AB242" i="31"/>
  <c r="Y243" i="31"/>
  <c r="Z243" i="31"/>
  <c r="AA243" i="31"/>
  <c r="AB243" i="31"/>
  <c r="Y244" i="31"/>
  <c r="Z244" i="31"/>
  <c r="AA244" i="31"/>
  <c r="AB244" i="31"/>
  <c r="Y245" i="31"/>
  <c r="Z245" i="31"/>
  <c r="AA245" i="31"/>
  <c r="AB245" i="31"/>
  <c r="Y246" i="31"/>
  <c r="Z246" i="31"/>
  <c r="AA246" i="31"/>
  <c r="AB246" i="31"/>
  <c r="Y247" i="31"/>
  <c r="Z247" i="31"/>
  <c r="AA247" i="31"/>
  <c r="AB247" i="31"/>
  <c r="Y248" i="31"/>
  <c r="Z248" i="31"/>
  <c r="AA248" i="31"/>
  <c r="AB248" i="31"/>
  <c r="Y249" i="31"/>
  <c r="Z249" i="31"/>
  <c r="AA249" i="31"/>
  <c r="AB249" i="31"/>
  <c r="Y250" i="31"/>
  <c r="Z250" i="31"/>
  <c r="AA250" i="31"/>
  <c r="AB250" i="31"/>
  <c r="Y251" i="31"/>
  <c r="Z251" i="31"/>
  <c r="AA251" i="31"/>
  <c r="AB251" i="31"/>
  <c r="Y252" i="31"/>
  <c r="Z252" i="31"/>
  <c r="AA252" i="31"/>
  <c r="AB252" i="31"/>
  <c r="Y253" i="31"/>
  <c r="Z253" i="31"/>
  <c r="AA253" i="31"/>
  <c r="AB253" i="31"/>
  <c r="Y254" i="31"/>
  <c r="Z254" i="31"/>
  <c r="AA254" i="31"/>
  <c r="AB254" i="31"/>
  <c r="Y255" i="31"/>
  <c r="Z255" i="31"/>
  <c r="AA255" i="31"/>
  <c r="AB255" i="31"/>
  <c r="Y256" i="31"/>
  <c r="Z256" i="31"/>
  <c r="AA256" i="31"/>
  <c r="AB256" i="31"/>
  <c r="Y257" i="31"/>
  <c r="Z257" i="31"/>
  <c r="AA257" i="31"/>
  <c r="AB257" i="31"/>
  <c r="Y258" i="31"/>
  <c r="Z258" i="31"/>
  <c r="AA258" i="31"/>
  <c r="AB258" i="31"/>
  <c r="Y259" i="31"/>
  <c r="Z259" i="31"/>
  <c r="AA259" i="31"/>
  <c r="AB259" i="31"/>
  <c r="Y260" i="31"/>
  <c r="Z260" i="31"/>
  <c r="AA260" i="31"/>
  <c r="AB260" i="31"/>
  <c r="Y261" i="31"/>
  <c r="Z261" i="31"/>
  <c r="AA261" i="31"/>
  <c r="AB261" i="31"/>
  <c r="Y262" i="31"/>
  <c r="Z262" i="31"/>
  <c r="AA262" i="31"/>
  <c r="AB262" i="31"/>
  <c r="Y263" i="31"/>
  <c r="Z263" i="31"/>
  <c r="AA263" i="31"/>
  <c r="AB263" i="31"/>
  <c r="Y264" i="31"/>
  <c r="Z264" i="31"/>
  <c r="AA264" i="31"/>
  <c r="AB264" i="31"/>
  <c r="Y265" i="31"/>
  <c r="Z265" i="31"/>
  <c r="AA265" i="31"/>
  <c r="AB265" i="31"/>
  <c r="Y266" i="31"/>
  <c r="Z266" i="31"/>
  <c r="AA266" i="31"/>
  <c r="AB266" i="31"/>
  <c r="Y267" i="31"/>
  <c r="Z267" i="31"/>
  <c r="AA267" i="31"/>
  <c r="AB267" i="31"/>
  <c r="Y268" i="31"/>
  <c r="Z268" i="31"/>
  <c r="AA268" i="31"/>
  <c r="AB268" i="31"/>
  <c r="Y269" i="31"/>
  <c r="Z269" i="31"/>
  <c r="AA269" i="31"/>
  <c r="AB269" i="31"/>
  <c r="Y270" i="31"/>
  <c r="Z270" i="31"/>
  <c r="AA270" i="31"/>
  <c r="AB270" i="31"/>
  <c r="Y271" i="31"/>
  <c r="Z271" i="31"/>
  <c r="AA271" i="31"/>
  <c r="AB271" i="31"/>
  <c r="Y272" i="31"/>
  <c r="Z272" i="31"/>
  <c r="AA272" i="31"/>
  <c r="AB272" i="31"/>
  <c r="Y273" i="31"/>
  <c r="Z273" i="31"/>
  <c r="AA273" i="31"/>
  <c r="AB273" i="31"/>
  <c r="Y274" i="31"/>
  <c r="Z274" i="31"/>
  <c r="AA274" i="31"/>
  <c r="AB274" i="31"/>
  <c r="Y275" i="31"/>
  <c r="Z275" i="31"/>
  <c r="AA275" i="31"/>
  <c r="AB275" i="31"/>
  <c r="Y276" i="31"/>
  <c r="Z276" i="31"/>
  <c r="AA276" i="31"/>
  <c r="AB276" i="31"/>
  <c r="Y277" i="31"/>
  <c r="Z277" i="31"/>
  <c r="AA277" i="31"/>
  <c r="AB277" i="31"/>
  <c r="Y278" i="31"/>
  <c r="Z278" i="31"/>
  <c r="AA278" i="31"/>
  <c r="AB278" i="31"/>
  <c r="Y279" i="31"/>
  <c r="Z279" i="31"/>
  <c r="AA279" i="31"/>
  <c r="AB279" i="31"/>
  <c r="Y280" i="31"/>
  <c r="Z280" i="31"/>
  <c r="AA280" i="31"/>
  <c r="AB280" i="31"/>
  <c r="Y281" i="31"/>
  <c r="Z281" i="31"/>
  <c r="AA281" i="31"/>
  <c r="AB281" i="31"/>
  <c r="Y282" i="31"/>
  <c r="Z282" i="31"/>
  <c r="AA282" i="31"/>
  <c r="AB282" i="31"/>
  <c r="Y283" i="31"/>
  <c r="Z283" i="31"/>
  <c r="AA283" i="31"/>
  <c r="AB283" i="31"/>
  <c r="Y284" i="31"/>
  <c r="Z284" i="31"/>
  <c r="AA284" i="31"/>
  <c r="AB284" i="31"/>
  <c r="Y285" i="31"/>
  <c r="Z285" i="31"/>
  <c r="AA285" i="31"/>
  <c r="AB285" i="31"/>
  <c r="Y286" i="31"/>
  <c r="Z286" i="31"/>
  <c r="AA286" i="31"/>
  <c r="AB286" i="31"/>
  <c r="Y287" i="31"/>
  <c r="Z287" i="31"/>
  <c r="AA287" i="31"/>
  <c r="AB287" i="31"/>
  <c r="Y288" i="31"/>
  <c r="Z288" i="31"/>
  <c r="AA288" i="31"/>
  <c r="AB288" i="31"/>
  <c r="Y289" i="31"/>
  <c r="Z289" i="31"/>
  <c r="AA289" i="31"/>
  <c r="AB289" i="31"/>
  <c r="Y290" i="31"/>
  <c r="Z290" i="31"/>
  <c r="AA290" i="31"/>
  <c r="AB290" i="31"/>
  <c r="Y291" i="31"/>
  <c r="Z291" i="31"/>
  <c r="AA291" i="31"/>
  <c r="AB291" i="31"/>
  <c r="Y292" i="31"/>
  <c r="Z292" i="31"/>
  <c r="AA292" i="31"/>
  <c r="AB292" i="31"/>
  <c r="Y293" i="31"/>
  <c r="Z293" i="31"/>
  <c r="AA293" i="31"/>
  <c r="AB293" i="31"/>
  <c r="Y294" i="31"/>
  <c r="Z294" i="31"/>
  <c r="AA294" i="31"/>
  <c r="AB294" i="31"/>
  <c r="Y295" i="31"/>
  <c r="Z295" i="31"/>
  <c r="AA295" i="31"/>
  <c r="AB295" i="31"/>
  <c r="Y296" i="31"/>
  <c r="Z296" i="31"/>
  <c r="AA296" i="31"/>
  <c r="AB296" i="31"/>
  <c r="Y297" i="31"/>
  <c r="Z297" i="31"/>
  <c r="AA297" i="31"/>
  <c r="AB297" i="31"/>
  <c r="Y298" i="31"/>
  <c r="Z298" i="31"/>
  <c r="AA298" i="31"/>
  <c r="AB298" i="31"/>
  <c r="Y299" i="31"/>
  <c r="Z299" i="31"/>
  <c r="AA299" i="31"/>
  <c r="AB299" i="31"/>
  <c r="Y300" i="31"/>
  <c r="Z300" i="31"/>
  <c r="AA300" i="31"/>
  <c r="AB300" i="31"/>
  <c r="Y301" i="31"/>
  <c r="Z301" i="31"/>
  <c r="AA301" i="31"/>
  <c r="AB301" i="31"/>
  <c r="Y302" i="31"/>
  <c r="Z302" i="31"/>
  <c r="AA302" i="31"/>
  <c r="AB302" i="31"/>
  <c r="Y303" i="31"/>
  <c r="Z303" i="31"/>
  <c r="AA303" i="31"/>
  <c r="AB303" i="31"/>
  <c r="Y304" i="31"/>
  <c r="Z304" i="31"/>
  <c r="AA304" i="31"/>
  <c r="AB304" i="31"/>
  <c r="Y305" i="31"/>
  <c r="Z305" i="31"/>
  <c r="AA305" i="31"/>
  <c r="AB305" i="31"/>
  <c r="Y306" i="31"/>
  <c r="Z306" i="31"/>
  <c r="AA306" i="31"/>
  <c r="AB306" i="31"/>
  <c r="Y307" i="31"/>
  <c r="Z307" i="31"/>
  <c r="AA307" i="31"/>
  <c r="AB307" i="31"/>
  <c r="Y308" i="31"/>
  <c r="Z308" i="31"/>
  <c r="AA308" i="31"/>
  <c r="AB308" i="31"/>
  <c r="Y309" i="31"/>
  <c r="Z309" i="31"/>
  <c r="AA309" i="31"/>
  <c r="AB309" i="31"/>
  <c r="Y310" i="31"/>
  <c r="Z310" i="31"/>
  <c r="AA310" i="31"/>
  <c r="AB310" i="31"/>
  <c r="Y311" i="31"/>
  <c r="Z311" i="31"/>
  <c r="AA311" i="31"/>
  <c r="AB311" i="31"/>
  <c r="Y312" i="31"/>
  <c r="Z312" i="31"/>
  <c r="AA312" i="31"/>
  <c r="AB312" i="31"/>
  <c r="Y313" i="31"/>
  <c r="Z313" i="31"/>
  <c r="AA313" i="31"/>
  <c r="AB313" i="31"/>
  <c r="Y314" i="31"/>
  <c r="Z314" i="31"/>
  <c r="AA314" i="31"/>
  <c r="AB314" i="31"/>
  <c r="Y315" i="31"/>
  <c r="Z315" i="31"/>
  <c r="AA315" i="31"/>
  <c r="AB315" i="31"/>
  <c r="Y316" i="31"/>
  <c r="Z316" i="31"/>
  <c r="AA316" i="31"/>
  <c r="AB316" i="31"/>
  <c r="Y317" i="31"/>
  <c r="Z317" i="31"/>
  <c r="AA317" i="31"/>
  <c r="AB317" i="31"/>
  <c r="Y318" i="31"/>
  <c r="Z318" i="31"/>
  <c r="AA318" i="31"/>
  <c r="AB318" i="31"/>
  <c r="Y319" i="31"/>
  <c r="Z319" i="31"/>
  <c r="AA319" i="31"/>
  <c r="AB319" i="31"/>
  <c r="Y320" i="31"/>
  <c r="Z320" i="31"/>
  <c r="AA320" i="31"/>
  <c r="AB320" i="31"/>
  <c r="Y321" i="31"/>
  <c r="Z321" i="31"/>
  <c r="AA321" i="31"/>
  <c r="AB321" i="31"/>
  <c r="Y322" i="31"/>
  <c r="Z322" i="31"/>
  <c r="AA322" i="31"/>
  <c r="AB322" i="31"/>
  <c r="Y323" i="31"/>
  <c r="Z323" i="31"/>
  <c r="AA323" i="31"/>
  <c r="AB323" i="31"/>
  <c r="Y324" i="31"/>
  <c r="Z324" i="31"/>
  <c r="AA324" i="31"/>
  <c r="AB324" i="31"/>
  <c r="Y325" i="31"/>
  <c r="Z325" i="31"/>
  <c r="AA325" i="31"/>
  <c r="AB325" i="31"/>
  <c r="Y326" i="31"/>
  <c r="Z326" i="31"/>
  <c r="AA326" i="31"/>
  <c r="AB326" i="31"/>
  <c r="Y327" i="31"/>
  <c r="Z327" i="31"/>
  <c r="AA327" i="31"/>
  <c r="AB327" i="31"/>
  <c r="Y328" i="31"/>
  <c r="Z328" i="31"/>
  <c r="AA328" i="31"/>
  <c r="AB328" i="31"/>
  <c r="Y329" i="31"/>
  <c r="Z329" i="31"/>
  <c r="AA329" i="31"/>
  <c r="AB329" i="31"/>
  <c r="Y330" i="31"/>
  <c r="Z330" i="31"/>
  <c r="AA330" i="31"/>
  <c r="AB330" i="31"/>
  <c r="Y331" i="31"/>
  <c r="Z331" i="31"/>
  <c r="AA331" i="31"/>
  <c r="AB331" i="31"/>
  <c r="Y332" i="31"/>
  <c r="Z332" i="31"/>
  <c r="AA332" i="31"/>
  <c r="AB332" i="31"/>
  <c r="Y333" i="31"/>
  <c r="Z333" i="31"/>
  <c r="AA333" i="31"/>
  <c r="AB333" i="31"/>
  <c r="Y334" i="31"/>
  <c r="Z334" i="31"/>
  <c r="AA334" i="31"/>
  <c r="AB334" i="31"/>
  <c r="Y335" i="31"/>
  <c r="Z335" i="31"/>
  <c r="AA335" i="31"/>
  <c r="AB335" i="31"/>
  <c r="Y336" i="31"/>
  <c r="Z336" i="31"/>
  <c r="AA336" i="31"/>
  <c r="AB336" i="31"/>
  <c r="Y337" i="31"/>
  <c r="Z337" i="31"/>
  <c r="AA337" i="31"/>
  <c r="AB337" i="31"/>
  <c r="Y338" i="31"/>
  <c r="Z338" i="31"/>
  <c r="AA338" i="31"/>
  <c r="AB338" i="31"/>
  <c r="Y339" i="31"/>
  <c r="Z339" i="31"/>
  <c r="AA339" i="31"/>
  <c r="AB339" i="31"/>
  <c r="Y340" i="31"/>
  <c r="Z340" i="31"/>
  <c r="AA340" i="31"/>
  <c r="AB340" i="31"/>
  <c r="Y341" i="31"/>
  <c r="Z341" i="31"/>
  <c r="AA341" i="31"/>
  <c r="AB341" i="31"/>
  <c r="Y342" i="31"/>
  <c r="Z342" i="31"/>
  <c r="AA342" i="31"/>
  <c r="AB342" i="31"/>
  <c r="Y343" i="31"/>
  <c r="Z343" i="31"/>
  <c r="AA343" i="31"/>
  <c r="AB343" i="31"/>
  <c r="Y344" i="31"/>
  <c r="Z344" i="31"/>
  <c r="AA344" i="31"/>
  <c r="AB344" i="31"/>
  <c r="Y345" i="31"/>
  <c r="Z345" i="31"/>
  <c r="AA345" i="31"/>
  <c r="AB345" i="31"/>
  <c r="Y346" i="31"/>
  <c r="Z346" i="31"/>
  <c r="AA346" i="31"/>
  <c r="AB346" i="31"/>
  <c r="Y347" i="31"/>
  <c r="Z347" i="31"/>
  <c r="AA347" i="31"/>
  <c r="AB347" i="31"/>
  <c r="Y348" i="31"/>
  <c r="Z348" i="31"/>
  <c r="AA348" i="31"/>
  <c r="AB348" i="31"/>
  <c r="Y349" i="31"/>
  <c r="Z349" i="31"/>
  <c r="AA349" i="31"/>
  <c r="AB349" i="31"/>
  <c r="Y350" i="31"/>
  <c r="Z350" i="31"/>
  <c r="AA350" i="31"/>
  <c r="AB350" i="31"/>
  <c r="Y351" i="31"/>
  <c r="Z351" i="31"/>
  <c r="AA351" i="31"/>
  <c r="AB351" i="31"/>
  <c r="Y352" i="31"/>
  <c r="Z352" i="31"/>
  <c r="AA352" i="31"/>
  <c r="AB352" i="31"/>
  <c r="Y353" i="31"/>
  <c r="Z353" i="31"/>
  <c r="AA353" i="31"/>
  <c r="AB353" i="31"/>
  <c r="Y354" i="31"/>
  <c r="Z354" i="31"/>
  <c r="AA354" i="31"/>
  <c r="AB354" i="31"/>
  <c r="Y355" i="31"/>
  <c r="Z355" i="31"/>
  <c r="AA355" i="31"/>
  <c r="AB355" i="31"/>
  <c r="Y356" i="31"/>
  <c r="Z356" i="31"/>
  <c r="AA356" i="31"/>
  <c r="AB356" i="31"/>
  <c r="Y357" i="31"/>
  <c r="Z357" i="31"/>
  <c r="AA357" i="31"/>
  <c r="AB357" i="31"/>
  <c r="Y358" i="31"/>
  <c r="Z358" i="31"/>
  <c r="AA358" i="31"/>
  <c r="AB358" i="31"/>
  <c r="Y359" i="31"/>
  <c r="Z359" i="31"/>
  <c r="AA359" i="31"/>
  <c r="AB359" i="31"/>
  <c r="Y360" i="31"/>
  <c r="Z360" i="31"/>
  <c r="AA360" i="31"/>
  <c r="AB360" i="31"/>
  <c r="Y361" i="31"/>
  <c r="Z361" i="31"/>
  <c r="AA361" i="31"/>
  <c r="AB361" i="31"/>
  <c r="Y362" i="31"/>
  <c r="Z362" i="31"/>
  <c r="AA362" i="31"/>
  <c r="AB362" i="31"/>
  <c r="Y363" i="31"/>
  <c r="Z363" i="31"/>
  <c r="AA363" i="31"/>
  <c r="AB363" i="31"/>
  <c r="Y364" i="31"/>
  <c r="Z364" i="31"/>
  <c r="AA364" i="31"/>
  <c r="AB364" i="31"/>
  <c r="Y365" i="31"/>
  <c r="Z365" i="31"/>
  <c r="AA365" i="31"/>
  <c r="AB365" i="31"/>
  <c r="Y366" i="31"/>
  <c r="Z366" i="31"/>
  <c r="AA366" i="31"/>
  <c r="AB366" i="31"/>
  <c r="Y367" i="31"/>
  <c r="Z367" i="31"/>
  <c r="AA367" i="31"/>
  <c r="AB367" i="31"/>
  <c r="Y368" i="31"/>
  <c r="Z368" i="31"/>
  <c r="AA368" i="31"/>
  <c r="AB368" i="31"/>
  <c r="Y369" i="31"/>
  <c r="Z369" i="31"/>
  <c r="AA369" i="31"/>
  <c r="AB369" i="31"/>
  <c r="Y370" i="31"/>
  <c r="Z370" i="31"/>
  <c r="AA370" i="31"/>
  <c r="AB370" i="31"/>
  <c r="Y371" i="31"/>
  <c r="Z371" i="31"/>
  <c r="AA371" i="31"/>
  <c r="AB371" i="31"/>
  <c r="Y372" i="31"/>
  <c r="Z372" i="31"/>
  <c r="AA372" i="31"/>
  <c r="AB372" i="31"/>
  <c r="Y373" i="31"/>
  <c r="Z373" i="31"/>
  <c r="AA373" i="31"/>
  <c r="AB373" i="31"/>
  <c r="Y374" i="31"/>
  <c r="Z374" i="31"/>
  <c r="AA374" i="31"/>
  <c r="AB374" i="31"/>
  <c r="Y375" i="31"/>
  <c r="Z375" i="31"/>
  <c r="AA375" i="31"/>
  <c r="AB375" i="31"/>
  <c r="Y376" i="31"/>
  <c r="Z376" i="31"/>
  <c r="AA376" i="31"/>
  <c r="AB376" i="31"/>
  <c r="Y377" i="31"/>
  <c r="Z377" i="31"/>
  <c r="AA377" i="31"/>
  <c r="AB377" i="31"/>
  <c r="Y378" i="31"/>
  <c r="Z378" i="31"/>
  <c r="AA378" i="31"/>
  <c r="AB378" i="31"/>
  <c r="Y379" i="31"/>
  <c r="Z379" i="31"/>
  <c r="AA379" i="31"/>
  <c r="AB379" i="31"/>
  <c r="Y380" i="31"/>
  <c r="Z380" i="31"/>
  <c r="AA380" i="31"/>
  <c r="AB380" i="31"/>
  <c r="Y381" i="31"/>
  <c r="Z381" i="31"/>
  <c r="AA381" i="31"/>
  <c r="AB381" i="31"/>
  <c r="Y382" i="31"/>
  <c r="Z382" i="31"/>
  <c r="AA382" i="31"/>
  <c r="AB382" i="31"/>
  <c r="Y383" i="31"/>
  <c r="Z383" i="31"/>
  <c r="AA383" i="31"/>
  <c r="AB383" i="31"/>
  <c r="Y384" i="31"/>
  <c r="Z384" i="31"/>
  <c r="AA384" i="31"/>
  <c r="AB384" i="31"/>
  <c r="Y385" i="31"/>
  <c r="Z385" i="31"/>
  <c r="AA385" i="31"/>
  <c r="AB385" i="31"/>
  <c r="Y386" i="31"/>
  <c r="Z386" i="31"/>
  <c r="AA386" i="31"/>
  <c r="AB386" i="31"/>
  <c r="Y387" i="31"/>
  <c r="Z387" i="31"/>
  <c r="AA387" i="31"/>
  <c r="AB387" i="31"/>
  <c r="Y388" i="31"/>
  <c r="Z388" i="31"/>
  <c r="AA388" i="31"/>
  <c r="AB388" i="31"/>
  <c r="Y389" i="31"/>
  <c r="Z389" i="31"/>
  <c r="AA389" i="31"/>
  <c r="AB389" i="31"/>
  <c r="Y390" i="31"/>
  <c r="Z390" i="31"/>
  <c r="AA390" i="31"/>
  <c r="AB390" i="31"/>
  <c r="Y391" i="31"/>
  <c r="Z391" i="31"/>
  <c r="AA391" i="31"/>
  <c r="AB391" i="31"/>
  <c r="Y392" i="31"/>
  <c r="Z392" i="31"/>
  <c r="AA392" i="31"/>
  <c r="AB392" i="31"/>
  <c r="Y393" i="31"/>
  <c r="Z393" i="31"/>
  <c r="AA393" i="31"/>
  <c r="AB393" i="31"/>
  <c r="Y394" i="31"/>
  <c r="Z394" i="31"/>
  <c r="AA394" i="31"/>
  <c r="AB394" i="31"/>
  <c r="Y395" i="31"/>
  <c r="Z395" i="31"/>
  <c r="AA395" i="31"/>
  <c r="AB395" i="31"/>
  <c r="Y396" i="31"/>
  <c r="Z396" i="31"/>
  <c r="AA396" i="31"/>
  <c r="AB396" i="31"/>
  <c r="Y397" i="31"/>
  <c r="Z397" i="31"/>
  <c r="AA397" i="31"/>
  <c r="AB397" i="31"/>
  <c r="Y398" i="31"/>
  <c r="Z398" i="31"/>
  <c r="AA398" i="31"/>
  <c r="AB398" i="31"/>
  <c r="Y399" i="31"/>
  <c r="Z399" i="31"/>
  <c r="AA399" i="31"/>
  <c r="AB399" i="31"/>
  <c r="Y400" i="31"/>
  <c r="Z400" i="31"/>
  <c r="AA400" i="31"/>
  <c r="AB400" i="31"/>
  <c r="Y401" i="31"/>
  <c r="Z401" i="31"/>
  <c r="AA401" i="31"/>
  <c r="AB401" i="31"/>
  <c r="Z2" i="31"/>
  <c r="AA2" i="31"/>
  <c r="AB2" i="31"/>
  <c r="Y2" i="31"/>
  <c r="U149" i="31"/>
  <c r="K3" i="22"/>
  <c r="E3" i="22"/>
  <c r="K2" i="22"/>
  <c r="E2" i="22"/>
  <c r="Q2" i="31"/>
  <c r="R2" i="31"/>
  <c r="S2" i="31"/>
  <c r="T2" i="31"/>
  <c r="U2" i="31"/>
  <c r="V2" i="31"/>
  <c r="W2" i="31"/>
  <c r="X2" i="31"/>
  <c r="Q3" i="31"/>
  <c r="R3" i="31"/>
  <c r="S3" i="31"/>
  <c r="T3" i="31"/>
  <c r="U3" i="31"/>
  <c r="AD3" i="31"/>
  <c r="V3" i="31"/>
  <c r="W3" i="31"/>
  <c r="X3" i="31"/>
  <c r="AC3" i="31"/>
  <c r="Q4" i="31"/>
  <c r="R4" i="31"/>
  <c r="S4" i="31"/>
  <c r="T4" i="31"/>
  <c r="U4" i="31"/>
  <c r="V4" i="31"/>
  <c r="W4" i="31"/>
  <c r="X4" i="31"/>
  <c r="Q5" i="31"/>
  <c r="R5" i="31"/>
  <c r="S5" i="31"/>
  <c r="T5" i="31"/>
  <c r="U5" i="31"/>
  <c r="AD5" i="31"/>
  <c r="V5" i="31"/>
  <c r="W5" i="31"/>
  <c r="X5" i="31"/>
  <c r="AC5" i="31"/>
  <c r="Q6" i="31"/>
  <c r="R6" i="31"/>
  <c r="S6" i="31"/>
  <c r="T6" i="31"/>
  <c r="U6" i="31"/>
  <c r="V6" i="31"/>
  <c r="W6" i="31"/>
  <c r="X6" i="31"/>
  <c r="Q7" i="31"/>
  <c r="R7" i="31"/>
  <c r="S7" i="31"/>
  <c r="T7" i="31"/>
  <c r="U7" i="31"/>
  <c r="AD7" i="31"/>
  <c r="V7" i="31"/>
  <c r="W7" i="31"/>
  <c r="X7" i="31"/>
  <c r="AC7" i="31"/>
  <c r="Q8" i="31"/>
  <c r="R8" i="31"/>
  <c r="S8" i="31"/>
  <c r="T8" i="31"/>
  <c r="U8" i="31"/>
  <c r="V8" i="31"/>
  <c r="W8" i="31"/>
  <c r="X8" i="31"/>
  <c r="Q9" i="31"/>
  <c r="R9" i="31"/>
  <c r="S9" i="31"/>
  <c r="T9" i="31"/>
  <c r="U9" i="31"/>
  <c r="AD9" i="31"/>
  <c r="V9" i="31"/>
  <c r="W9" i="31"/>
  <c r="X9" i="31"/>
  <c r="AC9" i="31"/>
  <c r="Q10" i="31"/>
  <c r="R10" i="31"/>
  <c r="S10" i="31"/>
  <c r="T10" i="31"/>
  <c r="U10" i="31"/>
  <c r="V10" i="31"/>
  <c r="W10" i="31"/>
  <c r="X10" i="31"/>
  <c r="Q11" i="31"/>
  <c r="R11" i="31"/>
  <c r="S11" i="31"/>
  <c r="T11" i="31"/>
  <c r="U11" i="31"/>
  <c r="AD11" i="31"/>
  <c r="V11" i="31"/>
  <c r="W11" i="31"/>
  <c r="X11" i="31"/>
  <c r="AC11" i="31"/>
  <c r="Q12" i="31"/>
  <c r="R12" i="31"/>
  <c r="S12" i="31"/>
  <c r="T12" i="31"/>
  <c r="U12" i="31"/>
  <c r="V12" i="31"/>
  <c r="W12" i="31"/>
  <c r="X12" i="31"/>
  <c r="AD12" i="31"/>
  <c r="Q13" i="31"/>
  <c r="R13" i="31"/>
  <c r="S13" i="31"/>
  <c r="T13" i="31"/>
  <c r="U13" i="31"/>
  <c r="AD13" i="31"/>
  <c r="V13" i="31"/>
  <c r="W13" i="31"/>
  <c r="X13" i="31"/>
  <c r="AC13" i="31"/>
  <c r="Q14" i="31"/>
  <c r="R14" i="31"/>
  <c r="S14" i="31"/>
  <c r="T14" i="31"/>
  <c r="U14" i="31"/>
  <c r="V14" i="31"/>
  <c r="W14" i="31"/>
  <c r="X14" i="31"/>
  <c r="Q15" i="31"/>
  <c r="R15" i="31"/>
  <c r="S15" i="31"/>
  <c r="T15" i="31"/>
  <c r="U15" i="31"/>
  <c r="AD15" i="31"/>
  <c r="V15" i="31"/>
  <c r="W15" i="31"/>
  <c r="X15" i="31"/>
  <c r="AC15" i="31"/>
  <c r="Q16" i="31"/>
  <c r="R16" i="31"/>
  <c r="S16" i="31"/>
  <c r="T16" i="31"/>
  <c r="U16" i="31"/>
  <c r="V16" i="31"/>
  <c r="W16" i="31"/>
  <c r="X16" i="31"/>
  <c r="Q17" i="31"/>
  <c r="R17" i="31"/>
  <c r="S17" i="31"/>
  <c r="T17" i="31"/>
  <c r="U17" i="31"/>
  <c r="AD17" i="31"/>
  <c r="V17" i="31"/>
  <c r="W17" i="31"/>
  <c r="X17" i="31"/>
  <c r="AC17" i="31"/>
  <c r="Q18" i="31"/>
  <c r="R18" i="31"/>
  <c r="S18" i="31"/>
  <c r="T18" i="31"/>
  <c r="U18" i="31"/>
  <c r="V18" i="31"/>
  <c r="W18" i="31"/>
  <c r="X18" i="31"/>
  <c r="Q19" i="31"/>
  <c r="R19" i="31"/>
  <c r="S19" i="31"/>
  <c r="T19" i="31"/>
  <c r="U19" i="31"/>
  <c r="AD19" i="31"/>
  <c r="V19" i="31"/>
  <c r="W19" i="31"/>
  <c r="X19" i="31"/>
  <c r="Q20" i="31"/>
  <c r="R20" i="31"/>
  <c r="S20" i="31"/>
  <c r="T20" i="31"/>
  <c r="U20" i="31"/>
  <c r="V20" i="31"/>
  <c r="W20" i="31"/>
  <c r="X20" i="31"/>
  <c r="Q21" i="31"/>
  <c r="R21" i="31"/>
  <c r="S21" i="31"/>
  <c r="T21" i="31"/>
  <c r="U21" i="31"/>
  <c r="V21" i="31"/>
  <c r="W21" i="31"/>
  <c r="X21" i="31"/>
  <c r="AC21" i="31"/>
  <c r="Q22" i="31"/>
  <c r="R22" i="31"/>
  <c r="S22" i="31"/>
  <c r="T22" i="31"/>
  <c r="U22" i="31"/>
  <c r="V22" i="31"/>
  <c r="W22" i="31"/>
  <c r="X22" i="31"/>
  <c r="AC22" i="31"/>
  <c r="Q23" i="31"/>
  <c r="R23" i="31"/>
  <c r="S23" i="31"/>
  <c r="T23" i="31"/>
  <c r="U23" i="31"/>
  <c r="V23" i="31"/>
  <c r="W23" i="31"/>
  <c r="X23" i="31"/>
  <c r="Q24" i="31"/>
  <c r="R24" i="31"/>
  <c r="S24" i="31"/>
  <c r="T24" i="31"/>
  <c r="U24" i="31"/>
  <c r="V24" i="31"/>
  <c r="W24" i="31"/>
  <c r="X24" i="31"/>
  <c r="AD24" i="31"/>
  <c r="Q25" i="31"/>
  <c r="R25" i="31"/>
  <c r="S25" i="31"/>
  <c r="T25" i="31"/>
  <c r="U25" i="31"/>
  <c r="V25" i="31"/>
  <c r="W25" i="31"/>
  <c r="X25" i="31"/>
  <c r="Q26" i="31"/>
  <c r="R26" i="31"/>
  <c r="S26" i="31"/>
  <c r="T26" i="31"/>
  <c r="U26" i="31"/>
  <c r="V26" i="31"/>
  <c r="W26" i="31"/>
  <c r="X26" i="31"/>
  <c r="AC26" i="31"/>
  <c r="Q27" i="31"/>
  <c r="R27" i="31"/>
  <c r="S27" i="31"/>
  <c r="T27" i="31"/>
  <c r="U27" i="31"/>
  <c r="V27" i="31"/>
  <c r="W27" i="31"/>
  <c r="X27" i="31"/>
  <c r="Q28" i="31"/>
  <c r="R28" i="31"/>
  <c r="S28" i="31"/>
  <c r="T28" i="31"/>
  <c r="U28" i="31"/>
  <c r="V28" i="31"/>
  <c r="W28" i="31"/>
  <c r="X28" i="31"/>
  <c r="Q29" i="31"/>
  <c r="R29" i="31"/>
  <c r="S29" i="31"/>
  <c r="T29" i="31"/>
  <c r="U29" i="31"/>
  <c r="V29" i="31"/>
  <c r="W29" i="31"/>
  <c r="X29" i="31"/>
  <c r="Q30" i="31"/>
  <c r="R30" i="31"/>
  <c r="S30" i="31"/>
  <c r="T30" i="31"/>
  <c r="U30" i="31"/>
  <c r="V30" i="31"/>
  <c r="W30" i="31"/>
  <c r="X30" i="31"/>
  <c r="Q31" i="31"/>
  <c r="R31" i="31"/>
  <c r="S31" i="31"/>
  <c r="T31" i="31"/>
  <c r="U31" i="31"/>
  <c r="V31" i="31"/>
  <c r="W31" i="31"/>
  <c r="X31" i="31"/>
  <c r="AC31" i="31"/>
  <c r="Q32" i="31"/>
  <c r="R32" i="31"/>
  <c r="S32" i="31"/>
  <c r="T32" i="31"/>
  <c r="U32" i="31"/>
  <c r="V32" i="31"/>
  <c r="W32" i="31"/>
  <c r="X32" i="31"/>
  <c r="AC32" i="31"/>
  <c r="Q33" i="31"/>
  <c r="R33" i="31"/>
  <c r="S33" i="31"/>
  <c r="T33" i="31"/>
  <c r="U33" i="31"/>
  <c r="V33" i="31"/>
  <c r="W33" i="31"/>
  <c r="X33" i="31"/>
  <c r="Q34" i="31"/>
  <c r="R34" i="31"/>
  <c r="S34" i="31"/>
  <c r="T34" i="31"/>
  <c r="U34" i="31"/>
  <c r="V34" i="31"/>
  <c r="W34" i="31"/>
  <c r="X34" i="31"/>
  <c r="Q35" i="31"/>
  <c r="R35" i="31"/>
  <c r="S35" i="31"/>
  <c r="T35" i="31"/>
  <c r="U35" i="31"/>
  <c r="V35" i="31"/>
  <c r="W35" i="31"/>
  <c r="X35" i="31"/>
  <c r="Q36" i="31"/>
  <c r="R36" i="31"/>
  <c r="S36" i="31"/>
  <c r="T36" i="31"/>
  <c r="U36" i="31"/>
  <c r="V36" i="31"/>
  <c r="W36" i="31"/>
  <c r="X36" i="31"/>
  <c r="Q37" i="31"/>
  <c r="R37" i="31"/>
  <c r="S37" i="31"/>
  <c r="T37" i="31"/>
  <c r="U37" i="31"/>
  <c r="V37" i="31"/>
  <c r="W37" i="31"/>
  <c r="X37" i="31"/>
  <c r="Q38" i="31"/>
  <c r="R38" i="31"/>
  <c r="S38" i="31"/>
  <c r="T38" i="31"/>
  <c r="U38" i="31"/>
  <c r="V38" i="31"/>
  <c r="W38" i="31"/>
  <c r="X38" i="31"/>
  <c r="Q39" i="31"/>
  <c r="R39" i="31"/>
  <c r="S39" i="31"/>
  <c r="T39" i="31"/>
  <c r="U39" i="31"/>
  <c r="V39" i="31"/>
  <c r="W39" i="31"/>
  <c r="X39" i="31"/>
  <c r="Q40" i="31"/>
  <c r="R40" i="31"/>
  <c r="S40" i="31"/>
  <c r="T40" i="31"/>
  <c r="U40" i="31"/>
  <c r="V40" i="31"/>
  <c r="W40" i="31"/>
  <c r="X40" i="31"/>
  <c r="Q41" i="31"/>
  <c r="R41" i="31"/>
  <c r="S41" i="31"/>
  <c r="T41" i="31"/>
  <c r="U41" i="31"/>
  <c r="V41" i="31"/>
  <c r="W41" i="31"/>
  <c r="X41" i="31"/>
  <c r="AC41" i="31"/>
  <c r="Q42" i="31"/>
  <c r="R42" i="31"/>
  <c r="S42" i="31"/>
  <c r="T42" i="31"/>
  <c r="U42" i="31"/>
  <c r="V42" i="31"/>
  <c r="W42" i="31"/>
  <c r="X42" i="31"/>
  <c r="AC42" i="31"/>
  <c r="AD42" i="31"/>
  <c r="Q43" i="31"/>
  <c r="R43" i="31"/>
  <c r="S43" i="31"/>
  <c r="T43" i="31"/>
  <c r="U43" i="31"/>
  <c r="V43" i="31"/>
  <c r="W43" i="31"/>
  <c r="X43" i="31"/>
  <c r="Q44" i="31"/>
  <c r="R44" i="31"/>
  <c r="S44" i="31"/>
  <c r="T44" i="31"/>
  <c r="U44" i="31"/>
  <c r="V44" i="31"/>
  <c r="W44" i="31"/>
  <c r="X44" i="31"/>
  <c r="AC44" i="31"/>
  <c r="Q45" i="31"/>
  <c r="R45" i="31"/>
  <c r="S45" i="31"/>
  <c r="T45" i="31"/>
  <c r="U45" i="31"/>
  <c r="V45" i="31"/>
  <c r="W45" i="31"/>
  <c r="X45" i="31"/>
  <c r="Q46" i="31"/>
  <c r="R46" i="31"/>
  <c r="S46" i="31"/>
  <c r="T46" i="31"/>
  <c r="U46" i="31"/>
  <c r="V46" i="31"/>
  <c r="W46" i="31"/>
  <c r="X46" i="31"/>
  <c r="Q47" i="31"/>
  <c r="R47" i="31"/>
  <c r="S47" i="31"/>
  <c r="T47" i="31"/>
  <c r="U47" i="31"/>
  <c r="V47" i="31"/>
  <c r="W47" i="31"/>
  <c r="X47" i="31"/>
  <c r="Q48" i="31"/>
  <c r="R48" i="31"/>
  <c r="S48" i="31"/>
  <c r="T48" i="31"/>
  <c r="U48" i="31"/>
  <c r="V48" i="31"/>
  <c r="W48" i="31"/>
  <c r="X48" i="31"/>
  <c r="AD48" i="31"/>
  <c r="Q49" i="31"/>
  <c r="R49" i="31"/>
  <c r="S49" i="31"/>
  <c r="T49" i="31"/>
  <c r="U49" i="31"/>
  <c r="V49" i="31"/>
  <c r="W49" i="31"/>
  <c r="X49" i="31"/>
  <c r="Q50" i="31"/>
  <c r="R50" i="31"/>
  <c r="S50" i="31"/>
  <c r="T50" i="31"/>
  <c r="U50" i="31"/>
  <c r="V50" i="31"/>
  <c r="AD50" i="31"/>
  <c r="W50" i="31"/>
  <c r="X50" i="31"/>
  <c r="Q51" i="31"/>
  <c r="R51" i="31"/>
  <c r="S51" i="31"/>
  <c r="T51" i="31"/>
  <c r="U51" i="31"/>
  <c r="V51" i="31"/>
  <c r="W51" i="31"/>
  <c r="X51" i="31"/>
  <c r="Q52" i="31"/>
  <c r="R52" i="31"/>
  <c r="S52" i="31"/>
  <c r="T52" i="31"/>
  <c r="U52" i="31"/>
  <c r="V52" i="31"/>
  <c r="W52" i="31"/>
  <c r="X52" i="31"/>
  <c r="Q53" i="31"/>
  <c r="R53" i="31"/>
  <c r="S53" i="31"/>
  <c r="T53" i="31"/>
  <c r="U53" i="31"/>
  <c r="V53" i="31"/>
  <c r="W53" i="31"/>
  <c r="X53" i="31"/>
  <c r="AC53" i="31"/>
  <c r="Q54" i="31"/>
  <c r="R54" i="31"/>
  <c r="S54" i="31"/>
  <c r="T54" i="31"/>
  <c r="U54" i="31"/>
  <c r="V54" i="31"/>
  <c r="W54" i="31"/>
  <c r="X54" i="31"/>
  <c r="AC54" i="31"/>
  <c r="Q55" i="31"/>
  <c r="R55" i="31"/>
  <c r="S55" i="31"/>
  <c r="T55" i="31"/>
  <c r="U55" i="31"/>
  <c r="V55" i="31"/>
  <c r="W55" i="31"/>
  <c r="X55" i="31"/>
  <c r="Q56" i="31"/>
  <c r="R56" i="31"/>
  <c r="S56" i="31"/>
  <c r="T56" i="31"/>
  <c r="U56" i="31"/>
  <c r="V56" i="31"/>
  <c r="W56" i="31"/>
  <c r="X56" i="31"/>
  <c r="Q57" i="31"/>
  <c r="R57" i="31"/>
  <c r="S57" i="31"/>
  <c r="T57" i="31"/>
  <c r="U57" i="31"/>
  <c r="V57" i="31"/>
  <c r="W57" i="31"/>
  <c r="X57" i="31"/>
  <c r="Q58" i="31"/>
  <c r="R58" i="31"/>
  <c r="S58" i="31"/>
  <c r="T58" i="31"/>
  <c r="U58" i="31"/>
  <c r="V58" i="31"/>
  <c r="W58" i="31"/>
  <c r="X58" i="31"/>
  <c r="Q59" i="31"/>
  <c r="R59" i="31"/>
  <c r="S59" i="31"/>
  <c r="T59" i="31"/>
  <c r="U59" i="31"/>
  <c r="V59" i="31"/>
  <c r="W59" i="31"/>
  <c r="X59" i="31"/>
  <c r="AC59" i="31"/>
  <c r="Q60" i="31"/>
  <c r="R60" i="31"/>
  <c r="S60" i="31"/>
  <c r="T60" i="31"/>
  <c r="U60" i="31"/>
  <c r="V60" i="31"/>
  <c r="W60" i="31"/>
  <c r="X60" i="31"/>
  <c r="Q61" i="31"/>
  <c r="R61" i="31"/>
  <c r="S61" i="31"/>
  <c r="T61" i="31"/>
  <c r="U61" i="31"/>
  <c r="V61" i="31"/>
  <c r="W61" i="31"/>
  <c r="X61" i="31"/>
  <c r="Q62" i="31"/>
  <c r="R62" i="31"/>
  <c r="S62" i="31"/>
  <c r="T62" i="31"/>
  <c r="U62" i="31"/>
  <c r="V62" i="31"/>
  <c r="W62" i="31"/>
  <c r="X62" i="31"/>
  <c r="Q63" i="31"/>
  <c r="R63" i="31"/>
  <c r="S63" i="31"/>
  <c r="T63" i="31"/>
  <c r="U63" i="31"/>
  <c r="V63" i="31"/>
  <c r="W63" i="31"/>
  <c r="X63" i="31"/>
  <c r="Q64" i="31"/>
  <c r="R64" i="31"/>
  <c r="S64" i="31"/>
  <c r="T64" i="31"/>
  <c r="U64" i="31"/>
  <c r="V64" i="31"/>
  <c r="W64" i="31"/>
  <c r="X64" i="31"/>
  <c r="AD64" i="31"/>
  <c r="Q65" i="31"/>
  <c r="R65" i="31"/>
  <c r="S65" i="31"/>
  <c r="T65" i="31"/>
  <c r="U65" i="31"/>
  <c r="V65" i="31"/>
  <c r="W65" i="31"/>
  <c r="X65" i="31"/>
  <c r="Q66" i="31"/>
  <c r="R66" i="31"/>
  <c r="S66" i="31"/>
  <c r="T66" i="31"/>
  <c r="U66" i="31"/>
  <c r="V66" i="31"/>
  <c r="W66" i="31"/>
  <c r="X66" i="31"/>
  <c r="Q67" i="31"/>
  <c r="R67" i="31"/>
  <c r="S67" i="31"/>
  <c r="T67" i="31"/>
  <c r="U67" i="31"/>
  <c r="V67" i="31"/>
  <c r="W67" i="31"/>
  <c r="X67" i="31"/>
  <c r="Q68" i="31"/>
  <c r="R68" i="31"/>
  <c r="S68" i="31"/>
  <c r="T68" i="31"/>
  <c r="U68" i="31"/>
  <c r="V68" i="31"/>
  <c r="W68" i="31"/>
  <c r="X68" i="31"/>
  <c r="AC68" i="31"/>
  <c r="Q69" i="31"/>
  <c r="R69" i="31"/>
  <c r="S69" i="31"/>
  <c r="T69" i="31"/>
  <c r="U69" i="31"/>
  <c r="V69" i="31"/>
  <c r="AC69" i="31"/>
  <c r="W69" i="31"/>
  <c r="X69" i="31"/>
  <c r="Q70" i="31"/>
  <c r="R70" i="31"/>
  <c r="S70" i="31"/>
  <c r="T70" i="31"/>
  <c r="U70" i="31"/>
  <c r="V70" i="31"/>
  <c r="W70" i="31"/>
  <c r="X70" i="31"/>
  <c r="Q71" i="31"/>
  <c r="R71" i="31"/>
  <c r="S71" i="31"/>
  <c r="T71" i="31"/>
  <c r="U71" i="31"/>
  <c r="V71" i="31"/>
  <c r="W71" i="31"/>
  <c r="X71" i="31"/>
  <c r="AC71" i="31"/>
  <c r="Q72" i="31"/>
  <c r="R72" i="31"/>
  <c r="S72" i="31"/>
  <c r="T72" i="31"/>
  <c r="U72" i="31"/>
  <c r="V72" i="31"/>
  <c r="W72" i="31"/>
  <c r="X72" i="31"/>
  <c r="Q73" i="31"/>
  <c r="R73" i="31"/>
  <c r="S73" i="31"/>
  <c r="T73" i="31"/>
  <c r="U73" i="31"/>
  <c r="V73" i="31"/>
  <c r="W73" i="31"/>
  <c r="X73" i="31"/>
  <c r="Q74" i="31"/>
  <c r="R74" i="31"/>
  <c r="S74" i="31"/>
  <c r="T74" i="31"/>
  <c r="U74" i="31"/>
  <c r="V74" i="31"/>
  <c r="W74" i="31"/>
  <c r="X74" i="31"/>
  <c r="AC74" i="31"/>
  <c r="Q75" i="31"/>
  <c r="R75" i="31"/>
  <c r="S75" i="31"/>
  <c r="T75" i="31"/>
  <c r="U75" i="31"/>
  <c r="V75" i="31"/>
  <c r="W75" i="31"/>
  <c r="X75" i="31"/>
  <c r="Q76" i="31"/>
  <c r="R76" i="31"/>
  <c r="S76" i="31"/>
  <c r="T76" i="31"/>
  <c r="U76" i="31"/>
  <c r="V76" i="31"/>
  <c r="W76" i="31"/>
  <c r="X76" i="31"/>
  <c r="AC76" i="31"/>
  <c r="AD76" i="31"/>
  <c r="Q77" i="31"/>
  <c r="R77" i="31"/>
  <c r="S77" i="31"/>
  <c r="T77" i="31"/>
  <c r="U77" i="31"/>
  <c r="V77" i="31"/>
  <c r="W77" i="31"/>
  <c r="X77" i="31"/>
  <c r="Q78" i="31"/>
  <c r="R78" i="31"/>
  <c r="S78" i="31"/>
  <c r="T78" i="31"/>
  <c r="U78" i="31"/>
  <c r="V78" i="31"/>
  <c r="W78" i="31"/>
  <c r="X78" i="31"/>
  <c r="AC78" i="31"/>
  <c r="Q79" i="31"/>
  <c r="R79" i="31"/>
  <c r="S79" i="31"/>
  <c r="T79" i="31"/>
  <c r="U79" i="31"/>
  <c r="V79" i="31"/>
  <c r="AC79" i="31"/>
  <c r="W79" i="31"/>
  <c r="X79" i="31"/>
  <c r="Q80" i="31"/>
  <c r="R80" i="31"/>
  <c r="S80" i="31"/>
  <c r="T80" i="31"/>
  <c r="U80" i="31"/>
  <c r="V80" i="31"/>
  <c r="W80" i="31"/>
  <c r="X80" i="31"/>
  <c r="Q81" i="31"/>
  <c r="R81" i="31"/>
  <c r="S81" i="31"/>
  <c r="T81" i="31"/>
  <c r="U81" i="31"/>
  <c r="V81" i="31"/>
  <c r="W81" i="31"/>
  <c r="X81" i="31"/>
  <c r="Q82" i="31"/>
  <c r="R82" i="31"/>
  <c r="S82" i="31"/>
  <c r="T82" i="31"/>
  <c r="U82" i="31"/>
  <c r="V82" i="31"/>
  <c r="W82" i="31"/>
  <c r="X82" i="31"/>
  <c r="Q83" i="31"/>
  <c r="R83" i="31"/>
  <c r="S83" i="31"/>
  <c r="T83" i="31"/>
  <c r="U83" i="31"/>
  <c r="V83" i="31"/>
  <c r="W83" i="31"/>
  <c r="X83" i="31"/>
  <c r="Q84" i="31"/>
  <c r="R84" i="31"/>
  <c r="S84" i="31"/>
  <c r="T84" i="31"/>
  <c r="U84" i="31"/>
  <c r="V84" i="31"/>
  <c r="W84" i="31"/>
  <c r="X84" i="31"/>
  <c r="Q85" i="31"/>
  <c r="R85" i="31"/>
  <c r="S85" i="31"/>
  <c r="T85" i="31"/>
  <c r="U85" i="31"/>
  <c r="V85" i="31"/>
  <c r="W85" i="31"/>
  <c r="X85" i="31"/>
  <c r="Q86" i="31"/>
  <c r="R86" i="31"/>
  <c r="S86" i="31"/>
  <c r="T86" i="31"/>
  <c r="U86" i="31"/>
  <c r="V86" i="31"/>
  <c r="W86" i="31"/>
  <c r="X86" i="31"/>
  <c r="AC86" i="31"/>
  <c r="AD86" i="31"/>
  <c r="Q87" i="31"/>
  <c r="R87" i="31"/>
  <c r="S87" i="31"/>
  <c r="T87" i="31"/>
  <c r="U87" i="31"/>
  <c r="V87" i="31"/>
  <c r="W87" i="31"/>
  <c r="X87" i="31"/>
  <c r="Q88" i="31"/>
  <c r="R88" i="31"/>
  <c r="S88" i="31"/>
  <c r="T88" i="31"/>
  <c r="U88" i="31"/>
  <c r="V88" i="31"/>
  <c r="W88" i="31"/>
  <c r="X88" i="31"/>
  <c r="AC88" i="31"/>
  <c r="AD88" i="31"/>
  <c r="Q89" i="31"/>
  <c r="R89" i="31"/>
  <c r="S89" i="31"/>
  <c r="T89" i="31"/>
  <c r="U89" i="31"/>
  <c r="V89" i="31"/>
  <c r="W89" i="31"/>
  <c r="X89" i="31"/>
  <c r="Q90" i="31"/>
  <c r="R90" i="31"/>
  <c r="S90" i="31"/>
  <c r="T90" i="31"/>
  <c r="U90" i="31"/>
  <c r="V90" i="31"/>
  <c r="W90" i="31"/>
  <c r="X90" i="31"/>
  <c r="Q91" i="31"/>
  <c r="R91" i="31"/>
  <c r="S91" i="31"/>
  <c r="T91" i="31"/>
  <c r="U91" i="31"/>
  <c r="V91" i="31"/>
  <c r="W91" i="31"/>
  <c r="X91" i="31"/>
  <c r="Q92" i="31"/>
  <c r="R92" i="31"/>
  <c r="S92" i="31"/>
  <c r="T92" i="31"/>
  <c r="U92" i="31"/>
  <c r="V92" i="31"/>
  <c r="W92" i="31"/>
  <c r="X92" i="31"/>
  <c r="AC92" i="31"/>
  <c r="AD92" i="31"/>
  <c r="Q93" i="31"/>
  <c r="R93" i="31"/>
  <c r="S93" i="31"/>
  <c r="T93" i="31"/>
  <c r="U93" i="31"/>
  <c r="V93" i="31"/>
  <c r="W93" i="31"/>
  <c r="X93" i="31"/>
  <c r="Q94" i="31"/>
  <c r="R94" i="31"/>
  <c r="S94" i="31"/>
  <c r="T94" i="31"/>
  <c r="U94" i="31"/>
  <c r="V94" i="31"/>
  <c r="W94" i="31"/>
  <c r="X94" i="31"/>
  <c r="Q95" i="31"/>
  <c r="R95" i="31"/>
  <c r="S95" i="31"/>
  <c r="T95" i="31"/>
  <c r="U95" i="31"/>
  <c r="AD95" i="31"/>
  <c r="V95" i="31"/>
  <c r="W95" i="31"/>
  <c r="X95" i="31"/>
  <c r="AC95" i="31"/>
  <c r="Q96" i="31"/>
  <c r="R96" i="31"/>
  <c r="S96" i="31"/>
  <c r="T96" i="31"/>
  <c r="U96" i="31"/>
  <c r="V96" i="31"/>
  <c r="W96" i="31"/>
  <c r="X96" i="31"/>
  <c r="Q97" i="31"/>
  <c r="R97" i="31"/>
  <c r="S97" i="31"/>
  <c r="T97" i="31"/>
  <c r="U97" i="31"/>
  <c r="V97" i="31"/>
  <c r="W97" i="31"/>
  <c r="X97" i="31"/>
  <c r="AD97" i="31"/>
  <c r="Q98" i="31"/>
  <c r="R98" i="31"/>
  <c r="S98" i="31"/>
  <c r="T98" i="31"/>
  <c r="U98" i="31"/>
  <c r="AC98" i="31"/>
  <c r="V98" i="31"/>
  <c r="W98" i="31"/>
  <c r="X98" i="31"/>
  <c r="Q99" i="31"/>
  <c r="R99" i="31"/>
  <c r="S99" i="31"/>
  <c r="T99" i="31"/>
  <c r="U99" i="31"/>
  <c r="V99" i="31"/>
  <c r="W99" i="31"/>
  <c r="X99" i="31"/>
  <c r="AD99" i="31"/>
  <c r="Q100" i="31"/>
  <c r="R100" i="31"/>
  <c r="S100" i="31"/>
  <c r="T100" i="31"/>
  <c r="U100" i="31"/>
  <c r="AC100" i="31"/>
  <c r="V100" i="31"/>
  <c r="W100" i="31"/>
  <c r="X100" i="31"/>
  <c r="Q101" i="31"/>
  <c r="R101" i="31"/>
  <c r="S101" i="31"/>
  <c r="T101" i="31"/>
  <c r="U101" i="31"/>
  <c r="V101" i="31"/>
  <c r="W101" i="31"/>
  <c r="X101" i="31"/>
  <c r="Q102" i="31"/>
  <c r="R102" i="31"/>
  <c r="S102" i="31"/>
  <c r="T102" i="31"/>
  <c r="U102" i="31"/>
  <c r="V102" i="31"/>
  <c r="W102" i="31"/>
  <c r="X102" i="31"/>
  <c r="AC102" i="31"/>
  <c r="AD102" i="31"/>
  <c r="Q103" i="31"/>
  <c r="R103" i="31"/>
  <c r="S103" i="31"/>
  <c r="T103" i="31"/>
  <c r="U103" i="31"/>
  <c r="V103" i="31"/>
  <c r="W103" i="31"/>
  <c r="X103" i="31"/>
  <c r="Q104" i="31"/>
  <c r="R104" i="31"/>
  <c r="S104" i="31"/>
  <c r="T104" i="31"/>
  <c r="U104" i="31"/>
  <c r="V104" i="31"/>
  <c r="W104" i="31"/>
  <c r="X104" i="31"/>
  <c r="AC104" i="31"/>
  <c r="Q105" i="31"/>
  <c r="R105" i="31"/>
  <c r="S105" i="31"/>
  <c r="T105" i="31"/>
  <c r="U105" i="31"/>
  <c r="V105" i="31"/>
  <c r="W105" i="31"/>
  <c r="X105" i="31"/>
  <c r="AC105" i="31"/>
  <c r="Q106" i="31"/>
  <c r="R106" i="31"/>
  <c r="S106" i="31"/>
  <c r="T106" i="31"/>
  <c r="U106" i="31"/>
  <c r="V106" i="31"/>
  <c r="W106" i="31"/>
  <c r="X106" i="31"/>
  <c r="Q107" i="31"/>
  <c r="R107" i="31"/>
  <c r="S107" i="31"/>
  <c r="T107" i="31"/>
  <c r="U107" i="31"/>
  <c r="V107" i="31"/>
  <c r="W107" i="31"/>
  <c r="X107" i="31"/>
  <c r="AD107" i="31"/>
  <c r="Q108" i="31"/>
  <c r="R108" i="31"/>
  <c r="S108" i="31"/>
  <c r="T108" i="31"/>
  <c r="U108" i="31"/>
  <c r="AC108" i="31"/>
  <c r="V108" i="31"/>
  <c r="W108" i="31"/>
  <c r="X108" i="31"/>
  <c r="AD108" i="31"/>
  <c r="Q109" i="31"/>
  <c r="R109" i="31"/>
  <c r="S109" i="31"/>
  <c r="T109" i="31"/>
  <c r="U109" i="31"/>
  <c r="V109" i="31"/>
  <c r="W109" i="31"/>
  <c r="X109" i="31"/>
  <c r="AD109" i="31"/>
  <c r="Q110" i="31"/>
  <c r="R110" i="31"/>
  <c r="S110" i="31"/>
  <c r="T110" i="31"/>
  <c r="U110" i="31"/>
  <c r="AC110" i="31"/>
  <c r="V110" i="31"/>
  <c r="W110" i="31"/>
  <c r="X110" i="31"/>
  <c r="AD110" i="31"/>
  <c r="Q111" i="31"/>
  <c r="R111" i="31"/>
  <c r="S111" i="31"/>
  <c r="T111" i="31"/>
  <c r="U111" i="31"/>
  <c r="V111" i="31"/>
  <c r="W111" i="31"/>
  <c r="X111" i="31"/>
  <c r="Q112" i="31"/>
  <c r="R112" i="31"/>
  <c r="S112" i="31"/>
  <c r="T112" i="31"/>
  <c r="U112" i="31"/>
  <c r="V112" i="31"/>
  <c r="W112" i="31"/>
  <c r="X112" i="31"/>
  <c r="AC112" i="31"/>
  <c r="AD112" i="31"/>
  <c r="Q113" i="31"/>
  <c r="R113" i="31"/>
  <c r="S113" i="31"/>
  <c r="T113" i="31"/>
  <c r="U113" i="31"/>
  <c r="V113" i="31"/>
  <c r="W113" i="31"/>
  <c r="X113" i="31"/>
  <c r="Q114" i="31"/>
  <c r="R114" i="31"/>
  <c r="S114" i="31"/>
  <c r="T114" i="31"/>
  <c r="U114" i="31"/>
  <c r="V114" i="31"/>
  <c r="W114" i="31"/>
  <c r="X114" i="31"/>
  <c r="Q115" i="31"/>
  <c r="R115" i="31"/>
  <c r="S115" i="31"/>
  <c r="T115" i="31"/>
  <c r="U115" i="31"/>
  <c r="V115" i="31"/>
  <c r="W115" i="31"/>
  <c r="X115" i="31"/>
  <c r="AC115" i="31"/>
  <c r="Q116" i="31"/>
  <c r="R116" i="31"/>
  <c r="S116" i="31"/>
  <c r="T116" i="31"/>
  <c r="U116" i="31"/>
  <c r="V116" i="31"/>
  <c r="W116" i="31"/>
  <c r="X116" i="31"/>
  <c r="Q117" i="31"/>
  <c r="R117" i="31"/>
  <c r="S117" i="31"/>
  <c r="T117" i="31"/>
  <c r="U117" i="31"/>
  <c r="V117" i="31"/>
  <c r="W117" i="31"/>
  <c r="X117" i="31"/>
  <c r="AD117" i="31"/>
  <c r="Q118" i="31"/>
  <c r="R118" i="31"/>
  <c r="S118" i="31"/>
  <c r="T118" i="31"/>
  <c r="U118" i="31"/>
  <c r="AC118" i="31"/>
  <c r="V118" i="31"/>
  <c r="W118" i="31"/>
  <c r="X118" i="31"/>
  <c r="AD118" i="31"/>
  <c r="Q119" i="31"/>
  <c r="R119" i="31"/>
  <c r="S119" i="31"/>
  <c r="T119" i="31"/>
  <c r="U119" i="31"/>
  <c r="V119" i="31"/>
  <c r="W119" i="31"/>
  <c r="X119" i="31"/>
  <c r="AD119" i="31"/>
  <c r="Q120" i="31"/>
  <c r="R120" i="31"/>
  <c r="S120" i="31"/>
  <c r="T120" i="31"/>
  <c r="U120" i="31"/>
  <c r="AC120" i="31"/>
  <c r="V120" i="31"/>
  <c r="W120" i="31"/>
  <c r="X120" i="31"/>
  <c r="AD120" i="31"/>
  <c r="Q121" i="31"/>
  <c r="R121" i="31"/>
  <c r="S121" i="31"/>
  <c r="T121" i="31"/>
  <c r="U121" i="31"/>
  <c r="V121" i="31"/>
  <c r="W121" i="31"/>
  <c r="X121" i="31"/>
  <c r="Q122" i="31"/>
  <c r="R122" i="31"/>
  <c r="S122" i="31"/>
  <c r="T122" i="31"/>
  <c r="U122" i="31"/>
  <c r="V122" i="31"/>
  <c r="W122" i="31"/>
  <c r="X122" i="31"/>
  <c r="AC122" i="31"/>
  <c r="AD122" i="31"/>
  <c r="Q123" i="31"/>
  <c r="R123" i="31"/>
  <c r="S123" i="31"/>
  <c r="T123" i="31"/>
  <c r="U123" i="31"/>
  <c r="V123" i="31"/>
  <c r="W123" i="31"/>
  <c r="X123" i="31"/>
  <c r="Q124" i="31"/>
  <c r="R124" i="31"/>
  <c r="S124" i="31"/>
  <c r="T124" i="31"/>
  <c r="U124" i="31"/>
  <c r="V124" i="31"/>
  <c r="W124" i="31"/>
  <c r="X124" i="31"/>
  <c r="Q125" i="31"/>
  <c r="R125" i="31"/>
  <c r="S125" i="31"/>
  <c r="T125" i="31"/>
  <c r="U125" i="31"/>
  <c r="AD125" i="31"/>
  <c r="V125" i="31"/>
  <c r="W125" i="31"/>
  <c r="X125" i="31"/>
  <c r="AC125" i="31"/>
  <c r="Q126" i="31"/>
  <c r="R126" i="31"/>
  <c r="S126" i="31"/>
  <c r="T126" i="31"/>
  <c r="U126" i="31"/>
  <c r="V126" i="31"/>
  <c r="W126" i="31"/>
  <c r="X126" i="31"/>
  <c r="Q127" i="31"/>
  <c r="R127" i="31"/>
  <c r="S127" i="31"/>
  <c r="T127" i="31"/>
  <c r="U127" i="31"/>
  <c r="V127" i="31"/>
  <c r="W127" i="31"/>
  <c r="X127" i="31"/>
  <c r="AD127" i="31"/>
  <c r="Q128" i="31"/>
  <c r="R128" i="31"/>
  <c r="S128" i="31"/>
  <c r="T128" i="31"/>
  <c r="U128" i="31"/>
  <c r="AC128" i="31"/>
  <c r="V128" i="31"/>
  <c r="W128" i="31"/>
  <c r="X128" i="31"/>
  <c r="Q129" i="31"/>
  <c r="R129" i="31"/>
  <c r="S129" i="31"/>
  <c r="T129" i="31"/>
  <c r="U129" i="31"/>
  <c r="V129" i="31"/>
  <c r="W129" i="31"/>
  <c r="X129" i="31"/>
  <c r="AD129" i="31"/>
  <c r="Q130" i="31"/>
  <c r="R130" i="31"/>
  <c r="S130" i="31"/>
  <c r="T130" i="31"/>
  <c r="U130" i="31"/>
  <c r="AC130" i="31"/>
  <c r="V130" i="31"/>
  <c r="W130" i="31"/>
  <c r="X130" i="31"/>
  <c r="AD130" i="31"/>
  <c r="Q131" i="31"/>
  <c r="R131" i="31"/>
  <c r="S131" i="31"/>
  <c r="T131" i="31"/>
  <c r="U131" i="31"/>
  <c r="V131" i="31"/>
  <c r="W131" i="31"/>
  <c r="X131" i="31"/>
  <c r="Q132" i="31"/>
  <c r="R132" i="31"/>
  <c r="S132" i="31"/>
  <c r="T132" i="31"/>
  <c r="U132" i="31"/>
  <c r="V132" i="31"/>
  <c r="W132" i="31"/>
  <c r="X132" i="31"/>
  <c r="AC132" i="31"/>
  <c r="AD132" i="31"/>
  <c r="Q133" i="31"/>
  <c r="R133" i="31"/>
  <c r="S133" i="31"/>
  <c r="T133" i="31"/>
  <c r="U133" i="31"/>
  <c r="V133" i="31"/>
  <c r="W133" i="31"/>
  <c r="X133" i="31"/>
  <c r="Q134" i="31"/>
  <c r="R134" i="31"/>
  <c r="S134" i="31"/>
  <c r="T134" i="31"/>
  <c r="U134" i="31"/>
  <c r="V134" i="31"/>
  <c r="W134" i="31"/>
  <c r="X134" i="31"/>
  <c r="AC134" i="31"/>
  <c r="Q135" i="31"/>
  <c r="R135" i="31"/>
  <c r="S135" i="31"/>
  <c r="T135" i="31"/>
  <c r="U135" i="31"/>
  <c r="V135" i="31"/>
  <c r="W135" i="31"/>
  <c r="X135" i="31"/>
  <c r="Q136" i="31"/>
  <c r="R136" i="31"/>
  <c r="S136" i="31"/>
  <c r="T136" i="31"/>
  <c r="U136" i="31"/>
  <c r="V136" i="31"/>
  <c r="W136" i="31"/>
  <c r="X136" i="31"/>
  <c r="Q137" i="31"/>
  <c r="R137" i="31"/>
  <c r="S137" i="31"/>
  <c r="T137" i="31"/>
  <c r="U137" i="31"/>
  <c r="V137" i="31"/>
  <c r="W137" i="31"/>
  <c r="X137" i="31"/>
  <c r="AD137" i="31"/>
  <c r="Q138" i="31"/>
  <c r="R138" i="31"/>
  <c r="S138" i="31"/>
  <c r="T138" i="31"/>
  <c r="U138" i="31"/>
  <c r="AC138" i="31"/>
  <c r="V138" i="31"/>
  <c r="W138" i="31"/>
  <c r="X138" i="31"/>
  <c r="Q139" i="31"/>
  <c r="R139" i="31"/>
  <c r="S139" i="31"/>
  <c r="T139" i="31"/>
  <c r="U139" i="31"/>
  <c r="V139" i="31"/>
  <c r="W139" i="31"/>
  <c r="X139" i="31"/>
  <c r="Q140" i="31"/>
  <c r="R140" i="31"/>
  <c r="S140" i="31"/>
  <c r="T140" i="31"/>
  <c r="U140" i="31"/>
  <c r="V140" i="31"/>
  <c r="W140" i="31"/>
  <c r="X140" i="31"/>
  <c r="Q141" i="31"/>
  <c r="R141" i="31"/>
  <c r="S141" i="31"/>
  <c r="T141" i="31"/>
  <c r="U141" i="31"/>
  <c r="V141" i="31"/>
  <c r="W141" i="31"/>
  <c r="X141" i="31"/>
  <c r="Q142" i="31"/>
  <c r="R142" i="31"/>
  <c r="S142" i="31"/>
  <c r="T142" i="31"/>
  <c r="U142" i="31"/>
  <c r="AC142" i="31"/>
  <c r="V142" i="31"/>
  <c r="AD142" i="31"/>
  <c r="W142" i="31"/>
  <c r="X142" i="31"/>
  <c r="Q143" i="31"/>
  <c r="R143" i="31"/>
  <c r="S143" i="31"/>
  <c r="T143" i="31"/>
  <c r="U143" i="31"/>
  <c r="V143" i="31"/>
  <c r="W143" i="31"/>
  <c r="X143" i="31"/>
  <c r="Q144" i="31"/>
  <c r="R144" i="31"/>
  <c r="S144" i="31"/>
  <c r="T144" i="31"/>
  <c r="U144" i="31"/>
  <c r="AD144" i="31"/>
  <c r="V144" i="31"/>
  <c r="W144" i="31"/>
  <c r="X144" i="31"/>
  <c r="AC144" i="31"/>
  <c r="Q145" i="31"/>
  <c r="R145" i="31"/>
  <c r="S145" i="31"/>
  <c r="T145" i="31"/>
  <c r="U145" i="31"/>
  <c r="V145" i="31"/>
  <c r="W145" i="31"/>
  <c r="X145" i="31"/>
  <c r="Q146" i="31"/>
  <c r="R146" i="31"/>
  <c r="S146" i="31"/>
  <c r="T146" i="31"/>
  <c r="U146" i="31"/>
  <c r="V146" i="31"/>
  <c r="W146" i="31"/>
  <c r="X146" i="31"/>
  <c r="AC146" i="31"/>
  <c r="AD146" i="31"/>
  <c r="Q147" i="31"/>
  <c r="R147" i="31"/>
  <c r="S147" i="31"/>
  <c r="T147" i="31"/>
  <c r="U147" i="31"/>
  <c r="V147" i="31"/>
  <c r="W147" i="31"/>
  <c r="X147" i="31"/>
  <c r="Q148" i="31"/>
  <c r="R148" i="31"/>
  <c r="S148" i="31"/>
  <c r="T148" i="31"/>
  <c r="U148" i="31"/>
  <c r="V148" i="31"/>
  <c r="W148" i="31"/>
  <c r="X148" i="31"/>
  <c r="Q149" i="31"/>
  <c r="R149" i="31"/>
  <c r="S149" i="31"/>
  <c r="T149" i="31"/>
  <c r="V149" i="31"/>
  <c r="W149" i="31"/>
  <c r="X149" i="31"/>
  <c r="Q150" i="31"/>
  <c r="R150" i="31"/>
  <c r="S150" i="31"/>
  <c r="T150" i="31"/>
  <c r="U150" i="31"/>
  <c r="V150" i="31"/>
  <c r="W150" i="31"/>
  <c r="X150" i="31"/>
  <c r="AC150" i="31"/>
  <c r="Q151" i="31"/>
  <c r="R151" i="31"/>
  <c r="S151" i="31"/>
  <c r="T151" i="31"/>
  <c r="U151" i="31"/>
  <c r="AD151" i="31"/>
  <c r="V151" i="31"/>
  <c r="W151" i="31"/>
  <c r="X151" i="31"/>
  <c r="AC151" i="31"/>
  <c r="Q152" i="31"/>
  <c r="R152" i="31"/>
  <c r="S152" i="31"/>
  <c r="T152" i="31"/>
  <c r="U152" i="31"/>
  <c r="V152" i="31"/>
  <c r="W152" i="31"/>
  <c r="X152" i="31"/>
  <c r="AD152" i="31"/>
  <c r="Q153" i="31"/>
  <c r="R153" i="31"/>
  <c r="S153" i="31"/>
  <c r="T153" i="31"/>
  <c r="U153" i="31"/>
  <c r="V153" i="31"/>
  <c r="W153" i="31"/>
  <c r="X153" i="31"/>
  <c r="AC153" i="31"/>
  <c r="AD153" i="31"/>
  <c r="Q154" i="31"/>
  <c r="R154" i="31"/>
  <c r="S154" i="31"/>
  <c r="T154" i="31"/>
  <c r="U154" i="31"/>
  <c r="V154" i="31"/>
  <c r="W154" i="31"/>
  <c r="X154" i="31"/>
  <c r="Q155" i="31"/>
  <c r="R155" i="31"/>
  <c r="S155" i="31"/>
  <c r="T155" i="31"/>
  <c r="U155" i="31"/>
  <c r="V155" i="31"/>
  <c r="W155" i="31"/>
  <c r="X155" i="31"/>
  <c r="AC155" i="31"/>
  <c r="AD155" i="31"/>
  <c r="Q156" i="31"/>
  <c r="R156" i="31"/>
  <c r="S156" i="31"/>
  <c r="T156" i="31"/>
  <c r="U156" i="31"/>
  <c r="V156" i="31"/>
  <c r="W156" i="31"/>
  <c r="X156" i="31"/>
  <c r="Q157" i="31"/>
  <c r="R157" i="31"/>
  <c r="S157" i="31"/>
  <c r="T157" i="31"/>
  <c r="U157" i="31"/>
  <c r="V157" i="31"/>
  <c r="W157" i="31"/>
  <c r="X157" i="31"/>
  <c r="AD157" i="31"/>
  <c r="Q158" i="31"/>
  <c r="R158" i="31"/>
  <c r="S158" i="31"/>
  <c r="T158" i="31"/>
  <c r="U158" i="31"/>
  <c r="AC158" i="31"/>
  <c r="V158" i="31"/>
  <c r="W158" i="31"/>
  <c r="X158" i="31"/>
  <c r="Q159" i="31"/>
  <c r="R159" i="31"/>
  <c r="S159" i="31"/>
  <c r="T159" i="31"/>
  <c r="U159" i="31"/>
  <c r="V159" i="31"/>
  <c r="W159" i="31"/>
  <c r="X159" i="31"/>
  <c r="AC159" i="31"/>
  <c r="Q160" i="31"/>
  <c r="R160" i="31"/>
  <c r="S160" i="31"/>
  <c r="T160" i="31"/>
  <c r="U160" i="31"/>
  <c r="V160" i="31"/>
  <c r="W160" i="31"/>
  <c r="X160" i="31"/>
  <c r="Q161" i="31"/>
  <c r="R161" i="31"/>
  <c r="S161" i="31"/>
  <c r="T161" i="31"/>
  <c r="U161" i="31"/>
  <c r="V161" i="31"/>
  <c r="W161" i="31"/>
  <c r="X161" i="31"/>
  <c r="Q162" i="31"/>
  <c r="R162" i="31"/>
  <c r="S162" i="31"/>
  <c r="T162" i="31"/>
  <c r="U162" i="31"/>
  <c r="V162" i="31"/>
  <c r="AD162" i="31"/>
  <c r="W162" i="31"/>
  <c r="X162" i="31"/>
  <c r="AC162" i="31"/>
  <c r="Q163" i="31"/>
  <c r="R163" i="31"/>
  <c r="S163" i="31"/>
  <c r="T163" i="31"/>
  <c r="U163" i="31"/>
  <c r="V163" i="31"/>
  <c r="W163" i="31"/>
  <c r="X163" i="31"/>
  <c r="Q164" i="31"/>
  <c r="R164" i="31"/>
  <c r="S164" i="31"/>
  <c r="T164" i="31"/>
  <c r="U164" i="31"/>
  <c r="V164" i="31"/>
  <c r="W164" i="31"/>
  <c r="X164" i="31"/>
  <c r="AC164" i="31"/>
  <c r="AD164" i="31"/>
  <c r="Q165" i="31"/>
  <c r="R165" i="31"/>
  <c r="S165" i="31"/>
  <c r="T165" i="31"/>
  <c r="U165" i="31"/>
  <c r="V165" i="31"/>
  <c r="W165" i="31"/>
  <c r="X165" i="31"/>
  <c r="Q166" i="31"/>
  <c r="R166" i="31"/>
  <c r="S166" i="31"/>
  <c r="T166" i="31"/>
  <c r="U166" i="31"/>
  <c r="V166" i="31"/>
  <c r="W166" i="31"/>
  <c r="X166" i="31"/>
  <c r="Q167" i="31"/>
  <c r="R167" i="31"/>
  <c r="S167" i="31"/>
  <c r="T167" i="31"/>
  <c r="U167" i="31"/>
  <c r="AC167" i="31"/>
  <c r="V167" i="31"/>
  <c r="W167" i="31"/>
  <c r="X167" i="31"/>
  <c r="Q168" i="31"/>
  <c r="R168" i="31"/>
  <c r="S168" i="31"/>
  <c r="T168" i="31"/>
  <c r="U168" i="31"/>
  <c r="V168" i="31"/>
  <c r="W168" i="31"/>
  <c r="X168" i="31"/>
  <c r="Q169" i="31"/>
  <c r="R169" i="31"/>
  <c r="S169" i="31"/>
  <c r="T169" i="31"/>
  <c r="U169" i="31"/>
  <c r="V169" i="31"/>
  <c r="W169" i="31"/>
  <c r="X169" i="31"/>
  <c r="Q170" i="31"/>
  <c r="R170" i="31"/>
  <c r="S170" i="31"/>
  <c r="T170" i="31"/>
  <c r="U170" i="31"/>
  <c r="V170" i="31"/>
  <c r="W170" i="31"/>
  <c r="X170" i="31"/>
  <c r="Q171" i="31"/>
  <c r="R171" i="31"/>
  <c r="S171" i="31"/>
  <c r="T171" i="31"/>
  <c r="U171" i="31"/>
  <c r="V171" i="31"/>
  <c r="W171" i="31"/>
  <c r="X171" i="31"/>
  <c r="Q172" i="31"/>
  <c r="R172" i="31"/>
  <c r="S172" i="31"/>
  <c r="T172" i="31"/>
  <c r="U172" i="31"/>
  <c r="V172" i="31"/>
  <c r="W172" i="31"/>
  <c r="X172" i="31"/>
  <c r="Q173" i="31"/>
  <c r="R173" i="31"/>
  <c r="S173" i="31"/>
  <c r="T173" i="31"/>
  <c r="U173" i="31"/>
  <c r="V173" i="31"/>
  <c r="W173" i="31"/>
  <c r="X173" i="31"/>
  <c r="AC173" i="31"/>
  <c r="AD173" i="31"/>
  <c r="Q174" i="31"/>
  <c r="R174" i="31"/>
  <c r="S174" i="31"/>
  <c r="T174" i="31"/>
  <c r="U174" i="31"/>
  <c r="V174" i="31"/>
  <c r="W174" i="31"/>
  <c r="X174" i="31"/>
  <c r="Q175" i="31"/>
  <c r="R175" i="31"/>
  <c r="S175" i="31"/>
  <c r="T175" i="31"/>
  <c r="U175" i="31"/>
  <c r="V175" i="31"/>
  <c r="W175" i="31"/>
  <c r="X175" i="31"/>
  <c r="AC175" i="31"/>
  <c r="AD175" i="31"/>
  <c r="Q176" i="31"/>
  <c r="R176" i="31"/>
  <c r="S176" i="31"/>
  <c r="T176" i="31"/>
  <c r="U176" i="31"/>
  <c r="V176" i="31"/>
  <c r="W176" i="31"/>
  <c r="X176" i="31"/>
  <c r="Q177" i="31"/>
  <c r="R177" i="31"/>
  <c r="S177" i="31"/>
  <c r="T177" i="31"/>
  <c r="U177" i="31"/>
  <c r="V177" i="31"/>
  <c r="W177" i="31"/>
  <c r="X177" i="31"/>
  <c r="AC177" i="31"/>
  <c r="AD177" i="31"/>
  <c r="Q178" i="31"/>
  <c r="R178" i="31"/>
  <c r="S178" i="31"/>
  <c r="T178" i="31"/>
  <c r="U178" i="31"/>
  <c r="V178" i="31"/>
  <c r="W178" i="31"/>
  <c r="X178" i="31"/>
  <c r="Q179" i="31"/>
  <c r="R179" i="31"/>
  <c r="S179" i="31"/>
  <c r="T179" i="31"/>
  <c r="U179" i="31"/>
  <c r="V179" i="31"/>
  <c r="W179" i="31"/>
  <c r="X179" i="31"/>
  <c r="AC179" i="31"/>
  <c r="AD179" i="31"/>
  <c r="Q180" i="31"/>
  <c r="R180" i="31"/>
  <c r="S180" i="31"/>
  <c r="T180" i="31"/>
  <c r="U180" i="31"/>
  <c r="V180" i="31"/>
  <c r="W180" i="31"/>
  <c r="X180" i="31"/>
  <c r="Q181" i="31"/>
  <c r="R181" i="31"/>
  <c r="S181" i="31"/>
  <c r="T181" i="31"/>
  <c r="U181" i="31"/>
  <c r="V181" i="31"/>
  <c r="W181" i="31"/>
  <c r="X181" i="31"/>
  <c r="AC181" i="31"/>
  <c r="AD181" i="31"/>
  <c r="Q182" i="31"/>
  <c r="R182" i="31"/>
  <c r="S182" i="31"/>
  <c r="T182" i="31"/>
  <c r="U182" i="31"/>
  <c r="V182" i="31"/>
  <c r="W182" i="31"/>
  <c r="X182" i="31"/>
  <c r="Q183" i="31"/>
  <c r="R183" i="31"/>
  <c r="S183" i="31"/>
  <c r="T183" i="31"/>
  <c r="U183" i="31"/>
  <c r="V183" i="31"/>
  <c r="W183" i="31"/>
  <c r="X183" i="31"/>
  <c r="AC183" i="31"/>
  <c r="AD183" i="31"/>
  <c r="Q184" i="31"/>
  <c r="R184" i="31"/>
  <c r="S184" i="31"/>
  <c r="T184" i="31"/>
  <c r="U184" i="31"/>
  <c r="V184" i="31"/>
  <c r="W184" i="31"/>
  <c r="X184" i="31"/>
  <c r="AC184" i="31"/>
  <c r="Q185" i="31"/>
  <c r="R185" i="31"/>
  <c r="S185" i="31"/>
  <c r="T185" i="31"/>
  <c r="U185" i="31"/>
  <c r="V185" i="31"/>
  <c r="W185" i="31"/>
  <c r="X185" i="31"/>
  <c r="AD185" i="31"/>
  <c r="AC185" i="31"/>
  <c r="Q186" i="31"/>
  <c r="R186" i="31"/>
  <c r="S186" i="31"/>
  <c r="T186" i="31"/>
  <c r="U186" i="31"/>
  <c r="V186" i="31"/>
  <c r="W186" i="31"/>
  <c r="X186" i="31"/>
  <c r="Q187" i="31"/>
  <c r="R187" i="31"/>
  <c r="S187" i="31"/>
  <c r="T187" i="31"/>
  <c r="U187" i="31"/>
  <c r="V187" i="31"/>
  <c r="W187" i="31"/>
  <c r="X187" i="31"/>
  <c r="AC187" i="31"/>
  <c r="AD187" i="31"/>
  <c r="Q188" i="31"/>
  <c r="R188" i="31"/>
  <c r="S188" i="31"/>
  <c r="T188" i="31"/>
  <c r="U188" i="31"/>
  <c r="V188" i="31"/>
  <c r="W188" i="31"/>
  <c r="X188" i="31"/>
  <c r="AC188" i="31"/>
  <c r="Q189" i="31"/>
  <c r="R189" i="31"/>
  <c r="S189" i="31"/>
  <c r="T189" i="31"/>
  <c r="U189" i="31"/>
  <c r="V189" i="31"/>
  <c r="W189" i="31"/>
  <c r="X189" i="31"/>
  <c r="AC189" i="31"/>
  <c r="Q190" i="31"/>
  <c r="R190" i="31"/>
  <c r="S190" i="31"/>
  <c r="T190" i="31"/>
  <c r="U190" i="31"/>
  <c r="V190" i="31"/>
  <c r="W190" i="31"/>
  <c r="X190" i="31"/>
  <c r="Q191" i="31"/>
  <c r="R191" i="31"/>
  <c r="S191" i="31"/>
  <c r="T191" i="31"/>
  <c r="U191" i="31"/>
  <c r="V191" i="31"/>
  <c r="W191" i="31"/>
  <c r="X191" i="31"/>
  <c r="AD191" i="31"/>
  <c r="Q192" i="31"/>
  <c r="R192" i="31"/>
  <c r="S192" i="31"/>
  <c r="T192" i="31"/>
  <c r="U192" i="31"/>
  <c r="V192" i="31"/>
  <c r="W192" i="31"/>
  <c r="X192" i="31"/>
  <c r="AC192" i="31"/>
  <c r="Q193" i="31"/>
  <c r="R193" i="31"/>
  <c r="S193" i="31"/>
  <c r="T193" i="31"/>
  <c r="U193" i="31"/>
  <c r="V193" i="31"/>
  <c r="W193" i="31"/>
  <c r="X193" i="31"/>
  <c r="AC193" i="31"/>
  <c r="Q194" i="31"/>
  <c r="R194" i="31"/>
  <c r="S194" i="31"/>
  <c r="T194" i="31"/>
  <c r="U194" i="31"/>
  <c r="V194" i="31"/>
  <c r="W194" i="31"/>
  <c r="X194" i="31"/>
  <c r="Q195" i="31"/>
  <c r="R195" i="31"/>
  <c r="S195" i="31"/>
  <c r="T195" i="31"/>
  <c r="U195" i="31"/>
  <c r="V195" i="31"/>
  <c r="W195" i="31"/>
  <c r="X195" i="31"/>
  <c r="AC195" i="31"/>
  <c r="AD195" i="31"/>
  <c r="Q196" i="31"/>
  <c r="R196" i="31"/>
  <c r="S196" i="31"/>
  <c r="T196" i="31"/>
  <c r="U196" i="31"/>
  <c r="V196" i="31"/>
  <c r="W196" i="31"/>
  <c r="X196" i="31"/>
  <c r="Q197" i="31"/>
  <c r="R197" i="31"/>
  <c r="S197" i="31"/>
  <c r="T197" i="31"/>
  <c r="U197" i="31"/>
  <c r="V197" i="31"/>
  <c r="W197" i="31"/>
  <c r="X197" i="31"/>
  <c r="AC197" i="31"/>
  <c r="AD197" i="31"/>
  <c r="Q198" i="31"/>
  <c r="R198" i="31"/>
  <c r="S198" i="31"/>
  <c r="T198" i="31"/>
  <c r="U198" i="31"/>
  <c r="AC198" i="31"/>
  <c r="V198" i="31"/>
  <c r="W198" i="31"/>
  <c r="X198" i="31"/>
  <c r="AD198" i="31"/>
  <c r="Q199" i="31"/>
  <c r="R199" i="31"/>
  <c r="S199" i="31"/>
  <c r="T199" i="31"/>
  <c r="U199" i="31"/>
  <c r="V199" i="31"/>
  <c r="W199" i="31"/>
  <c r="X199" i="31"/>
  <c r="AC199" i="31"/>
  <c r="Q200" i="31"/>
  <c r="R200" i="31"/>
  <c r="S200" i="31"/>
  <c r="T200" i="31"/>
  <c r="U200" i="31"/>
  <c r="V200" i="31"/>
  <c r="W200" i="31"/>
  <c r="X200" i="31"/>
  <c r="Q201" i="31"/>
  <c r="R201" i="31"/>
  <c r="S201" i="31"/>
  <c r="T201" i="31"/>
  <c r="U201" i="31"/>
  <c r="V201" i="31"/>
  <c r="W201" i="31"/>
  <c r="X201" i="31"/>
  <c r="AD201" i="31"/>
  <c r="AC201" i="31"/>
  <c r="Q202" i="31"/>
  <c r="R202" i="31"/>
  <c r="S202" i="31"/>
  <c r="T202" i="31"/>
  <c r="U202" i="31"/>
  <c r="V202" i="31"/>
  <c r="W202" i="31"/>
  <c r="X202" i="31"/>
  <c r="AC202" i="31"/>
  <c r="Q203" i="31"/>
  <c r="R203" i="31"/>
  <c r="S203" i="31"/>
  <c r="T203" i="31"/>
  <c r="U203" i="31"/>
  <c r="V203" i="31"/>
  <c r="W203" i="31"/>
  <c r="X203" i="31"/>
  <c r="AC203" i="31"/>
  <c r="AD203" i="31"/>
  <c r="Q204" i="31"/>
  <c r="R204" i="31"/>
  <c r="S204" i="31"/>
  <c r="T204" i="31"/>
  <c r="U204" i="31"/>
  <c r="V204" i="31"/>
  <c r="W204" i="31"/>
  <c r="X204" i="31"/>
  <c r="Q205" i="31"/>
  <c r="R205" i="31"/>
  <c r="S205" i="31"/>
  <c r="T205" i="31"/>
  <c r="U205" i="31"/>
  <c r="V205" i="31"/>
  <c r="W205" i="31"/>
  <c r="X205" i="31"/>
  <c r="Q206" i="31"/>
  <c r="R206" i="31"/>
  <c r="S206" i="31"/>
  <c r="T206" i="31"/>
  <c r="U206" i="31"/>
  <c r="V206" i="31"/>
  <c r="W206" i="31"/>
  <c r="X206" i="31"/>
  <c r="AC206" i="31"/>
  <c r="AD206" i="31"/>
  <c r="Q207" i="31"/>
  <c r="R207" i="31"/>
  <c r="S207" i="31"/>
  <c r="T207" i="31"/>
  <c r="U207" i="31"/>
  <c r="V207" i="31"/>
  <c r="W207" i="31"/>
  <c r="X207" i="31"/>
  <c r="AC207" i="31"/>
  <c r="Q208" i="31"/>
  <c r="R208" i="31"/>
  <c r="S208" i="31"/>
  <c r="T208" i="31"/>
  <c r="U208" i="31"/>
  <c r="V208" i="31"/>
  <c r="W208" i="31"/>
  <c r="X208" i="31"/>
  <c r="Q209" i="31"/>
  <c r="R209" i="31"/>
  <c r="S209" i="31"/>
  <c r="T209" i="31"/>
  <c r="U209" i="31"/>
  <c r="AC209" i="31"/>
  <c r="V209" i="31"/>
  <c r="W209" i="31"/>
  <c r="X209" i="31"/>
  <c r="Q210" i="31"/>
  <c r="R210" i="31"/>
  <c r="S210" i="31"/>
  <c r="T210" i="31"/>
  <c r="U210" i="31"/>
  <c r="V210" i="31"/>
  <c r="W210" i="31"/>
  <c r="X210" i="31"/>
  <c r="Q211" i="31"/>
  <c r="R211" i="31"/>
  <c r="S211" i="31"/>
  <c r="T211" i="31"/>
  <c r="U211" i="31"/>
  <c r="V211" i="31"/>
  <c r="W211" i="31"/>
  <c r="X211" i="31"/>
  <c r="AC211" i="31"/>
  <c r="AD211" i="31"/>
  <c r="Q212" i="31"/>
  <c r="R212" i="31"/>
  <c r="S212" i="31"/>
  <c r="T212" i="31"/>
  <c r="U212" i="31"/>
  <c r="V212" i="31"/>
  <c r="W212" i="31"/>
  <c r="X212" i="31"/>
  <c r="AC212" i="31"/>
  <c r="Q213" i="31"/>
  <c r="R213" i="31"/>
  <c r="S213" i="31"/>
  <c r="T213" i="31"/>
  <c r="U213" i="31"/>
  <c r="V213" i="31"/>
  <c r="W213" i="31"/>
  <c r="X213" i="31"/>
  <c r="Q214" i="31"/>
  <c r="R214" i="31"/>
  <c r="S214" i="31"/>
  <c r="T214" i="31"/>
  <c r="U214" i="31"/>
  <c r="AC214" i="31"/>
  <c r="V214" i="31"/>
  <c r="W214" i="31"/>
  <c r="X214" i="31"/>
  <c r="Q215" i="31"/>
  <c r="R215" i="31"/>
  <c r="S215" i="31"/>
  <c r="T215" i="31"/>
  <c r="U215" i="31"/>
  <c r="V215" i="31"/>
  <c r="W215" i="31"/>
  <c r="X215" i="31"/>
  <c r="Q216" i="31"/>
  <c r="R216" i="31"/>
  <c r="S216" i="31"/>
  <c r="T216" i="31"/>
  <c r="U216" i="31"/>
  <c r="V216" i="31"/>
  <c r="W216" i="31"/>
  <c r="X216" i="31"/>
  <c r="AC216" i="31"/>
  <c r="AD216" i="31"/>
  <c r="Q217" i="31"/>
  <c r="R217" i="31"/>
  <c r="S217" i="31"/>
  <c r="T217" i="31"/>
  <c r="U217" i="31"/>
  <c r="V217" i="31"/>
  <c r="W217" i="31"/>
  <c r="X217" i="31"/>
  <c r="Q218" i="31"/>
  <c r="R218" i="31"/>
  <c r="S218" i="31"/>
  <c r="T218" i="31"/>
  <c r="U218" i="31"/>
  <c r="V218" i="31"/>
  <c r="W218" i="31"/>
  <c r="X218" i="31"/>
  <c r="Q219" i="31"/>
  <c r="R219" i="31"/>
  <c r="S219" i="31"/>
  <c r="T219" i="31"/>
  <c r="U219" i="31"/>
  <c r="AC219" i="31"/>
  <c r="V219" i="31"/>
  <c r="W219" i="31"/>
  <c r="X219" i="31"/>
  <c r="Q220" i="31"/>
  <c r="R220" i="31"/>
  <c r="S220" i="31"/>
  <c r="T220" i="31"/>
  <c r="U220" i="31"/>
  <c r="V220" i="31"/>
  <c r="W220" i="31"/>
  <c r="X220" i="31"/>
  <c r="Q221" i="31"/>
  <c r="R221" i="31"/>
  <c r="S221" i="31"/>
  <c r="T221" i="31"/>
  <c r="U221" i="31"/>
  <c r="V221" i="31"/>
  <c r="W221" i="31"/>
  <c r="X221" i="31"/>
  <c r="AC221" i="31"/>
  <c r="AD221" i="31"/>
  <c r="Q222" i="31"/>
  <c r="R222" i="31"/>
  <c r="S222" i="31"/>
  <c r="T222" i="31"/>
  <c r="U222" i="31"/>
  <c r="V222" i="31"/>
  <c r="W222" i="31"/>
  <c r="X222" i="31"/>
  <c r="Q223" i="31"/>
  <c r="R223" i="31"/>
  <c r="S223" i="31"/>
  <c r="T223" i="31"/>
  <c r="U223" i="31"/>
  <c r="V223" i="31"/>
  <c r="W223" i="31"/>
  <c r="X223" i="31"/>
  <c r="Q224" i="31"/>
  <c r="R224" i="31"/>
  <c r="S224" i="31"/>
  <c r="T224" i="31"/>
  <c r="U224" i="31"/>
  <c r="AC224" i="31"/>
  <c r="V224" i="31"/>
  <c r="W224" i="31"/>
  <c r="X224" i="31"/>
  <c r="Q225" i="31"/>
  <c r="R225" i="31"/>
  <c r="S225" i="31"/>
  <c r="T225" i="31"/>
  <c r="U225" i="31"/>
  <c r="V225" i="31"/>
  <c r="W225" i="31"/>
  <c r="X225" i="31"/>
  <c r="Q226" i="31"/>
  <c r="R226" i="31"/>
  <c r="S226" i="31"/>
  <c r="T226" i="31"/>
  <c r="U226" i="31"/>
  <c r="V226" i="31"/>
  <c r="W226" i="31"/>
  <c r="X226" i="31"/>
  <c r="AC226" i="31"/>
  <c r="AD226" i="31"/>
  <c r="Q227" i="31"/>
  <c r="R227" i="31"/>
  <c r="S227" i="31"/>
  <c r="T227" i="31"/>
  <c r="U227" i="31"/>
  <c r="V227" i="31"/>
  <c r="W227" i="31"/>
  <c r="X227" i="31"/>
  <c r="Q228" i="31"/>
  <c r="R228" i="31"/>
  <c r="S228" i="31"/>
  <c r="T228" i="31"/>
  <c r="U228" i="31"/>
  <c r="V228" i="31"/>
  <c r="W228" i="31"/>
  <c r="X228" i="31"/>
  <c r="Q229" i="31"/>
  <c r="R229" i="31"/>
  <c r="S229" i="31"/>
  <c r="T229" i="31"/>
  <c r="U229" i="31"/>
  <c r="V229" i="31"/>
  <c r="W229" i="31"/>
  <c r="X229" i="31"/>
  <c r="Q230" i="31"/>
  <c r="R230" i="31"/>
  <c r="S230" i="31"/>
  <c r="T230" i="31"/>
  <c r="U230" i="31"/>
  <c r="V230" i="31"/>
  <c r="W230" i="31"/>
  <c r="X230" i="31"/>
  <c r="Q231" i="31"/>
  <c r="R231" i="31"/>
  <c r="S231" i="31"/>
  <c r="T231" i="31"/>
  <c r="U231" i="31"/>
  <c r="V231" i="31"/>
  <c r="W231" i="31"/>
  <c r="X231" i="31"/>
  <c r="AC231" i="31"/>
  <c r="AD231" i="31"/>
  <c r="Q232" i="31"/>
  <c r="R232" i="31"/>
  <c r="S232" i="31"/>
  <c r="T232" i="31"/>
  <c r="U232" i="31"/>
  <c r="V232" i="31"/>
  <c r="W232" i="31"/>
  <c r="AC232" i="31"/>
  <c r="X232" i="31"/>
  <c r="Q233" i="31"/>
  <c r="R233" i="31"/>
  <c r="S233" i="31"/>
  <c r="T233" i="31"/>
  <c r="U233" i="31"/>
  <c r="V233" i="31"/>
  <c r="W233" i="31"/>
  <c r="X233" i="31"/>
  <c r="Q234" i="31"/>
  <c r="R234" i="31"/>
  <c r="S234" i="31"/>
  <c r="T234" i="31"/>
  <c r="U234" i="31"/>
  <c r="V234" i="31"/>
  <c r="W234" i="31"/>
  <c r="X234" i="31"/>
  <c r="Q235" i="31"/>
  <c r="R235" i="31"/>
  <c r="S235" i="31"/>
  <c r="T235" i="31"/>
  <c r="U235" i="31"/>
  <c r="V235" i="31"/>
  <c r="W235" i="31"/>
  <c r="X235" i="31"/>
  <c r="Q236" i="31"/>
  <c r="R236" i="31"/>
  <c r="S236" i="31"/>
  <c r="T236" i="31"/>
  <c r="U236" i="31"/>
  <c r="V236" i="31"/>
  <c r="W236" i="31"/>
  <c r="X236" i="31"/>
  <c r="AC236" i="31"/>
  <c r="AD236" i="31"/>
  <c r="Q237" i="31"/>
  <c r="R237" i="31"/>
  <c r="S237" i="31"/>
  <c r="T237" i="31"/>
  <c r="U237" i="31"/>
  <c r="V237" i="31"/>
  <c r="W237" i="31"/>
  <c r="X237" i="31"/>
  <c r="Q238" i="31"/>
  <c r="R238" i="31"/>
  <c r="S238" i="31"/>
  <c r="T238" i="31"/>
  <c r="U238" i="31"/>
  <c r="V238" i="31"/>
  <c r="W238" i="31"/>
  <c r="X238" i="31"/>
  <c r="AC238" i="31"/>
  <c r="Q239" i="31"/>
  <c r="R239" i="31"/>
  <c r="S239" i="31"/>
  <c r="T239" i="31"/>
  <c r="U239" i="31"/>
  <c r="V239" i="31"/>
  <c r="W239" i="31"/>
  <c r="X239" i="31"/>
  <c r="AC239" i="31"/>
  <c r="Q240" i="31"/>
  <c r="R240" i="31"/>
  <c r="S240" i="31"/>
  <c r="T240" i="31"/>
  <c r="U240" i="31"/>
  <c r="V240" i="31"/>
  <c r="W240" i="31"/>
  <c r="X240" i="31"/>
  <c r="Q241" i="31"/>
  <c r="R241" i="31"/>
  <c r="S241" i="31"/>
  <c r="T241" i="31"/>
  <c r="U241" i="31"/>
  <c r="AC241" i="31"/>
  <c r="V241" i="31"/>
  <c r="W241" i="31"/>
  <c r="X241" i="31"/>
  <c r="AD241" i="31"/>
  <c r="Q242" i="31"/>
  <c r="R242" i="31"/>
  <c r="S242" i="31"/>
  <c r="T242" i="31"/>
  <c r="U242" i="31"/>
  <c r="V242" i="31"/>
  <c r="W242" i="31"/>
  <c r="X242" i="31"/>
  <c r="AD242" i="31"/>
  <c r="Q243" i="31"/>
  <c r="R243" i="31"/>
  <c r="S243" i="31"/>
  <c r="T243" i="31"/>
  <c r="U243" i="31"/>
  <c r="V243" i="31"/>
  <c r="W243" i="31"/>
  <c r="X243" i="31"/>
  <c r="Q244" i="31"/>
  <c r="R244" i="31"/>
  <c r="S244" i="31"/>
  <c r="T244" i="31"/>
  <c r="U244" i="31"/>
  <c r="V244" i="31"/>
  <c r="W244" i="31"/>
  <c r="X244" i="31"/>
  <c r="Q245" i="31"/>
  <c r="R245" i="31"/>
  <c r="S245" i="31"/>
  <c r="T245" i="31"/>
  <c r="U245" i="31"/>
  <c r="V245" i="31"/>
  <c r="W245" i="31"/>
  <c r="X245" i="31"/>
  <c r="Q246" i="31"/>
  <c r="R246" i="31"/>
  <c r="S246" i="31"/>
  <c r="T246" i="31"/>
  <c r="U246" i="31"/>
  <c r="V246" i="31"/>
  <c r="W246" i="31"/>
  <c r="X246" i="31"/>
  <c r="AD246" i="31"/>
  <c r="Q247" i="31"/>
  <c r="R247" i="31"/>
  <c r="S247" i="31"/>
  <c r="T247" i="31"/>
  <c r="U247" i="31"/>
  <c r="V247" i="31"/>
  <c r="W247" i="31"/>
  <c r="X247" i="31"/>
  <c r="Q248" i="31"/>
  <c r="R248" i="31"/>
  <c r="S248" i="31"/>
  <c r="T248" i="31"/>
  <c r="U248" i="31"/>
  <c r="V248" i="31"/>
  <c r="W248" i="31"/>
  <c r="X248" i="31"/>
  <c r="Q249" i="31"/>
  <c r="R249" i="31"/>
  <c r="S249" i="31"/>
  <c r="T249" i="31"/>
  <c r="U249" i="31"/>
  <c r="V249" i="31"/>
  <c r="W249" i="31"/>
  <c r="X249" i="31"/>
  <c r="Q250" i="31"/>
  <c r="R250" i="31"/>
  <c r="S250" i="31"/>
  <c r="T250" i="31"/>
  <c r="U250" i="31"/>
  <c r="V250" i="31"/>
  <c r="W250" i="31"/>
  <c r="X250" i="31"/>
  <c r="AD250" i="31"/>
  <c r="Q251" i="31"/>
  <c r="R251" i="31"/>
  <c r="S251" i="31"/>
  <c r="T251" i="31"/>
  <c r="U251" i="31"/>
  <c r="V251" i="31"/>
  <c r="W251" i="31"/>
  <c r="X251" i="31"/>
  <c r="Q252" i="31"/>
  <c r="R252" i="31"/>
  <c r="S252" i="31"/>
  <c r="T252" i="31"/>
  <c r="U252" i="31"/>
  <c r="V252" i="31"/>
  <c r="W252" i="31"/>
  <c r="X252" i="31"/>
  <c r="Q253" i="31"/>
  <c r="R253" i="31"/>
  <c r="S253" i="31"/>
  <c r="T253" i="31"/>
  <c r="U253" i="31"/>
  <c r="V253" i="31"/>
  <c r="W253" i="31"/>
  <c r="X253" i="31"/>
  <c r="Q254" i="31"/>
  <c r="R254" i="31"/>
  <c r="S254" i="31"/>
  <c r="T254" i="31"/>
  <c r="U254" i="31"/>
  <c r="V254" i="31"/>
  <c r="W254" i="31"/>
  <c r="X254" i="31"/>
  <c r="AD254" i="31"/>
  <c r="Q255" i="31"/>
  <c r="R255" i="31"/>
  <c r="S255" i="31"/>
  <c r="T255" i="31"/>
  <c r="U255" i="31"/>
  <c r="V255" i="31"/>
  <c r="W255" i="31"/>
  <c r="X255" i="31"/>
  <c r="Q256" i="31"/>
  <c r="R256" i="31"/>
  <c r="S256" i="31"/>
  <c r="T256" i="31"/>
  <c r="U256" i="31"/>
  <c r="V256" i="31"/>
  <c r="W256" i="31"/>
  <c r="X256" i="31"/>
  <c r="Q257" i="31"/>
  <c r="R257" i="31"/>
  <c r="S257" i="31"/>
  <c r="T257" i="31"/>
  <c r="U257" i="31"/>
  <c r="V257" i="31"/>
  <c r="W257" i="31"/>
  <c r="X257" i="31"/>
  <c r="Q258" i="31"/>
  <c r="R258" i="31"/>
  <c r="S258" i="31"/>
  <c r="T258" i="31"/>
  <c r="U258" i="31"/>
  <c r="V258" i="31"/>
  <c r="W258" i="31"/>
  <c r="X258" i="31"/>
  <c r="AD258" i="31"/>
  <c r="Q259" i="31"/>
  <c r="R259" i="31"/>
  <c r="S259" i="31"/>
  <c r="T259" i="31"/>
  <c r="U259" i="31"/>
  <c r="V259" i="31"/>
  <c r="W259" i="31"/>
  <c r="X259" i="31"/>
  <c r="Q260" i="31"/>
  <c r="R260" i="31"/>
  <c r="S260" i="31"/>
  <c r="T260" i="31"/>
  <c r="U260" i="31"/>
  <c r="V260" i="31"/>
  <c r="W260" i="31"/>
  <c r="X260" i="31"/>
  <c r="Q261" i="31"/>
  <c r="R261" i="31"/>
  <c r="S261" i="31"/>
  <c r="T261" i="31"/>
  <c r="U261" i="31"/>
  <c r="V261" i="31"/>
  <c r="W261" i="31"/>
  <c r="X261" i="31"/>
  <c r="Q262" i="31"/>
  <c r="R262" i="31"/>
  <c r="S262" i="31"/>
  <c r="T262" i="31"/>
  <c r="U262" i="31"/>
  <c r="V262" i="31"/>
  <c r="W262" i="31"/>
  <c r="X262" i="31"/>
  <c r="AD262" i="31"/>
  <c r="Q263" i="31"/>
  <c r="R263" i="31"/>
  <c r="S263" i="31"/>
  <c r="T263" i="31"/>
  <c r="U263" i="31"/>
  <c r="V263" i="31"/>
  <c r="W263" i="31"/>
  <c r="X263" i="31"/>
  <c r="Q264" i="31"/>
  <c r="R264" i="31"/>
  <c r="S264" i="31"/>
  <c r="T264" i="31"/>
  <c r="U264" i="31"/>
  <c r="V264" i="31"/>
  <c r="W264" i="31"/>
  <c r="X264" i="31"/>
  <c r="Q265" i="31"/>
  <c r="R265" i="31"/>
  <c r="S265" i="31"/>
  <c r="T265" i="31"/>
  <c r="U265" i="31"/>
  <c r="V265" i="31"/>
  <c r="W265" i="31"/>
  <c r="X265" i="31"/>
  <c r="Q266" i="31"/>
  <c r="R266" i="31"/>
  <c r="S266" i="31"/>
  <c r="T266" i="31"/>
  <c r="U266" i="31"/>
  <c r="V266" i="31"/>
  <c r="W266" i="31"/>
  <c r="X266" i="31"/>
  <c r="AD266" i="31"/>
  <c r="Q267" i="31"/>
  <c r="R267" i="31"/>
  <c r="S267" i="31"/>
  <c r="T267" i="31"/>
  <c r="U267" i="31"/>
  <c r="V267" i="31"/>
  <c r="W267" i="31"/>
  <c r="X267" i="31"/>
  <c r="Q268" i="31"/>
  <c r="R268" i="31"/>
  <c r="S268" i="31"/>
  <c r="T268" i="31"/>
  <c r="U268" i="31"/>
  <c r="V268" i="31"/>
  <c r="W268" i="31"/>
  <c r="X268" i="31"/>
  <c r="Q269" i="31"/>
  <c r="R269" i="31"/>
  <c r="S269" i="31"/>
  <c r="T269" i="31"/>
  <c r="U269" i="31"/>
  <c r="V269" i="31"/>
  <c r="W269" i="31"/>
  <c r="X269" i="31"/>
  <c r="Q270" i="31"/>
  <c r="R270" i="31"/>
  <c r="S270" i="31"/>
  <c r="T270" i="31"/>
  <c r="U270" i="31"/>
  <c r="V270" i="31"/>
  <c r="W270" i="31"/>
  <c r="X270" i="31"/>
  <c r="AD270" i="31"/>
  <c r="Q271" i="31"/>
  <c r="R271" i="31"/>
  <c r="S271" i="31"/>
  <c r="T271" i="31"/>
  <c r="U271" i="31"/>
  <c r="V271" i="31"/>
  <c r="W271" i="31"/>
  <c r="X271" i="31"/>
  <c r="Q272" i="31"/>
  <c r="R272" i="31"/>
  <c r="S272" i="31"/>
  <c r="T272" i="31"/>
  <c r="U272" i="31"/>
  <c r="V272" i="31"/>
  <c r="W272" i="31"/>
  <c r="X272" i="31"/>
  <c r="Q273" i="31"/>
  <c r="R273" i="31"/>
  <c r="S273" i="31"/>
  <c r="T273" i="31"/>
  <c r="U273" i="31"/>
  <c r="V273" i="31"/>
  <c r="W273" i="31"/>
  <c r="X273" i="31"/>
  <c r="Q274" i="31"/>
  <c r="R274" i="31"/>
  <c r="S274" i="31"/>
  <c r="T274" i="31"/>
  <c r="U274" i="31"/>
  <c r="V274" i="31"/>
  <c r="W274" i="31"/>
  <c r="X274" i="31"/>
  <c r="Q275" i="31"/>
  <c r="R275" i="31"/>
  <c r="S275" i="31"/>
  <c r="T275" i="31"/>
  <c r="U275" i="31"/>
  <c r="V275" i="31"/>
  <c r="W275" i="31"/>
  <c r="X275" i="31"/>
  <c r="Q276" i="31"/>
  <c r="R276" i="31"/>
  <c r="S276" i="31"/>
  <c r="T276" i="31"/>
  <c r="U276" i="31"/>
  <c r="V276" i="31"/>
  <c r="W276" i="31"/>
  <c r="X276" i="31"/>
  <c r="Q277" i="31"/>
  <c r="R277" i="31"/>
  <c r="S277" i="31"/>
  <c r="T277" i="31"/>
  <c r="U277" i="31"/>
  <c r="V277" i="31"/>
  <c r="W277" i="31"/>
  <c r="X277" i="31"/>
  <c r="Q278" i="31"/>
  <c r="R278" i="31"/>
  <c r="S278" i="31"/>
  <c r="T278" i="31"/>
  <c r="U278" i="31"/>
  <c r="V278" i="31"/>
  <c r="W278" i="31"/>
  <c r="X278" i="31"/>
  <c r="Q279" i="31"/>
  <c r="R279" i="31"/>
  <c r="S279" i="31"/>
  <c r="T279" i="31"/>
  <c r="U279" i="31"/>
  <c r="V279" i="31"/>
  <c r="W279" i="31"/>
  <c r="X279" i="31"/>
  <c r="Q280" i="31"/>
  <c r="R280" i="31"/>
  <c r="S280" i="31"/>
  <c r="T280" i="31"/>
  <c r="U280" i="31"/>
  <c r="V280" i="31"/>
  <c r="W280" i="31"/>
  <c r="X280" i="31"/>
  <c r="Q281" i="31"/>
  <c r="R281" i="31"/>
  <c r="S281" i="31"/>
  <c r="T281" i="31"/>
  <c r="U281" i="31"/>
  <c r="V281" i="31"/>
  <c r="W281" i="31"/>
  <c r="X281" i="31"/>
  <c r="Q282" i="31"/>
  <c r="R282" i="31"/>
  <c r="S282" i="31"/>
  <c r="T282" i="31"/>
  <c r="U282" i="31"/>
  <c r="V282" i="31"/>
  <c r="W282" i="31"/>
  <c r="X282" i="31"/>
  <c r="Q283" i="31"/>
  <c r="R283" i="31"/>
  <c r="S283" i="31"/>
  <c r="T283" i="31"/>
  <c r="U283" i="31"/>
  <c r="V283" i="31"/>
  <c r="W283" i="31"/>
  <c r="X283" i="31"/>
  <c r="Q284" i="31"/>
  <c r="R284" i="31"/>
  <c r="S284" i="31"/>
  <c r="T284" i="31"/>
  <c r="U284" i="31"/>
  <c r="V284" i="31"/>
  <c r="W284" i="31"/>
  <c r="X284" i="31"/>
  <c r="Q285" i="31"/>
  <c r="R285" i="31"/>
  <c r="S285" i="31"/>
  <c r="T285" i="31"/>
  <c r="U285" i="31"/>
  <c r="V285" i="31"/>
  <c r="W285" i="31"/>
  <c r="X285" i="31"/>
  <c r="Q286" i="31"/>
  <c r="R286" i="31"/>
  <c r="S286" i="31"/>
  <c r="T286" i="31"/>
  <c r="U286" i="31"/>
  <c r="AD286" i="31"/>
  <c r="V286" i="31"/>
  <c r="W286" i="31"/>
  <c r="X286" i="31"/>
  <c r="Q287" i="31"/>
  <c r="R287" i="31"/>
  <c r="S287" i="31"/>
  <c r="T287" i="31"/>
  <c r="U287" i="31"/>
  <c r="V287" i="31"/>
  <c r="W287" i="31"/>
  <c r="X287" i="31"/>
  <c r="Q288" i="31"/>
  <c r="R288" i="31"/>
  <c r="S288" i="31"/>
  <c r="T288" i="31"/>
  <c r="U288" i="31"/>
  <c r="V288" i="31"/>
  <c r="W288" i="31"/>
  <c r="X288" i="31"/>
  <c r="Q289" i="31"/>
  <c r="R289" i="31"/>
  <c r="S289" i="31"/>
  <c r="T289" i="31"/>
  <c r="U289" i="31"/>
  <c r="V289" i="31"/>
  <c r="W289" i="31"/>
  <c r="X289" i="31"/>
  <c r="Q290" i="31"/>
  <c r="R290" i="31"/>
  <c r="S290" i="31"/>
  <c r="T290" i="31"/>
  <c r="U290" i="31"/>
  <c r="V290" i="31"/>
  <c r="W290" i="31"/>
  <c r="X290" i="31"/>
  <c r="AD290" i="31"/>
  <c r="Q291" i="31"/>
  <c r="R291" i="31"/>
  <c r="S291" i="31"/>
  <c r="T291" i="31"/>
  <c r="U291" i="31"/>
  <c r="V291" i="31"/>
  <c r="W291" i="31"/>
  <c r="X291" i="31"/>
  <c r="Q292" i="31"/>
  <c r="R292" i="31"/>
  <c r="S292" i="31"/>
  <c r="T292" i="31"/>
  <c r="U292" i="31"/>
  <c r="V292" i="31"/>
  <c r="W292" i="31"/>
  <c r="X292" i="31"/>
  <c r="Q293" i="31"/>
  <c r="R293" i="31"/>
  <c r="S293" i="31"/>
  <c r="T293" i="31"/>
  <c r="U293" i="31"/>
  <c r="V293" i="31"/>
  <c r="W293" i="31"/>
  <c r="X293" i="31"/>
  <c r="Q294" i="31"/>
  <c r="R294" i="31"/>
  <c r="S294" i="31"/>
  <c r="T294" i="31"/>
  <c r="U294" i="31"/>
  <c r="V294" i="31"/>
  <c r="W294" i="31"/>
  <c r="X294" i="31"/>
  <c r="AD294" i="31"/>
  <c r="Q295" i="31"/>
  <c r="R295" i="31"/>
  <c r="S295" i="31"/>
  <c r="T295" i="31"/>
  <c r="U295" i="31"/>
  <c r="V295" i="31"/>
  <c r="W295" i="31"/>
  <c r="X295" i="31"/>
  <c r="Q296" i="31"/>
  <c r="R296" i="31"/>
  <c r="S296" i="31"/>
  <c r="T296" i="31"/>
  <c r="U296" i="31"/>
  <c r="V296" i="31"/>
  <c r="W296" i="31"/>
  <c r="X296" i="31"/>
  <c r="Q297" i="31"/>
  <c r="R297" i="31"/>
  <c r="S297" i="31"/>
  <c r="T297" i="31"/>
  <c r="U297" i="31"/>
  <c r="V297" i="31"/>
  <c r="W297" i="31"/>
  <c r="X297" i="31"/>
  <c r="Q298" i="31"/>
  <c r="R298" i="31"/>
  <c r="S298" i="31"/>
  <c r="T298" i="31"/>
  <c r="U298" i="31"/>
  <c r="V298" i="31"/>
  <c r="W298" i="31"/>
  <c r="X298" i="31"/>
  <c r="Q299" i="31"/>
  <c r="R299" i="31"/>
  <c r="S299" i="31"/>
  <c r="T299" i="31"/>
  <c r="U299" i="31"/>
  <c r="V299" i="31"/>
  <c r="W299" i="31"/>
  <c r="X299" i="31"/>
  <c r="Q300" i="31"/>
  <c r="R300" i="31"/>
  <c r="S300" i="31"/>
  <c r="T300" i="31"/>
  <c r="U300" i="31"/>
  <c r="V300" i="31"/>
  <c r="W300" i="31"/>
  <c r="X300" i="31"/>
  <c r="Q301" i="31"/>
  <c r="R301" i="31"/>
  <c r="S301" i="31"/>
  <c r="T301" i="31"/>
  <c r="U301" i="31"/>
  <c r="V301" i="31"/>
  <c r="W301" i="31"/>
  <c r="X301" i="31"/>
  <c r="Q302" i="31"/>
  <c r="R302" i="31"/>
  <c r="S302" i="31"/>
  <c r="T302" i="31"/>
  <c r="U302" i="31"/>
  <c r="V302" i="31"/>
  <c r="W302" i="31"/>
  <c r="X302" i="31"/>
  <c r="Q303" i="31"/>
  <c r="R303" i="31"/>
  <c r="S303" i="31"/>
  <c r="T303" i="31"/>
  <c r="U303" i="31"/>
  <c r="V303" i="31"/>
  <c r="W303" i="31"/>
  <c r="X303" i="31"/>
  <c r="Q304" i="31"/>
  <c r="R304" i="31"/>
  <c r="S304" i="31"/>
  <c r="T304" i="31"/>
  <c r="U304" i="31"/>
  <c r="V304" i="31"/>
  <c r="W304" i="31"/>
  <c r="X304" i="31"/>
  <c r="Q305" i="31"/>
  <c r="R305" i="31"/>
  <c r="S305" i="31"/>
  <c r="T305" i="31"/>
  <c r="U305" i="31"/>
  <c r="V305" i="31"/>
  <c r="W305" i="31"/>
  <c r="X305" i="31"/>
  <c r="Q306" i="31"/>
  <c r="R306" i="31"/>
  <c r="S306" i="31"/>
  <c r="T306" i="31"/>
  <c r="U306" i="31"/>
  <c r="V306" i="31"/>
  <c r="W306" i="31"/>
  <c r="X306" i="31"/>
  <c r="Q307" i="31"/>
  <c r="R307" i="31"/>
  <c r="S307" i="31"/>
  <c r="T307" i="31"/>
  <c r="U307" i="31"/>
  <c r="V307" i="31"/>
  <c r="W307" i="31"/>
  <c r="X307" i="31"/>
  <c r="Q308" i="31"/>
  <c r="R308" i="31"/>
  <c r="S308" i="31"/>
  <c r="T308" i="31"/>
  <c r="U308" i="31"/>
  <c r="V308" i="31"/>
  <c r="W308" i="31"/>
  <c r="X308" i="31"/>
  <c r="Q309" i="31"/>
  <c r="R309" i="31"/>
  <c r="S309" i="31"/>
  <c r="T309" i="31"/>
  <c r="U309" i="31"/>
  <c r="V309" i="31"/>
  <c r="W309" i="31"/>
  <c r="X309" i="31"/>
  <c r="Q310" i="31"/>
  <c r="R310" i="31"/>
  <c r="S310" i="31"/>
  <c r="T310" i="31"/>
  <c r="U310" i="31"/>
  <c r="V310" i="31"/>
  <c r="W310" i="31"/>
  <c r="X310" i="31"/>
  <c r="Q311" i="31"/>
  <c r="R311" i="31"/>
  <c r="S311" i="31"/>
  <c r="T311" i="31"/>
  <c r="U311" i="31"/>
  <c r="V311" i="31"/>
  <c r="W311" i="31"/>
  <c r="X311" i="31"/>
  <c r="Q312" i="31"/>
  <c r="R312" i="31"/>
  <c r="S312" i="31"/>
  <c r="T312" i="31"/>
  <c r="U312" i="31"/>
  <c r="V312" i="31"/>
  <c r="W312" i="31"/>
  <c r="X312" i="31"/>
  <c r="Q313" i="31"/>
  <c r="R313" i="31"/>
  <c r="S313" i="31"/>
  <c r="T313" i="31"/>
  <c r="U313" i="31"/>
  <c r="V313" i="31"/>
  <c r="W313" i="31"/>
  <c r="X313" i="31"/>
  <c r="Q314" i="31"/>
  <c r="R314" i="31"/>
  <c r="S314" i="31"/>
  <c r="T314" i="31"/>
  <c r="U314" i="31"/>
  <c r="V314" i="31"/>
  <c r="W314" i="31"/>
  <c r="X314" i="31"/>
  <c r="Q315" i="31"/>
  <c r="R315" i="31"/>
  <c r="S315" i="31"/>
  <c r="T315" i="31"/>
  <c r="U315" i="31"/>
  <c r="V315" i="31"/>
  <c r="W315" i="31"/>
  <c r="X315" i="31"/>
  <c r="Q316" i="31"/>
  <c r="R316" i="31"/>
  <c r="S316" i="31"/>
  <c r="T316" i="31"/>
  <c r="U316" i="31"/>
  <c r="V316" i="31"/>
  <c r="W316" i="31"/>
  <c r="X316" i="31"/>
  <c r="Q317" i="31"/>
  <c r="R317" i="31"/>
  <c r="S317" i="31"/>
  <c r="T317" i="31"/>
  <c r="U317" i="31"/>
  <c r="V317" i="31"/>
  <c r="W317" i="31"/>
  <c r="X317" i="31"/>
  <c r="Q318" i="31"/>
  <c r="R318" i="31"/>
  <c r="S318" i="31"/>
  <c r="T318" i="31"/>
  <c r="U318" i="31"/>
  <c r="V318" i="31"/>
  <c r="W318" i="31"/>
  <c r="X318" i="31"/>
  <c r="Q319" i="31"/>
  <c r="R319" i="31"/>
  <c r="S319" i="31"/>
  <c r="T319" i="31"/>
  <c r="U319" i="31"/>
  <c r="V319" i="31"/>
  <c r="W319" i="31"/>
  <c r="X319" i="31"/>
  <c r="Q320" i="31"/>
  <c r="R320" i="31"/>
  <c r="S320" i="31"/>
  <c r="T320" i="31"/>
  <c r="U320" i="31"/>
  <c r="V320" i="31"/>
  <c r="W320" i="31"/>
  <c r="X320" i="31"/>
  <c r="Q321" i="31"/>
  <c r="R321" i="31"/>
  <c r="S321" i="31"/>
  <c r="T321" i="31"/>
  <c r="U321" i="31"/>
  <c r="V321" i="31"/>
  <c r="W321" i="31"/>
  <c r="X321" i="31"/>
  <c r="Q322" i="31"/>
  <c r="R322" i="31"/>
  <c r="S322" i="31"/>
  <c r="T322" i="31"/>
  <c r="U322" i="31"/>
  <c r="AD322" i="31"/>
  <c r="V322" i="31"/>
  <c r="W322" i="31"/>
  <c r="X322" i="31"/>
  <c r="Q323" i="31"/>
  <c r="R323" i="31"/>
  <c r="S323" i="31"/>
  <c r="T323" i="31"/>
  <c r="U323" i="31"/>
  <c r="V323" i="31"/>
  <c r="W323" i="31"/>
  <c r="X323" i="31"/>
  <c r="Q324" i="31"/>
  <c r="R324" i="31"/>
  <c r="S324" i="31"/>
  <c r="T324" i="31"/>
  <c r="U324" i="31"/>
  <c r="V324" i="31"/>
  <c r="W324" i="31"/>
  <c r="X324" i="31"/>
  <c r="Q325" i="31"/>
  <c r="R325" i="31"/>
  <c r="S325" i="31"/>
  <c r="T325" i="31"/>
  <c r="U325" i="31"/>
  <c r="V325" i="31"/>
  <c r="W325" i="31"/>
  <c r="X325" i="31"/>
  <c r="Q326" i="31"/>
  <c r="R326" i="31"/>
  <c r="S326" i="31"/>
  <c r="T326" i="31"/>
  <c r="U326" i="31"/>
  <c r="AD326" i="31"/>
  <c r="V326" i="31"/>
  <c r="W326" i="31"/>
  <c r="X326" i="31"/>
  <c r="Q327" i="31"/>
  <c r="R327" i="31"/>
  <c r="S327" i="31"/>
  <c r="T327" i="31"/>
  <c r="U327" i="31"/>
  <c r="V327" i="31"/>
  <c r="W327" i="31"/>
  <c r="X327" i="31"/>
  <c r="Q328" i="31"/>
  <c r="R328" i="31"/>
  <c r="S328" i="31"/>
  <c r="T328" i="31"/>
  <c r="U328" i="31"/>
  <c r="V328" i="31"/>
  <c r="W328" i="31"/>
  <c r="X328" i="31"/>
  <c r="Q329" i="31"/>
  <c r="R329" i="31"/>
  <c r="S329" i="31"/>
  <c r="T329" i="31"/>
  <c r="U329" i="31"/>
  <c r="V329" i="31"/>
  <c r="W329" i="31"/>
  <c r="X329" i="31"/>
  <c r="Q330" i="31"/>
  <c r="R330" i="31"/>
  <c r="S330" i="31"/>
  <c r="T330" i="31"/>
  <c r="U330" i="31"/>
  <c r="AD330" i="31"/>
  <c r="V330" i="31"/>
  <c r="W330" i="31"/>
  <c r="X330" i="31"/>
  <c r="Q331" i="31"/>
  <c r="R331" i="31"/>
  <c r="S331" i="31"/>
  <c r="T331" i="31"/>
  <c r="U331" i="31"/>
  <c r="V331" i="31"/>
  <c r="W331" i="31"/>
  <c r="X331" i="31"/>
  <c r="Q332" i="31"/>
  <c r="R332" i="31"/>
  <c r="S332" i="31"/>
  <c r="T332" i="31"/>
  <c r="U332" i="31"/>
  <c r="V332" i="31"/>
  <c r="W332" i="31"/>
  <c r="X332" i="31"/>
  <c r="Q333" i="31"/>
  <c r="R333" i="31"/>
  <c r="S333" i="31"/>
  <c r="T333" i="31"/>
  <c r="U333" i="31"/>
  <c r="V333" i="31"/>
  <c r="W333" i="31"/>
  <c r="X333" i="31"/>
  <c r="Q334" i="31"/>
  <c r="R334" i="31"/>
  <c r="S334" i="31"/>
  <c r="T334" i="31"/>
  <c r="U334" i="31"/>
  <c r="V334" i="31"/>
  <c r="W334" i="31"/>
  <c r="X334" i="31"/>
  <c r="AC334" i="31"/>
  <c r="AD334" i="31"/>
  <c r="Q335" i="31"/>
  <c r="R335" i="31"/>
  <c r="S335" i="31"/>
  <c r="T335" i="31"/>
  <c r="U335" i="31"/>
  <c r="V335" i="31"/>
  <c r="W335" i="31"/>
  <c r="X335" i="31"/>
  <c r="Q336" i="31"/>
  <c r="R336" i="31"/>
  <c r="S336" i="31"/>
  <c r="T336" i="31"/>
  <c r="U336" i="31"/>
  <c r="V336" i="31"/>
  <c r="W336" i="31"/>
  <c r="X336" i="31"/>
  <c r="Q337" i="31"/>
  <c r="R337" i="31"/>
  <c r="S337" i="31"/>
  <c r="T337" i="31"/>
  <c r="U337" i="31"/>
  <c r="V337" i="31"/>
  <c r="W337" i="31"/>
  <c r="X337" i="31"/>
  <c r="Q338" i="31"/>
  <c r="R338" i="31"/>
  <c r="S338" i="31"/>
  <c r="T338" i="31"/>
  <c r="U338" i="31"/>
  <c r="V338" i="31"/>
  <c r="W338" i="31"/>
  <c r="X338" i="31"/>
  <c r="AC338" i="31"/>
  <c r="Q339" i="31"/>
  <c r="R339" i="31"/>
  <c r="S339" i="31"/>
  <c r="T339" i="31"/>
  <c r="U339" i="31"/>
  <c r="V339" i="31"/>
  <c r="W339" i="31"/>
  <c r="X339" i="31"/>
  <c r="Q340" i="31"/>
  <c r="R340" i="31"/>
  <c r="S340" i="31"/>
  <c r="T340" i="31"/>
  <c r="U340" i="31"/>
  <c r="V340" i="31"/>
  <c r="W340" i="31"/>
  <c r="X340" i="31"/>
  <c r="Q341" i="31"/>
  <c r="R341" i="31"/>
  <c r="S341" i="31"/>
  <c r="T341" i="31"/>
  <c r="U341" i="31"/>
  <c r="V341" i="31"/>
  <c r="W341" i="31"/>
  <c r="X341" i="31"/>
  <c r="Q342" i="31"/>
  <c r="R342" i="31"/>
  <c r="S342" i="31"/>
  <c r="T342" i="31"/>
  <c r="U342" i="31"/>
  <c r="V342" i="31"/>
  <c r="W342" i="31"/>
  <c r="X342" i="31"/>
  <c r="Q343" i="31"/>
  <c r="R343" i="31"/>
  <c r="S343" i="31"/>
  <c r="T343" i="31"/>
  <c r="U343" i="31"/>
  <c r="V343" i="31"/>
  <c r="W343" i="31"/>
  <c r="X343" i="31"/>
  <c r="Q344" i="31"/>
  <c r="R344" i="31"/>
  <c r="S344" i="31"/>
  <c r="T344" i="31"/>
  <c r="U344" i="31"/>
  <c r="V344" i="31"/>
  <c r="W344" i="31"/>
  <c r="X344" i="31"/>
  <c r="AC344" i="31"/>
  <c r="AD344" i="31"/>
  <c r="Q345" i="31"/>
  <c r="R345" i="31"/>
  <c r="S345" i="31"/>
  <c r="T345" i="31"/>
  <c r="U345" i="31"/>
  <c r="V345" i="31"/>
  <c r="W345" i="31"/>
  <c r="X345" i="31"/>
  <c r="Q346" i="31"/>
  <c r="R346" i="31"/>
  <c r="S346" i="31"/>
  <c r="T346" i="31"/>
  <c r="U346" i="31"/>
  <c r="V346" i="31"/>
  <c r="W346" i="31"/>
  <c r="X346" i="31"/>
  <c r="Q347" i="31"/>
  <c r="R347" i="31"/>
  <c r="S347" i="31"/>
  <c r="T347" i="31"/>
  <c r="U347" i="31"/>
  <c r="V347" i="31"/>
  <c r="W347" i="31"/>
  <c r="X347" i="31"/>
  <c r="Q348" i="31"/>
  <c r="R348" i="31"/>
  <c r="S348" i="31"/>
  <c r="T348" i="31"/>
  <c r="U348" i="31"/>
  <c r="V348" i="31"/>
  <c r="W348" i="31"/>
  <c r="X348" i="31"/>
  <c r="Q349" i="31"/>
  <c r="R349" i="31"/>
  <c r="S349" i="31"/>
  <c r="T349" i="31"/>
  <c r="U349" i="31"/>
  <c r="V349" i="31"/>
  <c r="W349" i="31"/>
  <c r="X349" i="31"/>
  <c r="Q350" i="31"/>
  <c r="R350" i="31"/>
  <c r="S350" i="31"/>
  <c r="T350" i="31"/>
  <c r="U350" i="31"/>
  <c r="V350" i="31"/>
  <c r="W350" i="31"/>
  <c r="X350" i="31"/>
  <c r="AC350" i="31"/>
  <c r="AD350" i="31"/>
  <c r="Q351" i="31"/>
  <c r="R351" i="31"/>
  <c r="S351" i="31"/>
  <c r="T351" i="31"/>
  <c r="U351" i="31"/>
  <c r="V351" i="31"/>
  <c r="W351" i="31"/>
  <c r="X351" i="31"/>
  <c r="Q352" i="31"/>
  <c r="R352" i="31"/>
  <c r="S352" i="31"/>
  <c r="T352" i="31"/>
  <c r="U352" i="31"/>
  <c r="V352" i="31"/>
  <c r="W352" i="31"/>
  <c r="X352" i="31"/>
  <c r="Q353" i="31"/>
  <c r="R353" i="31"/>
  <c r="S353" i="31"/>
  <c r="T353" i="31"/>
  <c r="U353" i="31"/>
  <c r="V353" i="31"/>
  <c r="W353" i="31"/>
  <c r="X353" i="31"/>
  <c r="Q354" i="31"/>
  <c r="R354" i="31"/>
  <c r="S354" i="31"/>
  <c r="T354" i="31"/>
  <c r="U354" i="31"/>
  <c r="V354" i="31"/>
  <c r="W354" i="31"/>
  <c r="X354" i="31"/>
  <c r="Q355" i="31"/>
  <c r="R355" i="31"/>
  <c r="S355" i="31"/>
  <c r="T355" i="31"/>
  <c r="U355" i="31"/>
  <c r="V355" i="31"/>
  <c r="W355" i="31"/>
  <c r="X355" i="31"/>
  <c r="Q356" i="31"/>
  <c r="R356" i="31"/>
  <c r="S356" i="31"/>
  <c r="T356" i="31"/>
  <c r="U356" i="31"/>
  <c r="V356" i="31"/>
  <c r="W356" i="31"/>
  <c r="AC356" i="31"/>
  <c r="X356" i="31"/>
  <c r="Q357" i="31"/>
  <c r="R357" i="31"/>
  <c r="S357" i="31"/>
  <c r="T357" i="31"/>
  <c r="U357" i="31"/>
  <c r="V357" i="31"/>
  <c r="W357" i="31"/>
  <c r="X357" i="31"/>
  <c r="Q358" i="31"/>
  <c r="R358" i="31"/>
  <c r="S358" i="31"/>
  <c r="T358" i="31"/>
  <c r="U358" i="31"/>
  <c r="V358" i="31"/>
  <c r="W358" i="31"/>
  <c r="X358" i="31"/>
  <c r="AC358" i="31"/>
  <c r="AD358" i="31"/>
  <c r="Q359" i="31"/>
  <c r="R359" i="31"/>
  <c r="S359" i="31"/>
  <c r="T359" i="31"/>
  <c r="U359" i="31"/>
  <c r="V359" i="31"/>
  <c r="W359" i="31"/>
  <c r="X359" i="31"/>
  <c r="Q360" i="31"/>
  <c r="R360" i="31"/>
  <c r="S360" i="31"/>
  <c r="T360" i="31"/>
  <c r="U360" i="31"/>
  <c r="V360" i="31"/>
  <c r="W360" i="31"/>
  <c r="X360" i="31"/>
  <c r="Q361" i="31"/>
  <c r="R361" i="31"/>
  <c r="S361" i="31"/>
  <c r="T361" i="31"/>
  <c r="U361" i="31"/>
  <c r="V361" i="31"/>
  <c r="W361" i="31"/>
  <c r="X361" i="31"/>
  <c r="Q362" i="31"/>
  <c r="R362" i="31"/>
  <c r="S362" i="31"/>
  <c r="T362" i="31"/>
  <c r="U362" i="31"/>
  <c r="V362" i="31"/>
  <c r="AD362" i="31"/>
  <c r="W362" i="31"/>
  <c r="X362" i="31"/>
  <c r="Q363" i="31"/>
  <c r="R363" i="31"/>
  <c r="S363" i="31"/>
  <c r="T363" i="31"/>
  <c r="U363" i="31"/>
  <c r="AD363" i="31"/>
  <c r="V363" i="31"/>
  <c r="W363" i="31"/>
  <c r="X363" i="31"/>
  <c r="Q364" i="31"/>
  <c r="R364" i="31"/>
  <c r="S364" i="31"/>
  <c r="T364" i="31"/>
  <c r="U364" i="31"/>
  <c r="V364" i="31"/>
  <c r="W364" i="31"/>
  <c r="X364" i="31"/>
  <c r="AD364" i="31"/>
  <c r="AC364" i="31"/>
  <c r="Q365" i="31"/>
  <c r="R365" i="31"/>
  <c r="S365" i="31"/>
  <c r="T365" i="31"/>
  <c r="U365" i="31"/>
  <c r="V365" i="31"/>
  <c r="W365" i="31"/>
  <c r="X365" i="31"/>
  <c r="Q366" i="31"/>
  <c r="R366" i="31"/>
  <c r="S366" i="31"/>
  <c r="T366" i="31"/>
  <c r="U366" i="31"/>
  <c r="V366" i="31"/>
  <c r="W366" i="31"/>
  <c r="X366" i="31"/>
  <c r="AC366" i="31"/>
  <c r="AD366" i="31"/>
  <c r="Q367" i="31"/>
  <c r="R367" i="31"/>
  <c r="S367" i="31"/>
  <c r="T367" i="31"/>
  <c r="U367" i="31"/>
  <c r="V367" i="31"/>
  <c r="AC367" i="31"/>
  <c r="W367" i="31"/>
  <c r="X367" i="31"/>
  <c r="Q368" i="31"/>
  <c r="R368" i="31"/>
  <c r="S368" i="31"/>
  <c r="T368" i="31"/>
  <c r="U368" i="31"/>
  <c r="V368" i="31"/>
  <c r="W368" i="31"/>
  <c r="X368" i="31"/>
  <c r="Q369" i="31"/>
  <c r="R369" i="31"/>
  <c r="S369" i="31"/>
  <c r="T369" i="31"/>
  <c r="U369" i="31"/>
  <c r="V369" i="31"/>
  <c r="W369" i="31"/>
  <c r="X369" i="31"/>
  <c r="AC369" i="31"/>
  <c r="Q370" i="31"/>
  <c r="R370" i="31"/>
  <c r="S370" i="31"/>
  <c r="T370" i="31"/>
  <c r="U370" i="31"/>
  <c r="V370" i="31"/>
  <c r="W370" i="31"/>
  <c r="X370" i="31"/>
  <c r="Q371" i="31"/>
  <c r="R371" i="31"/>
  <c r="S371" i="31"/>
  <c r="T371" i="31"/>
  <c r="U371" i="31"/>
  <c r="V371" i="31"/>
  <c r="W371" i="31"/>
  <c r="X371" i="31"/>
  <c r="AC371" i="31"/>
  <c r="AD371" i="31"/>
  <c r="Q372" i="31"/>
  <c r="R372" i="31"/>
  <c r="S372" i="31"/>
  <c r="T372" i="31"/>
  <c r="U372" i="31"/>
  <c r="AC372" i="31"/>
  <c r="V372" i="31"/>
  <c r="W372" i="31"/>
  <c r="X372" i="31"/>
  <c r="Q373" i="31"/>
  <c r="R373" i="31"/>
  <c r="S373" i="31"/>
  <c r="T373" i="31"/>
  <c r="U373" i="31"/>
  <c r="V373" i="31"/>
  <c r="W373" i="31"/>
  <c r="X373" i="31"/>
  <c r="AC373" i="31"/>
  <c r="AD373" i="31"/>
  <c r="Q374" i="31"/>
  <c r="R374" i="31"/>
  <c r="S374" i="31"/>
  <c r="T374" i="31"/>
  <c r="U374" i="31"/>
  <c r="AC374" i="31"/>
  <c r="V374" i="31"/>
  <c r="W374" i="31"/>
  <c r="X374" i="31"/>
  <c r="Q375" i="31"/>
  <c r="R375" i="31"/>
  <c r="S375" i="31"/>
  <c r="T375" i="31"/>
  <c r="U375" i="31"/>
  <c r="V375" i="31"/>
  <c r="W375" i="31"/>
  <c r="X375" i="31"/>
  <c r="AC375" i="31"/>
  <c r="AD375" i="31"/>
  <c r="Q376" i="31"/>
  <c r="R376" i="31"/>
  <c r="S376" i="31"/>
  <c r="T376" i="31"/>
  <c r="U376" i="31"/>
  <c r="AC376" i="31"/>
  <c r="V376" i="31"/>
  <c r="W376" i="31"/>
  <c r="X376" i="31"/>
  <c r="Q377" i="31"/>
  <c r="R377" i="31"/>
  <c r="S377" i="31"/>
  <c r="T377" i="31"/>
  <c r="U377" i="31"/>
  <c r="V377" i="31"/>
  <c r="W377" i="31"/>
  <c r="X377" i="31"/>
  <c r="AC377" i="31"/>
  <c r="AD377" i="31"/>
  <c r="Q378" i="31"/>
  <c r="R378" i="31"/>
  <c r="S378" i="31"/>
  <c r="T378" i="31"/>
  <c r="U378" i="31"/>
  <c r="AC378" i="31"/>
  <c r="V378" i="31"/>
  <c r="W378" i="31"/>
  <c r="X378" i="31"/>
  <c r="Q379" i="31"/>
  <c r="R379" i="31"/>
  <c r="S379" i="31"/>
  <c r="T379" i="31"/>
  <c r="U379" i="31"/>
  <c r="V379" i="31"/>
  <c r="W379" i="31"/>
  <c r="X379" i="31"/>
  <c r="AC379" i="31"/>
  <c r="AD379" i="31"/>
  <c r="Q380" i="31"/>
  <c r="R380" i="31"/>
  <c r="S380" i="31"/>
  <c r="T380" i="31"/>
  <c r="U380" i="31"/>
  <c r="AC380" i="31"/>
  <c r="V380" i="31"/>
  <c r="W380" i="31"/>
  <c r="X380" i="31"/>
  <c r="Q381" i="31"/>
  <c r="R381" i="31"/>
  <c r="S381" i="31"/>
  <c r="T381" i="31"/>
  <c r="U381" i="31"/>
  <c r="V381" i="31"/>
  <c r="W381" i="31"/>
  <c r="X381" i="31"/>
  <c r="AC381" i="31"/>
  <c r="AD381" i="31"/>
  <c r="Q382" i="31"/>
  <c r="R382" i="31"/>
  <c r="S382" i="31"/>
  <c r="T382" i="31"/>
  <c r="U382" i="31"/>
  <c r="AC382" i="31"/>
  <c r="V382" i="31"/>
  <c r="W382" i="31"/>
  <c r="X382" i="31"/>
  <c r="Q383" i="31"/>
  <c r="R383" i="31"/>
  <c r="S383" i="31"/>
  <c r="T383" i="31"/>
  <c r="U383" i="31"/>
  <c r="V383" i="31"/>
  <c r="W383" i="31"/>
  <c r="X383" i="31"/>
  <c r="AC383" i="31"/>
  <c r="AD383" i="31"/>
  <c r="Q384" i="31"/>
  <c r="R384" i="31"/>
  <c r="S384" i="31"/>
  <c r="T384" i="31"/>
  <c r="U384" i="31"/>
  <c r="AC384" i="31"/>
  <c r="V384" i="31"/>
  <c r="W384" i="31"/>
  <c r="X384" i="31"/>
  <c r="Q385" i="31"/>
  <c r="R385" i="31"/>
  <c r="S385" i="31"/>
  <c r="T385" i="31"/>
  <c r="U385" i="31"/>
  <c r="V385" i="31"/>
  <c r="W385" i="31"/>
  <c r="X385" i="31"/>
  <c r="AC385" i="31"/>
  <c r="AD385" i="31"/>
  <c r="Q386" i="31"/>
  <c r="R386" i="31"/>
  <c r="S386" i="31"/>
  <c r="T386" i="31"/>
  <c r="U386" i="31"/>
  <c r="AC386" i="31"/>
  <c r="V386" i="31"/>
  <c r="W386" i="31"/>
  <c r="X386" i="31"/>
  <c r="Q387" i="31"/>
  <c r="R387" i="31"/>
  <c r="S387" i="31"/>
  <c r="T387" i="31"/>
  <c r="U387" i="31"/>
  <c r="AD387" i="31"/>
  <c r="V387" i="31"/>
  <c r="W387" i="31"/>
  <c r="X387" i="31"/>
  <c r="AC387" i="31"/>
  <c r="Q388" i="31"/>
  <c r="R388" i="31"/>
  <c r="S388" i="31"/>
  <c r="T388" i="31"/>
  <c r="U388" i="31"/>
  <c r="AC388" i="31"/>
  <c r="V388" i="31"/>
  <c r="W388" i="31"/>
  <c r="X388" i="31"/>
  <c r="Q389" i="31"/>
  <c r="R389" i="31"/>
  <c r="S389" i="31"/>
  <c r="T389" i="31"/>
  <c r="U389" i="31"/>
  <c r="AD389" i="31"/>
  <c r="V389" i="31"/>
  <c r="W389" i="31"/>
  <c r="X389" i="31"/>
  <c r="AC389" i="31"/>
  <c r="Q390" i="31"/>
  <c r="R390" i="31"/>
  <c r="S390" i="31"/>
  <c r="T390" i="31"/>
  <c r="U390" i="31"/>
  <c r="AC390" i="31"/>
  <c r="V390" i="31"/>
  <c r="W390" i="31"/>
  <c r="X390" i="31"/>
  <c r="Q391" i="31"/>
  <c r="R391" i="31"/>
  <c r="S391" i="31"/>
  <c r="T391" i="31"/>
  <c r="U391" i="31"/>
  <c r="AD391" i="31"/>
  <c r="V391" i="31"/>
  <c r="W391" i="31"/>
  <c r="X391" i="31"/>
  <c r="AC391" i="31"/>
  <c r="Q392" i="31"/>
  <c r="R392" i="31"/>
  <c r="S392" i="31"/>
  <c r="T392" i="31"/>
  <c r="U392" i="31"/>
  <c r="AC392" i="31"/>
  <c r="V392" i="31"/>
  <c r="W392" i="31"/>
  <c r="X392" i="31"/>
  <c r="Q393" i="31"/>
  <c r="R393" i="31"/>
  <c r="S393" i="31"/>
  <c r="T393" i="31"/>
  <c r="U393" i="31"/>
  <c r="AD393" i="31"/>
  <c r="V393" i="31"/>
  <c r="W393" i="31"/>
  <c r="X393" i="31"/>
  <c r="AC393" i="31"/>
  <c r="Q394" i="31"/>
  <c r="R394" i="31"/>
  <c r="S394" i="31"/>
  <c r="T394" i="31"/>
  <c r="U394" i="31"/>
  <c r="AC394" i="31"/>
  <c r="V394" i="31"/>
  <c r="W394" i="31"/>
  <c r="X394" i="31"/>
  <c r="Q395" i="31"/>
  <c r="R395" i="31"/>
  <c r="S395" i="31"/>
  <c r="T395" i="31"/>
  <c r="U395" i="31"/>
  <c r="AD395" i="31"/>
  <c r="V395" i="31"/>
  <c r="W395" i="31"/>
  <c r="X395" i="31"/>
  <c r="AC395" i="31"/>
  <c r="Q396" i="31"/>
  <c r="R396" i="31"/>
  <c r="S396" i="31"/>
  <c r="T396" i="31"/>
  <c r="U396" i="31"/>
  <c r="AC396" i="31"/>
  <c r="V396" i="31"/>
  <c r="W396" i="31"/>
  <c r="X396" i="31"/>
  <c r="Q397" i="31"/>
  <c r="R397" i="31"/>
  <c r="S397" i="31"/>
  <c r="T397" i="31"/>
  <c r="U397" i="31"/>
  <c r="AD397" i="31"/>
  <c r="V397" i="31"/>
  <c r="W397" i="31"/>
  <c r="X397" i="31"/>
  <c r="AC397" i="31"/>
  <c r="Q398" i="31"/>
  <c r="R398" i="31"/>
  <c r="S398" i="31"/>
  <c r="T398" i="31"/>
  <c r="U398" i="31"/>
  <c r="AC398" i="31"/>
  <c r="V398" i="31"/>
  <c r="W398" i="31"/>
  <c r="X398" i="31"/>
  <c r="Q399" i="31"/>
  <c r="R399" i="31"/>
  <c r="S399" i="31"/>
  <c r="T399" i="31"/>
  <c r="U399" i="31"/>
  <c r="AD399" i="31"/>
  <c r="V399" i="31"/>
  <c r="W399" i="31"/>
  <c r="X399" i="31"/>
  <c r="AC399" i="31"/>
  <c r="Q400" i="31"/>
  <c r="R400" i="31"/>
  <c r="S400" i="31"/>
  <c r="T400" i="31"/>
  <c r="U400" i="31"/>
  <c r="AC400" i="31"/>
  <c r="V400" i="31"/>
  <c r="W400" i="31"/>
  <c r="X400" i="31"/>
  <c r="Q401" i="31"/>
  <c r="R401" i="31"/>
  <c r="S401" i="31"/>
  <c r="T401" i="31"/>
  <c r="U401" i="31"/>
  <c r="AC401" i="31"/>
  <c r="V401" i="31"/>
  <c r="W401" i="31"/>
  <c r="X401" i="31"/>
  <c r="AD401" i="31"/>
  <c r="AC20" i="31"/>
  <c r="AD20" i="31"/>
  <c r="AC317" i="31"/>
  <c r="AD317" i="31"/>
  <c r="AD222" i="31"/>
  <c r="AD368" i="31"/>
  <c r="AD365" i="31"/>
  <c r="AC363" i="31"/>
  <c r="AC352" i="31"/>
  <c r="AC351" i="31"/>
  <c r="AD351" i="31"/>
  <c r="AD346" i="31"/>
  <c r="AD340" i="31"/>
  <c r="AC339" i="31"/>
  <c r="AD339" i="31"/>
  <c r="AD318" i="31"/>
  <c r="AD314" i="31"/>
  <c r="AD310" i="31"/>
  <c r="AD306" i="31"/>
  <c r="AD302" i="31"/>
  <c r="AD298" i="31"/>
  <c r="AD282" i="31"/>
  <c r="AD278" i="31"/>
  <c r="AD274" i="31"/>
  <c r="AD227" i="31"/>
  <c r="AD217" i="31"/>
  <c r="AC200" i="31"/>
  <c r="AC196" i="31"/>
  <c r="AD190" i="31"/>
  <c r="AC190" i="31"/>
  <c r="AD156" i="31"/>
  <c r="AC121" i="31"/>
  <c r="AD121" i="31"/>
  <c r="AC210" i="31"/>
  <c r="AD210" i="31"/>
  <c r="AC27" i="31"/>
  <c r="AC325" i="31"/>
  <c r="AD325" i="31"/>
  <c r="AC313" i="31"/>
  <c r="AD313" i="31"/>
  <c r="AC265" i="31"/>
  <c r="AD265" i="31"/>
  <c r="AC261" i="31"/>
  <c r="AD261" i="31"/>
  <c r="AC257" i="31"/>
  <c r="AD257" i="31"/>
  <c r="AC345" i="31"/>
  <c r="AD345" i="31"/>
  <c r="AC340" i="31"/>
  <c r="AC328" i="31"/>
  <c r="AC324" i="31"/>
  <c r="AC320" i="31"/>
  <c r="AC316" i="31"/>
  <c r="AC312" i="31"/>
  <c r="AC308" i="31"/>
  <c r="AC304" i="31"/>
  <c r="AC300" i="31"/>
  <c r="AC296" i="31"/>
  <c r="AC292" i="31"/>
  <c r="AC288" i="31"/>
  <c r="AC284" i="31"/>
  <c r="AC280" i="31"/>
  <c r="AC276" i="31"/>
  <c r="AC272" i="31"/>
  <c r="AC268" i="31"/>
  <c r="AC264" i="31"/>
  <c r="AC260" i="31"/>
  <c r="AC256" i="31"/>
  <c r="AC252" i="31"/>
  <c r="AC248" i="31"/>
  <c r="AC244" i="31"/>
  <c r="AD233" i="31"/>
  <c r="AD212" i="31"/>
  <c r="AC333" i="31"/>
  <c r="AD333" i="31"/>
  <c r="AC321" i="31"/>
  <c r="AD321" i="31"/>
  <c r="AC305" i="31"/>
  <c r="AD305" i="31"/>
  <c r="AC301" i="31"/>
  <c r="AD301" i="31"/>
  <c r="AC273" i="31"/>
  <c r="AD273" i="31"/>
  <c r="AC253" i="31"/>
  <c r="AD253" i="31"/>
  <c r="AC249" i="31"/>
  <c r="AD249" i="31"/>
  <c r="AC368" i="31"/>
  <c r="AD360" i="31"/>
  <c r="AD398" i="31"/>
  <c r="AD396" i="31"/>
  <c r="AD394" i="31"/>
  <c r="AD390" i="31"/>
  <c r="AD386" i="31"/>
  <c r="AD380" i="31"/>
  <c r="AD376" i="31"/>
  <c r="AD372" i="31"/>
  <c r="AD370" i="31"/>
  <c r="AC365" i="31"/>
  <c r="AC359" i="31"/>
  <c r="AD359" i="31"/>
  <c r="AD354" i="31"/>
  <c r="AD336" i="31"/>
  <c r="AC335" i="31"/>
  <c r="AD335" i="31"/>
  <c r="AC233" i="31"/>
  <c r="AD228" i="31"/>
  <c r="AD207" i="31"/>
  <c r="AC204" i="31"/>
  <c r="AC329" i="31"/>
  <c r="AD329" i="31"/>
  <c r="AC277" i="31"/>
  <c r="AD277" i="31"/>
  <c r="AD400" i="31"/>
  <c r="AD392" i="31"/>
  <c r="AD388" i="31"/>
  <c r="AD384" i="31"/>
  <c r="AD382" i="31"/>
  <c r="AD378" i="31"/>
  <c r="AD374" i="31"/>
  <c r="AD367" i="31"/>
  <c r="AC360" i="31"/>
  <c r="AC370" i="31"/>
  <c r="AC354" i="31"/>
  <c r="AC353" i="31"/>
  <c r="AD353" i="31"/>
  <c r="AD348" i="31"/>
  <c r="AC336" i="31"/>
  <c r="AD239" i="31"/>
  <c r="AC235" i="31"/>
  <c r="AD235" i="31"/>
  <c r="AC228" i="31"/>
  <c r="AD223" i="31"/>
  <c r="AC141" i="31"/>
  <c r="AD141" i="31"/>
  <c r="AC343" i="31"/>
  <c r="AD343" i="31"/>
  <c r="AC357" i="31"/>
  <c r="AD357" i="31"/>
  <c r="AD352" i="31"/>
  <c r="AC293" i="31"/>
  <c r="AD293" i="31"/>
  <c r="AC285" i="31"/>
  <c r="AD285" i="31"/>
  <c r="AC281" i="31"/>
  <c r="AD281" i="31"/>
  <c r="AC245" i="31"/>
  <c r="AD245" i="31"/>
  <c r="AD369" i="31"/>
  <c r="AC348" i="31"/>
  <c r="AD342" i="31"/>
  <c r="AC341" i="31"/>
  <c r="AD341" i="31"/>
  <c r="AD332" i="31"/>
  <c r="AC327" i="31"/>
  <c r="AD327" i="31"/>
  <c r="AC315" i="31"/>
  <c r="AD315" i="31"/>
  <c r="AC307" i="31"/>
  <c r="AD307" i="31"/>
  <c r="AC303" i="31"/>
  <c r="AD303" i="31"/>
  <c r="AC299" i="31"/>
  <c r="AD299" i="31"/>
  <c r="AC295" i="31"/>
  <c r="AD295" i="31"/>
  <c r="AC291" i="31"/>
  <c r="AD291" i="31"/>
  <c r="AC287" i="31"/>
  <c r="AD287" i="31"/>
  <c r="AC283" i="31"/>
  <c r="AD283" i="31"/>
  <c r="AC279" i="31"/>
  <c r="AD279" i="31"/>
  <c r="AC275" i="31"/>
  <c r="AD275" i="31"/>
  <c r="AC271" i="31"/>
  <c r="AD271" i="31"/>
  <c r="AC267" i="31"/>
  <c r="AD267" i="31"/>
  <c r="AC263" i="31"/>
  <c r="AD263" i="31"/>
  <c r="AC259" i="31"/>
  <c r="AD259" i="31"/>
  <c r="AC255" i="31"/>
  <c r="AD255" i="31"/>
  <c r="AC251" i="31"/>
  <c r="AD251" i="31"/>
  <c r="AC247" i="31"/>
  <c r="AD247" i="31"/>
  <c r="AC243" i="31"/>
  <c r="AD243" i="31"/>
  <c r="AD238" i="31"/>
  <c r="AC230" i="31"/>
  <c r="AD230" i="31"/>
  <c r="AC227" i="31"/>
  <c r="AC223" i="31"/>
  <c r="AD218" i="31"/>
  <c r="AD196" i="31"/>
  <c r="AD194" i="31"/>
  <c r="AC194" i="31"/>
  <c r="AD170" i="31"/>
  <c r="AC170" i="31"/>
  <c r="AC205" i="31"/>
  <c r="AD205" i="31"/>
  <c r="AC309" i="31"/>
  <c r="AD309" i="31"/>
  <c r="AC297" i="31"/>
  <c r="AD297" i="31"/>
  <c r="AC289" i="31"/>
  <c r="AD289" i="31"/>
  <c r="AC269" i="31"/>
  <c r="AD269" i="31"/>
  <c r="AC346" i="31"/>
  <c r="AC347" i="31"/>
  <c r="AD347" i="31"/>
  <c r="AC331" i="31"/>
  <c r="AD331" i="31"/>
  <c r="AC323" i="31"/>
  <c r="AD323" i="31"/>
  <c r="AC319" i="31"/>
  <c r="AD319" i="31"/>
  <c r="AC311" i="31"/>
  <c r="AD311" i="31"/>
  <c r="AC362" i="31"/>
  <c r="AC361" i="31"/>
  <c r="AD361" i="31"/>
  <c r="AD356" i="31"/>
  <c r="AC342" i="31"/>
  <c r="AC332" i="31"/>
  <c r="AD328" i="31"/>
  <c r="AD324" i="31"/>
  <c r="AD320" i="31"/>
  <c r="AD316" i="31"/>
  <c r="AD312" i="31"/>
  <c r="AD308" i="31"/>
  <c r="AD304" i="31"/>
  <c r="AD300" i="31"/>
  <c r="AD296" i="31"/>
  <c r="AD292" i="31"/>
  <c r="AD288" i="31"/>
  <c r="AD284" i="31"/>
  <c r="AD280" i="31"/>
  <c r="AD276" i="31"/>
  <c r="AD272" i="31"/>
  <c r="AD268" i="31"/>
  <c r="AD264" i="31"/>
  <c r="AD260" i="31"/>
  <c r="AD256" i="31"/>
  <c r="AD252" i="31"/>
  <c r="AD248" i="31"/>
  <c r="AD244" i="31"/>
  <c r="AD240" i="31"/>
  <c r="AC234" i="31"/>
  <c r="AC225" i="31"/>
  <c r="AD225" i="31"/>
  <c r="AC222" i="31"/>
  <c r="AC218" i="31"/>
  <c r="AD213" i="31"/>
  <c r="AD200" i="31"/>
  <c r="AD148" i="31"/>
  <c r="AD139" i="31"/>
  <c r="AC139" i="31"/>
  <c r="AC355" i="31"/>
  <c r="AD355" i="31"/>
  <c r="AD338" i="31"/>
  <c r="AC337" i="31"/>
  <c r="AD337" i="31"/>
  <c r="AC330" i="31"/>
  <c r="AC326" i="31"/>
  <c r="AC322" i="31"/>
  <c r="AC318" i="31"/>
  <c r="AC314" i="31"/>
  <c r="AC310" i="31"/>
  <c r="AC306" i="31"/>
  <c r="AC302" i="31"/>
  <c r="AC298" i="31"/>
  <c r="AC294" i="31"/>
  <c r="AC290" i="31"/>
  <c r="AC286" i="31"/>
  <c r="AC282" i="31"/>
  <c r="AC278" i="31"/>
  <c r="AC274" i="31"/>
  <c r="AC270" i="31"/>
  <c r="AC266" i="31"/>
  <c r="AC262" i="31"/>
  <c r="AC258" i="31"/>
  <c r="AC254" i="31"/>
  <c r="AC250" i="31"/>
  <c r="AC246" i="31"/>
  <c r="AC242" i="31"/>
  <c r="AC240" i="31"/>
  <c r="AC237" i="31"/>
  <c r="AD237" i="31"/>
  <c r="AC229" i="31"/>
  <c r="AC220" i="31"/>
  <c r="AD220" i="31"/>
  <c r="AC217" i="31"/>
  <c r="AC213" i="31"/>
  <c r="AD208" i="31"/>
  <c r="AD202" i="31"/>
  <c r="AC349" i="31"/>
  <c r="AD349" i="31"/>
  <c r="AD232" i="31"/>
  <c r="AC215" i="31"/>
  <c r="AD215" i="31"/>
  <c r="AC208" i="31"/>
  <c r="AC191" i="31"/>
  <c r="AC180" i="31"/>
  <c r="AD180" i="31"/>
  <c r="AC178" i="31"/>
  <c r="AD178" i="31"/>
  <c r="AC168" i="31"/>
  <c r="AC156" i="31"/>
  <c r="AC145" i="31"/>
  <c r="AD145" i="31"/>
  <c r="AC135" i="31"/>
  <c r="AC131" i="31"/>
  <c r="AD131" i="31"/>
  <c r="AC126" i="31"/>
  <c r="AD126" i="31"/>
  <c r="AC101" i="31"/>
  <c r="AD101" i="31"/>
  <c r="AC96" i="31"/>
  <c r="AD96" i="31"/>
  <c r="AC172" i="31"/>
  <c r="AC161" i="31"/>
  <c r="AC119" i="31"/>
  <c r="AD114" i="31"/>
  <c r="AC113" i="31"/>
  <c r="AD186" i="31"/>
  <c r="AD182" i="31"/>
  <c r="AD150" i="31"/>
  <c r="AC143" i="31"/>
  <c r="AD143" i="31"/>
  <c r="AC80" i="31"/>
  <c r="AC52" i="31"/>
  <c r="AC160" i="31"/>
  <c r="AC111" i="31"/>
  <c r="AD111" i="31"/>
  <c r="AD51" i="31"/>
  <c r="AC51" i="31"/>
  <c r="AD34" i="31"/>
  <c r="AC34" i="31"/>
  <c r="AC176" i="31"/>
  <c r="AD176" i="31"/>
  <c r="AD171" i="31"/>
  <c r="AD168" i="31"/>
  <c r="AC165" i="31"/>
  <c r="AD165" i="31"/>
  <c r="AD159" i="31"/>
  <c r="AC154" i="31"/>
  <c r="AD154" i="31"/>
  <c r="AC149" i="31"/>
  <c r="AC136" i="31"/>
  <c r="AD136" i="31"/>
  <c r="AD124" i="31"/>
  <c r="AC123" i="31"/>
  <c r="AC114" i="31"/>
  <c r="AC106" i="31"/>
  <c r="AD106" i="31"/>
  <c r="AD94" i="31"/>
  <c r="AC93" i="31"/>
  <c r="AD81" i="31"/>
  <c r="AD199" i="31"/>
  <c r="AD193" i="31"/>
  <c r="AD192" i="31"/>
  <c r="AD135" i="31"/>
  <c r="AC129" i="31"/>
  <c r="AD105" i="31"/>
  <c r="AC99" i="31"/>
  <c r="AC84" i="31"/>
  <c r="AD84" i="31"/>
  <c r="AC91" i="31"/>
  <c r="AD91" i="31"/>
  <c r="AD58" i="31"/>
  <c r="AC58" i="31"/>
  <c r="AC39" i="31"/>
  <c r="AD234" i="31"/>
  <c r="AD229" i="31"/>
  <c r="AD224" i="31"/>
  <c r="AD219" i="31"/>
  <c r="AD214" i="31"/>
  <c r="AD209" i="31"/>
  <c r="AD204" i="31"/>
  <c r="AD189" i="31"/>
  <c r="AD188" i="31"/>
  <c r="AC186" i="31"/>
  <c r="AD184" i="31"/>
  <c r="AC182" i="31"/>
  <c r="AD172" i="31"/>
  <c r="AD166" i="31"/>
  <c r="AC163" i="31"/>
  <c r="AD163" i="31"/>
  <c r="AD161" i="31"/>
  <c r="AC152" i="31"/>
  <c r="AC147" i="31"/>
  <c r="AC140" i="31"/>
  <c r="AC124" i="31"/>
  <c r="AC116" i="31"/>
  <c r="AD116" i="31"/>
  <c r="AC94" i="31"/>
  <c r="AC81" i="31"/>
  <c r="AC60" i="31"/>
  <c r="AC46" i="31"/>
  <c r="AD46" i="31"/>
  <c r="AC174" i="31"/>
  <c r="AD174" i="31"/>
  <c r="AC171" i="31"/>
  <c r="AC169" i="31"/>
  <c r="AC166" i="31"/>
  <c r="AC157" i="31"/>
  <c r="AD134" i="31"/>
  <c r="AC133" i="31"/>
  <c r="AD115" i="31"/>
  <c r="AC109" i="31"/>
  <c r="AD104" i="31"/>
  <c r="AC103" i="31"/>
  <c r="AC137" i="31"/>
  <c r="AC127" i="31"/>
  <c r="AC117" i="31"/>
  <c r="AC107" i="31"/>
  <c r="AC97" i="31"/>
  <c r="AC89" i="31"/>
  <c r="AD71" i="31"/>
  <c r="AC64" i="31"/>
  <c r="AC49" i="31"/>
  <c r="AC45" i="31"/>
  <c r="AC36" i="31"/>
  <c r="AC30" i="31"/>
  <c r="AD33" i="31"/>
  <c r="AD87" i="31"/>
  <c r="AD61" i="31"/>
  <c r="AD55" i="31"/>
  <c r="AC55" i="31"/>
  <c r="AC10" i="31"/>
  <c r="AD10" i="31"/>
  <c r="AD83" i="31"/>
  <c r="AD43" i="31"/>
  <c r="AC43" i="31"/>
  <c r="AC38" i="31"/>
  <c r="AD167" i="31"/>
  <c r="AD158" i="31"/>
  <c r="AD147" i="31"/>
  <c r="AD138" i="31"/>
  <c r="AD128" i="31"/>
  <c r="AD98" i="31"/>
  <c r="AD23" i="31"/>
  <c r="AC23" i="31"/>
  <c r="AD169" i="31"/>
  <c r="AD160" i="31"/>
  <c r="AD149" i="31"/>
  <c r="AD140" i="31"/>
  <c r="AD133" i="31"/>
  <c r="AD123" i="31"/>
  <c r="AD113" i="31"/>
  <c r="AD103" i="31"/>
  <c r="AD93" i="31"/>
  <c r="AD78" i="31"/>
  <c r="AD73" i="31"/>
  <c r="AC73" i="31"/>
  <c r="AD66" i="31"/>
  <c r="AC61" i="31"/>
  <c r="AD56" i="31"/>
  <c r="AD54" i="31"/>
  <c r="AC48" i="31"/>
  <c r="AC33" i="31"/>
  <c r="AD100" i="31"/>
  <c r="AD90" i="31"/>
  <c r="AD89" i="31"/>
  <c r="AC87" i="31"/>
  <c r="AC70" i="31"/>
  <c r="AC66" i="31"/>
  <c r="AC56" i="31"/>
  <c r="AD36" i="31"/>
  <c r="AD35" i="31"/>
  <c r="AC35" i="31"/>
  <c r="AD30" i="31"/>
  <c r="AC90" i="31"/>
  <c r="AD85" i="31"/>
  <c r="AC85" i="31"/>
  <c r="AC83" i="31"/>
  <c r="AD74" i="31"/>
  <c r="AD68" i="31"/>
  <c r="AD63" i="31"/>
  <c r="AC63" i="31"/>
  <c r="AD53" i="31"/>
  <c r="AD38" i="31"/>
  <c r="AD47" i="31"/>
  <c r="AC24" i="31"/>
  <c r="AC4" i="31"/>
  <c r="AD41" i="31"/>
  <c r="AD29" i="31"/>
  <c r="AD16" i="31"/>
  <c r="AC14" i="31"/>
  <c r="AD6" i="31"/>
  <c r="AD75" i="31"/>
  <c r="AD65" i="31"/>
  <c r="AC50" i="31"/>
  <c r="AD49" i="31"/>
  <c r="AC47" i="31"/>
  <c r="AD44" i="31"/>
  <c r="AD26" i="31"/>
  <c r="AD25" i="31"/>
  <c r="AC18" i="31"/>
  <c r="AC8" i="31"/>
  <c r="AD80" i="31"/>
  <c r="AD77" i="31"/>
  <c r="AC75" i="31"/>
  <c r="AD70" i="31"/>
  <c r="AD67" i="31"/>
  <c r="AC65" i="31"/>
  <c r="AD60" i="31"/>
  <c r="AD57" i="31"/>
  <c r="AD52" i="31"/>
  <c r="AD37" i="31"/>
  <c r="AD32" i="31"/>
  <c r="AD31" i="31"/>
  <c r="AC29" i="31"/>
  <c r="AD22" i="31"/>
  <c r="AD21" i="31"/>
  <c r="AC19" i="31"/>
  <c r="AD14" i="31"/>
  <c r="AC12" i="31"/>
  <c r="AD4" i="31"/>
  <c r="AD82" i="31"/>
  <c r="AD79" i="31"/>
  <c r="AC77" i="31"/>
  <c r="AD72" i="31"/>
  <c r="AD69" i="31"/>
  <c r="AC67" i="31"/>
  <c r="AD62" i="31"/>
  <c r="AD59" i="31"/>
  <c r="AC57" i="31"/>
  <c r="AD45" i="31"/>
  <c r="AD40" i="31"/>
  <c r="AD28" i="31"/>
  <c r="AD27" i="31"/>
  <c r="AC25" i="31"/>
  <c r="AD18" i="31"/>
  <c r="AC16" i="31"/>
  <c r="AD8" i="31"/>
  <c r="AC6" i="31"/>
  <c r="AC82" i="31"/>
  <c r="AC72" i="31"/>
  <c r="AC62" i="31"/>
  <c r="AC40" i="31"/>
  <c r="AD39" i="31"/>
  <c r="AC37" i="31"/>
  <c r="AC28" i="31"/>
  <c r="AD2" i="31"/>
  <c r="AC2" i="31"/>
  <c r="AD1" i="31"/>
  <c r="DW11" i="22"/>
  <c r="D95" i="22"/>
  <c r="C95" i="22"/>
  <c r="B95" i="22"/>
  <c r="DF95" i="22"/>
  <c r="DE95" i="22"/>
  <c r="D16" i="22"/>
  <c r="C16" i="22"/>
  <c r="B16" i="22"/>
  <c r="CO66" i="36"/>
  <c r="DF16" i="22"/>
  <c r="DE16" i="22"/>
  <c r="D9" i="22"/>
  <c r="C9" i="22"/>
  <c r="B9" i="22"/>
  <c r="CO82" i="36"/>
  <c r="DF9" i="22"/>
  <c r="DE9" i="22"/>
  <c r="D32" i="22"/>
  <c r="C32" i="22"/>
  <c r="B32" i="22"/>
  <c r="DF32" i="22"/>
  <c r="DE32" i="22"/>
  <c r="D52" i="22"/>
  <c r="C52" i="22"/>
  <c r="B52" i="22"/>
  <c r="DF52" i="22"/>
  <c r="DE52" i="22"/>
  <c r="D33" i="22"/>
  <c r="C33" i="22"/>
  <c r="B33" i="22"/>
  <c r="CO86" i="36"/>
  <c r="DF33" i="22"/>
  <c r="DE33" i="22"/>
  <c r="D99" i="22"/>
  <c r="C99" i="22"/>
  <c r="B99" i="22"/>
  <c r="DF99" i="22"/>
  <c r="DE99" i="22"/>
  <c r="D48" i="22"/>
  <c r="C48" i="22"/>
  <c r="B48" i="22"/>
  <c r="CO98" i="36"/>
  <c r="DF48" i="22"/>
  <c r="DE48" i="22"/>
  <c r="D26" i="22"/>
  <c r="C26" i="22"/>
  <c r="B26" i="22"/>
  <c r="DF26" i="22"/>
  <c r="DE26" i="22"/>
  <c r="D38" i="22"/>
  <c r="C38" i="22"/>
  <c r="B38" i="22"/>
  <c r="CO71" i="36"/>
  <c r="DF38" i="22"/>
  <c r="DE38" i="22"/>
  <c r="D74" i="22"/>
  <c r="C74" i="22"/>
  <c r="B74" i="22"/>
  <c r="DF74" i="22"/>
  <c r="DE74" i="22"/>
  <c r="D12" i="22"/>
  <c r="C12" i="22"/>
  <c r="B12" i="22"/>
  <c r="CO79" i="36"/>
  <c r="DF12" i="22"/>
  <c r="DE12" i="22"/>
  <c r="D42" i="22"/>
  <c r="C42" i="22"/>
  <c r="B42" i="22"/>
  <c r="CO97" i="36"/>
  <c r="DF42" i="22"/>
  <c r="DE42" i="22"/>
  <c r="D54" i="22"/>
  <c r="C54" i="22"/>
  <c r="B54" i="22"/>
  <c r="CO99" i="36"/>
  <c r="DF54" i="22"/>
  <c r="DE54" i="22"/>
  <c r="D62" i="22"/>
  <c r="C62" i="22"/>
  <c r="B62" i="22"/>
  <c r="DF62" i="22"/>
  <c r="DE62" i="22"/>
  <c r="D63" i="22"/>
  <c r="C63" i="22"/>
  <c r="B63" i="22"/>
  <c r="CO64" i="36"/>
  <c r="DF63" i="22"/>
  <c r="DE63" i="22"/>
  <c r="D50" i="22"/>
  <c r="C50" i="22"/>
  <c r="B50" i="22"/>
  <c r="CO85" i="36"/>
  <c r="DF50" i="22"/>
  <c r="DE50" i="22"/>
  <c r="D18" i="22"/>
  <c r="C18" i="22"/>
  <c r="B18" i="22"/>
  <c r="CO67" i="36"/>
  <c r="DF18" i="22"/>
  <c r="DE18" i="22"/>
  <c r="D60" i="22"/>
  <c r="C60" i="22"/>
  <c r="B60" i="22"/>
  <c r="DF60" i="22"/>
  <c r="DE60" i="22"/>
  <c r="D64" i="22"/>
  <c r="C64" i="22"/>
  <c r="B64" i="22"/>
  <c r="DF64" i="22"/>
  <c r="DE64" i="22"/>
  <c r="D56" i="22"/>
  <c r="C56" i="22"/>
  <c r="B56" i="22"/>
  <c r="DF56" i="22"/>
  <c r="DE56" i="22"/>
  <c r="D47" i="22"/>
  <c r="C47" i="22"/>
  <c r="B47" i="22"/>
  <c r="DF47" i="22"/>
  <c r="DE47" i="22"/>
  <c r="D88" i="22"/>
  <c r="C88" i="22"/>
  <c r="B88" i="22"/>
  <c r="DF88" i="22"/>
  <c r="DE88" i="22"/>
  <c r="D34" i="22"/>
  <c r="C34" i="22"/>
  <c r="B34" i="22"/>
  <c r="DF34" i="22"/>
  <c r="DE34" i="22"/>
  <c r="D90" i="22"/>
  <c r="C90" i="22"/>
  <c r="B90" i="22"/>
  <c r="DF90" i="22"/>
  <c r="DE90" i="22"/>
  <c r="D39" i="22"/>
  <c r="C39" i="22"/>
  <c r="B39" i="22"/>
  <c r="DF39" i="22"/>
  <c r="DE39" i="22"/>
  <c r="D83" i="22"/>
  <c r="C83" i="22"/>
  <c r="B83" i="22"/>
  <c r="DF83" i="22"/>
  <c r="DE83" i="22"/>
  <c r="D21" i="22"/>
  <c r="C21" i="22"/>
  <c r="B21" i="22"/>
  <c r="DF21" i="22"/>
  <c r="DE21" i="22"/>
  <c r="D27" i="22"/>
  <c r="C27" i="22"/>
  <c r="B27" i="22"/>
  <c r="CO61" i="36"/>
  <c r="DF27" i="22"/>
  <c r="DE27" i="22"/>
  <c r="D37" i="22"/>
  <c r="C37" i="22"/>
  <c r="B37" i="22"/>
  <c r="DF37" i="22"/>
  <c r="DE37" i="22"/>
  <c r="D89" i="22"/>
  <c r="C89" i="22"/>
  <c r="B89" i="22"/>
  <c r="CO89" i="36"/>
  <c r="DF89" i="22"/>
  <c r="DE89" i="22"/>
  <c r="D19" i="22"/>
  <c r="C19" i="22"/>
  <c r="B19" i="22"/>
  <c r="CO88" i="36"/>
  <c r="DF19" i="22"/>
  <c r="DE19" i="22"/>
  <c r="D44" i="22"/>
  <c r="C44" i="22"/>
  <c r="B44" i="22"/>
  <c r="CO92" i="36"/>
  <c r="DF44" i="22"/>
  <c r="DE44" i="22"/>
  <c r="D55" i="22"/>
  <c r="C55" i="22"/>
  <c r="B55" i="22"/>
  <c r="CO96" i="36"/>
  <c r="DF55" i="22"/>
  <c r="DE55" i="22"/>
  <c r="D24" i="22"/>
  <c r="C24" i="22"/>
  <c r="B24" i="22"/>
  <c r="DF24" i="22"/>
  <c r="DE24" i="22"/>
  <c r="D53" i="22"/>
  <c r="C53" i="22"/>
  <c r="B53" i="22"/>
  <c r="CO56" i="36"/>
  <c r="DF53" i="22"/>
  <c r="DE53" i="22"/>
  <c r="D93" i="22"/>
  <c r="C93" i="22"/>
  <c r="B93" i="22"/>
  <c r="DF93" i="22"/>
  <c r="DE93" i="22"/>
  <c r="D87" i="22"/>
  <c r="C87" i="22"/>
  <c r="B87" i="22"/>
  <c r="DF87" i="22"/>
  <c r="DE87" i="22"/>
  <c r="D92" i="22"/>
  <c r="C92" i="22"/>
  <c r="B92" i="22"/>
  <c r="DF92" i="22"/>
  <c r="DE92" i="22"/>
  <c r="D94" i="22"/>
  <c r="C94" i="22"/>
  <c r="B94" i="22"/>
  <c r="DF94" i="22"/>
  <c r="DE94" i="22"/>
  <c r="D43" i="22"/>
  <c r="C43" i="22"/>
  <c r="B43" i="22"/>
  <c r="DF43" i="22"/>
  <c r="DE43" i="22"/>
  <c r="D100" i="22"/>
  <c r="C100" i="22"/>
  <c r="B100" i="22"/>
  <c r="DF100" i="22"/>
  <c r="DE100" i="22"/>
  <c r="D29" i="22"/>
  <c r="C29" i="22"/>
  <c r="B29" i="22"/>
  <c r="DF29" i="22"/>
  <c r="DE29" i="22"/>
  <c r="D96" i="22"/>
  <c r="C96" i="22"/>
  <c r="B96" i="22"/>
  <c r="DF96" i="22"/>
  <c r="DE96" i="22"/>
  <c r="D72" i="22"/>
  <c r="C72" i="22"/>
  <c r="B72" i="22"/>
  <c r="DF72" i="22"/>
  <c r="DE72" i="22"/>
  <c r="D81" i="22"/>
  <c r="C81" i="22"/>
  <c r="B81" i="22"/>
  <c r="DF81" i="22"/>
  <c r="DE81" i="22"/>
  <c r="D101" i="22"/>
  <c r="C101" i="22"/>
  <c r="B101" i="22"/>
  <c r="DF101" i="22"/>
  <c r="DE101" i="22"/>
  <c r="D80" i="22"/>
  <c r="C80" i="22"/>
  <c r="B80" i="22"/>
  <c r="DF80" i="22"/>
  <c r="DE80" i="22"/>
  <c r="D57" i="22"/>
  <c r="C57" i="22"/>
  <c r="B57" i="22"/>
  <c r="CO94" i="36"/>
  <c r="DF57" i="22"/>
  <c r="DE57" i="22"/>
  <c r="D35" i="22"/>
  <c r="C35" i="22"/>
  <c r="B35" i="22"/>
  <c r="DF35" i="22"/>
  <c r="DE35" i="22"/>
  <c r="D59" i="22"/>
  <c r="C59" i="22"/>
  <c r="B59" i="22"/>
  <c r="DF59" i="22"/>
  <c r="DE59" i="22"/>
  <c r="D46" i="22"/>
  <c r="C46" i="22"/>
  <c r="B46" i="22"/>
  <c r="DF46" i="22"/>
  <c r="DE46" i="22"/>
  <c r="D36" i="22"/>
  <c r="C36" i="22"/>
  <c r="B36" i="22"/>
  <c r="DF36" i="22"/>
  <c r="DE36" i="22"/>
  <c r="D69" i="22"/>
  <c r="C69" i="22"/>
  <c r="B69" i="22"/>
  <c r="CO90" i="36"/>
  <c r="DF69" i="22"/>
  <c r="DE69" i="22"/>
  <c r="D45" i="22"/>
  <c r="C45" i="22"/>
  <c r="B45" i="22"/>
  <c r="CO91" i="36"/>
  <c r="DF45" i="22"/>
  <c r="DE45" i="22"/>
  <c r="D91" i="22"/>
  <c r="C91" i="22"/>
  <c r="B91" i="22"/>
  <c r="DF91" i="22"/>
  <c r="DE91" i="22"/>
  <c r="D86" i="22"/>
  <c r="C86" i="22"/>
  <c r="B86" i="22"/>
  <c r="CO87" i="36"/>
  <c r="DF86" i="22"/>
  <c r="DE86" i="22"/>
  <c r="D51" i="22"/>
  <c r="C51" i="22"/>
  <c r="B51" i="22"/>
  <c r="CO77" i="36"/>
  <c r="DF51" i="22"/>
  <c r="DE51" i="22"/>
  <c r="D14" i="22"/>
  <c r="C14" i="22"/>
  <c r="B14" i="22"/>
  <c r="CO69" i="36"/>
  <c r="DF14" i="22"/>
  <c r="DE14" i="22"/>
  <c r="D82" i="22"/>
  <c r="C82" i="22"/>
  <c r="B82" i="22"/>
  <c r="DF82" i="22"/>
  <c r="DE82" i="22"/>
  <c r="D31" i="22"/>
  <c r="C31" i="22"/>
  <c r="B31" i="22"/>
  <c r="CO73" i="36"/>
  <c r="DF31" i="22"/>
  <c r="DE31" i="22"/>
  <c r="D85" i="22"/>
  <c r="C85" i="22"/>
  <c r="B85" i="22"/>
  <c r="DF85" i="22"/>
  <c r="DE85" i="22"/>
  <c r="D97" i="22"/>
  <c r="C97" i="22"/>
  <c r="B97" i="22"/>
  <c r="DF97" i="22"/>
  <c r="DE97" i="22"/>
  <c r="D40" i="22"/>
  <c r="C40" i="22"/>
  <c r="B40" i="22"/>
  <c r="DF40" i="22"/>
  <c r="DE40" i="22"/>
  <c r="D65" i="22"/>
  <c r="C65" i="22"/>
  <c r="B65" i="22"/>
  <c r="DF65" i="22"/>
  <c r="DE65" i="22"/>
  <c r="D20" i="22"/>
  <c r="C20" i="22"/>
  <c r="B20" i="22"/>
  <c r="DF20" i="22"/>
  <c r="DE20" i="22"/>
  <c r="D84" i="22"/>
  <c r="C84" i="22"/>
  <c r="B84" i="22"/>
  <c r="DF84" i="22"/>
  <c r="DE84" i="22"/>
  <c r="D49" i="22"/>
  <c r="C49" i="22"/>
  <c r="B49" i="22"/>
  <c r="DF49" i="22"/>
  <c r="DE49" i="22"/>
  <c r="D41" i="22"/>
  <c r="C41" i="22"/>
  <c r="B41" i="22"/>
  <c r="CO95" i="36"/>
  <c r="DF41" i="22"/>
  <c r="DE41" i="22"/>
  <c r="D15" i="22"/>
  <c r="C15" i="22"/>
  <c r="B15" i="22"/>
  <c r="CO93" i="36"/>
  <c r="DF15" i="22"/>
  <c r="DE15" i="22"/>
  <c r="D66" i="22"/>
  <c r="C66" i="22"/>
  <c r="B66" i="22"/>
  <c r="DF66" i="22"/>
  <c r="DE66" i="22"/>
  <c r="D77" i="22"/>
  <c r="C77" i="22"/>
  <c r="B77" i="22"/>
  <c r="DF77" i="22"/>
  <c r="DE77" i="22"/>
  <c r="D10" i="22"/>
  <c r="C10" i="22"/>
  <c r="B10" i="22"/>
  <c r="CO83" i="36"/>
  <c r="DF10" i="22"/>
  <c r="DE10" i="22"/>
  <c r="D70" i="22"/>
  <c r="C70" i="22"/>
  <c r="B70" i="22"/>
  <c r="DF70" i="22"/>
  <c r="DE70" i="22"/>
  <c r="D30" i="22"/>
  <c r="C30" i="22"/>
  <c r="B30" i="22"/>
  <c r="DF30" i="22"/>
  <c r="DE30" i="22"/>
  <c r="D22" i="22"/>
  <c r="C22" i="22"/>
  <c r="B22" i="22"/>
  <c r="DF22" i="22"/>
  <c r="DE22" i="22"/>
  <c r="D3" i="22"/>
  <c r="C3" i="22"/>
  <c r="B3" i="22"/>
  <c r="CO80" i="36"/>
  <c r="DF3" i="22"/>
  <c r="DE3" i="22"/>
  <c r="D76" i="22"/>
  <c r="C76" i="22"/>
  <c r="B76" i="22"/>
  <c r="DF76" i="22"/>
  <c r="DE76" i="22"/>
  <c r="D79" i="22"/>
  <c r="C79" i="22"/>
  <c r="B79" i="22"/>
  <c r="CO58" i="36"/>
  <c r="DF79" i="22"/>
  <c r="DE79" i="22"/>
  <c r="D61" i="22"/>
  <c r="C61" i="22"/>
  <c r="B61" i="22"/>
  <c r="CO100" i="36"/>
  <c r="DF61" i="22"/>
  <c r="DE61" i="22"/>
  <c r="D17" i="22"/>
  <c r="C17" i="22"/>
  <c r="B17" i="22"/>
  <c r="DF17" i="22"/>
  <c r="DE17" i="22"/>
  <c r="D23" i="22"/>
  <c r="C23" i="22"/>
  <c r="B23" i="22"/>
  <c r="CO78" i="36"/>
  <c r="DF23" i="22"/>
  <c r="DE23" i="22"/>
  <c r="D67" i="22"/>
  <c r="C67" i="22"/>
  <c r="B67" i="22"/>
  <c r="DF67" i="22"/>
  <c r="DE67" i="22"/>
  <c r="D58" i="22"/>
  <c r="C58" i="22"/>
  <c r="B58" i="22"/>
  <c r="CO72" i="36"/>
  <c r="DF58" i="22"/>
  <c r="DE58" i="22"/>
  <c r="D7" i="22"/>
  <c r="C7" i="22"/>
  <c r="B7" i="22"/>
  <c r="CO74" i="36"/>
  <c r="DF7" i="22"/>
  <c r="DE7" i="22"/>
  <c r="D4" i="22"/>
  <c r="C4" i="22"/>
  <c r="B4" i="22"/>
  <c r="CO75" i="36"/>
  <c r="DF4" i="22"/>
  <c r="DE4" i="22"/>
  <c r="D8" i="22"/>
  <c r="C8" i="22"/>
  <c r="B8" i="22"/>
  <c r="CO62" i="36"/>
  <c r="DF8" i="22"/>
  <c r="DE8" i="22"/>
  <c r="D2" i="22"/>
  <c r="C2" i="22"/>
  <c r="B2" i="22"/>
  <c r="CO84" i="36"/>
  <c r="DF2" i="22"/>
  <c r="DE2" i="22"/>
  <c r="D5" i="22"/>
  <c r="C5" i="22"/>
  <c r="B5" i="22"/>
  <c r="CO70" i="36"/>
  <c r="DF5" i="22"/>
  <c r="DE5" i="22"/>
  <c r="D6" i="22"/>
  <c r="C6" i="22"/>
  <c r="B6" i="22"/>
  <c r="CO68" i="36"/>
  <c r="DF6" i="22"/>
  <c r="DE6" i="22"/>
  <c r="D78" i="22"/>
  <c r="C78" i="22"/>
  <c r="B78" i="22"/>
  <c r="DF78" i="22"/>
  <c r="DE78" i="22"/>
  <c r="D25" i="22"/>
  <c r="C25" i="22"/>
  <c r="B25" i="22"/>
  <c r="CO63" i="36"/>
  <c r="DF25" i="22"/>
  <c r="DE25" i="22"/>
  <c r="D73" i="22"/>
  <c r="C73" i="22"/>
  <c r="B73" i="22"/>
  <c r="CO55" i="36"/>
  <c r="DF73" i="22"/>
  <c r="DE73" i="22"/>
  <c r="D75" i="22"/>
  <c r="C75" i="22"/>
  <c r="B75" i="22"/>
  <c r="CO57" i="36"/>
  <c r="DF75" i="22"/>
  <c r="DE75" i="22"/>
  <c r="D28" i="22"/>
  <c r="C28" i="22"/>
  <c r="B28" i="22"/>
  <c r="CO65" i="36"/>
  <c r="DF28" i="22"/>
  <c r="DE28" i="22"/>
  <c r="D71" i="22"/>
  <c r="C71" i="22"/>
  <c r="B71" i="22"/>
  <c r="CO81" i="36"/>
  <c r="DF71" i="22"/>
  <c r="DE71" i="22"/>
  <c r="D13" i="22"/>
  <c r="C13" i="22"/>
  <c r="B13" i="22"/>
  <c r="CO59" i="36"/>
  <c r="DF13" i="22"/>
  <c r="DE13" i="22"/>
  <c r="D98" i="22"/>
  <c r="C98" i="22"/>
  <c r="B98" i="22"/>
  <c r="DF98" i="22"/>
  <c r="DE98" i="22"/>
  <c r="D68" i="22"/>
  <c r="C68" i="22"/>
  <c r="B68" i="22"/>
  <c r="CO60" i="36"/>
  <c r="DF68" i="22"/>
  <c r="DE68" i="22"/>
  <c r="D11" i="22"/>
  <c r="C11" i="22"/>
  <c r="B11" i="22"/>
  <c r="CO76" i="36"/>
  <c r="DF11" i="22"/>
  <c r="DE11" i="22"/>
  <c r="BK11" i="22"/>
  <c r="BL11" i="22"/>
  <c r="AW11" i="22" a="1"/>
  <c r="AW11" i="22"/>
  <c r="AV11" i="22" a="1"/>
  <c r="AV11" i="22"/>
  <c r="X11" i="22"/>
  <c r="DV68" i="22"/>
  <c r="DW68" i="22"/>
  <c r="DX68" i="22"/>
  <c r="DY68" i="22"/>
  <c r="DZ68" i="22"/>
  <c r="EA68" i="22"/>
  <c r="EB68" i="22"/>
  <c r="EC68" i="22"/>
  <c r="ED68" i="22"/>
  <c r="EE68" i="22"/>
  <c r="EF68" i="22"/>
  <c r="EG68" i="22"/>
  <c r="EH68" i="22"/>
  <c r="EI68" i="22"/>
  <c r="EJ68" i="22"/>
  <c r="DV98" i="22"/>
  <c r="DW98" i="22"/>
  <c r="DX98" i="22"/>
  <c r="DY98" i="22"/>
  <c r="DZ98" i="22"/>
  <c r="EA98" i="22"/>
  <c r="EB98" i="22"/>
  <c r="EC98" i="22"/>
  <c r="ED98" i="22"/>
  <c r="EE98" i="22"/>
  <c r="EF98" i="22"/>
  <c r="EG98" i="22"/>
  <c r="EH98" i="22"/>
  <c r="EI98" i="22"/>
  <c r="EJ98" i="22"/>
  <c r="DV13" i="22"/>
  <c r="DW13" i="22"/>
  <c r="DX13" i="22"/>
  <c r="DY13" i="22"/>
  <c r="DZ13" i="22"/>
  <c r="EA13" i="22"/>
  <c r="EB13" i="22"/>
  <c r="EC13" i="22"/>
  <c r="ED13" i="22"/>
  <c r="EE13" i="22"/>
  <c r="EF13" i="22"/>
  <c r="EG13" i="22"/>
  <c r="EH13" i="22"/>
  <c r="EI13" i="22"/>
  <c r="EJ13" i="22"/>
  <c r="DV71" i="22"/>
  <c r="DW71" i="22"/>
  <c r="DX71" i="22"/>
  <c r="DY71" i="22"/>
  <c r="DZ71" i="22"/>
  <c r="EA71" i="22"/>
  <c r="EB71" i="22"/>
  <c r="EC71" i="22"/>
  <c r="ED71" i="22"/>
  <c r="EE71" i="22"/>
  <c r="EF71" i="22"/>
  <c r="EG71" i="22"/>
  <c r="EH71" i="22"/>
  <c r="EI71" i="22"/>
  <c r="EJ71" i="22"/>
  <c r="DV28" i="22"/>
  <c r="DW28" i="22"/>
  <c r="DX28" i="22"/>
  <c r="DY28" i="22"/>
  <c r="DZ28" i="22"/>
  <c r="EA28" i="22"/>
  <c r="EB28" i="22"/>
  <c r="EC28" i="22"/>
  <c r="ED28" i="22"/>
  <c r="EE28" i="22"/>
  <c r="EF28" i="22"/>
  <c r="EG28" i="22"/>
  <c r="EH28" i="22"/>
  <c r="EI28" i="22"/>
  <c r="EJ28" i="22"/>
  <c r="DV75" i="22"/>
  <c r="DW75" i="22"/>
  <c r="DX75" i="22"/>
  <c r="DY75" i="22"/>
  <c r="DZ75" i="22"/>
  <c r="EA75" i="22"/>
  <c r="EB75" i="22"/>
  <c r="EC75" i="22"/>
  <c r="ED75" i="22"/>
  <c r="EE75" i="22"/>
  <c r="EF75" i="22"/>
  <c r="EG75" i="22"/>
  <c r="EH75" i="22"/>
  <c r="EI75" i="22"/>
  <c r="EJ75" i="22"/>
  <c r="DV73" i="22"/>
  <c r="DW73" i="22"/>
  <c r="DX73" i="22"/>
  <c r="DY73" i="22"/>
  <c r="DZ73" i="22"/>
  <c r="EA73" i="22"/>
  <c r="EB73" i="22"/>
  <c r="EC73" i="22"/>
  <c r="ED73" i="22"/>
  <c r="EE73" i="22"/>
  <c r="EF73" i="22"/>
  <c r="EG73" i="22"/>
  <c r="EH73" i="22"/>
  <c r="EI73" i="22"/>
  <c r="EJ73" i="22"/>
  <c r="DV25" i="22"/>
  <c r="DW25" i="22"/>
  <c r="DX25" i="22"/>
  <c r="DY25" i="22"/>
  <c r="DZ25" i="22"/>
  <c r="EA25" i="22"/>
  <c r="EB25" i="22"/>
  <c r="EC25" i="22"/>
  <c r="ED25" i="22"/>
  <c r="EE25" i="22"/>
  <c r="EF25" i="22"/>
  <c r="EG25" i="22"/>
  <c r="EH25" i="22"/>
  <c r="EI25" i="22"/>
  <c r="EJ25" i="22"/>
  <c r="DV78" i="22"/>
  <c r="DW78" i="22"/>
  <c r="DX78" i="22"/>
  <c r="DY78" i="22"/>
  <c r="DZ78" i="22"/>
  <c r="EA78" i="22"/>
  <c r="EB78" i="22"/>
  <c r="EC78" i="22"/>
  <c r="ED78" i="22"/>
  <c r="EE78" i="22"/>
  <c r="EF78" i="22"/>
  <c r="EG78" i="22"/>
  <c r="EH78" i="22"/>
  <c r="EI78" i="22"/>
  <c r="EJ78" i="22"/>
  <c r="DV6" i="22"/>
  <c r="DW6" i="22"/>
  <c r="DX6" i="22"/>
  <c r="DY6" i="22"/>
  <c r="DZ6" i="22"/>
  <c r="EA6" i="22"/>
  <c r="EB6" i="22"/>
  <c r="EC6" i="22"/>
  <c r="ED6" i="22"/>
  <c r="EE6" i="22"/>
  <c r="EF6" i="22"/>
  <c r="EG6" i="22"/>
  <c r="EH6" i="22"/>
  <c r="EI6" i="22"/>
  <c r="EJ6" i="22"/>
  <c r="DV5" i="22"/>
  <c r="DW5" i="22"/>
  <c r="DX5" i="22"/>
  <c r="DY5" i="22"/>
  <c r="DZ5" i="22"/>
  <c r="EA5" i="22"/>
  <c r="EB5" i="22"/>
  <c r="EC5" i="22"/>
  <c r="ED5" i="22"/>
  <c r="EE5" i="22"/>
  <c r="EF5" i="22"/>
  <c r="EG5" i="22"/>
  <c r="EH5" i="22"/>
  <c r="EI5" i="22"/>
  <c r="EJ5" i="22"/>
  <c r="DV2" i="22"/>
  <c r="DW2" i="22"/>
  <c r="DX2" i="22"/>
  <c r="DY2" i="22"/>
  <c r="DZ2" i="22"/>
  <c r="EA2" i="22"/>
  <c r="EB2" i="22"/>
  <c r="EC2" i="22"/>
  <c r="ED2" i="22"/>
  <c r="EE2" i="22"/>
  <c r="EF2" i="22"/>
  <c r="EG2" i="22"/>
  <c r="EH2" i="22"/>
  <c r="EI2" i="22"/>
  <c r="EJ2" i="22"/>
  <c r="DV8" i="22"/>
  <c r="DW8" i="22"/>
  <c r="DX8" i="22"/>
  <c r="DY8" i="22"/>
  <c r="DZ8" i="22"/>
  <c r="EA8" i="22"/>
  <c r="EB8" i="22"/>
  <c r="EC8" i="22"/>
  <c r="ED8" i="22"/>
  <c r="EE8" i="22"/>
  <c r="EF8" i="22"/>
  <c r="EG8" i="22"/>
  <c r="EH8" i="22"/>
  <c r="EI8" i="22"/>
  <c r="EJ8" i="22"/>
  <c r="DV4" i="22"/>
  <c r="DW4" i="22"/>
  <c r="DX4" i="22"/>
  <c r="DY4" i="22"/>
  <c r="DZ4" i="22"/>
  <c r="EA4" i="22"/>
  <c r="EB4" i="22"/>
  <c r="EC4" i="22"/>
  <c r="ED4" i="22"/>
  <c r="EE4" i="22"/>
  <c r="EF4" i="22"/>
  <c r="EG4" i="22"/>
  <c r="EH4" i="22"/>
  <c r="EI4" i="22"/>
  <c r="EJ4" i="22"/>
  <c r="DV7" i="22"/>
  <c r="DW7" i="22"/>
  <c r="DX7" i="22"/>
  <c r="DY7" i="22"/>
  <c r="DZ7" i="22"/>
  <c r="EA7" i="22"/>
  <c r="EB7" i="22"/>
  <c r="EC7" i="22"/>
  <c r="ED7" i="22"/>
  <c r="EE7" i="22"/>
  <c r="EF7" i="22"/>
  <c r="EG7" i="22"/>
  <c r="EH7" i="22"/>
  <c r="EI7" i="22"/>
  <c r="EJ7" i="22"/>
  <c r="DV58" i="22"/>
  <c r="DW58" i="22"/>
  <c r="DX58" i="22"/>
  <c r="DY58" i="22"/>
  <c r="DZ58" i="22"/>
  <c r="EA58" i="22"/>
  <c r="EB58" i="22"/>
  <c r="EC58" i="22"/>
  <c r="ED58" i="22"/>
  <c r="EE58" i="22"/>
  <c r="EF58" i="22"/>
  <c r="EG58" i="22"/>
  <c r="EH58" i="22"/>
  <c r="EI58" i="22"/>
  <c r="EJ58" i="22"/>
  <c r="DV67" i="22"/>
  <c r="DW67" i="22"/>
  <c r="DX67" i="22"/>
  <c r="DY67" i="22"/>
  <c r="DZ67" i="22"/>
  <c r="EA67" i="22"/>
  <c r="EB67" i="22"/>
  <c r="EC67" i="22"/>
  <c r="ED67" i="22"/>
  <c r="EE67" i="22"/>
  <c r="EF67" i="22"/>
  <c r="EG67" i="22"/>
  <c r="EH67" i="22"/>
  <c r="EI67" i="22"/>
  <c r="EJ67" i="22"/>
  <c r="DV23" i="22"/>
  <c r="DW23" i="22"/>
  <c r="DX23" i="22"/>
  <c r="DY23" i="22"/>
  <c r="DZ23" i="22"/>
  <c r="EA23" i="22"/>
  <c r="EB23" i="22"/>
  <c r="EC23" i="22"/>
  <c r="ED23" i="22"/>
  <c r="EE23" i="22"/>
  <c r="EF23" i="22"/>
  <c r="EG23" i="22"/>
  <c r="EH23" i="22"/>
  <c r="EI23" i="22"/>
  <c r="EJ23" i="22"/>
  <c r="DV17" i="22"/>
  <c r="DW17" i="22"/>
  <c r="DX17" i="22"/>
  <c r="DY17" i="22"/>
  <c r="DZ17" i="22"/>
  <c r="EA17" i="22"/>
  <c r="EB17" i="22"/>
  <c r="EC17" i="22"/>
  <c r="ED17" i="22"/>
  <c r="EE17" i="22"/>
  <c r="EF17" i="22"/>
  <c r="EG17" i="22"/>
  <c r="EH17" i="22"/>
  <c r="EI17" i="22"/>
  <c r="EJ17" i="22"/>
  <c r="DV61" i="22"/>
  <c r="DW61" i="22"/>
  <c r="DX61" i="22"/>
  <c r="DY61" i="22"/>
  <c r="DZ61" i="22"/>
  <c r="EA61" i="22"/>
  <c r="EB61" i="22"/>
  <c r="EC61" i="22"/>
  <c r="ED61" i="22"/>
  <c r="EE61" i="22"/>
  <c r="EF61" i="22"/>
  <c r="EG61" i="22"/>
  <c r="EH61" i="22"/>
  <c r="EI61" i="22"/>
  <c r="EJ61" i="22"/>
  <c r="DV79" i="22"/>
  <c r="DW79" i="22"/>
  <c r="DX79" i="22"/>
  <c r="DY79" i="22"/>
  <c r="DZ79" i="22"/>
  <c r="EA79" i="22"/>
  <c r="EB79" i="22"/>
  <c r="EC79" i="22"/>
  <c r="ED79" i="22"/>
  <c r="EE79" i="22"/>
  <c r="EF79" i="22"/>
  <c r="EG79" i="22"/>
  <c r="EH79" i="22"/>
  <c r="EI79" i="22"/>
  <c r="EJ79" i="22"/>
  <c r="DV76" i="22"/>
  <c r="DW76" i="22"/>
  <c r="DX76" i="22"/>
  <c r="DY76" i="22"/>
  <c r="DZ76" i="22"/>
  <c r="EA76" i="22"/>
  <c r="EB76" i="22"/>
  <c r="EC76" i="22"/>
  <c r="ED76" i="22"/>
  <c r="EE76" i="22"/>
  <c r="EF76" i="22"/>
  <c r="EG76" i="22"/>
  <c r="EH76" i="22"/>
  <c r="EI76" i="22"/>
  <c r="EJ76" i="22"/>
  <c r="DV3" i="22"/>
  <c r="DW3" i="22"/>
  <c r="DX3" i="22"/>
  <c r="DY3" i="22"/>
  <c r="DZ3" i="22"/>
  <c r="EA3" i="22"/>
  <c r="EB3" i="22"/>
  <c r="EC3" i="22"/>
  <c r="ED3" i="22"/>
  <c r="EE3" i="22"/>
  <c r="EF3" i="22"/>
  <c r="EG3" i="22"/>
  <c r="EH3" i="22"/>
  <c r="EI3" i="22"/>
  <c r="EJ3" i="22"/>
  <c r="DV22" i="22"/>
  <c r="DW22" i="22"/>
  <c r="DX22" i="22"/>
  <c r="DY22" i="22"/>
  <c r="DZ22" i="22"/>
  <c r="EA22" i="22"/>
  <c r="EB22" i="22"/>
  <c r="EC22" i="22"/>
  <c r="ED22" i="22"/>
  <c r="EE22" i="22"/>
  <c r="EF22" i="22"/>
  <c r="EG22" i="22"/>
  <c r="EH22" i="22"/>
  <c r="EI22" i="22"/>
  <c r="EJ22" i="22"/>
  <c r="DV30" i="22"/>
  <c r="DW30" i="22"/>
  <c r="DX30" i="22"/>
  <c r="DY30" i="22"/>
  <c r="DZ30" i="22"/>
  <c r="EA30" i="22"/>
  <c r="EB30" i="22"/>
  <c r="EC30" i="22"/>
  <c r="ED30" i="22"/>
  <c r="EE30" i="22"/>
  <c r="EF30" i="22"/>
  <c r="EG30" i="22"/>
  <c r="EH30" i="22"/>
  <c r="EI30" i="22"/>
  <c r="EJ30" i="22"/>
  <c r="DV70" i="22"/>
  <c r="DW70" i="22"/>
  <c r="DX70" i="22"/>
  <c r="DY70" i="22"/>
  <c r="DZ70" i="22"/>
  <c r="EA70" i="22"/>
  <c r="EB70" i="22"/>
  <c r="EC70" i="22"/>
  <c r="ED70" i="22"/>
  <c r="EE70" i="22"/>
  <c r="EF70" i="22"/>
  <c r="EG70" i="22"/>
  <c r="EH70" i="22"/>
  <c r="EI70" i="22"/>
  <c r="EJ70" i="22"/>
  <c r="DV10" i="22"/>
  <c r="DW10" i="22"/>
  <c r="DX10" i="22"/>
  <c r="DY10" i="22"/>
  <c r="DZ10" i="22"/>
  <c r="EA10" i="22"/>
  <c r="EB10" i="22"/>
  <c r="EC10" i="22"/>
  <c r="ED10" i="22"/>
  <c r="EE10" i="22"/>
  <c r="EF10" i="22"/>
  <c r="EG10" i="22"/>
  <c r="EH10" i="22"/>
  <c r="EI10" i="22"/>
  <c r="EJ10" i="22"/>
  <c r="DV77" i="22"/>
  <c r="DW77" i="22"/>
  <c r="DX77" i="22"/>
  <c r="DY77" i="22"/>
  <c r="DZ77" i="22"/>
  <c r="EA77" i="22"/>
  <c r="EB77" i="22"/>
  <c r="EC77" i="22"/>
  <c r="ED77" i="22"/>
  <c r="EE77" i="22"/>
  <c r="EF77" i="22"/>
  <c r="EG77" i="22"/>
  <c r="EH77" i="22"/>
  <c r="EI77" i="22"/>
  <c r="EJ77" i="22"/>
  <c r="DV66" i="22"/>
  <c r="DW66" i="22"/>
  <c r="DX66" i="22"/>
  <c r="DY66" i="22"/>
  <c r="DZ66" i="22"/>
  <c r="EA66" i="22"/>
  <c r="EB66" i="22"/>
  <c r="EC66" i="22"/>
  <c r="ED66" i="22"/>
  <c r="EE66" i="22"/>
  <c r="EF66" i="22"/>
  <c r="EG66" i="22"/>
  <c r="EH66" i="22"/>
  <c r="EI66" i="22"/>
  <c r="EJ66" i="22"/>
  <c r="DV15" i="22"/>
  <c r="DW15" i="22"/>
  <c r="DX15" i="22"/>
  <c r="DY15" i="22"/>
  <c r="DZ15" i="22"/>
  <c r="EA15" i="22"/>
  <c r="EB15" i="22"/>
  <c r="EC15" i="22"/>
  <c r="ED15" i="22"/>
  <c r="EE15" i="22"/>
  <c r="EF15" i="22"/>
  <c r="EG15" i="22"/>
  <c r="EH15" i="22"/>
  <c r="EI15" i="22"/>
  <c r="EJ15" i="22"/>
  <c r="DV41" i="22"/>
  <c r="DW41" i="22"/>
  <c r="DX41" i="22"/>
  <c r="DY41" i="22"/>
  <c r="DZ41" i="22"/>
  <c r="EA41" i="22"/>
  <c r="EB41" i="22"/>
  <c r="EC41" i="22"/>
  <c r="ED41" i="22"/>
  <c r="EE41" i="22"/>
  <c r="EF41" i="22"/>
  <c r="EG41" i="22"/>
  <c r="EH41" i="22"/>
  <c r="EI41" i="22"/>
  <c r="EJ41" i="22"/>
  <c r="DV49" i="22"/>
  <c r="DW49" i="22"/>
  <c r="DX49" i="22"/>
  <c r="DY49" i="22"/>
  <c r="DZ49" i="22"/>
  <c r="EA49" i="22"/>
  <c r="EB49" i="22"/>
  <c r="EC49" i="22"/>
  <c r="ED49" i="22"/>
  <c r="EE49" i="22"/>
  <c r="EF49" i="22"/>
  <c r="EG49" i="22"/>
  <c r="EH49" i="22"/>
  <c r="EI49" i="22"/>
  <c r="EJ49" i="22"/>
  <c r="DV84" i="22"/>
  <c r="DW84" i="22"/>
  <c r="DX84" i="22"/>
  <c r="DY84" i="22"/>
  <c r="DZ84" i="22"/>
  <c r="EA84" i="22"/>
  <c r="EB84" i="22"/>
  <c r="EC84" i="22"/>
  <c r="ED84" i="22"/>
  <c r="EE84" i="22"/>
  <c r="EF84" i="22"/>
  <c r="EG84" i="22"/>
  <c r="EH84" i="22"/>
  <c r="EI84" i="22"/>
  <c r="EJ84" i="22"/>
  <c r="DV20" i="22"/>
  <c r="DW20" i="22"/>
  <c r="DX20" i="22"/>
  <c r="DY20" i="22"/>
  <c r="DZ20" i="22"/>
  <c r="EA20" i="22"/>
  <c r="EB20" i="22"/>
  <c r="EC20" i="22"/>
  <c r="ED20" i="22"/>
  <c r="EE20" i="22"/>
  <c r="EF20" i="22"/>
  <c r="EG20" i="22"/>
  <c r="EH20" i="22"/>
  <c r="EI20" i="22"/>
  <c r="EJ20" i="22"/>
  <c r="DV65" i="22"/>
  <c r="DW65" i="22"/>
  <c r="DX65" i="22"/>
  <c r="DY65" i="22"/>
  <c r="DZ65" i="22"/>
  <c r="EA65" i="22"/>
  <c r="EB65" i="22"/>
  <c r="EC65" i="22"/>
  <c r="ED65" i="22"/>
  <c r="EE65" i="22"/>
  <c r="EF65" i="22"/>
  <c r="EG65" i="22"/>
  <c r="EH65" i="22"/>
  <c r="EI65" i="22"/>
  <c r="EJ65" i="22"/>
  <c r="DV40" i="22"/>
  <c r="DW40" i="22"/>
  <c r="DX40" i="22"/>
  <c r="DY40" i="22"/>
  <c r="DZ40" i="22"/>
  <c r="EA40" i="22"/>
  <c r="EB40" i="22"/>
  <c r="EC40" i="22"/>
  <c r="ED40" i="22"/>
  <c r="EE40" i="22"/>
  <c r="EF40" i="22"/>
  <c r="EG40" i="22"/>
  <c r="EH40" i="22"/>
  <c r="EI40" i="22"/>
  <c r="EJ40" i="22"/>
  <c r="DV97" i="22"/>
  <c r="DW97" i="22"/>
  <c r="DX97" i="22"/>
  <c r="DY97" i="22"/>
  <c r="DZ97" i="22"/>
  <c r="EA97" i="22"/>
  <c r="EB97" i="22"/>
  <c r="EC97" i="22"/>
  <c r="ED97" i="22"/>
  <c r="EE97" i="22"/>
  <c r="EF97" i="22"/>
  <c r="EG97" i="22"/>
  <c r="EH97" i="22"/>
  <c r="EI97" i="22"/>
  <c r="EJ97" i="22"/>
  <c r="DV85" i="22"/>
  <c r="DW85" i="22"/>
  <c r="DX85" i="22"/>
  <c r="DY85" i="22"/>
  <c r="DZ85" i="22"/>
  <c r="EA85" i="22"/>
  <c r="EB85" i="22"/>
  <c r="EC85" i="22"/>
  <c r="ED85" i="22"/>
  <c r="EE85" i="22"/>
  <c r="EF85" i="22"/>
  <c r="EG85" i="22"/>
  <c r="EH85" i="22"/>
  <c r="EI85" i="22"/>
  <c r="EJ85" i="22"/>
  <c r="DV31" i="22"/>
  <c r="DW31" i="22"/>
  <c r="DX31" i="22"/>
  <c r="DY31" i="22"/>
  <c r="DZ31" i="22"/>
  <c r="EA31" i="22"/>
  <c r="EB31" i="22"/>
  <c r="EC31" i="22"/>
  <c r="ED31" i="22"/>
  <c r="EE31" i="22"/>
  <c r="EF31" i="22"/>
  <c r="EG31" i="22"/>
  <c r="EH31" i="22"/>
  <c r="EI31" i="22"/>
  <c r="EJ31" i="22"/>
  <c r="DV82" i="22"/>
  <c r="DW82" i="22"/>
  <c r="DX82" i="22"/>
  <c r="DY82" i="22"/>
  <c r="DZ82" i="22"/>
  <c r="EA82" i="22"/>
  <c r="EB82" i="22"/>
  <c r="EC82" i="22"/>
  <c r="ED82" i="22"/>
  <c r="EE82" i="22"/>
  <c r="EF82" i="22"/>
  <c r="EG82" i="22"/>
  <c r="EH82" i="22"/>
  <c r="EI82" i="22"/>
  <c r="EJ82" i="22"/>
  <c r="DV14" i="22"/>
  <c r="DW14" i="22"/>
  <c r="DX14" i="22"/>
  <c r="DY14" i="22"/>
  <c r="DZ14" i="22"/>
  <c r="EA14" i="22"/>
  <c r="EB14" i="22"/>
  <c r="EC14" i="22"/>
  <c r="ED14" i="22"/>
  <c r="EE14" i="22"/>
  <c r="EF14" i="22"/>
  <c r="EG14" i="22"/>
  <c r="EH14" i="22"/>
  <c r="EI14" i="22"/>
  <c r="EJ14" i="22"/>
  <c r="DV51" i="22"/>
  <c r="DW51" i="22"/>
  <c r="DX51" i="22"/>
  <c r="DY51" i="22"/>
  <c r="DZ51" i="22"/>
  <c r="EA51" i="22"/>
  <c r="EB51" i="22"/>
  <c r="EC51" i="22"/>
  <c r="ED51" i="22"/>
  <c r="EE51" i="22"/>
  <c r="EF51" i="22"/>
  <c r="EG51" i="22"/>
  <c r="EH51" i="22"/>
  <c r="EI51" i="22"/>
  <c r="EJ51" i="22"/>
  <c r="DV86" i="22"/>
  <c r="DW86" i="22"/>
  <c r="DX86" i="22"/>
  <c r="DY86" i="22"/>
  <c r="DZ86" i="22"/>
  <c r="EA86" i="22"/>
  <c r="EB86" i="22"/>
  <c r="EC86" i="22"/>
  <c r="ED86" i="22"/>
  <c r="EE86" i="22"/>
  <c r="EF86" i="22"/>
  <c r="EG86" i="22"/>
  <c r="EH86" i="22"/>
  <c r="EI86" i="22"/>
  <c r="EJ86" i="22"/>
  <c r="DV91" i="22"/>
  <c r="DW91" i="22"/>
  <c r="DX91" i="22"/>
  <c r="DY91" i="22"/>
  <c r="DZ91" i="22"/>
  <c r="EA91" i="22"/>
  <c r="EB91" i="22"/>
  <c r="EC91" i="22"/>
  <c r="ED91" i="22"/>
  <c r="EE91" i="22"/>
  <c r="EF91" i="22"/>
  <c r="EG91" i="22"/>
  <c r="EH91" i="22"/>
  <c r="EI91" i="22"/>
  <c r="EJ91" i="22"/>
  <c r="DV45" i="22"/>
  <c r="DW45" i="22"/>
  <c r="DX45" i="22"/>
  <c r="DY45" i="22"/>
  <c r="DZ45" i="22"/>
  <c r="EA45" i="22"/>
  <c r="EB45" i="22"/>
  <c r="EC45" i="22"/>
  <c r="ED45" i="22"/>
  <c r="EE45" i="22"/>
  <c r="EF45" i="22"/>
  <c r="EG45" i="22"/>
  <c r="EH45" i="22"/>
  <c r="EI45" i="22"/>
  <c r="EJ45" i="22"/>
  <c r="DV69" i="22"/>
  <c r="DW69" i="22"/>
  <c r="DX69" i="22"/>
  <c r="DY69" i="22"/>
  <c r="DZ69" i="22"/>
  <c r="EA69" i="22"/>
  <c r="EB69" i="22"/>
  <c r="EC69" i="22"/>
  <c r="ED69" i="22"/>
  <c r="EE69" i="22"/>
  <c r="EF69" i="22"/>
  <c r="EG69" i="22"/>
  <c r="EH69" i="22"/>
  <c r="EI69" i="22"/>
  <c r="EJ69" i="22"/>
  <c r="DV36" i="22"/>
  <c r="DW36" i="22"/>
  <c r="DX36" i="22"/>
  <c r="DY36" i="22"/>
  <c r="DZ36" i="22"/>
  <c r="EA36" i="22"/>
  <c r="EB36" i="22"/>
  <c r="EC36" i="22"/>
  <c r="ED36" i="22"/>
  <c r="EE36" i="22"/>
  <c r="EF36" i="22"/>
  <c r="EG36" i="22"/>
  <c r="EH36" i="22"/>
  <c r="EI36" i="22"/>
  <c r="EJ36" i="22"/>
  <c r="DV46" i="22"/>
  <c r="DW46" i="22"/>
  <c r="DX46" i="22"/>
  <c r="DY46" i="22"/>
  <c r="DZ46" i="22"/>
  <c r="EA46" i="22"/>
  <c r="EB46" i="22"/>
  <c r="EC46" i="22"/>
  <c r="ED46" i="22"/>
  <c r="EE46" i="22"/>
  <c r="EF46" i="22"/>
  <c r="EG46" i="22"/>
  <c r="EH46" i="22"/>
  <c r="EI46" i="22"/>
  <c r="EJ46" i="22"/>
  <c r="DV59" i="22"/>
  <c r="DW59" i="22"/>
  <c r="DX59" i="22"/>
  <c r="DY59" i="22"/>
  <c r="DZ59" i="22"/>
  <c r="EA59" i="22"/>
  <c r="EB59" i="22"/>
  <c r="EC59" i="22"/>
  <c r="ED59" i="22"/>
  <c r="EE59" i="22"/>
  <c r="EF59" i="22"/>
  <c r="EG59" i="22"/>
  <c r="EH59" i="22"/>
  <c r="EI59" i="22"/>
  <c r="EJ59" i="22"/>
  <c r="DV35" i="22"/>
  <c r="DW35" i="22"/>
  <c r="DX35" i="22"/>
  <c r="DY35" i="22"/>
  <c r="DZ35" i="22"/>
  <c r="EA35" i="22"/>
  <c r="EB35" i="22"/>
  <c r="EC35" i="22"/>
  <c r="ED35" i="22"/>
  <c r="EE35" i="22"/>
  <c r="EF35" i="22"/>
  <c r="EG35" i="22"/>
  <c r="EH35" i="22"/>
  <c r="EI35" i="22"/>
  <c r="EJ35" i="22"/>
  <c r="DV57" i="22"/>
  <c r="DW57" i="22"/>
  <c r="DX57" i="22"/>
  <c r="DY57" i="22"/>
  <c r="DZ57" i="22"/>
  <c r="EA57" i="22"/>
  <c r="EB57" i="22"/>
  <c r="EC57" i="22"/>
  <c r="ED57" i="22"/>
  <c r="EE57" i="22"/>
  <c r="EF57" i="22"/>
  <c r="EG57" i="22"/>
  <c r="EH57" i="22"/>
  <c r="EI57" i="22"/>
  <c r="EJ57" i="22"/>
  <c r="DV80" i="22"/>
  <c r="DW80" i="22"/>
  <c r="DX80" i="22"/>
  <c r="DY80" i="22"/>
  <c r="DZ80" i="22"/>
  <c r="EA80" i="22"/>
  <c r="EB80" i="22"/>
  <c r="EC80" i="22"/>
  <c r="ED80" i="22"/>
  <c r="EE80" i="22"/>
  <c r="EF80" i="22"/>
  <c r="EG80" i="22"/>
  <c r="EH80" i="22"/>
  <c r="EI80" i="22"/>
  <c r="EJ80" i="22"/>
  <c r="DV101" i="22"/>
  <c r="DW101" i="22"/>
  <c r="DX101" i="22"/>
  <c r="DY101" i="22"/>
  <c r="DZ101" i="22"/>
  <c r="EA101" i="22"/>
  <c r="EB101" i="22"/>
  <c r="EC101" i="22"/>
  <c r="ED101" i="22"/>
  <c r="EE101" i="22"/>
  <c r="EF101" i="22"/>
  <c r="EG101" i="22"/>
  <c r="EH101" i="22"/>
  <c r="EI101" i="22"/>
  <c r="EJ101" i="22"/>
  <c r="DV81" i="22"/>
  <c r="DW81" i="22"/>
  <c r="DX81" i="22"/>
  <c r="DY81" i="22"/>
  <c r="DZ81" i="22"/>
  <c r="EA81" i="22"/>
  <c r="EB81" i="22"/>
  <c r="EC81" i="22"/>
  <c r="ED81" i="22"/>
  <c r="EE81" i="22"/>
  <c r="EF81" i="22"/>
  <c r="EG81" i="22"/>
  <c r="EH81" i="22"/>
  <c r="EI81" i="22"/>
  <c r="EJ81" i="22"/>
  <c r="DV72" i="22"/>
  <c r="DW72" i="22"/>
  <c r="DX72" i="22"/>
  <c r="DY72" i="22"/>
  <c r="DZ72" i="22"/>
  <c r="EA72" i="22"/>
  <c r="EB72" i="22"/>
  <c r="EC72" i="22"/>
  <c r="ED72" i="22"/>
  <c r="EE72" i="22"/>
  <c r="EF72" i="22"/>
  <c r="EG72" i="22"/>
  <c r="EH72" i="22"/>
  <c r="EI72" i="22"/>
  <c r="EJ72" i="22"/>
  <c r="DV96" i="22"/>
  <c r="DW96" i="22"/>
  <c r="DX96" i="22"/>
  <c r="DY96" i="22"/>
  <c r="DZ96" i="22"/>
  <c r="EA96" i="22"/>
  <c r="EB96" i="22"/>
  <c r="EC96" i="22"/>
  <c r="ED96" i="22"/>
  <c r="EE96" i="22"/>
  <c r="EF96" i="22"/>
  <c r="EG96" i="22"/>
  <c r="EH96" i="22"/>
  <c r="EI96" i="22"/>
  <c r="EJ96" i="22"/>
  <c r="DV29" i="22"/>
  <c r="DW29" i="22"/>
  <c r="DX29" i="22"/>
  <c r="DY29" i="22"/>
  <c r="DZ29" i="22"/>
  <c r="EA29" i="22"/>
  <c r="EB29" i="22"/>
  <c r="EC29" i="22"/>
  <c r="ED29" i="22"/>
  <c r="EE29" i="22"/>
  <c r="EF29" i="22"/>
  <c r="EG29" i="22"/>
  <c r="EH29" i="22"/>
  <c r="EI29" i="22"/>
  <c r="EJ29" i="22"/>
  <c r="DV100" i="22"/>
  <c r="DW100" i="22"/>
  <c r="DX100" i="22"/>
  <c r="DY100" i="22"/>
  <c r="DZ100" i="22"/>
  <c r="EA100" i="22"/>
  <c r="EB100" i="22"/>
  <c r="EC100" i="22"/>
  <c r="ED100" i="22"/>
  <c r="EE100" i="22"/>
  <c r="EF100" i="22"/>
  <c r="EG100" i="22"/>
  <c r="EH100" i="22"/>
  <c r="EI100" i="22"/>
  <c r="EJ100" i="22"/>
  <c r="DV43" i="22"/>
  <c r="DW43" i="22"/>
  <c r="DX43" i="22"/>
  <c r="DY43" i="22"/>
  <c r="DZ43" i="22"/>
  <c r="EA43" i="22"/>
  <c r="EB43" i="22"/>
  <c r="EC43" i="22"/>
  <c r="ED43" i="22"/>
  <c r="EE43" i="22"/>
  <c r="EF43" i="22"/>
  <c r="EG43" i="22"/>
  <c r="EH43" i="22"/>
  <c r="EI43" i="22"/>
  <c r="EJ43" i="22"/>
  <c r="DV94" i="22"/>
  <c r="DW94" i="22"/>
  <c r="DX94" i="22"/>
  <c r="DY94" i="22"/>
  <c r="DZ94" i="22"/>
  <c r="EA94" i="22"/>
  <c r="EB94" i="22"/>
  <c r="EC94" i="22"/>
  <c r="ED94" i="22"/>
  <c r="EE94" i="22"/>
  <c r="EF94" i="22"/>
  <c r="EG94" i="22"/>
  <c r="EH94" i="22"/>
  <c r="EI94" i="22"/>
  <c r="EJ94" i="22"/>
  <c r="DV92" i="22"/>
  <c r="DW92" i="22"/>
  <c r="DX92" i="22"/>
  <c r="DY92" i="22"/>
  <c r="DZ92" i="22"/>
  <c r="EA92" i="22"/>
  <c r="EB92" i="22"/>
  <c r="EC92" i="22"/>
  <c r="ED92" i="22"/>
  <c r="EE92" i="22"/>
  <c r="EF92" i="22"/>
  <c r="EG92" i="22"/>
  <c r="EH92" i="22"/>
  <c r="EI92" i="22"/>
  <c r="EJ92" i="22"/>
  <c r="DV87" i="22"/>
  <c r="DW87" i="22"/>
  <c r="DX87" i="22"/>
  <c r="DY87" i="22"/>
  <c r="DZ87" i="22"/>
  <c r="EA87" i="22"/>
  <c r="EB87" i="22"/>
  <c r="EC87" i="22"/>
  <c r="ED87" i="22"/>
  <c r="EE87" i="22"/>
  <c r="EF87" i="22"/>
  <c r="EG87" i="22"/>
  <c r="EH87" i="22"/>
  <c r="EI87" i="22"/>
  <c r="EJ87" i="22"/>
  <c r="DV93" i="22"/>
  <c r="DW93" i="22"/>
  <c r="DX93" i="22"/>
  <c r="DY93" i="22"/>
  <c r="DZ93" i="22"/>
  <c r="EA93" i="22"/>
  <c r="EB93" i="22"/>
  <c r="EC93" i="22"/>
  <c r="ED93" i="22"/>
  <c r="EE93" i="22"/>
  <c r="EF93" i="22"/>
  <c r="EG93" i="22"/>
  <c r="EH93" i="22"/>
  <c r="EI93" i="22"/>
  <c r="EJ93" i="22"/>
  <c r="DV53" i="22"/>
  <c r="DW53" i="22"/>
  <c r="DX53" i="22"/>
  <c r="DY53" i="22"/>
  <c r="DZ53" i="22"/>
  <c r="EA53" i="22"/>
  <c r="EB53" i="22"/>
  <c r="EC53" i="22"/>
  <c r="ED53" i="22"/>
  <c r="EE53" i="22"/>
  <c r="EF53" i="22"/>
  <c r="EG53" i="22"/>
  <c r="EH53" i="22"/>
  <c r="EI53" i="22"/>
  <c r="EJ53" i="22"/>
  <c r="DV24" i="22"/>
  <c r="DW24" i="22"/>
  <c r="DX24" i="22"/>
  <c r="DY24" i="22"/>
  <c r="DZ24" i="22"/>
  <c r="EA24" i="22"/>
  <c r="EB24" i="22"/>
  <c r="EC24" i="22"/>
  <c r="ED24" i="22"/>
  <c r="EE24" i="22"/>
  <c r="EF24" i="22"/>
  <c r="EG24" i="22"/>
  <c r="EH24" i="22"/>
  <c r="EI24" i="22"/>
  <c r="EJ24" i="22"/>
  <c r="DV55" i="22"/>
  <c r="DW55" i="22"/>
  <c r="DX55" i="22"/>
  <c r="DY55" i="22"/>
  <c r="DZ55" i="22"/>
  <c r="EA55" i="22"/>
  <c r="EB55" i="22"/>
  <c r="EC55" i="22"/>
  <c r="ED55" i="22"/>
  <c r="EE55" i="22"/>
  <c r="EF55" i="22"/>
  <c r="EG55" i="22"/>
  <c r="EH55" i="22"/>
  <c r="EI55" i="22"/>
  <c r="EJ55" i="22"/>
  <c r="DV44" i="22"/>
  <c r="DW44" i="22"/>
  <c r="DX44" i="22"/>
  <c r="DY44" i="22"/>
  <c r="DZ44" i="22"/>
  <c r="EA44" i="22"/>
  <c r="EB44" i="22"/>
  <c r="EC44" i="22"/>
  <c r="ED44" i="22"/>
  <c r="EE44" i="22"/>
  <c r="EF44" i="22"/>
  <c r="EG44" i="22"/>
  <c r="EH44" i="22"/>
  <c r="EI44" i="22"/>
  <c r="EJ44" i="22"/>
  <c r="DV19" i="22"/>
  <c r="DW19" i="22"/>
  <c r="DX19" i="22"/>
  <c r="DY19" i="22"/>
  <c r="DZ19" i="22"/>
  <c r="EA19" i="22"/>
  <c r="EB19" i="22"/>
  <c r="EC19" i="22"/>
  <c r="ED19" i="22"/>
  <c r="EE19" i="22"/>
  <c r="EF19" i="22"/>
  <c r="EG19" i="22"/>
  <c r="EH19" i="22"/>
  <c r="EI19" i="22"/>
  <c r="EJ19" i="22"/>
  <c r="DV89" i="22"/>
  <c r="DW89" i="22"/>
  <c r="DX89" i="22"/>
  <c r="DY89" i="22"/>
  <c r="DZ89" i="22"/>
  <c r="EA89" i="22"/>
  <c r="EB89" i="22"/>
  <c r="EC89" i="22"/>
  <c r="ED89" i="22"/>
  <c r="EE89" i="22"/>
  <c r="EF89" i="22"/>
  <c r="EG89" i="22"/>
  <c r="EH89" i="22"/>
  <c r="EI89" i="22"/>
  <c r="EJ89" i="22"/>
  <c r="DV37" i="22"/>
  <c r="DW37" i="22"/>
  <c r="DX37" i="22"/>
  <c r="DY37" i="22"/>
  <c r="DZ37" i="22"/>
  <c r="EA37" i="22"/>
  <c r="EB37" i="22"/>
  <c r="EC37" i="22"/>
  <c r="ED37" i="22"/>
  <c r="EE37" i="22"/>
  <c r="EF37" i="22"/>
  <c r="EG37" i="22"/>
  <c r="EH37" i="22"/>
  <c r="EI37" i="22"/>
  <c r="EJ37" i="22"/>
  <c r="DV27" i="22"/>
  <c r="DW27" i="22"/>
  <c r="DX27" i="22"/>
  <c r="DY27" i="22"/>
  <c r="DZ27" i="22"/>
  <c r="EA27" i="22"/>
  <c r="EB27" i="22"/>
  <c r="EC27" i="22"/>
  <c r="ED27" i="22"/>
  <c r="EE27" i="22"/>
  <c r="EF27" i="22"/>
  <c r="EG27" i="22"/>
  <c r="EH27" i="22"/>
  <c r="EI27" i="22"/>
  <c r="EJ27" i="22"/>
  <c r="DV21" i="22"/>
  <c r="DW21" i="22"/>
  <c r="DX21" i="22"/>
  <c r="DY21" i="22"/>
  <c r="DZ21" i="22"/>
  <c r="EA21" i="22"/>
  <c r="EB21" i="22"/>
  <c r="EC21" i="22"/>
  <c r="ED21" i="22"/>
  <c r="EE21" i="22"/>
  <c r="EF21" i="22"/>
  <c r="EG21" i="22"/>
  <c r="EH21" i="22"/>
  <c r="EI21" i="22"/>
  <c r="EJ21" i="22"/>
  <c r="DV83" i="22"/>
  <c r="DW83" i="22"/>
  <c r="DX83" i="22"/>
  <c r="DY83" i="22"/>
  <c r="DZ83" i="22"/>
  <c r="EA83" i="22"/>
  <c r="EB83" i="22"/>
  <c r="EC83" i="22"/>
  <c r="ED83" i="22"/>
  <c r="EE83" i="22"/>
  <c r="EF83" i="22"/>
  <c r="EG83" i="22"/>
  <c r="EH83" i="22"/>
  <c r="EI83" i="22"/>
  <c r="EJ83" i="22"/>
  <c r="DV39" i="22"/>
  <c r="DW39" i="22"/>
  <c r="DX39" i="22"/>
  <c r="DY39" i="22"/>
  <c r="DZ39" i="22"/>
  <c r="EA39" i="22"/>
  <c r="EB39" i="22"/>
  <c r="EC39" i="22"/>
  <c r="ED39" i="22"/>
  <c r="EE39" i="22"/>
  <c r="EF39" i="22"/>
  <c r="EG39" i="22"/>
  <c r="EH39" i="22"/>
  <c r="EI39" i="22"/>
  <c r="EJ39" i="22"/>
  <c r="DV90" i="22"/>
  <c r="DW90" i="22"/>
  <c r="DX90" i="22"/>
  <c r="DY90" i="22"/>
  <c r="DZ90" i="22"/>
  <c r="EA90" i="22"/>
  <c r="EB90" i="22"/>
  <c r="EC90" i="22"/>
  <c r="ED90" i="22"/>
  <c r="EE90" i="22"/>
  <c r="EF90" i="22"/>
  <c r="EG90" i="22"/>
  <c r="EH90" i="22"/>
  <c r="EI90" i="22"/>
  <c r="EJ90" i="22"/>
  <c r="DV34" i="22"/>
  <c r="DW34" i="22"/>
  <c r="DX34" i="22"/>
  <c r="DY34" i="22"/>
  <c r="DZ34" i="22"/>
  <c r="EA34" i="22"/>
  <c r="EB34" i="22"/>
  <c r="EC34" i="22"/>
  <c r="ED34" i="22"/>
  <c r="EE34" i="22"/>
  <c r="EF34" i="22"/>
  <c r="EG34" i="22"/>
  <c r="EH34" i="22"/>
  <c r="EI34" i="22"/>
  <c r="EJ34" i="22"/>
  <c r="DV88" i="22"/>
  <c r="DW88" i="22"/>
  <c r="DX88" i="22"/>
  <c r="DY88" i="22"/>
  <c r="DZ88" i="22"/>
  <c r="EA88" i="22"/>
  <c r="EB88" i="22"/>
  <c r="EC88" i="22"/>
  <c r="ED88" i="22"/>
  <c r="EE88" i="22"/>
  <c r="EF88" i="22"/>
  <c r="EG88" i="22"/>
  <c r="EH88" i="22"/>
  <c r="EI88" i="22"/>
  <c r="EJ88" i="22"/>
  <c r="DV47" i="22"/>
  <c r="DW47" i="22"/>
  <c r="DX47" i="22"/>
  <c r="DY47" i="22"/>
  <c r="DZ47" i="22"/>
  <c r="EA47" i="22"/>
  <c r="EB47" i="22"/>
  <c r="EC47" i="22"/>
  <c r="ED47" i="22"/>
  <c r="EE47" i="22"/>
  <c r="EF47" i="22"/>
  <c r="EG47" i="22"/>
  <c r="EH47" i="22"/>
  <c r="EI47" i="22"/>
  <c r="EJ47" i="22"/>
  <c r="DV56" i="22"/>
  <c r="DW56" i="22"/>
  <c r="DX56" i="22"/>
  <c r="DY56" i="22"/>
  <c r="DZ56" i="22"/>
  <c r="EA56" i="22"/>
  <c r="EB56" i="22"/>
  <c r="EC56" i="22"/>
  <c r="ED56" i="22"/>
  <c r="EE56" i="22"/>
  <c r="EF56" i="22"/>
  <c r="EG56" i="22"/>
  <c r="EH56" i="22"/>
  <c r="EI56" i="22"/>
  <c r="EJ56" i="22"/>
  <c r="DV64" i="22"/>
  <c r="DW64" i="22"/>
  <c r="DX64" i="22"/>
  <c r="DY64" i="22"/>
  <c r="DZ64" i="22"/>
  <c r="EA64" i="22"/>
  <c r="EB64" i="22"/>
  <c r="EC64" i="22"/>
  <c r="ED64" i="22"/>
  <c r="EE64" i="22"/>
  <c r="EF64" i="22"/>
  <c r="EG64" i="22"/>
  <c r="EH64" i="22"/>
  <c r="EI64" i="22"/>
  <c r="EJ64" i="22"/>
  <c r="DV60" i="22"/>
  <c r="DW60" i="22"/>
  <c r="DX60" i="22"/>
  <c r="DY60" i="22"/>
  <c r="DZ60" i="22"/>
  <c r="EA60" i="22"/>
  <c r="EB60" i="22"/>
  <c r="EC60" i="22"/>
  <c r="ED60" i="22"/>
  <c r="EE60" i="22"/>
  <c r="EF60" i="22"/>
  <c r="EG60" i="22"/>
  <c r="EH60" i="22"/>
  <c r="EI60" i="22"/>
  <c r="EJ60" i="22"/>
  <c r="DV18" i="22"/>
  <c r="DW18" i="22"/>
  <c r="DX18" i="22"/>
  <c r="DY18" i="22"/>
  <c r="DZ18" i="22"/>
  <c r="EA18" i="22"/>
  <c r="EB18" i="22"/>
  <c r="EC18" i="22"/>
  <c r="ED18" i="22"/>
  <c r="EE18" i="22"/>
  <c r="EF18" i="22"/>
  <c r="EG18" i="22"/>
  <c r="EH18" i="22"/>
  <c r="EI18" i="22"/>
  <c r="EJ18" i="22"/>
  <c r="DV50" i="22"/>
  <c r="DW50" i="22"/>
  <c r="DX50" i="22"/>
  <c r="DY50" i="22"/>
  <c r="DZ50" i="22"/>
  <c r="EA50" i="22"/>
  <c r="EB50" i="22"/>
  <c r="EC50" i="22"/>
  <c r="ED50" i="22"/>
  <c r="EE50" i="22"/>
  <c r="EF50" i="22"/>
  <c r="EG50" i="22"/>
  <c r="EH50" i="22"/>
  <c r="EI50" i="22"/>
  <c r="EJ50" i="22"/>
  <c r="DV63" i="22"/>
  <c r="DW63" i="22"/>
  <c r="DX63" i="22"/>
  <c r="DY63" i="22"/>
  <c r="DZ63" i="22"/>
  <c r="EA63" i="22"/>
  <c r="EB63" i="22"/>
  <c r="EC63" i="22"/>
  <c r="ED63" i="22"/>
  <c r="EE63" i="22"/>
  <c r="EF63" i="22"/>
  <c r="EG63" i="22"/>
  <c r="EH63" i="22"/>
  <c r="EI63" i="22"/>
  <c r="EJ63" i="22"/>
  <c r="DV62" i="22"/>
  <c r="DW62" i="22"/>
  <c r="DX62" i="22"/>
  <c r="DY62" i="22"/>
  <c r="DZ62" i="22"/>
  <c r="EA62" i="22"/>
  <c r="EB62" i="22"/>
  <c r="EC62" i="22"/>
  <c r="ED62" i="22"/>
  <c r="EE62" i="22"/>
  <c r="EF62" i="22"/>
  <c r="EG62" i="22"/>
  <c r="EH62" i="22"/>
  <c r="EI62" i="22"/>
  <c r="EJ62" i="22"/>
  <c r="DV54" i="22"/>
  <c r="DW54" i="22"/>
  <c r="DX54" i="22"/>
  <c r="DY54" i="22"/>
  <c r="DZ54" i="22"/>
  <c r="EA54" i="22"/>
  <c r="EB54" i="22"/>
  <c r="EC54" i="22"/>
  <c r="ED54" i="22"/>
  <c r="EE54" i="22"/>
  <c r="EF54" i="22"/>
  <c r="EG54" i="22"/>
  <c r="EH54" i="22"/>
  <c r="EI54" i="22"/>
  <c r="EJ54" i="22"/>
  <c r="DV42" i="22"/>
  <c r="DW42" i="22"/>
  <c r="DX42" i="22"/>
  <c r="DY42" i="22"/>
  <c r="DZ42" i="22"/>
  <c r="EA42" i="22"/>
  <c r="EB42" i="22"/>
  <c r="EC42" i="22"/>
  <c r="ED42" i="22"/>
  <c r="EE42" i="22"/>
  <c r="EF42" i="22"/>
  <c r="EG42" i="22"/>
  <c r="EH42" i="22"/>
  <c r="EI42" i="22"/>
  <c r="EJ42" i="22"/>
  <c r="DV12" i="22"/>
  <c r="DW12" i="22"/>
  <c r="DX12" i="22"/>
  <c r="DY12" i="22"/>
  <c r="DZ12" i="22"/>
  <c r="EA12" i="22"/>
  <c r="EB12" i="22"/>
  <c r="EC12" i="22"/>
  <c r="ED12" i="22"/>
  <c r="EE12" i="22"/>
  <c r="EF12" i="22"/>
  <c r="EG12" i="22"/>
  <c r="EH12" i="22"/>
  <c r="EI12" i="22"/>
  <c r="EJ12" i="22"/>
  <c r="DV74" i="22"/>
  <c r="DW74" i="22"/>
  <c r="DX74" i="22"/>
  <c r="DY74" i="22"/>
  <c r="DZ74" i="22"/>
  <c r="EA74" i="22"/>
  <c r="EB74" i="22"/>
  <c r="EC74" i="22"/>
  <c r="ED74" i="22"/>
  <c r="EE74" i="22"/>
  <c r="EF74" i="22"/>
  <c r="EG74" i="22"/>
  <c r="EH74" i="22"/>
  <c r="EI74" i="22"/>
  <c r="EJ74" i="22"/>
  <c r="DV38" i="22"/>
  <c r="DW38" i="22"/>
  <c r="DX38" i="22"/>
  <c r="DY38" i="22"/>
  <c r="DZ38" i="22"/>
  <c r="EA38" i="22"/>
  <c r="EB38" i="22"/>
  <c r="EC38" i="22"/>
  <c r="ED38" i="22"/>
  <c r="EE38" i="22"/>
  <c r="EF38" i="22"/>
  <c r="EG38" i="22"/>
  <c r="EH38" i="22"/>
  <c r="EI38" i="22"/>
  <c r="EJ38" i="22"/>
  <c r="DV26" i="22"/>
  <c r="DW26" i="22"/>
  <c r="DX26" i="22"/>
  <c r="DY26" i="22"/>
  <c r="DZ26" i="22"/>
  <c r="EA26" i="22"/>
  <c r="EB26" i="22"/>
  <c r="EC26" i="22"/>
  <c r="ED26" i="22"/>
  <c r="EE26" i="22"/>
  <c r="EF26" i="22"/>
  <c r="EG26" i="22"/>
  <c r="EH26" i="22"/>
  <c r="EI26" i="22"/>
  <c r="EJ26" i="22"/>
  <c r="DV48" i="22"/>
  <c r="DW48" i="22"/>
  <c r="DX48" i="22"/>
  <c r="DY48" i="22"/>
  <c r="DZ48" i="22"/>
  <c r="EA48" i="22"/>
  <c r="EB48" i="22"/>
  <c r="EC48" i="22"/>
  <c r="ED48" i="22"/>
  <c r="EE48" i="22"/>
  <c r="EF48" i="22"/>
  <c r="EG48" i="22"/>
  <c r="EH48" i="22"/>
  <c r="EI48" i="22"/>
  <c r="EJ48" i="22"/>
  <c r="DV99" i="22"/>
  <c r="DW99" i="22"/>
  <c r="DX99" i="22"/>
  <c r="DY99" i="22"/>
  <c r="DZ99" i="22"/>
  <c r="EA99" i="22"/>
  <c r="EB99" i="22"/>
  <c r="EC99" i="22"/>
  <c r="ED99" i="22"/>
  <c r="EE99" i="22"/>
  <c r="EF99" i="22"/>
  <c r="EG99" i="22"/>
  <c r="EH99" i="22"/>
  <c r="EI99" i="22"/>
  <c r="EJ99" i="22"/>
  <c r="DV33" i="22"/>
  <c r="DW33" i="22"/>
  <c r="DX33" i="22"/>
  <c r="DY33" i="22"/>
  <c r="DZ33" i="22"/>
  <c r="EA33" i="22"/>
  <c r="EB33" i="22"/>
  <c r="EC33" i="22"/>
  <c r="ED33" i="22"/>
  <c r="EE33" i="22"/>
  <c r="EF33" i="22"/>
  <c r="EG33" i="22"/>
  <c r="EH33" i="22"/>
  <c r="EI33" i="22"/>
  <c r="EJ33" i="22"/>
  <c r="DV52" i="22"/>
  <c r="DW52" i="22"/>
  <c r="DX52" i="22"/>
  <c r="DY52" i="22"/>
  <c r="DZ52" i="22"/>
  <c r="EA52" i="22"/>
  <c r="EB52" i="22"/>
  <c r="EC52" i="22"/>
  <c r="ED52" i="22"/>
  <c r="EE52" i="22"/>
  <c r="EF52" i="22"/>
  <c r="EG52" i="22"/>
  <c r="EH52" i="22"/>
  <c r="EI52" i="22"/>
  <c r="EJ52" i="22"/>
  <c r="DV32" i="22"/>
  <c r="DW32" i="22"/>
  <c r="DX32" i="22"/>
  <c r="DY32" i="22"/>
  <c r="DZ32" i="22"/>
  <c r="EA32" i="22"/>
  <c r="EB32" i="22"/>
  <c r="EC32" i="22"/>
  <c r="ED32" i="22"/>
  <c r="EE32" i="22"/>
  <c r="EF32" i="22"/>
  <c r="EG32" i="22"/>
  <c r="EH32" i="22"/>
  <c r="EI32" i="22"/>
  <c r="EJ32" i="22"/>
  <c r="DV9" i="22"/>
  <c r="DW9" i="22"/>
  <c r="DX9" i="22"/>
  <c r="DY9" i="22"/>
  <c r="DZ9" i="22"/>
  <c r="EA9" i="22"/>
  <c r="EB9" i="22"/>
  <c r="EC9" i="22"/>
  <c r="ED9" i="22"/>
  <c r="EE9" i="22"/>
  <c r="EF9" i="22"/>
  <c r="EG9" i="22"/>
  <c r="EH9" i="22"/>
  <c r="EI9" i="22"/>
  <c r="EJ9" i="22"/>
  <c r="DV16" i="22"/>
  <c r="DW16" i="22"/>
  <c r="DX16" i="22"/>
  <c r="DY16" i="22"/>
  <c r="DZ16" i="22"/>
  <c r="EA16" i="22"/>
  <c r="EB16" i="22"/>
  <c r="EC16" i="22"/>
  <c r="ED16" i="22"/>
  <c r="EE16" i="22"/>
  <c r="EF16" i="22"/>
  <c r="EG16" i="22"/>
  <c r="EH16" i="22"/>
  <c r="EI16" i="22"/>
  <c r="EJ16" i="22"/>
  <c r="DV95" i="22"/>
  <c r="DW95" i="22"/>
  <c r="DX95" i="22"/>
  <c r="DY95" i="22"/>
  <c r="DZ95" i="22"/>
  <c r="EA95" i="22"/>
  <c r="EB95" i="22"/>
  <c r="EC95" i="22"/>
  <c r="ED95" i="22"/>
  <c r="EE95" i="22"/>
  <c r="EF95" i="22"/>
  <c r="EG95" i="22"/>
  <c r="EH95" i="22"/>
  <c r="EI95" i="22"/>
  <c r="EJ95" i="22"/>
  <c r="DX11" i="22"/>
  <c r="DY11" i="22"/>
  <c r="DZ11" i="22"/>
  <c r="EA11" i="22"/>
  <c r="EB11" i="22"/>
  <c r="EC11" i="22"/>
  <c r="ED11" i="22"/>
  <c r="EE11" i="22"/>
  <c r="EF11" i="22"/>
  <c r="EG11" i="22"/>
  <c r="EH11" i="22"/>
  <c r="EI11" i="22"/>
  <c r="EJ11" i="22"/>
  <c r="BK68" i="22"/>
  <c r="BL68" i="22"/>
  <c r="BM68" i="22"/>
  <c r="BN68" i="22"/>
  <c r="BO68" i="22"/>
  <c r="BP68" i="22"/>
  <c r="BQ68" i="22"/>
  <c r="BR68" i="22"/>
  <c r="BS68" i="22"/>
  <c r="BT68" i="22"/>
  <c r="BU68" i="22"/>
  <c r="BV68" i="22"/>
  <c r="BW68" i="22"/>
  <c r="BX68" i="22"/>
  <c r="BY68" i="22"/>
  <c r="BK98" i="22"/>
  <c r="BL98" i="22"/>
  <c r="BM98" i="22"/>
  <c r="BN98" i="22"/>
  <c r="BO98" i="22"/>
  <c r="BP98" i="22"/>
  <c r="BQ98" i="22"/>
  <c r="BR98" i="22"/>
  <c r="BS98" i="22"/>
  <c r="BT98" i="22"/>
  <c r="BU98" i="22"/>
  <c r="BV98" i="22"/>
  <c r="BW98" i="22"/>
  <c r="BX98" i="22"/>
  <c r="BY98" i="22"/>
  <c r="BK13" i="22"/>
  <c r="BL13" i="22"/>
  <c r="BM13" i="22"/>
  <c r="BN13" i="22"/>
  <c r="BO13" i="22"/>
  <c r="BP13" i="22"/>
  <c r="BQ13" i="22"/>
  <c r="BR13" i="22"/>
  <c r="BS13" i="22"/>
  <c r="BT13" i="22"/>
  <c r="BU13" i="22"/>
  <c r="BV13" i="22"/>
  <c r="BW13" i="22"/>
  <c r="BX13" i="22"/>
  <c r="BY13" i="22"/>
  <c r="BK71" i="22"/>
  <c r="BL71" i="22"/>
  <c r="BM71" i="22"/>
  <c r="BN71" i="22"/>
  <c r="BO71" i="22"/>
  <c r="BP71" i="22"/>
  <c r="BQ71" i="22"/>
  <c r="BR71" i="22"/>
  <c r="BS71" i="22"/>
  <c r="BT71" i="22"/>
  <c r="BU71" i="22"/>
  <c r="BV71" i="22"/>
  <c r="BW71" i="22"/>
  <c r="BX71" i="22"/>
  <c r="BY71" i="22"/>
  <c r="BK28" i="22"/>
  <c r="BL28" i="22"/>
  <c r="BM28" i="22"/>
  <c r="BN28" i="22"/>
  <c r="BO28" i="22"/>
  <c r="BP28" i="22"/>
  <c r="BQ28" i="22"/>
  <c r="BR28" i="22"/>
  <c r="BS28" i="22"/>
  <c r="BT28" i="22"/>
  <c r="BU28" i="22"/>
  <c r="BV28" i="22"/>
  <c r="BW28" i="22"/>
  <c r="BX28" i="22"/>
  <c r="BY28" i="22"/>
  <c r="BK75" i="22"/>
  <c r="BL75" i="22"/>
  <c r="BM75" i="22"/>
  <c r="BN75" i="22"/>
  <c r="BO75" i="22"/>
  <c r="BP75" i="22"/>
  <c r="BQ75" i="22"/>
  <c r="BR75" i="22"/>
  <c r="BS75" i="22"/>
  <c r="BT75" i="22"/>
  <c r="BU75" i="22"/>
  <c r="BV75" i="22"/>
  <c r="BW75" i="22"/>
  <c r="BX75" i="22"/>
  <c r="BY75" i="22"/>
  <c r="BK73" i="22"/>
  <c r="BL73" i="22"/>
  <c r="BM73" i="22"/>
  <c r="BN73" i="22"/>
  <c r="BO73" i="22"/>
  <c r="BP73" i="22"/>
  <c r="BQ73" i="22"/>
  <c r="BR73" i="22"/>
  <c r="BS73" i="22"/>
  <c r="BT73" i="22"/>
  <c r="BU73" i="22"/>
  <c r="BV73" i="22"/>
  <c r="BW73" i="22"/>
  <c r="BX73" i="22"/>
  <c r="BY73" i="22"/>
  <c r="BK25" i="22"/>
  <c r="BL25" i="22"/>
  <c r="BM25" i="22"/>
  <c r="BN25" i="22"/>
  <c r="BO25" i="22"/>
  <c r="BP25" i="22"/>
  <c r="BQ25" i="22"/>
  <c r="BR25" i="22"/>
  <c r="BS25" i="22"/>
  <c r="BT25" i="22"/>
  <c r="BU25" i="22"/>
  <c r="BV25" i="22"/>
  <c r="BW25" i="22"/>
  <c r="BX25" i="22"/>
  <c r="BY25" i="22"/>
  <c r="BK78" i="22"/>
  <c r="BL78" i="22"/>
  <c r="BM78" i="22"/>
  <c r="BN78" i="22"/>
  <c r="BO78" i="22"/>
  <c r="BP78" i="22"/>
  <c r="BQ78" i="22"/>
  <c r="BR78" i="22"/>
  <c r="BS78" i="22"/>
  <c r="BT78" i="22"/>
  <c r="BU78" i="22"/>
  <c r="BV78" i="22"/>
  <c r="BW78" i="22"/>
  <c r="BX78" i="22"/>
  <c r="BY78" i="22"/>
  <c r="BK6" i="22"/>
  <c r="BL6" i="22"/>
  <c r="BM6" i="22"/>
  <c r="BN6" i="22"/>
  <c r="BO6" i="22"/>
  <c r="BP6" i="22"/>
  <c r="BQ6" i="22"/>
  <c r="BR6" i="22"/>
  <c r="BS6" i="22"/>
  <c r="BT6" i="22"/>
  <c r="BU6" i="22"/>
  <c r="BV6" i="22"/>
  <c r="BW6" i="22"/>
  <c r="BX6" i="22"/>
  <c r="BY6" i="22"/>
  <c r="BK5" i="22"/>
  <c r="BL5" i="22"/>
  <c r="BM5" i="22"/>
  <c r="BN5" i="22"/>
  <c r="BO5" i="22"/>
  <c r="BP5" i="22"/>
  <c r="BQ5" i="22"/>
  <c r="BR5" i="22"/>
  <c r="BS5" i="22"/>
  <c r="BT5" i="22"/>
  <c r="BU5" i="22"/>
  <c r="BV5" i="22"/>
  <c r="BW5" i="22"/>
  <c r="BX5" i="22"/>
  <c r="BY5" i="22"/>
  <c r="BL2" i="22"/>
  <c r="BM2" i="22"/>
  <c r="BN2" i="22"/>
  <c r="BO2" i="22"/>
  <c r="BP2" i="22"/>
  <c r="BQ2" i="22"/>
  <c r="BR2" i="22"/>
  <c r="BS2" i="22"/>
  <c r="BT2" i="22"/>
  <c r="BU2" i="22"/>
  <c r="BV2" i="22"/>
  <c r="BW2" i="22"/>
  <c r="BX2" i="22"/>
  <c r="BY2" i="22"/>
  <c r="BK8" i="22"/>
  <c r="BL8" i="22"/>
  <c r="BM8" i="22"/>
  <c r="BN8" i="22"/>
  <c r="BO8" i="22"/>
  <c r="BP8" i="22"/>
  <c r="BQ8" i="22"/>
  <c r="BR8" i="22"/>
  <c r="BS8" i="22"/>
  <c r="BT8" i="22"/>
  <c r="BU8" i="22"/>
  <c r="BV8" i="22"/>
  <c r="BW8" i="22"/>
  <c r="BX8" i="22"/>
  <c r="BY8" i="22"/>
  <c r="BK4" i="22"/>
  <c r="BL4" i="22"/>
  <c r="BM4" i="22"/>
  <c r="BN4" i="22"/>
  <c r="BO4" i="22"/>
  <c r="BP4" i="22"/>
  <c r="BQ4" i="22"/>
  <c r="BR4" i="22"/>
  <c r="BS4" i="22"/>
  <c r="BT4" i="22"/>
  <c r="BU4" i="22"/>
  <c r="BV4" i="22"/>
  <c r="BW4" i="22"/>
  <c r="BX4" i="22"/>
  <c r="BY4" i="22"/>
  <c r="BK7" i="22"/>
  <c r="BL7" i="22"/>
  <c r="BM7" i="22"/>
  <c r="BN7" i="22"/>
  <c r="BO7" i="22"/>
  <c r="BP7" i="22"/>
  <c r="BQ7" i="22"/>
  <c r="BR7" i="22"/>
  <c r="BS7" i="22"/>
  <c r="BT7" i="22"/>
  <c r="BU7" i="22"/>
  <c r="BV7" i="22"/>
  <c r="BW7" i="22"/>
  <c r="BX7" i="22"/>
  <c r="BY7" i="22"/>
  <c r="BK58" i="22"/>
  <c r="BL58" i="22"/>
  <c r="BM58" i="22"/>
  <c r="BN58" i="22"/>
  <c r="BO58" i="22"/>
  <c r="BP58" i="22"/>
  <c r="BQ58" i="22"/>
  <c r="BR58" i="22"/>
  <c r="BS58" i="22"/>
  <c r="BT58" i="22"/>
  <c r="BU58" i="22"/>
  <c r="BV58" i="22"/>
  <c r="BW58" i="22"/>
  <c r="BX58" i="22"/>
  <c r="BY58" i="22"/>
  <c r="BK67" i="22"/>
  <c r="BL67" i="22"/>
  <c r="BM67" i="22"/>
  <c r="BN67" i="22"/>
  <c r="BO67" i="22"/>
  <c r="BP67" i="22"/>
  <c r="BQ67" i="22"/>
  <c r="BR67" i="22"/>
  <c r="BS67" i="22"/>
  <c r="BT67" i="22"/>
  <c r="BU67" i="22"/>
  <c r="BV67" i="22"/>
  <c r="BW67" i="22"/>
  <c r="BX67" i="22"/>
  <c r="BY67" i="22"/>
  <c r="BK23" i="22"/>
  <c r="BL23" i="22"/>
  <c r="BM23" i="22"/>
  <c r="BN23" i="22"/>
  <c r="BO23" i="22"/>
  <c r="BP23" i="22"/>
  <c r="BQ23" i="22"/>
  <c r="BR23" i="22"/>
  <c r="BS23" i="22"/>
  <c r="BT23" i="22"/>
  <c r="BU23" i="22"/>
  <c r="BV23" i="22"/>
  <c r="BW23" i="22"/>
  <c r="BX23" i="22"/>
  <c r="BY23" i="22"/>
  <c r="BK17" i="22"/>
  <c r="BL17" i="22"/>
  <c r="BM17" i="22"/>
  <c r="BN17" i="22"/>
  <c r="BO17" i="22"/>
  <c r="BP17" i="22"/>
  <c r="BQ17" i="22"/>
  <c r="BR17" i="22"/>
  <c r="BS17" i="22"/>
  <c r="BT17" i="22"/>
  <c r="BU17" i="22"/>
  <c r="BV17" i="22"/>
  <c r="BW17" i="22"/>
  <c r="BX17" i="22"/>
  <c r="BY17" i="22"/>
  <c r="BK61" i="22"/>
  <c r="BL61" i="22"/>
  <c r="BM61" i="22"/>
  <c r="BN61" i="22"/>
  <c r="BO61" i="22"/>
  <c r="BP61" i="22"/>
  <c r="BQ61" i="22"/>
  <c r="BR61" i="22"/>
  <c r="BS61" i="22"/>
  <c r="BT61" i="22"/>
  <c r="BU61" i="22"/>
  <c r="BV61" i="22"/>
  <c r="BW61" i="22"/>
  <c r="BX61" i="22"/>
  <c r="BY61" i="22"/>
  <c r="BK79" i="22"/>
  <c r="BL79" i="22"/>
  <c r="BM79" i="22"/>
  <c r="BN79" i="22"/>
  <c r="BO79" i="22"/>
  <c r="BP79" i="22"/>
  <c r="BQ79" i="22"/>
  <c r="BR79" i="22"/>
  <c r="BS79" i="22"/>
  <c r="BT79" i="22"/>
  <c r="BU79" i="22"/>
  <c r="BV79" i="22"/>
  <c r="BW79" i="22"/>
  <c r="BX79" i="22"/>
  <c r="BY79" i="22"/>
  <c r="BK76" i="22"/>
  <c r="BL76" i="22"/>
  <c r="BM76" i="22"/>
  <c r="BN76" i="22"/>
  <c r="BO76" i="22"/>
  <c r="BP76" i="22"/>
  <c r="BQ76" i="22"/>
  <c r="BR76" i="22"/>
  <c r="BS76" i="22"/>
  <c r="BT76" i="22"/>
  <c r="BU76" i="22"/>
  <c r="BV76" i="22"/>
  <c r="BW76" i="22"/>
  <c r="BX76" i="22"/>
  <c r="BY76" i="22"/>
  <c r="BL3" i="22"/>
  <c r="BM3" i="22"/>
  <c r="BN3" i="22"/>
  <c r="BO3" i="22"/>
  <c r="BP3" i="22"/>
  <c r="BQ3" i="22"/>
  <c r="BR3" i="22"/>
  <c r="BS3" i="22"/>
  <c r="BT3" i="22"/>
  <c r="BU3" i="22"/>
  <c r="BV3" i="22"/>
  <c r="BW3" i="22"/>
  <c r="BX3" i="22"/>
  <c r="BY3" i="22"/>
  <c r="BK22" i="22"/>
  <c r="BL22" i="22"/>
  <c r="BM22" i="22"/>
  <c r="BN22" i="22"/>
  <c r="BO22" i="22"/>
  <c r="BP22" i="22"/>
  <c r="BQ22" i="22"/>
  <c r="BR22" i="22"/>
  <c r="BS22" i="22"/>
  <c r="BT22" i="22"/>
  <c r="BU22" i="22"/>
  <c r="BV22" i="22"/>
  <c r="BW22" i="22"/>
  <c r="BX22" i="22"/>
  <c r="BY22" i="22"/>
  <c r="BK30" i="22"/>
  <c r="BL30" i="22"/>
  <c r="BM30" i="22"/>
  <c r="BN30" i="22"/>
  <c r="BO30" i="22"/>
  <c r="BP30" i="22"/>
  <c r="BQ30" i="22"/>
  <c r="BR30" i="22"/>
  <c r="BS30" i="22"/>
  <c r="BT30" i="22"/>
  <c r="BU30" i="22"/>
  <c r="BV30" i="22"/>
  <c r="BW30" i="22"/>
  <c r="BX30" i="22"/>
  <c r="BY30" i="22"/>
  <c r="BK70" i="22"/>
  <c r="BL70" i="22"/>
  <c r="BM70" i="22"/>
  <c r="BN70" i="22"/>
  <c r="BO70" i="22"/>
  <c r="BP70" i="22"/>
  <c r="BQ70" i="22"/>
  <c r="BR70" i="22"/>
  <c r="BS70" i="22"/>
  <c r="BT70" i="22"/>
  <c r="BU70" i="22"/>
  <c r="BV70" i="22"/>
  <c r="BW70" i="22"/>
  <c r="BX70" i="22"/>
  <c r="BY70" i="22"/>
  <c r="BK10" i="22"/>
  <c r="BL10" i="22"/>
  <c r="BM10" i="22"/>
  <c r="BN10" i="22"/>
  <c r="BO10" i="22"/>
  <c r="BP10" i="22"/>
  <c r="BQ10" i="22"/>
  <c r="BR10" i="22"/>
  <c r="BS10" i="22"/>
  <c r="BT10" i="22"/>
  <c r="BU10" i="22"/>
  <c r="BV10" i="22"/>
  <c r="BW10" i="22"/>
  <c r="BX10" i="22"/>
  <c r="BY10" i="22"/>
  <c r="BK77" i="22"/>
  <c r="BL77" i="22"/>
  <c r="BM77" i="22"/>
  <c r="BN77" i="22"/>
  <c r="BO77" i="22"/>
  <c r="BP77" i="22"/>
  <c r="BQ77" i="22"/>
  <c r="BR77" i="22"/>
  <c r="BS77" i="22"/>
  <c r="BT77" i="22"/>
  <c r="BU77" i="22"/>
  <c r="BV77" i="22"/>
  <c r="BW77" i="22"/>
  <c r="BX77" i="22"/>
  <c r="BY77" i="22"/>
  <c r="BK66" i="22"/>
  <c r="BL66" i="22"/>
  <c r="BM66" i="22"/>
  <c r="BN66" i="22"/>
  <c r="BO66" i="22"/>
  <c r="BP66" i="22"/>
  <c r="BQ66" i="22"/>
  <c r="BR66" i="22"/>
  <c r="BS66" i="22"/>
  <c r="BT66" i="22"/>
  <c r="BU66" i="22"/>
  <c r="BV66" i="22"/>
  <c r="BW66" i="22"/>
  <c r="BX66" i="22"/>
  <c r="BY66" i="22"/>
  <c r="BK15" i="22"/>
  <c r="BL15" i="22"/>
  <c r="BM15" i="22"/>
  <c r="BN15" i="22"/>
  <c r="BO15" i="22"/>
  <c r="BP15" i="22"/>
  <c r="BQ15" i="22"/>
  <c r="BR15" i="22"/>
  <c r="BS15" i="22"/>
  <c r="BT15" i="22"/>
  <c r="BU15" i="22"/>
  <c r="BV15" i="22"/>
  <c r="BW15" i="22"/>
  <c r="BX15" i="22"/>
  <c r="BY15" i="22"/>
  <c r="BK41" i="22"/>
  <c r="BL41" i="22"/>
  <c r="BM41" i="22"/>
  <c r="BN41" i="22"/>
  <c r="BO41" i="22"/>
  <c r="BP41" i="22"/>
  <c r="BQ41" i="22"/>
  <c r="BR41" i="22"/>
  <c r="BS41" i="22"/>
  <c r="BT41" i="22"/>
  <c r="BU41" i="22"/>
  <c r="BV41" i="22"/>
  <c r="BW41" i="22"/>
  <c r="BX41" i="22"/>
  <c r="BY41" i="22"/>
  <c r="BK49" i="22"/>
  <c r="BL49" i="22"/>
  <c r="BM49" i="22"/>
  <c r="BN49" i="22"/>
  <c r="BO49" i="22"/>
  <c r="BP49" i="22"/>
  <c r="BQ49" i="22"/>
  <c r="BR49" i="22"/>
  <c r="BS49" i="22"/>
  <c r="BT49" i="22"/>
  <c r="BU49" i="22"/>
  <c r="BV49" i="22"/>
  <c r="BW49" i="22"/>
  <c r="BX49" i="22"/>
  <c r="BY49" i="22"/>
  <c r="BK84" i="22"/>
  <c r="BL84" i="22"/>
  <c r="BM84" i="22"/>
  <c r="BN84" i="22"/>
  <c r="BO84" i="22"/>
  <c r="BP84" i="22"/>
  <c r="BQ84" i="22"/>
  <c r="BR84" i="22"/>
  <c r="BS84" i="22"/>
  <c r="BT84" i="22"/>
  <c r="BU84" i="22"/>
  <c r="BV84" i="22"/>
  <c r="BW84" i="22"/>
  <c r="BX84" i="22"/>
  <c r="BY84" i="22"/>
  <c r="BK20" i="22"/>
  <c r="BL20" i="22"/>
  <c r="BM20" i="22"/>
  <c r="BN20" i="22"/>
  <c r="BO20" i="22"/>
  <c r="BP20" i="22"/>
  <c r="BQ20" i="22"/>
  <c r="BR20" i="22"/>
  <c r="BS20" i="22"/>
  <c r="BT20" i="22"/>
  <c r="BU20" i="22"/>
  <c r="BV20" i="22"/>
  <c r="BW20" i="22"/>
  <c r="BX20" i="22"/>
  <c r="BY20" i="22"/>
  <c r="BK65" i="22"/>
  <c r="BL65" i="22"/>
  <c r="BM65" i="22"/>
  <c r="BN65" i="22"/>
  <c r="BO65" i="22"/>
  <c r="BP65" i="22"/>
  <c r="BQ65" i="22"/>
  <c r="BR65" i="22"/>
  <c r="BS65" i="22"/>
  <c r="BT65" i="22"/>
  <c r="BU65" i="22"/>
  <c r="BV65" i="22"/>
  <c r="BW65" i="22"/>
  <c r="BX65" i="22"/>
  <c r="BY65" i="22"/>
  <c r="BK40" i="22"/>
  <c r="BL40" i="22"/>
  <c r="BM40" i="22"/>
  <c r="BN40" i="22"/>
  <c r="BO40" i="22"/>
  <c r="BP40" i="22"/>
  <c r="BQ40" i="22"/>
  <c r="BR40" i="22"/>
  <c r="BS40" i="22"/>
  <c r="BT40" i="22"/>
  <c r="BU40" i="22"/>
  <c r="BV40" i="22"/>
  <c r="BW40" i="22"/>
  <c r="BX40" i="22"/>
  <c r="BY40" i="22"/>
  <c r="BK97" i="22"/>
  <c r="BL97" i="22"/>
  <c r="BM97" i="22"/>
  <c r="BN97" i="22"/>
  <c r="BO97" i="22"/>
  <c r="BP97" i="22"/>
  <c r="BQ97" i="22"/>
  <c r="BR97" i="22"/>
  <c r="BS97" i="22"/>
  <c r="BT97" i="22"/>
  <c r="BU97" i="22"/>
  <c r="BV97" i="22"/>
  <c r="BW97" i="22"/>
  <c r="BX97" i="22"/>
  <c r="BY97" i="22"/>
  <c r="BK85" i="22"/>
  <c r="BL85" i="22"/>
  <c r="BM85" i="22"/>
  <c r="BN85" i="22"/>
  <c r="BO85" i="22"/>
  <c r="BP85" i="22"/>
  <c r="BQ85" i="22"/>
  <c r="BR85" i="22"/>
  <c r="BS85" i="22"/>
  <c r="BT85" i="22"/>
  <c r="BU85" i="22"/>
  <c r="BV85" i="22"/>
  <c r="BW85" i="22"/>
  <c r="BX85" i="22"/>
  <c r="BY85" i="22"/>
  <c r="BK31" i="22"/>
  <c r="BL31" i="22"/>
  <c r="BM31" i="22"/>
  <c r="BN31" i="22"/>
  <c r="BO31" i="22"/>
  <c r="BP31" i="22"/>
  <c r="BQ31" i="22"/>
  <c r="BR31" i="22"/>
  <c r="BS31" i="22"/>
  <c r="BT31" i="22"/>
  <c r="BU31" i="22"/>
  <c r="BV31" i="22"/>
  <c r="BW31" i="22"/>
  <c r="BX31" i="22"/>
  <c r="BY31" i="22"/>
  <c r="BK82" i="22"/>
  <c r="BL82" i="22"/>
  <c r="BM82" i="22"/>
  <c r="BN82" i="22"/>
  <c r="BO82" i="22"/>
  <c r="BP82" i="22"/>
  <c r="BQ82" i="22"/>
  <c r="BR82" i="22"/>
  <c r="BS82" i="22"/>
  <c r="BT82" i="22"/>
  <c r="BU82" i="22"/>
  <c r="BV82" i="22"/>
  <c r="BW82" i="22"/>
  <c r="BX82" i="22"/>
  <c r="BY82" i="22"/>
  <c r="BK14" i="22"/>
  <c r="BL14" i="22"/>
  <c r="BM14" i="22"/>
  <c r="BN14" i="22"/>
  <c r="BO14" i="22"/>
  <c r="BP14" i="22"/>
  <c r="BQ14" i="22"/>
  <c r="BR14" i="22"/>
  <c r="BS14" i="22"/>
  <c r="BT14" i="22"/>
  <c r="BU14" i="22"/>
  <c r="BV14" i="22"/>
  <c r="BW14" i="22"/>
  <c r="BX14" i="22"/>
  <c r="BY14" i="22"/>
  <c r="BK51" i="22"/>
  <c r="BL51" i="22"/>
  <c r="BM51" i="22"/>
  <c r="BN51" i="22"/>
  <c r="BO51" i="22"/>
  <c r="BP51" i="22"/>
  <c r="BQ51" i="22"/>
  <c r="BR51" i="22"/>
  <c r="BS51" i="22"/>
  <c r="BT51" i="22"/>
  <c r="BU51" i="22"/>
  <c r="BV51" i="22"/>
  <c r="BW51" i="22"/>
  <c r="BX51" i="22"/>
  <c r="BY51" i="22"/>
  <c r="BK86" i="22"/>
  <c r="BL86" i="22"/>
  <c r="BM86" i="22"/>
  <c r="BN86" i="22"/>
  <c r="BO86" i="22"/>
  <c r="BP86" i="22"/>
  <c r="BQ86" i="22"/>
  <c r="BR86" i="22"/>
  <c r="BS86" i="22"/>
  <c r="BT86" i="22"/>
  <c r="BU86" i="22"/>
  <c r="BV86" i="22"/>
  <c r="BW86" i="22"/>
  <c r="BX86" i="22"/>
  <c r="BY86" i="22"/>
  <c r="BK91" i="22"/>
  <c r="BL91" i="22"/>
  <c r="BM91" i="22"/>
  <c r="BN91" i="22"/>
  <c r="BO91" i="22"/>
  <c r="BP91" i="22"/>
  <c r="BQ91" i="22"/>
  <c r="BR91" i="22"/>
  <c r="BS91" i="22"/>
  <c r="BT91" i="22"/>
  <c r="BU91" i="22"/>
  <c r="BV91" i="22"/>
  <c r="BW91" i="22"/>
  <c r="BX91" i="22"/>
  <c r="BY91" i="22"/>
  <c r="BK45" i="22"/>
  <c r="BL45" i="22"/>
  <c r="BM45" i="22"/>
  <c r="BN45" i="22"/>
  <c r="BO45" i="22"/>
  <c r="BP45" i="22"/>
  <c r="BQ45" i="22"/>
  <c r="BR45" i="22"/>
  <c r="BS45" i="22"/>
  <c r="BT45" i="22"/>
  <c r="BU45" i="22"/>
  <c r="BV45" i="22"/>
  <c r="BW45" i="22"/>
  <c r="BX45" i="22"/>
  <c r="BY45" i="22"/>
  <c r="BK69" i="22"/>
  <c r="BL69" i="22"/>
  <c r="BM69" i="22"/>
  <c r="BN69" i="22"/>
  <c r="BO69" i="22"/>
  <c r="BP69" i="22"/>
  <c r="BQ69" i="22"/>
  <c r="BR69" i="22"/>
  <c r="BS69" i="22"/>
  <c r="BT69" i="22"/>
  <c r="BU69" i="22"/>
  <c r="BV69" i="22"/>
  <c r="BW69" i="22"/>
  <c r="BX69" i="22"/>
  <c r="BY69" i="22"/>
  <c r="BK36" i="22"/>
  <c r="BL36" i="22"/>
  <c r="BM36" i="22"/>
  <c r="BN36" i="22"/>
  <c r="BO36" i="22"/>
  <c r="BP36" i="22"/>
  <c r="BQ36" i="22"/>
  <c r="BR36" i="22"/>
  <c r="BS36" i="22"/>
  <c r="BT36" i="22"/>
  <c r="BU36" i="22"/>
  <c r="BV36" i="22"/>
  <c r="BW36" i="22"/>
  <c r="BX36" i="22"/>
  <c r="BY36" i="22"/>
  <c r="BK46" i="22"/>
  <c r="BL46" i="22"/>
  <c r="BM46" i="22"/>
  <c r="BN46" i="22"/>
  <c r="BO46" i="22"/>
  <c r="BP46" i="22"/>
  <c r="BQ46" i="22"/>
  <c r="BR46" i="22"/>
  <c r="BS46" i="22"/>
  <c r="BT46" i="22"/>
  <c r="BU46" i="22"/>
  <c r="BV46" i="22"/>
  <c r="BW46" i="22"/>
  <c r="BX46" i="22"/>
  <c r="BY46" i="22"/>
  <c r="BK59" i="22"/>
  <c r="BL59" i="22"/>
  <c r="BM59" i="22"/>
  <c r="BN59" i="22"/>
  <c r="BO59" i="22"/>
  <c r="BP59" i="22"/>
  <c r="BQ59" i="22"/>
  <c r="BR59" i="22"/>
  <c r="BS59" i="22"/>
  <c r="BT59" i="22"/>
  <c r="BU59" i="22"/>
  <c r="BV59" i="22"/>
  <c r="BW59" i="22"/>
  <c r="BX59" i="22"/>
  <c r="BY59" i="22"/>
  <c r="BK35" i="22"/>
  <c r="BL35" i="22"/>
  <c r="BM35" i="22"/>
  <c r="BN35" i="22"/>
  <c r="BO35" i="22"/>
  <c r="BP35" i="22"/>
  <c r="BQ35" i="22"/>
  <c r="BR35" i="22"/>
  <c r="BS35" i="22"/>
  <c r="BT35" i="22"/>
  <c r="BU35" i="22"/>
  <c r="BV35" i="22"/>
  <c r="BW35" i="22"/>
  <c r="BX35" i="22"/>
  <c r="BY35" i="22"/>
  <c r="BK57" i="22"/>
  <c r="BL57" i="22"/>
  <c r="BM57" i="22"/>
  <c r="BN57" i="22"/>
  <c r="BO57" i="22"/>
  <c r="BP57" i="22"/>
  <c r="BQ57" i="22"/>
  <c r="BR57" i="22"/>
  <c r="BS57" i="22"/>
  <c r="BT57" i="22"/>
  <c r="BU57" i="22"/>
  <c r="BV57" i="22"/>
  <c r="BW57" i="22"/>
  <c r="BX57" i="22"/>
  <c r="BY57" i="22"/>
  <c r="BK80" i="22"/>
  <c r="BL80" i="22"/>
  <c r="BM80" i="22"/>
  <c r="BN80" i="22"/>
  <c r="BO80" i="22"/>
  <c r="BP80" i="22"/>
  <c r="BQ80" i="22"/>
  <c r="BR80" i="22"/>
  <c r="BS80" i="22"/>
  <c r="BT80" i="22"/>
  <c r="BU80" i="22"/>
  <c r="BV80" i="22"/>
  <c r="BW80" i="22"/>
  <c r="BX80" i="22"/>
  <c r="BY80" i="22"/>
  <c r="BK101" i="22"/>
  <c r="BL101" i="22"/>
  <c r="BM101" i="22"/>
  <c r="BN101" i="22"/>
  <c r="BO101" i="22"/>
  <c r="BP101" i="22"/>
  <c r="BQ101" i="22"/>
  <c r="BR101" i="22"/>
  <c r="BS101" i="22"/>
  <c r="BT101" i="22"/>
  <c r="BU101" i="22"/>
  <c r="BV101" i="22"/>
  <c r="BW101" i="22"/>
  <c r="BX101" i="22"/>
  <c r="BY101" i="22"/>
  <c r="BK81" i="22"/>
  <c r="BL81" i="22"/>
  <c r="BM81" i="22"/>
  <c r="BN81" i="22"/>
  <c r="BO81" i="22"/>
  <c r="BP81" i="22"/>
  <c r="BQ81" i="22"/>
  <c r="BR81" i="22"/>
  <c r="BS81" i="22"/>
  <c r="BT81" i="22"/>
  <c r="BU81" i="22"/>
  <c r="BV81" i="22"/>
  <c r="BW81" i="22"/>
  <c r="BX81" i="22"/>
  <c r="BY81" i="22"/>
  <c r="BK72" i="22"/>
  <c r="BL72" i="22"/>
  <c r="BM72" i="22"/>
  <c r="BN72" i="22"/>
  <c r="BO72" i="22"/>
  <c r="BP72" i="22"/>
  <c r="BQ72" i="22"/>
  <c r="BR72" i="22"/>
  <c r="BS72" i="22"/>
  <c r="BT72" i="22"/>
  <c r="BU72" i="22"/>
  <c r="BV72" i="22"/>
  <c r="BW72" i="22"/>
  <c r="BX72" i="22"/>
  <c r="BY72" i="22"/>
  <c r="BK96" i="22"/>
  <c r="BL96" i="22"/>
  <c r="BM96" i="22"/>
  <c r="BN96" i="22"/>
  <c r="BO96" i="22"/>
  <c r="BP96" i="22"/>
  <c r="BQ96" i="22"/>
  <c r="BR96" i="22"/>
  <c r="BS96" i="22"/>
  <c r="BT96" i="22"/>
  <c r="BU96" i="22"/>
  <c r="BV96" i="22"/>
  <c r="BW96" i="22"/>
  <c r="BX96" i="22"/>
  <c r="BY96" i="22"/>
  <c r="BK29" i="22"/>
  <c r="BL29" i="22"/>
  <c r="BM29" i="22"/>
  <c r="BN29" i="22"/>
  <c r="BO29" i="22"/>
  <c r="BP29" i="22"/>
  <c r="BQ29" i="22"/>
  <c r="BR29" i="22"/>
  <c r="BS29" i="22"/>
  <c r="BT29" i="22"/>
  <c r="BU29" i="22"/>
  <c r="BV29" i="22"/>
  <c r="BW29" i="22"/>
  <c r="BX29" i="22"/>
  <c r="BY29" i="22"/>
  <c r="BK100" i="22"/>
  <c r="BL100" i="22"/>
  <c r="BM100" i="22"/>
  <c r="BN100" i="22"/>
  <c r="BO100" i="22"/>
  <c r="BP100" i="22"/>
  <c r="BQ100" i="22"/>
  <c r="BR100" i="22"/>
  <c r="BS100" i="22"/>
  <c r="BT100" i="22"/>
  <c r="BU100" i="22"/>
  <c r="BV100" i="22"/>
  <c r="BW100" i="22"/>
  <c r="BX100" i="22"/>
  <c r="BY100" i="22"/>
  <c r="BK43" i="22"/>
  <c r="BL43" i="22"/>
  <c r="BM43" i="22"/>
  <c r="BN43" i="22"/>
  <c r="BO43" i="22"/>
  <c r="BP43" i="22"/>
  <c r="BQ43" i="22"/>
  <c r="BR43" i="22"/>
  <c r="BS43" i="22"/>
  <c r="BT43" i="22"/>
  <c r="BU43" i="22"/>
  <c r="BV43" i="22"/>
  <c r="BW43" i="22"/>
  <c r="BX43" i="22"/>
  <c r="BY43" i="22"/>
  <c r="BK94" i="22"/>
  <c r="BL94" i="22"/>
  <c r="BM94" i="22"/>
  <c r="BN94" i="22"/>
  <c r="BO94" i="22"/>
  <c r="BP94" i="22"/>
  <c r="BQ94" i="22"/>
  <c r="BR94" i="22"/>
  <c r="BS94" i="22"/>
  <c r="BT94" i="22"/>
  <c r="BU94" i="22"/>
  <c r="BV94" i="22"/>
  <c r="BW94" i="22"/>
  <c r="BX94" i="22"/>
  <c r="BY94" i="22"/>
  <c r="BK92" i="22"/>
  <c r="BL92" i="22"/>
  <c r="BM92" i="22"/>
  <c r="BN92" i="22"/>
  <c r="BO92" i="22"/>
  <c r="BP92" i="22"/>
  <c r="BQ92" i="22"/>
  <c r="BR92" i="22"/>
  <c r="BS92" i="22"/>
  <c r="BT92" i="22"/>
  <c r="BU92" i="22"/>
  <c r="BV92" i="22"/>
  <c r="BW92" i="22"/>
  <c r="BX92" i="22"/>
  <c r="BY92" i="22"/>
  <c r="BK87" i="22"/>
  <c r="BL87" i="22"/>
  <c r="BM87" i="22"/>
  <c r="BN87" i="22"/>
  <c r="BO87" i="22"/>
  <c r="BP87" i="22"/>
  <c r="BQ87" i="22"/>
  <c r="BR87" i="22"/>
  <c r="BS87" i="22"/>
  <c r="BT87" i="22"/>
  <c r="BU87" i="22"/>
  <c r="BV87" i="22"/>
  <c r="BW87" i="22"/>
  <c r="BX87" i="22"/>
  <c r="BY87" i="22"/>
  <c r="BK93" i="22"/>
  <c r="BL93" i="22"/>
  <c r="BM93" i="22"/>
  <c r="BN93" i="22"/>
  <c r="BO93" i="22"/>
  <c r="BP93" i="22"/>
  <c r="BQ93" i="22"/>
  <c r="BR93" i="22"/>
  <c r="BS93" i="22"/>
  <c r="BT93" i="22"/>
  <c r="BU93" i="22"/>
  <c r="BV93" i="22"/>
  <c r="BW93" i="22"/>
  <c r="BX93" i="22"/>
  <c r="BY93" i="22"/>
  <c r="BK53" i="22"/>
  <c r="BL53" i="22"/>
  <c r="BM53" i="22"/>
  <c r="BN53" i="22"/>
  <c r="BO53" i="22"/>
  <c r="BP53" i="22"/>
  <c r="BQ53" i="22"/>
  <c r="BR53" i="22"/>
  <c r="BS53" i="22"/>
  <c r="BT53" i="22"/>
  <c r="BU53" i="22"/>
  <c r="BV53" i="22"/>
  <c r="BW53" i="22"/>
  <c r="BX53" i="22"/>
  <c r="BY53" i="22"/>
  <c r="BK24" i="22"/>
  <c r="BL24" i="22"/>
  <c r="BM24" i="22"/>
  <c r="BN24" i="22"/>
  <c r="BO24" i="22"/>
  <c r="BP24" i="22"/>
  <c r="BQ24" i="22"/>
  <c r="BR24" i="22"/>
  <c r="BS24" i="22"/>
  <c r="BT24" i="22"/>
  <c r="BU24" i="22"/>
  <c r="BV24" i="22"/>
  <c r="BW24" i="22"/>
  <c r="BX24" i="22"/>
  <c r="BY24" i="22"/>
  <c r="BK55" i="22"/>
  <c r="BL55" i="22"/>
  <c r="BM55" i="22"/>
  <c r="BN55" i="22"/>
  <c r="BO55" i="22"/>
  <c r="BP55" i="22"/>
  <c r="BQ55" i="22"/>
  <c r="BR55" i="22"/>
  <c r="BS55" i="22"/>
  <c r="BT55" i="22"/>
  <c r="BU55" i="22"/>
  <c r="BV55" i="22"/>
  <c r="BW55" i="22"/>
  <c r="BX55" i="22"/>
  <c r="BY55" i="22"/>
  <c r="BK44" i="22"/>
  <c r="BL44" i="22"/>
  <c r="BM44" i="22"/>
  <c r="BN44" i="22"/>
  <c r="BO44" i="22"/>
  <c r="BP44" i="22"/>
  <c r="BQ44" i="22"/>
  <c r="BR44" i="22"/>
  <c r="BS44" i="22"/>
  <c r="BT44" i="22"/>
  <c r="BU44" i="22"/>
  <c r="BV44" i="22"/>
  <c r="BW44" i="22"/>
  <c r="BX44" i="22"/>
  <c r="BY44" i="22"/>
  <c r="BK19" i="22"/>
  <c r="BL19" i="22"/>
  <c r="BM19" i="22"/>
  <c r="BN19" i="22"/>
  <c r="BO19" i="22"/>
  <c r="BP19" i="22"/>
  <c r="BQ19" i="22"/>
  <c r="BR19" i="22"/>
  <c r="BS19" i="22"/>
  <c r="BT19" i="22"/>
  <c r="BU19" i="22"/>
  <c r="BV19" i="22"/>
  <c r="BW19" i="22"/>
  <c r="BX19" i="22"/>
  <c r="BY19" i="22"/>
  <c r="BK89" i="22"/>
  <c r="BL89" i="22"/>
  <c r="BM89" i="22"/>
  <c r="BN89" i="22"/>
  <c r="BO89" i="22"/>
  <c r="BP89" i="22"/>
  <c r="BQ89" i="22"/>
  <c r="BR89" i="22"/>
  <c r="BS89" i="22"/>
  <c r="BT89" i="22"/>
  <c r="BU89" i="22"/>
  <c r="BV89" i="22"/>
  <c r="BW89" i="22"/>
  <c r="BX89" i="22"/>
  <c r="BY89" i="22"/>
  <c r="BK37" i="22"/>
  <c r="BL37" i="22"/>
  <c r="BM37" i="22"/>
  <c r="BN37" i="22"/>
  <c r="BO37" i="22"/>
  <c r="BP37" i="22"/>
  <c r="BQ37" i="22"/>
  <c r="BR37" i="22"/>
  <c r="BS37" i="22"/>
  <c r="BT37" i="22"/>
  <c r="BU37" i="22"/>
  <c r="BV37" i="22"/>
  <c r="BW37" i="22"/>
  <c r="BX37" i="22"/>
  <c r="BY37" i="22"/>
  <c r="BK27" i="22"/>
  <c r="BL27" i="22"/>
  <c r="BM27" i="22"/>
  <c r="BN27" i="22"/>
  <c r="BO27" i="22"/>
  <c r="BP27" i="22"/>
  <c r="BQ27" i="22"/>
  <c r="BR27" i="22"/>
  <c r="BS27" i="22"/>
  <c r="BT27" i="22"/>
  <c r="BU27" i="22"/>
  <c r="BV27" i="22"/>
  <c r="BW27" i="22"/>
  <c r="BX27" i="22"/>
  <c r="BY27" i="22"/>
  <c r="BK21" i="22"/>
  <c r="BL21" i="22"/>
  <c r="BM21" i="22"/>
  <c r="BN21" i="22"/>
  <c r="BO21" i="22"/>
  <c r="BP21" i="22"/>
  <c r="BQ21" i="22"/>
  <c r="BR21" i="22"/>
  <c r="BS21" i="22"/>
  <c r="BT21" i="22"/>
  <c r="BU21" i="22"/>
  <c r="BV21" i="22"/>
  <c r="BW21" i="22"/>
  <c r="BX21" i="22"/>
  <c r="BY21" i="22"/>
  <c r="BK83" i="22"/>
  <c r="BL83" i="22"/>
  <c r="BM83" i="22"/>
  <c r="BN83" i="22"/>
  <c r="BO83" i="22"/>
  <c r="BP83" i="22"/>
  <c r="BQ83" i="22"/>
  <c r="BR83" i="22"/>
  <c r="BS83" i="22"/>
  <c r="BT83" i="22"/>
  <c r="BU83" i="22"/>
  <c r="BV83" i="22"/>
  <c r="BW83" i="22"/>
  <c r="BX83" i="22"/>
  <c r="BY83" i="22"/>
  <c r="BK39" i="22"/>
  <c r="BL39" i="22"/>
  <c r="BM39" i="22"/>
  <c r="BN39" i="22"/>
  <c r="BO39" i="22"/>
  <c r="BP39" i="22"/>
  <c r="BQ39" i="22"/>
  <c r="BR39" i="22"/>
  <c r="BS39" i="22"/>
  <c r="BT39" i="22"/>
  <c r="BU39" i="22"/>
  <c r="BV39" i="22"/>
  <c r="BW39" i="22"/>
  <c r="BX39" i="22"/>
  <c r="BY39" i="22"/>
  <c r="BK90" i="22"/>
  <c r="BL90" i="22"/>
  <c r="BM90" i="22"/>
  <c r="BN90" i="22"/>
  <c r="BO90" i="22"/>
  <c r="BP90" i="22"/>
  <c r="BQ90" i="22"/>
  <c r="BR90" i="22"/>
  <c r="BS90" i="22"/>
  <c r="BT90" i="22"/>
  <c r="BU90" i="22"/>
  <c r="BV90" i="22"/>
  <c r="BW90" i="22"/>
  <c r="BX90" i="22"/>
  <c r="BY90" i="22"/>
  <c r="BK34" i="22"/>
  <c r="BL34" i="22"/>
  <c r="BM34" i="22"/>
  <c r="BN34" i="22"/>
  <c r="BO34" i="22"/>
  <c r="BP34" i="22"/>
  <c r="BQ34" i="22"/>
  <c r="BR34" i="22"/>
  <c r="BS34" i="22"/>
  <c r="BT34" i="22"/>
  <c r="BU34" i="22"/>
  <c r="BV34" i="22"/>
  <c r="BW34" i="22"/>
  <c r="BX34" i="22"/>
  <c r="BY34" i="22"/>
  <c r="BK88" i="22"/>
  <c r="BL88" i="22"/>
  <c r="BM88" i="22"/>
  <c r="BN88" i="22"/>
  <c r="BO88" i="22"/>
  <c r="BP88" i="22"/>
  <c r="BQ88" i="22"/>
  <c r="BR88" i="22"/>
  <c r="BS88" i="22"/>
  <c r="BT88" i="22"/>
  <c r="BU88" i="22"/>
  <c r="BV88" i="22"/>
  <c r="BW88" i="22"/>
  <c r="BX88" i="22"/>
  <c r="BY88" i="22"/>
  <c r="BK47" i="22"/>
  <c r="BL47" i="22"/>
  <c r="BM47" i="22"/>
  <c r="BN47" i="22"/>
  <c r="BO47" i="22"/>
  <c r="BP47" i="22"/>
  <c r="BQ47" i="22"/>
  <c r="BR47" i="22"/>
  <c r="BS47" i="22"/>
  <c r="BT47" i="22"/>
  <c r="BU47" i="22"/>
  <c r="BV47" i="22"/>
  <c r="BW47" i="22"/>
  <c r="BX47" i="22"/>
  <c r="BY47" i="22"/>
  <c r="BK56" i="22"/>
  <c r="BL56" i="22"/>
  <c r="BM56" i="22"/>
  <c r="BN56" i="22"/>
  <c r="BO56" i="22"/>
  <c r="BP56" i="22"/>
  <c r="BQ56" i="22"/>
  <c r="BR56" i="22"/>
  <c r="BS56" i="22"/>
  <c r="BT56" i="22"/>
  <c r="BU56" i="22"/>
  <c r="BV56" i="22"/>
  <c r="BW56" i="22"/>
  <c r="BX56" i="22"/>
  <c r="BY56" i="22"/>
  <c r="BK64" i="22"/>
  <c r="BL64" i="22"/>
  <c r="BM64" i="22"/>
  <c r="BN64" i="22"/>
  <c r="BO64" i="22"/>
  <c r="BP64" i="22"/>
  <c r="BQ64" i="22"/>
  <c r="BR64" i="22"/>
  <c r="BS64" i="22"/>
  <c r="BT64" i="22"/>
  <c r="BU64" i="22"/>
  <c r="BV64" i="22"/>
  <c r="BW64" i="22"/>
  <c r="BX64" i="22"/>
  <c r="BY64" i="22"/>
  <c r="BK60" i="22"/>
  <c r="BL60" i="22"/>
  <c r="BM60" i="22"/>
  <c r="BN60" i="22"/>
  <c r="BO60" i="22"/>
  <c r="BP60" i="22"/>
  <c r="BQ60" i="22"/>
  <c r="BR60" i="22"/>
  <c r="BS60" i="22"/>
  <c r="BT60" i="22"/>
  <c r="BU60" i="22"/>
  <c r="BV60" i="22"/>
  <c r="BW60" i="22"/>
  <c r="BX60" i="22"/>
  <c r="BY60" i="22"/>
  <c r="BK18" i="22"/>
  <c r="BL18" i="22"/>
  <c r="BM18" i="22"/>
  <c r="BN18" i="22"/>
  <c r="BO18" i="22"/>
  <c r="BP18" i="22"/>
  <c r="BQ18" i="22"/>
  <c r="BR18" i="22"/>
  <c r="BS18" i="22"/>
  <c r="BT18" i="22"/>
  <c r="BU18" i="22"/>
  <c r="BV18" i="22"/>
  <c r="BW18" i="22"/>
  <c r="BX18" i="22"/>
  <c r="BY18" i="22"/>
  <c r="BK50" i="22"/>
  <c r="BL50" i="22"/>
  <c r="BM50" i="22"/>
  <c r="BN50" i="22"/>
  <c r="BO50" i="22"/>
  <c r="BP50" i="22"/>
  <c r="BQ50" i="22"/>
  <c r="BR50" i="22"/>
  <c r="BS50" i="22"/>
  <c r="BT50" i="22"/>
  <c r="BU50" i="22"/>
  <c r="BV50" i="22"/>
  <c r="BW50" i="22"/>
  <c r="BX50" i="22"/>
  <c r="BY50" i="22"/>
  <c r="BK63" i="22"/>
  <c r="BL63" i="22"/>
  <c r="BM63" i="22"/>
  <c r="BN63" i="22"/>
  <c r="BO63" i="22"/>
  <c r="BP63" i="22"/>
  <c r="BQ63" i="22"/>
  <c r="BR63" i="22"/>
  <c r="BS63" i="22"/>
  <c r="BT63" i="22"/>
  <c r="BU63" i="22"/>
  <c r="BV63" i="22"/>
  <c r="BW63" i="22"/>
  <c r="BX63" i="22"/>
  <c r="BY63" i="22"/>
  <c r="BK62" i="22"/>
  <c r="BL62" i="22"/>
  <c r="BM62" i="22"/>
  <c r="BN62" i="22"/>
  <c r="BO62" i="22"/>
  <c r="BP62" i="22"/>
  <c r="BQ62" i="22"/>
  <c r="BR62" i="22"/>
  <c r="BS62" i="22"/>
  <c r="BT62" i="22"/>
  <c r="BU62" i="22"/>
  <c r="BV62" i="22"/>
  <c r="BW62" i="22"/>
  <c r="BX62" i="22"/>
  <c r="BY62" i="22"/>
  <c r="BK54" i="22"/>
  <c r="BL54" i="22"/>
  <c r="BM54" i="22"/>
  <c r="BN54" i="22"/>
  <c r="BO54" i="22"/>
  <c r="BP54" i="22"/>
  <c r="BQ54" i="22"/>
  <c r="BR54" i="22"/>
  <c r="BS54" i="22"/>
  <c r="BT54" i="22"/>
  <c r="BU54" i="22"/>
  <c r="BV54" i="22"/>
  <c r="BW54" i="22"/>
  <c r="BX54" i="22"/>
  <c r="BY54" i="22"/>
  <c r="BK42" i="22"/>
  <c r="BL42" i="22"/>
  <c r="BM42" i="22"/>
  <c r="BN42" i="22"/>
  <c r="BO42" i="22"/>
  <c r="BP42" i="22"/>
  <c r="BQ42" i="22"/>
  <c r="BR42" i="22"/>
  <c r="BS42" i="22"/>
  <c r="BT42" i="22"/>
  <c r="BU42" i="22"/>
  <c r="BV42" i="22"/>
  <c r="BW42" i="22"/>
  <c r="BX42" i="22"/>
  <c r="BY42" i="22"/>
  <c r="BK12" i="22"/>
  <c r="BL12" i="22"/>
  <c r="BM12" i="22"/>
  <c r="BN12" i="22"/>
  <c r="BO12" i="22"/>
  <c r="BP12" i="22"/>
  <c r="BQ12" i="22"/>
  <c r="BR12" i="22"/>
  <c r="BS12" i="22"/>
  <c r="BT12" i="22"/>
  <c r="BU12" i="22"/>
  <c r="BV12" i="22"/>
  <c r="BW12" i="22"/>
  <c r="BX12" i="22"/>
  <c r="BY12" i="22"/>
  <c r="BK74" i="22"/>
  <c r="BL74" i="22"/>
  <c r="BM74" i="22"/>
  <c r="BN74" i="22"/>
  <c r="BO74" i="22"/>
  <c r="BP74" i="22"/>
  <c r="BQ74" i="22"/>
  <c r="BR74" i="22"/>
  <c r="BS74" i="22"/>
  <c r="BT74" i="22"/>
  <c r="BU74" i="22"/>
  <c r="BV74" i="22"/>
  <c r="BW74" i="22"/>
  <c r="BX74" i="22"/>
  <c r="BY74" i="22"/>
  <c r="BK38" i="22"/>
  <c r="BL38" i="22"/>
  <c r="BM38" i="22"/>
  <c r="BN38" i="22"/>
  <c r="BO38" i="22"/>
  <c r="BP38" i="22"/>
  <c r="BQ38" i="22"/>
  <c r="BR38" i="22"/>
  <c r="BS38" i="22"/>
  <c r="BT38" i="22"/>
  <c r="BU38" i="22"/>
  <c r="BV38" i="22"/>
  <c r="BW38" i="22"/>
  <c r="BX38" i="22"/>
  <c r="BY38" i="22"/>
  <c r="BK26" i="22"/>
  <c r="BL26" i="22"/>
  <c r="BM26" i="22"/>
  <c r="BN26" i="22"/>
  <c r="BO26" i="22"/>
  <c r="BP26" i="22"/>
  <c r="BQ26" i="22"/>
  <c r="BR26" i="22"/>
  <c r="BS26" i="22"/>
  <c r="BT26" i="22"/>
  <c r="BU26" i="22"/>
  <c r="BV26" i="22"/>
  <c r="BW26" i="22"/>
  <c r="BX26" i="22"/>
  <c r="BY26" i="22"/>
  <c r="BK48" i="22"/>
  <c r="BL48" i="22"/>
  <c r="BM48" i="22"/>
  <c r="BN48" i="22"/>
  <c r="BO48" i="22"/>
  <c r="BP48" i="22"/>
  <c r="BQ48" i="22"/>
  <c r="BR48" i="22"/>
  <c r="BS48" i="22"/>
  <c r="BT48" i="22"/>
  <c r="BU48" i="22"/>
  <c r="BV48" i="22"/>
  <c r="BW48" i="22"/>
  <c r="BX48" i="22"/>
  <c r="BY48" i="22"/>
  <c r="BK99" i="22"/>
  <c r="BL99" i="22"/>
  <c r="BM99" i="22"/>
  <c r="BN99" i="22"/>
  <c r="BO99" i="22"/>
  <c r="BP99" i="22"/>
  <c r="BQ99" i="22"/>
  <c r="BR99" i="22"/>
  <c r="BS99" i="22"/>
  <c r="BT99" i="22"/>
  <c r="BU99" i="22"/>
  <c r="BV99" i="22"/>
  <c r="BW99" i="22"/>
  <c r="BX99" i="22"/>
  <c r="BY99" i="22"/>
  <c r="BK33" i="22"/>
  <c r="BL33" i="22"/>
  <c r="BM33" i="22"/>
  <c r="BN33" i="22"/>
  <c r="BO33" i="22"/>
  <c r="BP33" i="22"/>
  <c r="BQ33" i="22"/>
  <c r="BR33" i="22"/>
  <c r="BS33" i="22"/>
  <c r="BT33" i="22"/>
  <c r="BU33" i="22"/>
  <c r="BV33" i="22"/>
  <c r="BW33" i="22"/>
  <c r="BX33" i="22"/>
  <c r="BY33" i="22"/>
  <c r="BK52" i="22"/>
  <c r="BL52" i="22"/>
  <c r="BM52" i="22"/>
  <c r="BN52" i="22"/>
  <c r="BO52" i="22"/>
  <c r="BP52" i="22"/>
  <c r="BQ52" i="22"/>
  <c r="BR52" i="22"/>
  <c r="BS52" i="22"/>
  <c r="BT52" i="22"/>
  <c r="BU52" i="22"/>
  <c r="BV52" i="22"/>
  <c r="BW52" i="22"/>
  <c r="BX52" i="22"/>
  <c r="BY52" i="22"/>
  <c r="BK32" i="22"/>
  <c r="BL32" i="22"/>
  <c r="BM32" i="22"/>
  <c r="BN32" i="22"/>
  <c r="BO32" i="22"/>
  <c r="BP32" i="22"/>
  <c r="BQ32" i="22"/>
  <c r="BR32" i="22"/>
  <c r="BS32" i="22"/>
  <c r="BT32" i="22"/>
  <c r="BU32" i="22"/>
  <c r="BV32" i="22"/>
  <c r="BW32" i="22"/>
  <c r="BX32" i="22"/>
  <c r="BY32" i="22"/>
  <c r="BK9" i="22"/>
  <c r="BL9" i="22"/>
  <c r="BM9" i="22"/>
  <c r="BN9" i="22"/>
  <c r="BO9" i="22"/>
  <c r="BP9" i="22"/>
  <c r="BQ9" i="22"/>
  <c r="BR9" i="22"/>
  <c r="BS9" i="22"/>
  <c r="BT9" i="22"/>
  <c r="BU9" i="22"/>
  <c r="BV9" i="22"/>
  <c r="BW9" i="22"/>
  <c r="BX9" i="22"/>
  <c r="BY9" i="22"/>
  <c r="BK16" i="22"/>
  <c r="BL16" i="22"/>
  <c r="BM16" i="22"/>
  <c r="BN16" i="22"/>
  <c r="BO16" i="22"/>
  <c r="BP16" i="22"/>
  <c r="BQ16" i="22"/>
  <c r="BR16" i="22"/>
  <c r="BS16" i="22"/>
  <c r="BT16" i="22"/>
  <c r="BU16" i="22"/>
  <c r="BV16" i="22"/>
  <c r="BW16" i="22"/>
  <c r="BX16" i="22"/>
  <c r="BY16" i="22"/>
  <c r="BK95" i="22"/>
  <c r="BL95" i="22"/>
  <c r="BM95" i="22"/>
  <c r="BN95" i="22"/>
  <c r="BO95" i="22"/>
  <c r="BP95" i="22"/>
  <c r="BQ95" i="22"/>
  <c r="BR95" i="22"/>
  <c r="BS95" i="22"/>
  <c r="BT95" i="22"/>
  <c r="BU95" i="22"/>
  <c r="BV95" i="22"/>
  <c r="BW95" i="22"/>
  <c r="BX95" i="22"/>
  <c r="BY95" i="22"/>
  <c r="BM11" i="22"/>
  <c r="BN11" i="22"/>
  <c r="BO11" i="22"/>
  <c r="BP11" i="22"/>
  <c r="BQ11" i="22"/>
  <c r="BR11" i="22"/>
  <c r="BS11" i="22"/>
  <c r="BT11" i="22"/>
  <c r="BU11" i="22"/>
  <c r="BV11" i="22"/>
  <c r="BW11" i="22"/>
  <c r="BX11" i="22"/>
  <c r="BY11" i="22"/>
  <c r="J2" i="23"/>
  <c r="J3" i="23"/>
  <c r="J4" i="23"/>
  <c r="J5" i="23"/>
  <c r="J9" i="23"/>
  <c r="J12" i="23"/>
  <c r="J13" i="23"/>
  <c r="J17" i="23"/>
  <c r="J18" i="23"/>
  <c r="J19" i="23"/>
  <c r="J20" i="23"/>
  <c r="J21" i="23"/>
  <c r="J22" i="23"/>
  <c r="J23" i="23"/>
  <c r="J24" i="23"/>
  <c r="J27" i="23"/>
  <c r="J36" i="23"/>
  <c r="J37" i="23"/>
  <c r="J38" i="23"/>
  <c r="J39" i="23"/>
  <c r="J40" i="23"/>
  <c r="J41" i="23"/>
  <c r="J42" i="23"/>
  <c r="J43" i="23"/>
  <c r="J44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2" i="23"/>
  <c r="J63" i="23"/>
  <c r="J64" i="23"/>
  <c r="J65" i="23"/>
  <c r="J66" i="23"/>
  <c r="J67" i="23"/>
  <c r="J68" i="23"/>
  <c r="J69" i="23"/>
  <c r="J71" i="23"/>
  <c r="J72" i="23"/>
  <c r="J73" i="23"/>
  <c r="J74" i="23"/>
  <c r="J75" i="23"/>
  <c r="J76" i="23"/>
  <c r="J77" i="23"/>
  <c r="J78" i="23"/>
  <c r="J79" i="23"/>
  <c r="J80" i="23"/>
  <c r="J82" i="23"/>
  <c r="J83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S11" i="22"/>
  <c r="AZ98" i="22" a="1"/>
  <c r="AZ98" i="22"/>
  <c r="AZ16" i="22" a="1"/>
  <c r="AZ16" i="22"/>
  <c r="AB16" i="22"/>
  <c r="BE50" i="22" a="1"/>
  <c r="BE50" i="22"/>
  <c r="BE43" i="22" a="1"/>
  <c r="BE43" i="22"/>
  <c r="BD95" i="22" a="1"/>
  <c r="BD95" i="22"/>
  <c r="AF95" i="22"/>
  <c r="BD60" i="22" a="1"/>
  <c r="BD60" i="22"/>
  <c r="AF60" i="22"/>
  <c r="BC52" i="22" a="1"/>
  <c r="BC52" i="22"/>
  <c r="AE52" i="22"/>
  <c r="BJ16" i="22" a="1"/>
  <c r="BJ16" i="22"/>
  <c r="BJ33" i="22" a="1"/>
  <c r="BJ33" i="22"/>
  <c r="BJ38" i="22" a="1"/>
  <c r="BJ38" i="22"/>
  <c r="BJ18" i="22" a="1"/>
  <c r="BJ18" i="22"/>
  <c r="BJ47" i="22" a="1"/>
  <c r="BJ47" i="22"/>
  <c r="AZ100" i="22" a="1"/>
  <c r="AZ100" i="22"/>
  <c r="BE31" i="22" a="1"/>
  <c r="BE31" i="22"/>
  <c r="AZ40" i="22" a="1"/>
  <c r="AZ40" i="22"/>
  <c r="BJ49" i="22" a="1"/>
  <c r="BJ49" i="22"/>
  <c r="AZ58" i="22" a="1"/>
  <c r="AZ58" i="22"/>
  <c r="AZ71" i="22" a="1"/>
  <c r="AZ71" i="22"/>
  <c r="BA11" i="22" a="1"/>
  <c r="BA11" i="22"/>
  <c r="BI32" i="22" a="1"/>
  <c r="BI32" i="22"/>
  <c r="BD52" i="22" a="1"/>
  <c r="BD52" i="22"/>
  <c r="AF52" i="22"/>
  <c r="BI48" i="22" a="1"/>
  <c r="BI48" i="22"/>
  <c r="BI12" i="22" a="1"/>
  <c r="BI12" i="22"/>
  <c r="BI63" i="22" a="1"/>
  <c r="BI63" i="22"/>
  <c r="BI64" i="22" a="1"/>
  <c r="BI64" i="22"/>
  <c r="AY34" i="22" a="1"/>
  <c r="AY34" i="22"/>
  <c r="AX33" i="22" a="1"/>
  <c r="AX33" i="22"/>
  <c r="BB11" i="22" a="1"/>
  <c r="BB11" i="22"/>
  <c r="AD11" i="22"/>
  <c r="BE42" i="22" a="1"/>
  <c r="BE42" i="22"/>
  <c r="AZ21" i="22" a="1"/>
  <c r="AZ21" i="22"/>
  <c r="AZ35" i="22" a="1"/>
  <c r="AZ35" i="22"/>
  <c r="BJ69" i="22" a="1"/>
  <c r="BJ69" i="22"/>
  <c r="BJ91" i="22" a="1"/>
  <c r="BJ91" i="22"/>
  <c r="AZ51" i="22" a="1"/>
  <c r="AZ51" i="22"/>
  <c r="BJ15" i="22" a="1"/>
  <c r="BJ15" i="22"/>
  <c r="BJ76" i="22" a="1"/>
  <c r="BJ76" i="22"/>
  <c r="BE67" i="22" a="1"/>
  <c r="BE67" i="22"/>
  <c r="BJ4" i="22" a="1"/>
  <c r="BJ4" i="22"/>
  <c r="AZ4" i="22" a="1"/>
  <c r="AZ4" i="22"/>
  <c r="AB4" i="22"/>
  <c r="BE5" i="22" a="1"/>
  <c r="BE5" i="22"/>
  <c r="BD9" i="22" a="1"/>
  <c r="BD9" i="22"/>
  <c r="AY33" i="22" a="1"/>
  <c r="AY33" i="22"/>
  <c r="AY48" i="22" a="1"/>
  <c r="AY48" i="22"/>
  <c r="BI38" i="22" a="1"/>
  <c r="BI38" i="22"/>
  <c r="BI54" i="22" a="1"/>
  <c r="BI54" i="22"/>
  <c r="BI18" i="22" a="1"/>
  <c r="BI18" i="22"/>
  <c r="AY64" i="22" a="1"/>
  <c r="AY64" i="22"/>
  <c r="BI34" i="22" a="1"/>
  <c r="BI34" i="22"/>
  <c r="AY39" i="22" a="1"/>
  <c r="AY39" i="22"/>
  <c r="BD83" i="22" a="1"/>
  <c r="BD83" i="22"/>
  <c r="AF83" i="22"/>
  <c r="AY37" i="22" a="1"/>
  <c r="AY37" i="22"/>
  <c r="AA37" i="22"/>
  <c r="BC99" i="22" a="1"/>
  <c r="BC99" i="22"/>
  <c r="AE99" i="22"/>
  <c r="BJ63" i="22" a="1"/>
  <c r="BJ63" i="22"/>
  <c r="AZ64" i="22" a="1"/>
  <c r="AZ64" i="22"/>
  <c r="BE88" i="22" a="1"/>
  <c r="BE88" i="22"/>
  <c r="AG88" i="22"/>
  <c r="BE44" i="22" a="1"/>
  <c r="BE44" i="22"/>
  <c r="AZ94" i="22" a="1"/>
  <c r="AZ94" i="22"/>
  <c r="BJ85" i="22" a="1"/>
  <c r="BJ85" i="22"/>
  <c r="BE65" i="22" a="1"/>
  <c r="BE65" i="22"/>
  <c r="BE30" i="22" a="1"/>
  <c r="BE30" i="22"/>
  <c r="BE79" i="22" a="1"/>
  <c r="BE79" i="22"/>
  <c r="BE8" i="22" a="1"/>
  <c r="BE8" i="22"/>
  <c r="AZ2" i="22" a="1"/>
  <c r="AZ2" i="22"/>
  <c r="BE73" i="22" a="1"/>
  <c r="BE73" i="22"/>
  <c r="BE13" i="22" a="1"/>
  <c r="BE13" i="22"/>
  <c r="BE68" i="22" a="1"/>
  <c r="BE68" i="22"/>
  <c r="BI16" i="22" a="1"/>
  <c r="BI16" i="22"/>
  <c r="AY63" i="22" a="1"/>
  <c r="AY63" i="22"/>
  <c r="AA63" i="22"/>
  <c r="BH32" i="22" a="1"/>
  <c r="BH32" i="22"/>
  <c r="BE95" i="22" a="1"/>
  <c r="BE95" i="22"/>
  <c r="AG95" i="22"/>
  <c r="BE52" i="22" a="1"/>
  <c r="BE52" i="22"/>
  <c r="BE26" i="22" a="1"/>
  <c r="BE26" i="22"/>
  <c r="BJ54" i="22" a="1"/>
  <c r="BJ54" i="22"/>
  <c r="AZ47" i="22" a="1"/>
  <c r="AZ47" i="22"/>
  <c r="BJ100" i="22" a="1"/>
  <c r="BJ100" i="22"/>
  <c r="BE72" i="22" a="1"/>
  <c r="BE72" i="22"/>
  <c r="BJ80" i="22" a="1"/>
  <c r="BJ80" i="22"/>
  <c r="BJ35" i="22" a="1"/>
  <c r="BJ35" i="22"/>
  <c r="AZ46" i="22" a="1"/>
  <c r="AZ46" i="22"/>
  <c r="BJ40" i="22" a="1"/>
  <c r="BJ40" i="22"/>
  <c r="BE84" i="22" a="1"/>
  <c r="BE84" i="22"/>
  <c r="BJ77" i="22" a="1"/>
  <c r="BJ77" i="22"/>
  <c r="AZ76" i="22" a="1"/>
  <c r="AZ76" i="22"/>
  <c r="BJ58" i="22" a="1"/>
  <c r="BJ58" i="22"/>
  <c r="AY32" i="22" a="1"/>
  <c r="AY32" i="22"/>
  <c r="BD42" i="22" a="1"/>
  <c r="BD42" i="22"/>
  <c r="BD50" i="22" a="1"/>
  <c r="BD50" i="22"/>
  <c r="BI47" i="22" a="1"/>
  <c r="BI47" i="22"/>
  <c r="BE9" i="22" a="1"/>
  <c r="BE9" i="22"/>
  <c r="AZ54" i="22" a="1"/>
  <c r="AZ54" i="22"/>
  <c r="BE60" i="22" a="1"/>
  <c r="BE60" i="22"/>
  <c r="BE59" i="22" a="1"/>
  <c r="BE59" i="22"/>
  <c r="BJ82" i="22" a="1"/>
  <c r="BJ82" i="22"/>
  <c r="BE41" i="22" a="1"/>
  <c r="BE41" i="22"/>
  <c r="BE3" i="22" a="1"/>
  <c r="BE3" i="22"/>
  <c r="BJ23" i="22" a="1"/>
  <c r="BJ23" i="22"/>
  <c r="BE7" i="22" a="1"/>
  <c r="BE7" i="22"/>
  <c r="BJ2" i="22" a="1"/>
  <c r="BJ2" i="22"/>
  <c r="AZ6" i="22" a="1"/>
  <c r="AZ6" i="22"/>
  <c r="BJ25" i="22" a="1"/>
  <c r="BJ25" i="22"/>
  <c r="AZ25" i="22" a="1"/>
  <c r="AZ25" i="22"/>
  <c r="AB25" i="22"/>
  <c r="AZ75" i="22" a="1"/>
  <c r="AZ75" i="22"/>
  <c r="AY16" i="22" a="1"/>
  <c r="AY16" i="22"/>
  <c r="AY18" i="22" a="1"/>
  <c r="AY18" i="22"/>
  <c r="BD56" i="22" a="1"/>
  <c r="BD56" i="22"/>
  <c r="BD88" i="22" a="1"/>
  <c r="BD88" i="22"/>
  <c r="AF88" i="22"/>
  <c r="BI21" i="22" a="1"/>
  <c r="BI21" i="22"/>
  <c r="BD27" i="22" a="1"/>
  <c r="BD27" i="22"/>
  <c r="AF27" i="22"/>
  <c r="BJ32" i="22" a="1"/>
  <c r="BJ32" i="22"/>
  <c r="BE99" i="22" a="1"/>
  <c r="BE99" i="22"/>
  <c r="AG99" i="22"/>
  <c r="AZ38" i="22" a="1"/>
  <c r="AZ38" i="22"/>
  <c r="BJ64" i="22" a="1"/>
  <c r="BJ64" i="22"/>
  <c r="BE90" i="22" a="1"/>
  <c r="BE90" i="22"/>
  <c r="AG90" i="22"/>
  <c r="BE27" i="22" a="1"/>
  <c r="BE27" i="22"/>
  <c r="BE92" i="22" a="1"/>
  <c r="BE92" i="22"/>
  <c r="AG92" i="22"/>
  <c r="BE45" i="22" a="1"/>
  <c r="BE45" i="22"/>
  <c r="BD99" i="22" a="1"/>
  <c r="BD99" i="22"/>
  <c r="AF99" i="22"/>
  <c r="AY38" i="22" a="1"/>
  <c r="AY38" i="22"/>
  <c r="BD62" i="22" a="1"/>
  <c r="BD62" i="22"/>
  <c r="AY21" i="22" a="1"/>
  <c r="AY21" i="22"/>
  <c r="AY19" i="22" a="1"/>
  <c r="AY19" i="22"/>
  <c r="BJ11" i="22" a="1"/>
  <c r="BJ11" i="22"/>
  <c r="AZ11" i="22" a="1"/>
  <c r="AZ11" i="22"/>
  <c r="BC95" i="22" a="1"/>
  <c r="BC95" i="22"/>
  <c r="AE95" i="22"/>
  <c r="BH16" i="22" a="1"/>
  <c r="BH16" i="22"/>
  <c r="AX16" i="22" a="1"/>
  <c r="AX16" i="22"/>
  <c r="BC9" i="22" a="1"/>
  <c r="BC9" i="22"/>
  <c r="BH33" i="22" a="1"/>
  <c r="BH33" i="22"/>
  <c r="BC60" i="22" a="1"/>
  <c r="BC60" i="22"/>
  <c r="AE60" i="22"/>
  <c r="AX47" i="22" a="1"/>
  <c r="AX47" i="22"/>
  <c r="AX19" i="22" a="1"/>
  <c r="AX19" i="22"/>
  <c r="BH87" i="22" a="1"/>
  <c r="BH87" i="22"/>
  <c r="BH100" i="22" a="1"/>
  <c r="BH100" i="22"/>
  <c r="BH81" i="22" a="1"/>
  <c r="BH81" i="22"/>
  <c r="BH51" i="22" a="1"/>
  <c r="BH51" i="22"/>
  <c r="BC65" i="22" a="1"/>
  <c r="BC65" i="22"/>
  <c r="AE65" i="22"/>
  <c r="BG16" i="22" a="1"/>
  <c r="BG16" i="22"/>
  <c r="BG32" i="22" a="1"/>
  <c r="BG32" i="22"/>
  <c r="AI32" i="22"/>
  <c r="BG12" i="22" a="1"/>
  <c r="BG12" i="22"/>
  <c r="AW47" i="22" a="1"/>
  <c r="AW47" i="22"/>
  <c r="BG39" i="22" a="1"/>
  <c r="BG39" i="22"/>
  <c r="BB89" i="22" a="1"/>
  <c r="BB89" i="22"/>
  <c r="AD89" i="22"/>
  <c r="BG55" i="22" a="1"/>
  <c r="BG55" i="22"/>
  <c r="BG53" i="22" a="1"/>
  <c r="BG53" i="22"/>
  <c r="AW100" i="22" a="1"/>
  <c r="AW100" i="22"/>
  <c r="BG96" i="22" a="1"/>
  <c r="BG96" i="22"/>
  <c r="AI96" i="22"/>
  <c r="AW80" i="22" a="1"/>
  <c r="AW80" i="22"/>
  <c r="AW35" i="22" a="1"/>
  <c r="AW35" i="22"/>
  <c r="BB36" i="22" a="1"/>
  <c r="BB36" i="22"/>
  <c r="AD36" i="22"/>
  <c r="BG91" i="22" a="1"/>
  <c r="BG91" i="22"/>
  <c r="AW82" i="22" a="1"/>
  <c r="AW82" i="22"/>
  <c r="BG15" i="22" a="1"/>
  <c r="BG15" i="22"/>
  <c r="AI15" i="22"/>
  <c r="BI11" i="22" a="1"/>
  <c r="BI11" i="22"/>
  <c r="BB9" i="22" a="1"/>
  <c r="BB9" i="22"/>
  <c r="AW33" i="22" a="1"/>
  <c r="AW33" i="22"/>
  <c r="BB74" i="22" a="1"/>
  <c r="BB74" i="22"/>
  <c r="AD74" i="22"/>
  <c r="BG54" i="22" a="1"/>
  <c r="BG54" i="22"/>
  <c r="AW63" i="22" a="1"/>
  <c r="AW63" i="22"/>
  <c r="Y63" i="22"/>
  <c r="AW64" i="22" a="1"/>
  <c r="AW64" i="22"/>
  <c r="AW39" i="22" a="1"/>
  <c r="AW39" i="22"/>
  <c r="BB43" i="22" a="1"/>
  <c r="BB43" i="22"/>
  <c r="BB29" i="22" a="1"/>
  <c r="BB29" i="22"/>
  <c r="AD29" i="22"/>
  <c r="AW81" i="22" a="1"/>
  <c r="AW81" i="22"/>
  <c r="BB57" i="22" a="1"/>
  <c r="BB57" i="22"/>
  <c r="BB59" i="22" a="1"/>
  <c r="BB59" i="22"/>
  <c r="AD59" i="22"/>
  <c r="AW69" i="22" a="1"/>
  <c r="AW69" i="22"/>
  <c r="AW91" i="22" a="1"/>
  <c r="AW91" i="22"/>
  <c r="BG82" i="22" a="1"/>
  <c r="BG82" i="22"/>
  <c r="AI82" i="22"/>
  <c r="AW85" i="22" a="1"/>
  <c r="AW85" i="22"/>
  <c r="BF16" i="22" a="1"/>
  <c r="BF16" i="22"/>
  <c r="AH16" i="22"/>
  <c r="BA26" i="22" a="1"/>
  <c r="BA26" i="22"/>
  <c r="AV38" i="22" a="1"/>
  <c r="AV38" i="22"/>
  <c r="X38" i="22"/>
  <c r="AV12" i="22" a="1"/>
  <c r="AV12" i="22"/>
  <c r="X12" i="22"/>
  <c r="AV54" i="22" a="1"/>
  <c r="AV54" i="22"/>
  <c r="X54" i="22"/>
  <c r="AV63" i="22" a="1"/>
  <c r="AV63" i="22"/>
  <c r="X63" i="22"/>
  <c r="BA60" i="22" a="1"/>
  <c r="BA60" i="22"/>
  <c r="AV34" i="22" a="1"/>
  <c r="AV34" i="22"/>
  <c r="BA89" i="22" a="1"/>
  <c r="BA89" i="22"/>
  <c r="BA44" i="22" a="1"/>
  <c r="BA44" i="22"/>
  <c r="BF53" i="22" a="1"/>
  <c r="BF53" i="22"/>
  <c r="AV87" i="22" a="1"/>
  <c r="AV87" i="22"/>
  <c r="X87" i="22"/>
  <c r="AV94" i="22" a="1"/>
  <c r="AV94" i="22"/>
  <c r="X94" i="22"/>
  <c r="BA72" i="22" a="1"/>
  <c r="BA72" i="22"/>
  <c r="AC72" i="22"/>
  <c r="BF81" i="22" a="1"/>
  <c r="BF81" i="22"/>
  <c r="AH81" i="22"/>
  <c r="BA101" i="22" a="1"/>
  <c r="BA101" i="22"/>
  <c r="AC101" i="22"/>
  <c r="BA36" i="22" a="1"/>
  <c r="BA36" i="22"/>
  <c r="BF85" i="22" a="1"/>
  <c r="BF85" i="22"/>
  <c r="AH85" i="22"/>
  <c r="BA65" i="22" a="1"/>
  <c r="BA65" i="22"/>
  <c r="BF20" i="22" a="1"/>
  <c r="BF20" i="22"/>
  <c r="AH20" i="22"/>
  <c r="BA84" i="22" a="1"/>
  <c r="BA84" i="22"/>
  <c r="AV49" i="22" a="1"/>
  <c r="AV49" i="22"/>
  <c r="X49" i="22"/>
  <c r="BA66" i="22" a="1"/>
  <c r="BA66" i="22"/>
  <c r="BF70" i="22" a="1"/>
  <c r="BF70" i="22"/>
  <c r="AV70" i="22" a="1"/>
  <c r="AV70" i="22"/>
  <c r="BA3" i="22" a="1"/>
  <c r="BA3" i="22"/>
  <c r="BF76" i="22" a="1"/>
  <c r="BF76" i="22"/>
  <c r="AH76" i="22"/>
  <c r="BA7" i="22" a="1"/>
  <c r="BA7" i="22"/>
  <c r="AV4" i="22" a="1"/>
  <c r="AV4" i="22"/>
  <c r="BA8" i="22" a="1"/>
  <c r="BA8" i="22"/>
  <c r="BF2" i="22" a="1"/>
  <c r="BF2" i="22"/>
  <c r="AH2" i="22"/>
  <c r="BA5" i="22" a="1"/>
  <c r="BA5" i="22"/>
  <c r="BF6" i="22" a="1"/>
  <c r="BF6" i="22"/>
  <c r="AH6" i="22"/>
  <c r="AV6" i="22" a="1"/>
  <c r="AV6" i="22"/>
  <c r="BA78" i="22" a="1"/>
  <c r="BA78" i="22"/>
  <c r="AC78" i="22"/>
  <c r="BF25" i="22" a="1"/>
  <c r="BF25" i="22"/>
  <c r="AH25" i="22"/>
  <c r="AV25" i="22" a="1"/>
  <c r="AV25" i="22"/>
  <c r="BA73" i="22" a="1"/>
  <c r="BA73" i="22"/>
  <c r="AC73" i="22"/>
  <c r="BF75" i="22" a="1"/>
  <c r="BF75" i="22"/>
  <c r="AV75" i="22" a="1"/>
  <c r="AV75" i="22"/>
  <c r="X75" i="22"/>
  <c r="BA28" i="22" a="1"/>
  <c r="BA28" i="22"/>
  <c r="AV71" i="22" a="1"/>
  <c r="AV71" i="22"/>
  <c r="X71" i="22"/>
  <c r="BA13" i="22" a="1"/>
  <c r="BA13" i="22"/>
  <c r="AV98" i="22" a="1"/>
  <c r="AV98" i="22"/>
  <c r="X98" i="22"/>
  <c r="BA68" i="22" a="1"/>
  <c r="BA68" i="22"/>
  <c r="AX12" i="22" a="1"/>
  <c r="AX12" i="22"/>
  <c r="AX63" i="22" a="1"/>
  <c r="AX63" i="22"/>
  <c r="Z63" i="22"/>
  <c r="BC83" i="22" a="1"/>
  <c r="BC83" i="22"/>
  <c r="AE83" i="22"/>
  <c r="BH55" i="22" a="1"/>
  <c r="BH55" i="22"/>
  <c r="BC29" i="22" a="1"/>
  <c r="BC29" i="22"/>
  <c r="AE29" i="22"/>
  <c r="BH35" i="22" a="1"/>
  <c r="BH35" i="22"/>
  <c r="BC86" i="22" a="1"/>
  <c r="BC86" i="22"/>
  <c r="BC41" i="22" a="1"/>
  <c r="BC41" i="22"/>
  <c r="BC66" i="22" a="1"/>
  <c r="BC66" i="22"/>
  <c r="AE66" i="22"/>
  <c r="BC30" i="22" a="1"/>
  <c r="BC30" i="22"/>
  <c r="AX61" i="22" a="1"/>
  <c r="AX61" i="22"/>
  <c r="BC7" i="22" a="1"/>
  <c r="BC7" i="22"/>
  <c r="AX2" i="22" a="1"/>
  <c r="AX2" i="22"/>
  <c r="BH25" i="22" a="1"/>
  <c r="BH25" i="22"/>
  <c r="BB95" i="22" a="1"/>
  <c r="BB95" i="22"/>
  <c r="AD95" i="22"/>
  <c r="BG18" i="22" a="1"/>
  <c r="BG18" i="22"/>
  <c r="AI18" i="22"/>
  <c r="BG64" i="22" a="1"/>
  <c r="BG64" i="22"/>
  <c r="AI64" i="22"/>
  <c r="BG34" i="22" a="1"/>
  <c r="BG34" i="22"/>
  <c r="AW21" i="22" a="1"/>
  <c r="AW21" i="22"/>
  <c r="AW53" i="22" a="1"/>
  <c r="AW53" i="22"/>
  <c r="BB92" i="22" a="1"/>
  <c r="BB92" i="22"/>
  <c r="AD92" i="22"/>
  <c r="BG80" i="22" a="1"/>
  <c r="BG80" i="22"/>
  <c r="AI80" i="22"/>
  <c r="BB86" i="22" a="1"/>
  <c r="BB86" i="22"/>
  <c r="BG20" i="22" a="1"/>
  <c r="BG20" i="22"/>
  <c r="AI20" i="22"/>
  <c r="AX11" i="22" a="1"/>
  <c r="AX11" i="22"/>
  <c r="BA9" i="22" a="1"/>
  <c r="BA9" i="22"/>
  <c r="BF32" i="22" a="1"/>
  <c r="BF32" i="22"/>
  <c r="AV32" i="22" a="1"/>
  <c r="AV32" i="22"/>
  <c r="X32" i="22"/>
  <c r="BF48" i="22" a="1"/>
  <c r="BF48" i="22"/>
  <c r="BF38" i="22" a="1"/>
  <c r="BF38" i="22"/>
  <c r="AH38" i="22"/>
  <c r="BF64" i="22" a="1"/>
  <c r="BF64" i="22"/>
  <c r="BA56" i="22" a="1"/>
  <c r="BA56" i="22"/>
  <c r="BA90" i="22" a="1"/>
  <c r="BA90" i="22"/>
  <c r="BG11" i="22" a="1"/>
  <c r="BG11" i="22"/>
  <c r="AI11" i="22"/>
  <c r="BJ9" i="22" a="1"/>
  <c r="BJ9" i="22"/>
  <c r="AZ52" i="22" a="1"/>
  <c r="AZ52" i="22"/>
  <c r="AZ99" i="22" a="1"/>
  <c r="AZ99" i="22"/>
  <c r="BJ26" i="22" a="1"/>
  <c r="BJ26" i="22"/>
  <c r="BJ74" i="22" a="1"/>
  <c r="BJ74" i="22"/>
  <c r="BE12" i="22" a="1"/>
  <c r="BE12" i="22"/>
  <c r="BE54" i="22" a="1"/>
  <c r="BE54" i="22"/>
  <c r="BE18" i="22" a="1"/>
  <c r="BE18" i="22"/>
  <c r="BE64" i="22" a="1"/>
  <c r="BE64" i="22"/>
  <c r="BE47" i="22" a="1"/>
  <c r="BE47" i="22"/>
  <c r="AZ90" i="22" a="1"/>
  <c r="AZ90" i="22"/>
  <c r="AZ83" i="22" a="1"/>
  <c r="AZ83" i="22"/>
  <c r="BE19" i="22" a="1"/>
  <c r="BE19" i="22"/>
  <c r="AZ44" i="22" a="1"/>
  <c r="AZ44" i="22"/>
  <c r="BJ24" i="22" a="1"/>
  <c r="BJ24" i="22"/>
  <c r="BJ93" i="22" a="1"/>
  <c r="BJ93" i="22"/>
  <c r="BE87" i="22" a="1"/>
  <c r="BE87" i="22"/>
  <c r="AG87" i="22"/>
  <c r="BJ92" i="22" a="1"/>
  <c r="BJ92" i="22"/>
  <c r="BE94" i="22" a="1"/>
  <c r="BE94" i="22"/>
  <c r="AG94" i="22"/>
  <c r="BJ43" i="22" a="1"/>
  <c r="BJ43" i="22"/>
  <c r="BE100" i="22" a="1"/>
  <c r="BE100" i="22"/>
  <c r="AG100" i="22"/>
  <c r="AZ29" i="22" a="1"/>
  <c r="AZ29" i="22"/>
  <c r="BE96" i="22" a="1"/>
  <c r="BE96" i="22"/>
  <c r="AG96" i="22"/>
  <c r="AZ72" i="22" a="1"/>
  <c r="AZ72" i="22"/>
  <c r="AB72" i="22"/>
  <c r="AZ101" i="22" a="1"/>
  <c r="AZ101" i="22"/>
  <c r="AB101" i="22"/>
  <c r="AZ57" i="22" a="1"/>
  <c r="AZ57" i="22"/>
  <c r="AB57" i="22"/>
  <c r="BE4" i="22" a="1"/>
  <c r="BE4" i="22"/>
  <c r="BH54" i="22" a="1"/>
  <c r="BH54" i="22"/>
  <c r="AX18" i="22" a="1"/>
  <c r="AX18" i="22"/>
  <c r="BH47" i="22" a="1"/>
  <c r="BH47" i="22"/>
  <c r="AX37" i="22" a="1"/>
  <c r="AX37" i="22"/>
  <c r="Z37" i="22"/>
  <c r="AX55" i="22" a="1"/>
  <c r="AX55" i="22"/>
  <c r="Z55" i="22"/>
  <c r="BH82" i="22" a="1"/>
  <c r="BH82" i="22"/>
  <c r="BH49" i="22" a="1"/>
  <c r="BH49" i="22"/>
  <c r="AY11" i="22" a="1"/>
  <c r="AY11" i="22"/>
  <c r="AW32" i="22" a="1"/>
  <c r="AW32" i="22"/>
  <c r="BB42" i="22" a="1"/>
  <c r="BB42" i="22"/>
  <c r="BB50" i="22" a="1"/>
  <c r="BB50" i="22"/>
  <c r="AW34" i="22" a="1"/>
  <c r="AW34" i="22"/>
  <c r="BB83" i="22" a="1"/>
  <c r="BB83" i="22"/>
  <c r="AD83" i="22"/>
  <c r="AW55" i="22" a="1"/>
  <c r="AW55" i="22"/>
  <c r="AW94" i="22" a="1"/>
  <c r="AW94" i="22"/>
  <c r="BB101" i="22" a="1"/>
  <c r="BB101" i="22"/>
  <c r="AD101" i="22"/>
  <c r="BG35" i="22" a="1"/>
  <c r="BG35" i="22"/>
  <c r="BG69" i="22" a="1"/>
  <c r="BG69" i="22"/>
  <c r="BB14" i="22" a="1"/>
  <c r="BB14" i="22"/>
  <c r="AD14" i="22"/>
  <c r="BB97" i="22" a="1"/>
  <c r="BB97" i="22"/>
  <c r="AD97" i="22"/>
  <c r="AW49" i="22" a="1"/>
  <c r="AW49" i="22"/>
  <c r="AW15" i="22" a="1"/>
  <c r="AW15" i="22"/>
  <c r="BB66" i="22" a="1"/>
  <c r="BB66" i="22"/>
  <c r="AD66" i="22"/>
  <c r="BG70" i="22" a="1"/>
  <c r="BG70" i="22"/>
  <c r="BB3" i="22" a="1"/>
  <c r="BB3" i="22"/>
  <c r="AW76" i="22" a="1"/>
  <c r="AW76" i="22"/>
  <c r="BB79" i="22" a="1"/>
  <c r="BB79" i="22"/>
  <c r="AD79" i="22"/>
  <c r="BB67" i="22" a="1"/>
  <c r="BB67" i="22"/>
  <c r="AD67" i="22"/>
  <c r="BG58" i="22" a="1"/>
  <c r="BG58" i="22"/>
  <c r="AI58" i="22"/>
  <c r="BB7" i="22" a="1"/>
  <c r="BB7" i="22"/>
  <c r="BG4" i="22" a="1"/>
  <c r="BG4" i="22"/>
  <c r="AI4" i="22"/>
  <c r="BB8" i="22" a="1"/>
  <c r="BB8" i="22"/>
  <c r="AW2" i="22" a="1"/>
  <c r="AW2" i="22"/>
  <c r="BB5" i="22" a="1"/>
  <c r="BB5" i="22"/>
  <c r="AD5" i="22"/>
  <c r="BG6" i="22" a="1"/>
  <c r="BG6" i="22"/>
  <c r="AI6" i="22"/>
  <c r="BB78" i="22" a="1"/>
  <c r="BB78" i="22"/>
  <c r="AD78" i="22"/>
  <c r="AW25" i="22" a="1"/>
  <c r="AW25" i="22"/>
  <c r="Y25" i="22"/>
  <c r="AW75" i="22" a="1"/>
  <c r="AW75" i="22"/>
  <c r="BB28" i="22" a="1"/>
  <c r="BB28" i="22"/>
  <c r="AD28" i="22"/>
  <c r="BG71" i="22" a="1"/>
  <c r="BG71" i="22"/>
  <c r="AI71" i="22"/>
  <c r="AW98" i="22" a="1"/>
  <c r="AW98" i="22"/>
  <c r="BA95" i="22" a="1"/>
  <c r="BA95" i="22"/>
  <c r="BF33" i="22" a="1"/>
  <c r="BF33" i="22"/>
  <c r="AV48" i="22" a="1"/>
  <c r="AV48" i="22"/>
  <c r="X48" i="22"/>
  <c r="BF12" i="22" a="1"/>
  <c r="BF12" i="22"/>
  <c r="BF54" i="22" a="1"/>
  <c r="BF54" i="22"/>
  <c r="AH54" i="22"/>
  <c r="BA88" i="22" a="1"/>
  <c r="BA88" i="22"/>
  <c r="BF21" i="22" a="1"/>
  <c r="BF21" i="22"/>
  <c r="AH21" i="22"/>
  <c r="AV37" i="22" a="1"/>
  <c r="AV37" i="22"/>
  <c r="BA24" i="22" a="1"/>
  <c r="BA24" i="22"/>
  <c r="AV96" i="22" a="1"/>
  <c r="AV96" i="22"/>
  <c r="X96" i="22"/>
  <c r="AV81" i="22" a="1"/>
  <c r="AV81" i="22"/>
  <c r="X81" i="22"/>
  <c r="AV80" i="22" a="1"/>
  <c r="AV80" i="22"/>
  <c r="X80" i="22"/>
  <c r="AV35" i="22" a="1"/>
  <c r="AV35" i="22"/>
  <c r="BF46" i="22" a="1"/>
  <c r="BF46" i="22"/>
  <c r="AH46" i="22"/>
  <c r="BF91" i="22" a="1"/>
  <c r="BF91" i="22"/>
  <c r="BA86" i="22" a="1"/>
  <c r="BA86" i="22"/>
  <c r="AC86" i="22"/>
  <c r="BF51" i="22" a="1"/>
  <c r="BF51" i="22"/>
  <c r="BA31" i="22" a="1"/>
  <c r="BA31" i="22"/>
  <c r="AV85" i="22" a="1"/>
  <c r="AV85" i="22"/>
  <c r="X85" i="22"/>
  <c r="BF40" i="22" a="1"/>
  <c r="BF40" i="22"/>
  <c r="AH40" i="22"/>
  <c r="AV20" i="22" a="1"/>
  <c r="AV20" i="22"/>
  <c r="AV15" i="22" a="1"/>
  <c r="AV15" i="22"/>
  <c r="X15" i="22"/>
  <c r="BF77" i="22" a="1"/>
  <c r="BF77" i="22"/>
  <c r="AH77" i="22"/>
  <c r="AV77" i="22" a="1"/>
  <c r="AV77" i="22"/>
  <c r="X77" i="22"/>
  <c r="BF61" i="22" a="1"/>
  <c r="BF61" i="22"/>
  <c r="BA17" i="22" a="1"/>
  <c r="BA17" i="22"/>
  <c r="AC17" i="22"/>
  <c r="BA67" i="22" a="1"/>
  <c r="BA67" i="22"/>
  <c r="BF58" i="22" a="1"/>
  <c r="BF58" i="22"/>
  <c r="AH58" i="22"/>
  <c r="AV58" i="22" a="1"/>
  <c r="AV58" i="22"/>
  <c r="X58" i="22"/>
  <c r="AZ95" i="22" a="1"/>
  <c r="AZ95" i="22"/>
  <c r="AZ9" i="22" a="1"/>
  <c r="AZ9" i="22"/>
  <c r="BJ52" i="22" a="1"/>
  <c r="BJ52" i="22"/>
  <c r="BJ99" i="22" a="1"/>
  <c r="BJ99" i="22"/>
  <c r="AZ26" i="22" a="1"/>
  <c r="AZ26" i="22"/>
  <c r="AZ74" i="22" a="1"/>
  <c r="AZ74" i="22"/>
  <c r="AB74" i="22"/>
  <c r="AZ42" i="22" a="1"/>
  <c r="AZ42" i="22"/>
  <c r="AZ62" i="22" a="1"/>
  <c r="AZ62" i="22"/>
  <c r="AZ50" i="22" a="1"/>
  <c r="AZ50" i="22"/>
  <c r="BJ60" i="22" a="1"/>
  <c r="BJ60" i="22"/>
  <c r="BJ56" i="22" a="1"/>
  <c r="BJ56" i="22"/>
  <c r="AZ88" i="22" a="1"/>
  <c r="AZ88" i="22"/>
  <c r="BE21" i="22" a="1"/>
  <c r="BE21" i="22"/>
  <c r="BE37" i="22" a="1"/>
  <c r="BE37" i="22"/>
  <c r="AZ89" i="22" a="1"/>
  <c r="AZ89" i="22"/>
  <c r="BE55" i="22" a="1"/>
  <c r="BE55" i="22"/>
  <c r="BE53" i="22" a="1"/>
  <c r="BE53" i="22"/>
  <c r="AZ43" i="22" a="1"/>
  <c r="AZ43" i="22"/>
  <c r="BJ72" i="22" a="1"/>
  <c r="BJ72" i="22"/>
  <c r="BJ101" i="22" a="1"/>
  <c r="BJ101" i="22"/>
  <c r="BE35" i="22" a="1"/>
  <c r="BE35" i="22"/>
  <c r="AZ59" i="22" a="1"/>
  <c r="AZ59" i="22"/>
  <c r="BJ36" i="22" a="1"/>
  <c r="BJ36" i="22"/>
  <c r="BJ45" i="22" a="1"/>
  <c r="BJ45" i="22"/>
  <c r="BE91" i="22" a="1"/>
  <c r="BE91" i="22"/>
  <c r="AG91" i="22"/>
  <c r="AZ86" i="22" a="1"/>
  <c r="AZ86" i="22"/>
  <c r="AB86" i="22"/>
  <c r="BJ14" i="22" a="1"/>
  <c r="BJ14" i="22"/>
  <c r="BE82" i="22" a="1"/>
  <c r="BE82" i="22"/>
  <c r="AZ31" i="22" a="1"/>
  <c r="AZ31" i="22"/>
  <c r="BE85" i="22" a="1"/>
  <c r="BE85" i="22"/>
  <c r="AG85" i="22"/>
  <c r="AZ97" i="22" a="1"/>
  <c r="AZ97" i="22"/>
  <c r="BJ65" i="22" a="1"/>
  <c r="BJ65" i="22"/>
  <c r="BE20" i="22" a="1"/>
  <c r="BE20" i="22"/>
  <c r="BE15" i="22" a="1"/>
  <c r="BE15" i="22"/>
  <c r="BJ66" i="22" a="1"/>
  <c r="BJ66" i="22"/>
  <c r="BE77" i="22" a="1"/>
  <c r="BE77" i="22"/>
  <c r="AZ10" i="22" a="1"/>
  <c r="AZ10" i="22"/>
  <c r="BE70" i="22" a="1"/>
  <c r="BE70" i="22"/>
  <c r="BJ17" i="22" a="1"/>
  <c r="BJ17" i="22"/>
  <c r="BE23" i="22" a="1"/>
  <c r="BE23" i="22"/>
  <c r="AZ67" i="22" a="1"/>
  <c r="AZ67" i="22"/>
  <c r="BE58" i="22" a="1"/>
  <c r="BE58" i="22"/>
  <c r="AZ7" i="22" a="1"/>
  <c r="AZ7" i="22"/>
  <c r="BJ8" i="22" a="1"/>
  <c r="BJ8" i="22"/>
  <c r="AZ8" i="22" a="1"/>
  <c r="AZ8" i="22"/>
  <c r="BJ5" i="22" a="1"/>
  <c r="BJ5" i="22"/>
  <c r="AZ5" i="22" a="1"/>
  <c r="AZ5" i="22"/>
  <c r="BE25" i="22" a="1"/>
  <c r="BE25" i="22"/>
  <c r="BJ73" i="22" a="1"/>
  <c r="BJ73" i="22"/>
  <c r="AZ73" i="22" a="1"/>
  <c r="AZ73" i="22"/>
  <c r="AB73" i="22"/>
  <c r="BJ28" i="22" a="1"/>
  <c r="BJ28" i="22"/>
  <c r="BJ13" i="22" a="1"/>
  <c r="BJ13" i="22"/>
  <c r="AZ13" i="22" a="1"/>
  <c r="AZ13" i="22"/>
  <c r="BE98" i="22" a="1"/>
  <c r="BE98" i="22"/>
  <c r="AG98" i="22"/>
  <c r="BF11" i="22" a="1"/>
  <c r="BF11" i="22"/>
  <c r="AH11" i="22"/>
  <c r="BI9" i="22" a="1"/>
  <c r="BI9" i="22"/>
  <c r="BC42" i="22" a="1"/>
  <c r="BC42" i="22"/>
  <c r="BC50" i="22" a="1"/>
  <c r="BC50" i="22"/>
  <c r="AX64" i="22" a="1"/>
  <c r="AX64" i="22"/>
  <c r="BH34" i="22" a="1"/>
  <c r="BH34" i="22"/>
  <c r="BH21" i="22" a="1"/>
  <c r="BH21" i="22"/>
  <c r="BC89" i="22" a="1"/>
  <c r="BC89" i="22"/>
  <c r="AE89" i="22"/>
  <c r="AX53" i="22" a="1"/>
  <c r="AX53" i="22"/>
  <c r="BC92" i="22" a="1"/>
  <c r="BC92" i="22"/>
  <c r="AE92" i="22"/>
  <c r="BH80" i="22" a="1"/>
  <c r="BH80" i="22"/>
  <c r="AX35" i="22" a="1"/>
  <c r="AX35" i="22"/>
  <c r="BH91" i="22" a="1"/>
  <c r="BH91" i="22"/>
  <c r="BH85" i="22" a="1"/>
  <c r="BH85" i="22"/>
  <c r="BH15" i="22" a="1"/>
  <c r="BH15" i="22"/>
  <c r="AX77" i="22" a="1"/>
  <c r="AX77" i="22"/>
  <c r="BH70" i="22" a="1"/>
  <c r="BH70" i="22"/>
  <c r="AX22" i="22" a="1"/>
  <c r="AX22" i="22"/>
  <c r="BH76" i="22" a="1"/>
  <c r="BH76" i="22"/>
  <c r="BH61" i="22" a="1"/>
  <c r="BH61" i="22"/>
  <c r="BC17" i="22" a="1"/>
  <c r="BC17" i="22"/>
  <c r="AE17" i="22"/>
  <c r="AX23" i="22" a="1"/>
  <c r="AX23" i="22"/>
  <c r="Z23" i="22"/>
  <c r="BH58" i="22" a="1"/>
  <c r="BH58" i="22"/>
  <c r="BH4" i="22" a="1"/>
  <c r="BH4" i="22"/>
  <c r="BC8" i="22" a="1"/>
  <c r="BC8" i="22"/>
  <c r="AE8" i="22"/>
  <c r="BC78" i="22" a="1"/>
  <c r="BC78" i="22"/>
  <c r="AE78" i="22"/>
  <c r="AX25" i="22" a="1"/>
  <c r="AX25" i="22"/>
  <c r="Z25" i="22"/>
  <c r="BC73" i="22" a="1"/>
  <c r="BC73" i="22"/>
  <c r="AE73" i="22"/>
  <c r="BH98" i="22" a="1"/>
  <c r="BH98" i="22"/>
  <c r="AW16" i="22" a="1"/>
  <c r="AW16" i="22"/>
  <c r="BB52" i="22" a="1"/>
  <c r="BB52" i="22"/>
  <c r="AD52" i="22"/>
  <c r="AW54" i="22" a="1"/>
  <c r="AW54" i="22"/>
  <c r="AW18" i="22" a="1"/>
  <c r="AW18" i="22"/>
  <c r="BG47" i="22" a="1"/>
  <c r="BG47" i="22"/>
  <c r="BG21" i="22" a="1"/>
  <c r="BG21" i="22"/>
  <c r="AI21" i="22"/>
  <c r="AW19" i="22" a="1"/>
  <c r="AW19" i="22"/>
  <c r="BB24" i="22" a="1"/>
  <c r="BB24" i="22"/>
  <c r="AD24" i="22"/>
  <c r="AW87" i="22" a="1"/>
  <c r="AW87" i="22"/>
  <c r="BG100" i="22" a="1"/>
  <c r="BG100" i="22"/>
  <c r="AI100" i="22"/>
  <c r="BB72" i="22" a="1"/>
  <c r="BB72" i="22"/>
  <c r="BB45" i="22" a="1"/>
  <c r="BB45" i="22"/>
  <c r="BG51" i="22" a="1"/>
  <c r="BG51" i="22"/>
  <c r="BB31" i="22" a="1"/>
  <c r="BB31" i="22"/>
  <c r="AD31" i="22"/>
  <c r="AW20" i="22" a="1"/>
  <c r="AW20" i="22"/>
  <c r="BB41" i="22" a="1"/>
  <c r="BB41" i="22"/>
  <c r="BG77" i="22" a="1"/>
  <c r="BG77" i="22"/>
  <c r="AI77" i="22"/>
  <c r="AW70" i="22" a="1"/>
  <c r="AW70" i="22"/>
  <c r="Y70" i="22"/>
  <c r="AW22" i="22" a="1"/>
  <c r="AW22" i="22"/>
  <c r="BG76" i="22" a="1"/>
  <c r="BG76" i="22"/>
  <c r="AI76" i="22"/>
  <c r="BG61" i="22" a="1"/>
  <c r="BG61" i="22"/>
  <c r="AW61" i="22" a="1"/>
  <c r="AW61" i="22"/>
  <c r="BB17" i="22" a="1"/>
  <c r="BB17" i="22"/>
  <c r="AD17" i="22"/>
  <c r="AW23" i="22" a="1"/>
  <c r="AW23" i="22"/>
  <c r="Y23" i="22"/>
  <c r="AW58" i="22" a="1"/>
  <c r="AW58" i="22"/>
  <c r="AW4" i="22" a="1"/>
  <c r="AW4" i="22"/>
  <c r="BG25" i="22" a="1"/>
  <c r="BG25" i="22"/>
  <c r="AI25" i="22"/>
  <c r="BB73" i="22" a="1"/>
  <c r="BB73" i="22"/>
  <c r="AD73" i="22"/>
  <c r="BG75" i="22" a="1"/>
  <c r="BG75" i="22"/>
  <c r="AI75" i="22"/>
  <c r="AW71" i="22" a="1"/>
  <c r="AW71" i="22"/>
  <c r="Y71" i="22"/>
  <c r="BH11" i="22" a="1"/>
  <c r="BH11" i="22"/>
  <c r="AV16" i="22" a="1"/>
  <c r="AV16" i="22"/>
  <c r="BA52" i="22" a="1"/>
  <c r="BA52" i="22"/>
  <c r="AC52" i="22"/>
  <c r="BA99" i="22" a="1"/>
  <c r="BA99" i="22"/>
  <c r="AC99" i="22"/>
  <c r="BA42" i="22" a="1"/>
  <c r="BA42" i="22"/>
  <c r="BA62" i="22" a="1"/>
  <c r="BA62" i="22"/>
  <c r="AV18" i="22" a="1"/>
  <c r="AV18" i="22"/>
  <c r="X18" i="22"/>
  <c r="BF39" i="22" a="1"/>
  <c r="BF39" i="22"/>
  <c r="BA83" i="22" a="1"/>
  <c r="BA83" i="22"/>
  <c r="AC83" i="22"/>
  <c r="AV55" i="22" a="1"/>
  <c r="AV55" i="22"/>
  <c r="X55" i="22"/>
  <c r="AV53" i="22" a="1"/>
  <c r="AV53" i="22"/>
  <c r="BA43" i="22" a="1"/>
  <c r="BA43" i="22"/>
  <c r="BF100" i="22" a="1"/>
  <c r="BF100" i="22"/>
  <c r="AH100" i="22"/>
  <c r="BA29" i="22" a="1"/>
  <c r="BA29" i="22"/>
  <c r="AV46" i="22" a="1"/>
  <c r="AV46" i="22"/>
  <c r="AV91" i="22" a="1"/>
  <c r="AV91" i="22"/>
  <c r="X91" i="22"/>
  <c r="AV51" i="22" a="1"/>
  <c r="AV51" i="22"/>
  <c r="BA97" i="22" a="1"/>
  <c r="BA97" i="22"/>
  <c r="BF15" i="22" a="1"/>
  <c r="BF15" i="22"/>
  <c r="AH15" i="22"/>
  <c r="AV22" i="22" a="1"/>
  <c r="AV22" i="22"/>
  <c r="X22" i="22"/>
  <c r="BA79" i="22" a="1"/>
  <c r="BA79" i="22"/>
  <c r="BF23" i="22" a="1"/>
  <c r="BF23" i="22"/>
  <c r="BJ95" i="22" a="1"/>
  <c r="BJ95" i="22"/>
  <c r="BE16" i="22" a="1"/>
  <c r="BE16" i="22"/>
  <c r="BE32" i="22" a="1"/>
  <c r="BE32" i="22"/>
  <c r="BE33" i="22" a="1"/>
  <c r="BE33" i="22"/>
  <c r="BE48" i="22" a="1"/>
  <c r="BE48" i="22"/>
  <c r="BE38" i="22" a="1"/>
  <c r="BE38" i="22"/>
  <c r="BJ42" i="22" a="1"/>
  <c r="BJ42" i="22"/>
  <c r="BJ62" i="22" a="1"/>
  <c r="BJ62" i="22"/>
  <c r="BJ50" i="22" a="1"/>
  <c r="BJ50" i="22"/>
  <c r="AZ60" i="22" a="1"/>
  <c r="AZ60" i="22"/>
  <c r="AZ56" i="22" a="1"/>
  <c r="AZ56" i="22"/>
  <c r="BJ88" i="22" a="1"/>
  <c r="BJ88" i="22"/>
  <c r="BJ90" i="22" a="1"/>
  <c r="BJ90" i="22"/>
  <c r="BJ83" i="22" a="1"/>
  <c r="BJ83" i="22"/>
  <c r="AZ27" i="22" a="1"/>
  <c r="AZ27" i="22"/>
  <c r="AB27" i="22"/>
  <c r="BJ44" i="22" a="1"/>
  <c r="BJ44" i="22"/>
  <c r="AZ24" i="22" a="1"/>
  <c r="AZ24" i="22"/>
  <c r="AZ92" i="22" a="1"/>
  <c r="AZ92" i="22"/>
  <c r="BJ29" i="22" a="1"/>
  <c r="BJ29" i="22"/>
  <c r="BE81" i="22" a="1"/>
  <c r="BE81" i="22"/>
  <c r="BE80" i="22" a="1"/>
  <c r="BE80" i="22"/>
  <c r="BJ57" i="22" a="1"/>
  <c r="BJ57" i="22"/>
  <c r="BJ59" i="22" a="1"/>
  <c r="BJ59" i="22"/>
  <c r="BE46" i="22" a="1"/>
  <c r="BE46" i="22"/>
  <c r="BE69" i="22" a="1"/>
  <c r="BE69" i="22"/>
  <c r="AZ45" i="22" a="1"/>
  <c r="AZ45" i="22"/>
  <c r="BE51" i="22" a="1"/>
  <c r="BE51" i="22"/>
  <c r="AZ14" i="22" a="1"/>
  <c r="AZ14" i="22"/>
  <c r="BJ31" i="22" a="1"/>
  <c r="BJ31" i="22"/>
  <c r="BE40" i="22" a="1"/>
  <c r="BE40" i="22"/>
  <c r="AZ65" i="22" a="1"/>
  <c r="AZ65" i="22"/>
  <c r="BJ84" i="22" a="1"/>
  <c r="BJ84" i="22"/>
  <c r="BE49" i="22" a="1"/>
  <c r="BE49" i="22"/>
  <c r="AZ41" i="22" a="1"/>
  <c r="AZ41" i="22"/>
  <c r="AZ66" i="22" a="1"/>
  <c r="AZ66" i="22"/>
  <c r="BJ10" i="22" a="1"/>
  <c r="BJ10" i="22"/>
  <c r="BJ30" i="22" a="1"/>
  <c r="BJ30" i="22"/>
  <c r="BE22" i="22" a="1"/>
  <c r="BE22" i="22"/>
  <c r="BE76" i="22" a="1"/>
  <c r="BE76" i="22"/>
  <c r="AZ79" i="22" a="1"/>
  <c r="AZ79" i="22"/>
  <c r="BE61" i="22" a="1"/>
  <c r="BE61" i="22"/>
  <c r="AZ17" i="22" a="1"/>
  <c r="AZ17" i="22"/>
  <c r="AB17" i="22"/>
  <c r="BJ67" i="22" a="1"/>
  <c r="BJ67" i="22"/>
  <c r="BJ7" i="22" a="1"/>
  <c r="BJ7" i="22"/>
  <c r="BE2" i="22" a="1"/>
  <c r="BE2" i="22"/>
  <c r="AZ78" i="22" a="1"/>
  <c r="AZ78" i="22"/>
  <c r="BE75" i="22" a="1"/>
  <c r="BE75" i="22"/>
  <c r="AZ68" i="22" a="1"/>
  <c r="AZ68" i="22"/>
  <c r="BD16" i="22" a="1"/>
  <c r="BD16" i="22"/>
  <c r="BC26" i="22" a="1"/>
  <c r="BC26" i="22"/>
  <c r="AE26" i="22"/>
  <c r="BH38" i="22" a="1"/>
  <c r="BH38" i="22"/>
  <c r="BC74" i="22" a="1"/>
  <c r="BC74" i="22"/>
  <c r="AE74" i="22"/>
  <c r="AX54" i="22" a="1"/>
  <c r="AX54" i="22"/>
  <c r="BH64" i="22" a="1"/>
  <c r="BH64" i="22"/>
  <c r="BH37" i="22" a="1"/>
  <c r="BH37" i="22"/>
  <c r="BC24" i="22" a="1"/>
  <c r="BC24" i="22"/>
  <c r="AE24" i="22"/>
  <c r="BC59" i="22" a="1"/>
  <c r="BC59" i="22"/>
  <c r="AE59" i="22"/>
  <c r="AX82" i="22" a="1"/>
  <c r="AX82" i="22"/>
  <c r="BC10" i="22" a="1"/>
  <c r="BC10" i="22"/>
  <c r="BH22" i="22" a="1"/>
  <c r="BH22" i="22"/>
  <c r="BC79" i="22" a="1"/>
  <c r="BC79" i="22"/>
  <c r="AE79" i="22"/>
  <c r="BH23" i="22" a="1"/>
  <c r="BH23" i="22"/>
  <c r="AX4" i="22" a="1"/>
  <c r="AX4" i="22"/>
  <c r="Z4" i="22"/>
  <c r="BH75" i="22" a="1"/>
  <c r="BH75" i="22"/>
  <c r="BG95" i="22" a="1"/>
  <c r="BG95" i="22"/>
  <c r="AI95" i="22"/>
  <c r="BB16" i="22" a="1"/>
  <c r="BB16" i="22"/>
  <c r="AW9" i="22" a="1"/>
  <c r="AW9" i="22"/>
  <c r="BG52" i="22" a="1"/>
  <c r="BG52" i="22"/>
  <c r="BB33" i="22" a="1"/>
  <c r="BB33" i="22"/>
  <c r="AW99" i="22" a="1"/>
  <c r="AW99" i="22"/>
  <c r="Y99" i="22"/>
  <c r="BG26" i="22" a="1"/>
  <c r="BG26" i="22"/>
  <c r="AW74" i="22" a="1"/>
  <c r="AW74" i="22"/>
  <c r="Y74" i="22"/>
  <c r="AW42" i="22" a="1"/>
  <c r="AW42" i="22"/>
  <c r="BB54" i="22" a="1"/>
  <c r="BB54" i="22"/>
  <c r="AW62" i="22" a="1"/>
  <c r="AW62" i="22"/>
  <c r="BB63" i="22" a="1"/>
  <c r="BB63" i="22"/>
  <c r="AW50" i="22" a="1"/>
  <c r="AW50" i="22"/>
  <c r="BB18" i="22" a="1"/>
  <c r="BB18" i="22"/>
  <c r="AD18" i="22"/>
  <c r="AW60" i="22" a="1"/>
  <c r="AW60" i="22"/>
  <c r="BB64" i="22" a="1"/>
  <c r="BB64" i="22"/>
  <c r="AD64" i="22"/>
  <c r="BG88" i="22" a="1"/>
  <c r="BG88" i="22"/>
  <c r="AI88" i="22"/>
  <c r="BB34" i="22" a="1"/>
  <c r="BB34" i="22"/>
  <c r="BG90" i="22" a="1"/>
  <c r="BG90" i="22"/>
  <c r="AI90" i="22"/>
  <c r="BB39" i="22" a="1"/>
  <c r="BB39" i="22"/>
  <c r="AD39" i="22"/>
  <c r="AW83" i="22" a="1"/>
  <c r="AW83" i="22"/>
  <c r="BB21" i="22" a="1"/>
  <c r="BB21" i="22"/>
  <c r="AD21" i="22"/>
  <c r="AW27" i="22" a="1"/>
  <c r="AW27" i="22"/>
  <c r="Y27" i="22"/>
  <c r="AW89" i="22" a="1"/>
  <c r="AW89" i="22"/>
  <c r="BG24" i="22" a="1"/>
  <c r="BG24" i="22"/>
  <c r="BB53" i="22" a="1"/>
  <c r="BB53" i="22"/>
  <c r="AW93" i="22" a="1"/>
  <c r="AW93" i="22"/>
  <c r="BB87" i="22" a="1"/>
  <c r="BB87" i="22"/>
  <c r="AD87" i="22"/>
  <c r="BG92" i="22" a="1"/>
  <c r="BG92" i="22"/>
  <c r="AI92" i="22"/>
  <c r="BB94" i="22" a="1"/>
  <c r="BB94" i="22"/>
  <c r="AD94" i="22"/>
  <c r="BG43" i="22" a="1"/>
  <c r="BG43" i="22"/>
  <c r="AI43" i="22"/>
  <c r="BG29" i="22" a="1"/>
  <c r="BG29" i="22"/>
  <c r="AI29" i="22"/>
  <c r="AW72" i="22" a="1"/>
  <c r="AW72" i="22"/>
  <c r="BB80" i="22" a="1"/>
  <c r="BB80" i="22"/>
  <c r="AD80" i="22"/>
  <c r="BG57" i="22" a="1"/>
  <c r="BG57" i="22"/>
  <c r="AI57" i="22"/>
  <c r="AW36" i="22" a="1"/>
  <c r="AW36" i="22"/>
  <c r="BG45" i="22" a="1"/>
  <c r="BG45" i="22"/>
  <c r="AW14" i="22" a="1"/>
  <c r="AW14" i="22"/>
  <c r="BB82" i="22" a="1"/>
  <c r="BB82" i="22"/>
  <c r="AD82" i="22"/>
  <c r="AW31" i="22" a="1"/>
  <c r="AW31" i="22"/>
  <c r="Y31" i="22"/>
  <c r="BB85" i="22" a="1"/>
  <c r="BB85" i="22"/>
  <c r="AD85" i="22"/>
  <c r="BG97" i="22" a="1"/>
  <c r="BG97" i="22"/>
  <c r="AI97" i="22"/>
  <c r="BG65" i="22" a="1"/>
  <c r="BG65" i="22"/>
  <c r="BB20" i="22" a="1"/>
  <c r="BB20" i="22"/>
  <c r="AD20" i="22"/>
  <c r="BG84" i="22" a="1"/>
  <c r="BG84" i="22"/>
  <c r="AI84" i="22"/>
  <c r="BB49" i="22" a="1"/>
  <c r="BB49" i="22"/>
  <c r="AD49" i="22"/>
  <c r="AW41" i="22" a="1"/>
  <c r="AW41" i="22"/>
  <c r="AW66" i="22" a="1"/>
  <c r="AW66" i="22"/>
  <c r="AW10" i="22" a="1"/>
  <c r="AW10" i="22"/>
  <c r="BB70" i="22" a="1"/>
  <c r="BB70" i="22"/>
  <c r="AD70" i="22"/>
  <c r="AW30" i="22" a="1"/>
  <c r="AW30" i="22"/>
  <c r="AW3" i="22" a="1"/>
  <c r="AW3" i="22"/>
  <c r="BG79" i="22" a="1"/>
  <c r="BG79" i="22"/>
  <c r="BB61" i="22" a="1"/>
  <c r="BB61" i="22"/>
  <c r="AW17" i="22" a="1"/>
  <c r="AW17" i="22"/>
  <c r="Y17" i="22"/>
  <c r="BG7" i="22" a="1"/>
  <c r="BG7" i="22"/>
  <c r="BB4" i="22" a="1"/>
  <c r="BB4" i="22"/>
  <c r="AW8" i="22" a="1"/>
  <c r="AW8" i="22"/>
  <c r="BB71" i="22" a="1"/>
  <c r="BB71" i="22"/>
  <c r="AW13" i="22" a="1"/>
  <c r="AW13" i="22"/>
  <c r="BG68" i="22" a="1"/>
  <c r="BG68" i="22"/>
  <c r="AI68" i="22"/>
  <c r="AX38" i="22" a="1"/>
  <c r="AX38" i="22"/>
  <c r="BH63" i="22" a="1"/>
  <c r="BH63" i="22"/>
  <c r="BC27" i="22" a="1"/>
  <c r="BC27" i="22"/>
  <c r="AE27" i="22"/>
  <c r="AX87" i="22" a="1"/>
  <c r="AX87" i="22"/>
  <c r="BC43" i="22" a="1"/>
  <c r="BC43" i="22"/>
  <c r="BC72" i="22" a="1"/>
  <c r="BC72" i="22"/>
  <c r="BC101" i="22" a="1"/>
  <c r="BC101" i="22"/>
  <c r="AE101" i="22"/>
  <c r="BH46" i="22" a="1"/>
  <c r="BH46" i="22"/>
  <c r="AX49" i="22" a="1"/>
  <c r="AX49" i="22"/>
  <c r="BC3" i="22" a="1"/>
  <c r="BC3" i="22"/>
  <c r="BH2" i="22" a="1"/>
  <c r="BH2" i="22"/>
  <c r="BC5" i="22" a="1"/>
  <c r="BC5" i="22"/>
  <c r="AE5" i="22"/>
  <c r="AX6" i="22" a="1"/>
  <c r="AX6" i="22"/>
  <c r="AX75" i="22" a="1"/>
  <c r="AX75" i="22"/>
  <c r="AX71" i="22" a="1"/>
  <c r="AX71" i="22"/>
  <c r="Z71" i="22"/>
  <c r="BD11" i="22" a="1"/>
  <c r="BD11" i="22"/>
  <c r="AW95" i="22" a="1"/>
  <c r="AW95" i="22"/>
  <c r="Y95" i="22"/>
  <c r="BB32" i="22" a="1"/>
  <c r="BB32" i="22"/>
  <c r="AW52" i="22" a="1"/>
  <c r="AW52" i="22"/>
  <c r="BG99" i="22" a="1"/>
  <c r="BG99" i="22"/>
  <c r="BB48" i="22" a="1"/>
  <c r="BB48" i="22"/>
  <c r="AW26" i="22" a="1"/>
  <c r="AW26" i="22"/>
  <c r="BG42" i="22" a="1"/>
  <c r="BG42" i="22"/>
  <c r="AW90" i="22" a="1"/>
  <c r="AW90" i="22"/>
  <c r="BG83" i="22" a="1"/>
  <c r="BG83" i="22"/>
  <c r="AI83" i="22"/>
  <c r="BG27" i="22" a="1"/>
  <c r="BG27" i="22"/>
  <c r="BG89" i="22" a="1"/>
  <c r="BG89" i="22"/>
  <c r="AI89" i="22"/>
  <c r="BB19" i="22" a="1"/>
  <c r="BB19" i="22"/>
  <c r="AW44" i="22" a="1"/>
  <c r="AW44" i="22"/>
  <c r="AW24" i="22" a="1"/>
  <c r="AW24" i="22"/>
  <c r="Y24" i="22"/>
  <c r="BG93" i="22" a="1"/>
  <c r="BG93" i="22"/>
  <c r="AW92" i="22" a="1"/>
  <c r="AW92" i="22"/>
  <c r="AW43" i="22" a="1"/>
  <c r="AW43" i="22"/>
  <c r="BB100" i="22" a="1"/>
  <c r="BB100" i="22"/>
  <c r="AD100" i="22"/>
  <c r="AW29" i="22" a="1"/>
  <c r="AW29" i="22"/>
  <c r="BB96" i="22" a="1"/>
  <c r="BB96" i="22"/>
  <c r="AD96" i="22"/>
  <c r="BG72" i="22" a="1"/>
  <c r="BG72" i="22"/>
  <c r="AI72" i="22"/>
  <c r="BB81" i="22" a="1"/>
  <c r="BB81" i="22"/>
  <c r="BG101" i="22" a="1"/>
  <c r="BG101" i="22"/>
  <c r="AI101" i="22"/>
  <c r="BB35" i="22" a="1"/>
  <c r="BB35" i="22"/>
  <c r="BG59" i="22" a="1"/>
  <c r="BG59" i="22"/>
  <c r="AI59" i="22"/>
  <c r="BG36" i="22" a="1"/>
  <c r="BG36" i="22"/>
  <c r="AI36" i="22"/>
  <c r="BB69" i="22" a="1"/>
  <c r="BB69" i="22"/>
  <c r="AW45" i="22" a="1"/>
  <c r="AW45" i="22"/>
  <c r="BB51" i="22" a="1"/>
  <c r="BB51" i="22"/>
  <c r="BG14" i="22" a="1"/>
  <c r="BG14" i="22"/>
  <c r="AI14" i="22"/>
  <c r="BG31" i="22" a="1"/>
  <c r="BG31" i="22"/>
  <c r="AI31" i="22"/>
  <c r="BB40" i="22" a="1"/>
  <c r="BB40" i="22"/>
  <c r="AD40" i="22"/>
  <c r="AW65" i="22" a="1"/>
  <c r="AW65" i="22"/>
  <c r="AW84" i="22" a="1"/>
  <c r="AW84" i="22"/>
  <c r="BG41" i="22" a="1"/>
  <c r="BG41" i="22"/>
  <c r="BG66" i="22" a="1"/>
  <c r="BG66" i="22"/>
  <c r="AI66" i="22"/>
  <c r="BG3" i="22" a="1"/>
  <c r="BG3" i="22"/>
  <c r="AW79" i="22" a="1"/>
  <c r="AW79" i="22"/>
  <c r="BB23" i="22" a="1"/>
  <c r="BB23" i="22"/>
  <c r="AW67" i="22" a="1"/>
  <c r="AW67" i="22"/>
  <c r="BB58" i="22" a="1"/>
  <c r="BB58" i="22"/>
  <c r="AD58" i="22"/>
  <c r="BG8" i="22" a="1"/>
  <c r="BG8" i="22"/>
  <c r="AI8" i="22"/>
  <c r="BG5" i="22" a="1"/>
  <c r="BG5" i="22"/>
  <c r="AI5" i="22"/>
  <c r="BB6" i="22" a="1"/>
  <c r="BB6" i="22"/>
  <c r="AW78" i="22" a="1"/>
  <c r="AW78" i="22"/>
  <c r="BB25" i="22" a="1"/>
  <c r="BB25" i="22"/>
  <c r="AD25" i="22"/>
  <c r="AW73" i="22" a="1"/>
  <c r="AW73" i="22"/>
  <c r="Y73" i="22"/>
  <c r="AW28" i="22" a="1"/>
  <c r="AW28" i="22"/>
  <c r="BG13" i="22" a="1"/>
  <c r="BG13" i="22"/>
  <c r="AI13" i="22"/>
  <c r="AW68" i="22" a="1"/>
  <c r="AW68" i="22"/>
  <c r="BC11" i="22" a="1"/>
  <c r="BC11" i="22"/>
  <c r="AE11" i="22"/>
  <c r="BF95" i="22" a="1"/>
  <c r="BF95" i="22"/>
  <c r="AH95" i="22"/>
  <c r="AV95" i="22" a="1"/>
  <c r="AV95" i="22"/>
  <c r="X95" i="22"/>
  <c r="BA16" i="22" a="1"/>
  <c r="BA16" i="22"/>
  <c r="AC16" i="22"/>
  <c r="BF9" i="22" a="1"/>
  <c r="BF9" i="22"/>
  <c r="AH9" i="22"/>
  <c r="AV9" i="22" a="1"/>
  <c r="AV9" i="22"/>
  <c r="X9" i="22"/>
  <c r="BA32" i="22" a="1"/>
  <c r="BA32" i="22"/>
  <c r="BF52" i="22" a="1"/>
  <c r="BF52" i="22"/>
  <c r="AV52" i="22" a="1"/>
  <c r="AV52" i="22"/>
  <c r="X52" i="22"/>
  <c r="BA33" i="22" a="1"/>
  <c r="BA33" i="22"/>
  <c r="BF99" i="22" a="1"/>
  <c r="BF99" i="22"/>
  <c r="AH99" i="22"/>
  <c r="AV99" i="22" a="1"/>
  <c r="AV99" i="22"/>
  <c r="BA38" i="22" a="1"/>
  <c r="BA38" i="22"/>
  <c r="BF42" i="22" a="1"/>
  <c r="BF42" i="22"/>
  <c r="AV42" i="22" a="1"/>
  <c r="AV42" i="22"/>
  <c r="X42" i="22"/>
  <c r="BA54" i="22" a="1"/>
  <c r="BA54" i="22"/>
  <c r="BA63" i="22" a="1"/>
  <c r="BA63" i="22"/>
  <c r="AC63" i="22"/>
  <c r="BF50" i="22" a="1"/>
  <c r="BF50" i="22"/>
  <c r="AV50" i="22" a="1"/>
  <c r="AV50" i="22"/>
  <c r="X50" i="22"/>
  <c r="BA18" i="22" a="1"/>
  <c r="BA18" i="22"/>
  <c r="BF60" i="22" a="1"/>
  <c r="BF60" i="22"/>
  <c r="AH60" i="22"/>
  <c r="AV60" i="22" a="1"/>
  <c r="AV60" i="22"/>
  <c r="X60" i="22"/>
  <c r="BA64" i="22" a="1"/>
  <c r="BA64" i="22"/>
  <c r="BF56" i="22" a="1"/>
  <c r="BF56" i="22"/>
  <c r="AH56" i="22"/>
  <c r="BA47" i="22" a="1"/>
  <c r="BA47" i="22"/>
  <c r="AC47" i="22"/>
  <c r="BF88" i="22" a="1"/>
  <c r="BF88" i="22"/>
  <c r="AH88" i="22"/>
  <c r="AV88" i="22" a="1"/>
  <c r="AV88" i="22"/>
  <c r="X88" i="22"/>
  <c r="BA34" i="22" a="1"/>
  <c r="BA34" i="22"/>
  <c r="BF83" i="22" a="1"/>
  <c r="BF83" i="22"/>
  <c r="AH83" i="22"/>
  <c r="AV83" i="22" a="1"/>
  <c r="AV83" i="22"/>
  <c r="X83" i="22"/>
  <c r="BA21" i="22" a="1"/>
  <c r="BA21" i="22"/>
  <c r="AC21" i="22"/>
  <c r="BF27" i="22" a="1"/>
  <c r="BF27" i="22"/>
  <c r="AH27" i="22"/>
  <c r="AV27" i="22" a="1"/>
  <c r="AV27" i="22"/>
  <c r="AV89" i="22" a="1"/>
  <c r="AV89" i="22"/>
  <c r="X89" i="22"/>
  <c r="BA19" i="22" a="1"/>
  <c r="BA19" i="22"/>
  <c r="AV44" i="22" a="1"/>
  <c r="AV44" i="22"/>
  <c r="X44" i="22"/>
  <c r="BF24" i="22" a="1"/>
  <c r="BF24" i="22"/>
  <c r="AV24" i="22" a="1"/>
  <c r="AV24" i="22"/>
  <c r="BA53" i="22" a="1"/>
  <c r="BA53" i="22"/>
  <c r="BA87" i="22" a="1"/>
  <c r="BA87" i="22"/>
  <c r="BF92" i="22" a="1"/>
  <c r="BF92" i="22"/>
  <c r="AH92" i="22"/>
  <c r="AV92" i="22" a="1"/>
  <c r="AV92" i="22"/>
  <c r="X92" i="22"/>
  <c r="BA94" i="22" a="1"/>
  <c r="BA94" i="22"/>
  <c r="AV43" i="22" a="1"/>
  <c r="AV43" i="22"/>
  <c r="X43" i="22"/>
  <c r="BA100" i="22" a="1"/>
  <c r="BA100" i="22"/>
  <c r="AC100" i="22"/>
  <c r="BF29" i="22" a="1"/>
  <c r="BF29" i="22"/>
  <c r="AH29" i="22"/>
  <c r="BF72" i="22" a="1"/>
  <c r="BF72" i="22"/>
  <c r="AH72" i="22"/>
  <c r="BF101" i="22" a="1"/>
  <c r="BF101" i="22"/>
  <c r="AH101" i="22"/>
  <c r="AV101" i="22" a="1"/>
  <c r="AV101" i="22"/>
  <c r="BF57" i="22" a="1"/>
  <c r="BF57" i="22"/>
  <c r="AH57" i="22"/>
  <c r="BF59" i="22" a="1"/>
  <c r="BF59" i="22"/>
  <c r="AH59" i="22"/>
  <c r="BA46" i="22" a="1"/>
  <c r="BA46" i="22"/>
  <c r="AV36" i="22" a="1"/>
  <c r="AV36" i="22"/>
  <c r="BA69" i="22" a="1"/>
  <c r="BA69" i="22"/>
  <c r="BF45" i="22" a="1"/>
  <c r="BF45" i="22"/>
  <c r="AH45" i="22"/>
  <c r="AV86" i="22" a="1"/>
  <c r="AV86" i="22"/>
  <c r="X86" i="22"/>
  <c r="BA51" i="22" a="1"/>
  <c r="BA51" i="22"/>
  <c r="BF14" i="22" a="1"/>
  <c r="BF14" i="22"/>
  <c r="AH14" i="22"/>
  <c r="BA82" i="22" a="1"/>
  <c r="BA82" i="22"/>
  <c r="BF31" i="22" a="1"/>
  <c r="BF31" i="22"/>
  <c r="AH31" i="22"/>
  <c r="AV31" i="22" a="1"/>
  <c r="AV31" i="22"/>
  <c r="BA85" i="22" a="1"/>
  <c r="BA85" i="22"/>
  <c r="AV97" i="22" a="1"/>
  <c r="AV97" i="22"/>
  <c r="X97" i="22"/>
  <c r="BA40" i="22" a="1"/>
  <c r="BA40" i="22"/>
  <c r="BA20" i="22" a="1"/>
  <c r="BA20" i="22"/>
  <c r="BF84" i="22" a="1"/>
  <c r="BF84" i="22"/>
  <c r="AH84" i="22"/>
  <c r="AV84" i="22" a="1"/>
  <c r="AV84" i="22"/>
  <c r="X84" i="22"/>
  <c r="BA49" i="22" a="1"/>
  <c r="BA49" i="22"/>
  <c r="BF41" i="22" a="1"/>
  <c r="BF41" i="22"/>
  <c r="AV41" i="22" a="1"/>
  <c r="AV41" i="22"/>
  <c r="X41" i="22"/>
  <c r="BF66" i="22" a="1"/>
  <c r="BF66" i="22"/>
  <c r="BF10" i="22" a="1"/>
  <c r="BF10" i="22"/>
  <c r="AV10" i="22" a="1"/>
  <c r="AV10" i="22"/>
  <c r="BA70" i="22" a="1"/>
  <c r="BA70" i="22"/>
  <c r="AC70" i="22"/>
  <c r="BF30" i="22" a="1"/>
  <c r="BF30" i="22"/>
  <c r="BA22" i="22" a="1"/>
  <c r="BA22" i="22"/>
  <c r="BF3" i="22" a="1"/>
  <c r="BF3" i="22"/>
  <c r="BA76" i="22" a="1"/>
  <c r="BA76" i="22"/>
  <c r="AV79" i="22" a="1"/>
  <c r="AV79" i="22"/>
  <c r="X79" i="22"/>
  <c r="BF17" i="22" a="1"/>
  <c r="BF17" i="22"/>
  <c r="AH17" i="22"/>
  <c r="AV17" i="22" a="1"/>
  <c r="AV17" i="22"/>
  <c r="BA23" i="22" a="1"/>
  <c r="BA23" i="22"/>
  <c r="BF67" i="22" a="1"/>
  <c r="BF67" i="22"/>
  <c r="AH67" i="22"/>
  <c r="AV67" i="22" a="1"/>
  <c r="AV67" i="22"/>
  <c r="X67" i="22"/>
  <c r="AV7" i="22" a="1"/>
  <c r="AV7" i="22"/>
  <c r="BA4" i="22" a="1"/>
  <c r="BA4" i="22"/>
  <c r="AC4" i="22"/>
  <c r="AV8" i="22" a="1"/>
  <c r="AV8" i="22"/>
  <c r="X8" i="22"/>
  <c r="BF5" i="22" a="1"/>
  <c r="BF5" i="22"/>
  <c r="AH5" i="22"/>
  <c r="AV5" i="22" a="1"/>
  <c r="AV5" i="22"/>
  <c r="BA6" i="22" a="1"/>
  <c r="BA6" i="22"/>
  <c r="BF78" i="22" a="1"/>
  <c r="BF78" i="22"/>
  <c r="AH78" i="22"/>
  <c r="AV78" i="22" a="1"/>
  <c r="AV78" i="22"/>
  <c r="X78" i="22"/>
  <c r="BF73" i="22" a="1"/>
  <c r="BF73" i="22"/>
  <c r="BF28" i="22" a="1"/>
  <c r="BF28" i="22"/>
  <c r="AV13" i="22" a="1"/>
  <c r="AV13" i="22"/>
  <c r="X13" i="22"/>
  <c r="BA98" i="22" a="1"/>
  <c r="BA98" i="22"/>
  <c r="BF68" i="22" a="1"/>
  <c r="BF68" i="22"/>
  <c r="AH68" i="22"/>
  <c r="AV68" i="22" a="1"/>
  <c r="AV68" i="22"/>
  <c r="X68" i="22"/>
  <c r="BI55" i="22" a="1"/>
  <c r="BI55" i="22"/>
  <c r="AY55" i="22" a="1"/>
  <c r="AY55" i="22"/>
  <c r="BI53" i="22" a="1"/>
  <c r="BI53" i="22"/>
  <c r="AY53" i="22" a="1"/>
  <c r="AY53" i="22"/>
  <c r="BD93" i="22" a="1"/>
  <c r="BD93" i="22"/>
  <c r="AF93" i="22"/>
  <c r="BI87" i="22" a="1"/>
  <c r="BI87" i="22"/>
  <c r="BD92" i="22" a="1"/>
  <c r="BD92" i="22"/>
  <c r="AF92" i="22"/>
  <c r="BI94" i="22" a="1"/>
  <c r="BI94" i="22"/>
  <c r="AY94" i="22" a="1"/>
  <c r="AY94" i="22"/>
  <c r="BD43" i="22" a="1"/>
  <c r="BD43" i="22"/>
  <c r="BI100" i="22" a="1"/>
  <c r="BI100" i="22"/>
  <c r="BD29" i="22" a="1"/>
  <c r="BD29" i="22"/>
  <c r="AF29" i="22"/>
  <c r="BI96" i="22" a="1"/>
  <c r="BI96" i="22"/>
  <c r="AY96" i="22" a="1"/>
  <c r="AY96" i="22"/>
  <c r="BD72" i="22" a="1"/>
  <c r="BD72" i="22"/>
  <c r="AY81" i="22" a="1"/>
  <c r="AY81" i="22"/>
  <c r="BD101" i="22" a="1"/>
  <c r="BD101" i="22"/>
  <c r="AF101" i="22"/>
  <c r="BI80" i="22" a="1"/>
  <c r="BI80" i="22"/>
  <c r="BD57" i="22" a="1"/>
  <c r="BD57" i="22"/>
  <c r="BI35" i="22" a="1"/>
  <c r="BI35" i="22"/>
  <c r="AY35" i="22" a="1"/>
  <c r="AY35" i="22"/>
  <c r="BD59" i="22" a="1"/>
  <c r="BD59" i="22"/>
  <c r="AF59" i="22"/>
  <c r="BI46" i="22" a="1"/>
  <c r="BI46" i="22"/>
  <c r="AY46" i="22" a="1"/>
  <c r="AY46" i="22"/>
  <c r="BI69" i="22" a="1"/>
  <c r="BI69" i="22"/>
  <c r="AY69" i="22" a="1"/>
  <c r="AY69" i="22"/>
  <c r="BD45" i="22" a="1"/>
  <c r="BD45" i="22"/>
  <c r="BI91" i="22" a="1"/>
  <c r="BI91" i="22"/>
  <c r="AY91" i="22" a="1"/>
  <c r="AY91" i="22"/>
  <c r="BD86" i="22" a="1"/>
  <c r="BD86" i="22"/>
  <c r="BD14" i="22" a="1"/>
  <c r="BD14" i="22"/>
  <c r="AF14" i="22"/>
  <c r="BI82" i="22" a="1"/>
  <c r="BI82" i="22"/>
  <c r="AY82" i="22" a="1"/>
  <c r="AY82" i="22"/>
  <c r="BD31" i="22" a="1"/>
  <c r="BD31" i="22"/>
  <c r="AF31" i="22"/>
  <c r="BD97" i="22" a="1"/>
  <c r="BD97" i="22"/>
  <c r="AF97" i="22"/>
  <c r="BI40" i="22" a="1"/>
  <c r="BI40" i="22"/>
  <c r="AY40" i="22" a="1"/>
  <c r="AY40" i="22"/>
  <c r="BD84" i="22" a="1"/>
  <c r="BD84" i="22"/>
  <c r="AF84" i="22"/>
  <c r="BI49" i="22" a="1"/>
  <c r="BI49" i="22"/>
  <c r="BD41" i="22" a="1"/>
  <c r="BD41" i="22"/>
  <c r="BI15" i="22" a="1"/>
  <c r="BI15" i="22"/>
  <c r="BI77" i="22" a="1"/>
  <c r="BI77" i="22"/>
  <c r="AY77" i="22" a="1"/>
  <c r="AY77" i="22"/>
  <c r="AY70" i="22" a="1"/>
  <c r="AY70" i="22"/>
  <c r="AA70" i="22"/>
  <c r="BD30" i="22" a="1"/>
  <c r="BD30" i="22"/>
  <c r="BI22" i="22" a="1"/>
  <c r="BI22" i="22"/>
  <c r="AY22" i="22" a="1"/>
  <c r="AY22" i="22"/>
  <c r="BD3" i="22" a="1"/>
  <c r="BD3" i="22"/>
  <c r="BI76" i="22" a="1"/>
  <c r="BI76" i="22"/>
  <c r="AY76" i="22" a="1"/>
  <c r="AY76" i="22"/>
  <c r="BD79" i="22" a="1"/>
  <c r="BD79" i="22"/>
  <c r="AF79" i="22"/>
  <c r="BI61" i="22" a="1"/>
  <c r="BI61" i="22"/>
  <c r="BI23" i="22" a="1"/>
  <c r="BI23" i="22"/>
  <c r="BI58" i="22" a="1"/>
  <c r="BI58" i="22"/>
  <c r="AY58" i="22" a="1"/>
  <c r="AY58" i="22"/>
  <c r="BD7" i="22" a="1"/>
  <c r="BD7" i="22"/>
  <c r="BI4" i="22" a="1"/>
  <c r="BI4" i="22"/>
  <c r="AY4" i="22" a="1"/>
  <c r="AY4" i="22"/>
  <c r="BD8" i="22" a="1"/>
  <c r="BD8" i="22"/>
  <c r="BI2" i="22" a="1"/>
  <c r="BI2" i="22"/>
  <c r="AY2" i="22" a="1"/>
  <c r="AY2" i="22"/>
  <c r="BD5" i="22" a="1"/>
  <c r="BD5" i="22"/>
  <c r="BI6" i="22" a="1"/>
  <c r="BI6" i="22"/>
  <c r="AY6" i="22" a="1"/>
  <c r="AY6" i="22"/>
  <c r="BI25" i="22" a="1"/>
  <c r="BI25" i="22"/>
  <c r="AY25" i="22" a="1"/>
  <c r="AY25" i="22"/>
  <c r="AA25" i="22"/>
  <c r="BD73" i="22" a="1"/>
  <c r="BD73" i="22"/>
  <c r="AF73" i="22"/>
  <c r="BI75" i="22" a="1"/>
  <c r="BI75" i="22"/>
  <c r="AY75" i="22" a="1"/>
  <c r="AY75" i="22"/>
  <c r="BD28" i="22" a="1"/>
  <c r="BD28" i="22"/>
  <c r="AF28" i="22"/>
  <c r="BI71" i="22" a="1"/>
  <c r="BI71" i="22"/>
  <c r="AY71" i="22" a="1"/>
  <c r="AY71" i="22"/>
  <c r="AA71" i="22"/>
  <c r="BI98" i="22" a="1"/>
  <c r="BI98" i="22"/>
  <c r="AY98" i="22" a="1"/>
  <c r="AY98" i="22"/>
  <c r="BD68" i="22" a="1"/>
  <c r="BD68" i="22"/>
  <c r="AF68" i="22"/>
  <c r="BH12" i="22" a="1"/>
  <c r="BH12" i="22"/>
  <c r="BH18" i="22" a="1"/>
  <c r="BH18" i="22"/>
  <c r="AX80" i="22" a="1"/>
  <c r="AX80" i="22"/>
  <c r="AX69" i="22" a="1"/>
  <c r="AX69" i="22"/>
  <c r="AY9" i="22" a="1"/>
  <c r="AY9" i="22"/>
  <c r="BI52" i="22" a="1"/>
  <c r="BI52" i="22"/>
  <c r="BD48" i="22" a="1"/>
  <c r="BD48" i="22"/>
  <c r="BI26" i="22" a="1"/>
  <c r="BI26" i="22"/>
  <c r="BD38" i="22" a="1"/>
  <c r="BD38" i="22"/>
  <c r="AY74" i="22" a="1"/>
  <c r="AY74" i="22"/>
  <c r="AA74" i="22"/>
  <c r="BI42" i="22" a="1"/>
  <c r="BI42" i="22"/>
  <c r="BD54" i="22" a="1"/>
  <c r="BD54" i="22"/>
  <c r="AY62" i="22" a="1"/>
  <c r="AY62" i="22"/>
  <c r="BI50" i="22" a="1"/>
  <c r="BI50" i="22"/>
  <c r="BD18" i="22" a="1"/>
  <c r="BD18" i="22"/>
  <c r="BD64" i="22" a="1"/>
  <c r="BD64" i="22"/>
  <c r="AF64" i="22"/>
  <c r="AY56" i="22" a="1"/>
  <c r="AY56" i="22"/>
  <c r="AY88" i="22" a="1"/>
  <c r="AY88" i="22"/>
  <c r="AY90" i="22" a="1"/>
  <c r="AY90" i="22"/>
  <c r="AY83" i="22" a="1"/>
  <c r="AY83" i="22"/>
  <c r="BD21" i="22" a="1"/>
  <c r="BD21" i="22"/>
  <c r="AF21" i="22"/>
  <c r="BD37" i="22" a="1"/>
  <c r="BD37" i="22"/>
  <c r="AF37" i="22"/>
  <c r="AY89" i="22" a="1"/>
  <c r="AY89" i="22"/>
  <c r="BI44" i="22" a="1"/>
  <c r="BI44" i="22"/>
  <c r="AY44" i="22" a="1"/>
  <c r="AY44" i="22"/>
  <c r="BI24" i="22" a="1"/>
  <c r="BI24" i="22"/>
  <c r="BD53" i="22" a="1"/>
  <c r="BD53" i="22"/>
  <c r="AY93" i="22" a="1"/>
  <c r="AY93" i="22"/>
  <c r="AY92" i="22" a="1"/>
  <c r="AY92" i="22"/>
  <c r="BI43" i="22" a="1"/>
  <c r="BI43" i="22"/>
  <c r="BD96" i="22" a="1"/>
  <c r="BD96" i="22"/>
  <c r="AF96" i="22"/>
  <c r="AY72" i="22" a="1"/>
  <c r="AY72" i="22"/>
  <c r="AA72" i="22"/>
  <c r="BI101" i="22" a="1"/>
  <c r="BI101" i="22"/>
  <c r="BD80" i="22" a="1"/>
  <c r="BD80" i="22"/>
  <c r="AF80" i="22"/>
  <c r="BI57" i="22" a="1"/>
  <c r="BI57" i="22"/>
  <c r="AY57" i="22" a="1"/>
  <c r="AY57" i="22"/>
  <c r="AA57" i="22"/>
  <c r="BI59" i="22" a="1"/>
  <c r="BI59" i="22"/>
  <c r="BI36" i="22" a="1"/>
  <c r="BI36" i="22"/>
  <c r="BD69" i="22" a="1"/>
  <c r="BD69" i="22"/>
  <c r="BI45" i="22" a="1"/>
  <c r="BI45" i="22"/>
  <c r="AY86" i="22" a="1"/>
  <c r="AY86" i="22"/>
  <c r="AA86" i="22"/>
  <c r="BI14" i="22" a="1"/>
  <c r="BI14" i="22"/>
  <c r="AY14" i="22" a="1"/>
  <c r="AY14" i="22"/>
  <c r="AA14" i="22"/>
  <c r="BI31" i="22" a="1"/>
  <c r="BI31" i="22"/>
  <c r="BD40" i="22" a="1"/>
  <c r="BD40" i="22"/>
  <c r="AF40" i="22"/>
  <c r="BD20" i="22" a="1"/>
  <c r="BD20" i="22"/>
  <c r="BI41" i="22" a="1"/>
  <c r="BI41" i="22"/>
  <c r="BD15" i="22" a="1"/>
  <c r="BD15" i="22"/>
  <c r="BI66" i="22" a="1"/>
  <c r="BI66" i="22"/>
  <c r="BD77" i="22" a="1"/>
  <c r="BD77" i="22"/>
  <c r="AF77" i="22"/>
  <c r="AY10" i="22" a="1"/>
  <c r="AY10" i="22"/>
  <c r="BI30" i="22" a="1"/>
  <c r="BI30" i="22"/>
  <c r="BI3" i="22" a="1"/>
  <c r="BI3" i="22"/>
  <c r="AY3" i="22" a="1"/>
  <c r="AY3" i="22"/>
  <c r="BI79" i="22" a="1"/>
  <c r="BI79" i="22"/>
  <c r="BD61" i="22" a="1"/>
  <c r="BD61" i="22"/>
  <c r="BD23" i="22" a="1"/>
  <c r="BD23" i="22"/>
  <c r="AY67" i="22" a="1"/>
  <c r="AY67" i="22"/>
  <c r="BD58" i="22" a="1"/>
  <c r="BD58" i="22"/>
  <c r="AF58" i="22"/>
  <c r="AY7" i="22" a="1"/>
  <c r="AY7" i="22"/>
  <c r="BI8" i="22" a="1"/>
  <c r="BI8" i="22"/>
  <c r="BD2" i="22" a="1"/>
  <c r="BD2" i="22"/>
  <c r="AY78" i="22" a="1"/>
  <c r="AY78" i="22"/>
  <c r="BI73" i="22" a="1"/>
  <c r="BI73" i="22"/>
  <c r="AY73" i="22" a="1"/>
  <c r="AY73" i="22"/>
  <c r="AA73" i="22"/>
  <c r="BI28" i="22" a="1"/>
  <c r="BI28" i="22"/>
  <c r="BD71" i="22" a="1"/>
  <c r="BD71" i="22"/>
  <c r="AY68" i="22" a="1"/>
  <c r="AY68" i="22"/>
  <c r="AY52" i="22" a="1"/>
  <c r="AY52" i="22"/>
  <c r="BD33" i="22" a="1"/>
  <c r="BD33" i="22"/>
  <c r="AY99" i="22" a="1"/>
  <c r="AY99" i="22"/>
  <c r="AA99" i="22"/>
  <c r="BI74" i="22" a="1"/>
  <c r="BI74" i="22"/>
  <c r="BD12" i="22" a="1"/>
  <c r="BD12" i="22"/>
  <c r="AY42" i="22" a="1"/>
  <c r="AY42" i="22"/>
  <c r="BI62" i="22" a="1"/>
  <c r="BI62" i="22"/>
  <c r="BD63" i="22" a="1"/>
  <c r="BD63" i="22"/>
  <c r="AY50" i="22" a="1"/>
  <c r="AY50" i="22"/>
  <c r="BI60" i="22" a="1"/>
  <c r="BI60" i="22"/>
  <c r="BI88" i="22" a="1"/>
  <c r="BI88" i="22"/>
  <c r="BD34" i="22" a="1"/>
  <c r="BD34" i="22"/>
  <c r="BI90" i="22" a="1"/>
  <c r="BI90" i="22"/>
  <c r="BD39" i="22" a="1"/>
  <c r="BD39" i="22"/>
  <c r="AF39" i="22"/>
  <c r="BI83" i="22" a="1"/>
  <c r="BI83" i="22"/>
  <c r="AY27" i="22" a="1"/>
  <c r="AY27" i="22"/>
  <c r="AA27" i="22"/>
  <c r="BI89" i="22" a="1"/>
  <c r="BI89" i="22"/>
  <c r="BD19" i="22" a="1"/>
  <c r="BD19" i="22"/>
  <c r="AY24" i="22" a="1"/>
  <c r="AY24" i="22"/>
  <c r="BI93" i="22" a="1"/>
  <c r="BI93" i="22"/>
  <c r="BD94" i="22" a="1"/>
  <c r="BD94" i="22"/>
  <c r="AF94" i="22"/>
  <c r="AY43" i="22" a="1"/>
  <c r="AY43" i="22"/>
  <c r="BD100" i="22" a="1"/>
  <c r="BD100" i="22"/>
  <c r="AF100" i="22"/>
  <c r="BI29" i="22" a="1"/>
  <c r="BI29" i="22"/>
  <c r="BI72" i="22" a="1"/>
  <c r="BI72" i="22"/>
  <c r="BD81" i="22" a="1"/>
  <c r="BD81" i="22"/>
  <c r="BD35" i="22" a="1"/>
  <c r="BD35" i="22"/>
  <c r="BD46" i="22" a="1"/>
  <c r="BD46" i="22"/>
  <c r="AF46" i="22"/>
  <c r="AY36" i="22" a="1"/>
  <c r="AY36" i="22"/>
  <c r="BI86" i="22" a="1"/>
  <c r="BI86" i="22"/>
  <c r="BD51" i="22" a="1"/>
  <c r="BD51" i="22"/>
  <c r="AY31" i="22" a="1"/>
  <c r="AY31" i="22"/>
  <c r="AA31" i="22"/>
  <c r="BI97" i="22" a="1"/>
  <c r="BI97" i="22"/>
  <c r="BI65" i="22" a="1"/>
  <c r="BI65" i="22"/>
  <c r="AY65" i="22" a="1"/>
  <c r="AY65" i="22"/>
  <c r="AA65" i="22"/>
  <c r="BI84" i="22" a="1"/>
  <c r="BI84" i="22"/>
  <c r="BD49" i="22" a="1"/>
  <c r="BD49" i="22"/>
  <c r="BI10" i="22" a="1"/>
  <c r="BI10" i="22"/>
  <c r="BD70" i="22" a="1"/>
  <c r="BD70" i="22"/>
  <c r="AF70" i="22"/>
  <c r="AY30" i="22" a="1"/>
  <c r="AY30" i="22"/>
  <c r="BD22" i="22" a="1"/>
  <c r="BD22" i="22"/>
  <c r="AF22" i="22"/>
  <c r="AY79" i="22" a="1"/>
  <c r="AY79" i="22"/>
  <c r="BI17" i="22" a="1"/>
  <c r="BI17" i="22"/>
  <c r="AY17" i="22" a="1"/>
  <c r="AY17" i="22"/>
  <c r="AA17" i="22"/>
  <c r="BI67" i="22" a="1"/>
  <c r="BI67" i="22"/>
  <c r="BI7" i="22" a="1"/>
  <c r="BI7" i="22"/>
  <c r="BD4" i="22" a="1"/>
  <c r="BD4" i="22"/>
  <c r="AY8" i="22" a="1"/>
  <c r="AY8" i="22"/>
  <c r="BI5" i="22" a="1"/>
  <c r="BI5" i="22"/>
  <c r="BD6" i="22" a="1"/>
  <c r="BD6" i="22"/>
  <c r="BI78" i="22" a="1"/>
  <c r="BI78" i="22"/>
  <c r="BD25" i="22" a="1"/>
  <c r="BD25" i="22"/>
  <c r="AF25" i="22"/>
  <c r="BD75" i="22" a="1"/>
  <c r="BD75" i="22"/>
  <c r="AF75" i="22"/>
  <c r="AY28" i="22" a="1"/>
  <c r="AY28" i="22"/>
  <c r="BI13" i="22" a="1"/>
  <c r="BI13" i="22"/>
  <c r="BD98" i="22" a="1"/>
  <c r="BD98" i="22"/>
  <c r="AF98" i="22"/>
  <c r="BE11" i="22" a="1"/>
  <c r="BE11" i="22"/>
  <c r="BH95" i="22" a="1"/>
  <c r="BH95" i="22"/>
  <c r="AX95" i="22" a="1"/>
  <c r="AX95" i="22"/>
  <c r="Z95" i="22"/>
  <c r="BC16" i="22" a="1"/>
  <c r="BC16" i="22"/>
  <c r="BH9" i="22" a="1"/>
  <c r="BH9" i="22"/>
  <c r="AX9" i="22" a="1"/>
  <c r="AX9" i="22"/>
  <c r="BC32" i="22" a="1"/>
  <c r="BC32" i="22"/>
  <c r="AE32" i="22"/>
  <c r="BH52" i="22" a="1"/>
  <c r="BH52" i="22"/>
  <c r="AX52" i="22" a="1"/>
  <c r="AX52" i="22"/>
  <c r="BC33" i="22" a="1"/>
  <c r="BC33" i="22"/>
  <c r="BH99" i="22" a="1"/>
  <c r="BH99" i="22"/>
  <c r="AX99" i="22" a="1"/>
  <c r="AX99" i="22"/>
  <c r="Z99" i="22"/>
  <c r="BC48" i="22" a="1"/>
  <c r="BC48" i="22"/>
  <c r="BH26" i="22" a="1"/>
  <c r="BH26" i="22"/>
  <c r="AX26" i="22" a="1"/>
  <c r="AX26" i="22"/>
  <c r="BC38" i="22" a="1"/>
  <c r="BC38" i="22"/>
  <c r="AE38" i="22"/>
  <c r="BH74" i="22" a="1"/>
  <c r="BH74" i="22"/>
  <c r="AX74" i="22" a="1"/>
  <c r="AX74" i="22"/>
  <c r="Z74" i="22"/>
  <c r="BC12" i="22" a="1"/>
  <c r="BC12" i="22"/>
  <c r="BH42" i="22" a="1"/>
  <c r="BH42" i="22"/>
  <c r="AX42" i="22" a="1"/>
  <c r="AX42" i="22"/>
  <c r="BC54" i="22" a="1"/>
  <c r="BC54" i="22"/>
  <c r="BH62" i="22" a="1"/>
  <c r="BH62" i="22"/>
  <c r="AX62" i="22" a="1"/>
  <c r="AX62" i="22"/>
  <c r="BC63" i="22" a="1"/>
  <c r="BC63" i="22"/>
  <c r="BH50" i="22" a="1"/>
  <c r="BH50" i="22"/>
  <c r="AX50" i="22" a="1"/>
  <c r="AX50" i="22"/>
  <c r="BC18" i="22" a="1"/>
  <c r="BC18" i="22"/>
  <c r="AE18" i="22"/>
  <c r="BH60" i="22" a="1"/>
  <c r="BH60" i="22"/>
  <c r="AX60" i="22" a="1"/>
  <c r="AX60" i="22"/>
  <c r="BC64" i="22" a="1"/>
  <c r="BC64" i="22"/>
  <c r="AE64" i="22"/>
  <c r="BH56" i="22" a="1"/>
  <c r="BH56" i="22"/>
  <c r="AX56" i="22" a="1"/>
  <c r="AX56" i="22"/>
  <c r="BC47" i="22" a="1"/>
  <c r="BC47" i="22"/>
  <c r="BH88" i="22" a="1"/>
  <c r="BH88" i="22"/>
  <c r="AX88" i="22" a="1"/>
  <c r="AX88" i="22"/>
  <c r="BC34" i="22" a="1"/>
  <c r="BC34" i="22"/>
  <c r="BH90" i="22" a="1"/>
  <c r="BH90" i="22"/>
  <c r="AX90" i="22" a="1"/>
  <c r="AX90" i="22"/>
  <c r="BC39" i="22" a="1"/>
  <c r="BC39" i="22"/>
  <c r="AE39" i="22"/>
  <c r="BH83" i="22" a="1"/>
  <c r="BH83" i="22"/>
  <c r="AX83" i="22" a="1"/>
  <c r="AX83" i="22"/>
  <c r="BC21" i="22" a="1"/>
  <c r="BC21" i="22"/>
  <c r="AE21" i="22"/>
  <c r="BH27" i="22" a="1"/>
  <c r="BH27" i="22"/>
  <c r="AX27" i="22" a="1"/>
  <c r="AX27" i="22"/>
  <c r="Z27" i="22"/>
  <c r="BC37" i="22" a="1"/>
  <c r="BC37" i="22"/>
  <c r="AE37" i="22"/>
  <c r="BH89" i="22" a="1"/>
  <c r="BH89" i="22"/>
  <c r="AX89" i="22" a="1"/>
  <c r="AX89" i="22"/>
  <c r="BC19" i="22" a="1"/>
  <c r="BC19" i="22"/>
  <c r="BH44" i="22" a="1"/>
  <c r="BH44" i="22"/>
  <c r="AX44" i="22" a="1"/>
  <c r="AX44" i="22"/>
  <c r="BC55" i="22" a="1"/>
  <c r="BC55" i="22"/>
  <c r="BH24" i="22" a="1"/>
  <c r="BH24" i="22"/>
  <c r="AX24" i="22" a="1"/>
  <c r="AX24" i="22"/>
  <c r="Z24" i="22"/>
  <c r="BC53" i="22" a="1"/>
  <c r="BC53" i="22"/>
  <c r="BH93" i="22" a="1"/>
  <c r="BH93" i="22"/>
  <c r="AX93" i="22" a="1"/>
  <c r="AX93" i="22"/>
  <c r="BC87" i="22" a="1"/>
  <c r="BC87" i="22"/>
  <c r="AE87" i="22"/>
  <c r="BH92" i="22" a="1"/>
  <c r="BH92" i="22"/>
  <c r="AX92" i="22" a="1"/>
  <c r="AX92" i="22"/>
  <c r="BC94" i="22" a="1"/>
  <c r="BC94" i="22"/>
  <c r="AE94" i="22"/>
  <c r="BH43" i="22" a="1"/>
  <c r="BH43" i="22"/>
  <c r="AX43" i="22" a="1"/>
  <c r="AX43" i="22"/>
  <c r="BC100" i="22" a="1"/>
  <c r="BC100" i="22"/>
  <c r="AE100" i="22"/>
  <c r="BH29" i="22" a="1"/>
  <c r="BH29" i="22"/>
  <c r="AX29" i="22" a="1"/>
  <c r="AX29" i="22"/>
  <c r="BC96" i="22" a="1"/>
  <c r="BC96" i="22"/>
  <c r="AE96" i="22"/>
  <c r="BH72" i="22" a="1"/>
  <c r="BH72" i="22"/>
  <c r="AX72" i="22" a="1"/>
  <c r="AX72" i="22"/>
  <c r="BC81" i="22" a="1"/>
  <c r="BC81" i="22"/>
  <c r="BH101" i="22" a="1"/>
  <c r="BH101" i="22"/>
  <c r="AX101" i="22" a="1"/>
  <c r="AX101" i="22"/>
  <c r="Z101" i="22"/>
  <c r="BC80" i="22" a="1"/>
  <c r="BC80" i="22"/>
  <c r="AE80" i="22"/>
  <c r="BH57" i="22" a="1"/>
  <c r="BH57" i="22"/>
  <c r="AX57" i="22" a="1"/>
  <c r="AX57" i="22"/>
  <c r="Z57" i="22"/>
  <c r="BC35" i="22" a="1"/>
  <c r="BC35" i="22"/>
  <c r="BH59" i="22" a="1"/>
  <c r="BH59" i="22"/>
  <c r="AX59" i="22" a="1"/>
  <c r="AX59" i="22"/>
  <c r="BC46" i="22" a="1"/>
  <c r="BC46" i="22"/>
  <c r="AE46" i="22"/>
  <c r="BH36" i="22" a="1"/>
  <c r="BH36" i="22"/>
  <c r="AX36" i="22" a="1"/>
  <c r="AX36" i="22"/>
  <c r="BC69" i="22" a="1"/>
  <c r="BC69" i="22"/>
  <c r="BH45" i="22" a="1"/>
  <c r="BH45" i="22"/>
  <c r="AX45" i="22" a="1"/>
  <c r="AX45" i="22"/>
  <c r="BC91" i="22" a="1"/>
  <c r="BC91" i="22"/>
  <c r="AE91" i="22"/>
  <c r="BH86" i="22" a="1"/>
  <c r="BH86" i="22"/>
  <c r="AX86" i="22" a="1"/>
  <c r="AX86" i="22"/>
  <c r="BC51" i="22" a="1"/>
  <c r="BC51" i="22"/>
  <c r="BH14" i="22" a="1"/>
  <c r="BH14" i="22"/>
  <c r="AX14" i="22" a="1"/>
  <c r="AX14" i="22"/>
  <c r="BC82" i="22" a="1"/>
  <c r="BC82" i="22"/>
  <c r="AE82" i="22"/>
  <c r="BH31" i="22" a="1"/>
  <c r="BH31" i="22"/>
  <c r="AX31" i="22" a="1"/>
  <c r="AX31" i="22"/>
  <c r="Z31" i="22"/>
  <c r="BC85" i="22" a="1"/>
  <c r="BC85" i="22"/>
  <c r="AE85" i="22"/>
  <c r="BH97" i="22" a="1"/>
  <c r="BH97" i="22"/>
  <c r="AX97" i="22" a="1"/>
  <c r="AX97" i="22"/>
  <c r="BC40" i="22" a="1"/>
  <c r="BC40" i="22"/>
  <c r="AE40" i="22"/>
  <c r="BH65" i="22" a="1"/>
  <c r="BH65" i="22"/>
  <c r="AX65" i="22" a="1"/>
  <c r="AX65" i="22"/>
  <c r="BC20" i="22" a="1"/>
  <c r="BC20" i="22"/>
  <c r="AE20" i="22"/>
  <c r="BH84" i="22" a="1"/>
  <c r="BH84" i="22"/>
  <c r="AX84" i="22" a="1"/>
  <c r="AX84" i="22"/>
  <c r="BC49" i="22" a="1"/>
  <c r="BC49" i="22"/>
  <c r="AE49" i="22"/>
  <c r="BH41" i="22" a="1"/>
  <c r="BH41" i="22"/>
  <c r="AX41" i="22" a="1"/>
  <c r="AX41" i="22"/>
  <c r="BC15" i="22" a="1"/>
  <c r="BC15" i="22"/>
  <c r="BH66" i="22" a="1"/>
  <c r="BH66" i="22"/>
  <c r="AX66" i="22" a="1"/>
  <c r="AX66" i="22"/>
  <c r="BC77" i="22" a="1"/>
  <c r="BC77" i="22"/>
  <c r="AE77" i="22"/>
  <c r="BH10" i="22" a="1"/>
  <c r="BH10" i="22"/>
  <c r="AX10" i="22" a="1"/>
  <c r="AX10" i="22"/>
  <c r="BC70" i="22" a="1"/>
  <c r="BC70" i="22"/>
  <c r="AE70" i="22"/>
  <c r="BH30" i="22" a="1"/>
  <c r="BH30" i="22"/>
  <c r="AX30" i="22" a="1"/>
  <c r="AX30" i="22"/>
  <c r="BC22" i="22" a="1"/>
  <c r="BC22" i="22"/>
  <c r="AE22" i="22"/>
  <c r="BH3" i="22" a="1"/>
  <c r="BH3" i="22"/>
  <c r="AX3" i="22" a="1"/>
  <c r="AX3" i="22"/>
  <c r="BC76" i="22" a="1"/>
  <c r="BC76" i="22"/>
  <c r="BH79" i="22" a="1"/>
  <c r="BH79" i="22"/>
  <c r="AX79" i="22" a="1"/>
  <c r="AX79" i="22"/>
  <c r="BC61" i="22" a="1"/>
  <c r="BC61" i="22"/>
  <c r="BH17" i="22" a="1"/>
  <c r="BH17" i="22"/>
  <c r="AX17" i="22" a="1"/>
  <c r="AX17" i="22"/>
  <c r="Z17" i="22"/>
  <c r="BC23" i="22" a="1"/>
  <c r="BC23" i="22"/>
  <c r="AE23" i="22"/>
  <c r="BH67" i="22" a="1"/>
  <c r="BH67" i="22"/>
  <c r="AX67" i="22" a="1"/>
  <c r="AX67" i="22"/>
  <c r="BC58" i="22" a="1"/>
  <c r="BC58" i="22"/>
  <c r="AE58" i="22"/>
  <c r="BH7" i="22" a="1"/>
  <c r="BH7" i="22"/>
  <c r="AX7" i="22" a="1"/>
  <c r="AX7" i="22"/>
  <c r="BC4" i="22" a="1"/>
  <c r="BC4" i="22"/>
  <c r="BH8" i="22" a="1"/>
  <c r="BH8" i="22"/>
  <c r="AX8" i="22" a="1"/>
  <c r="AX8" i="22"/>
  <c r="BC2" i="22" a="1"/>
  <c r="BC2" i="22"/>
  <c r="BH5" i="22" a="1"/>
  <c r="BH5" i="22"/>
  <c r="AX5" i="22" a="1"/>
  <c r="AX5" i="22"/>
  <c r="BC6" i="22" a="1"/>
  <c r="BC6" i="22"/>
  <c r="BH78" i="22" a="1"/>
  <c r="BH78" i="22"/>
  <c r="AX78" i="22" a="1"/>
  <c r="AX78" i="22"/>
  <c r="BC25" i="22" a="1"/>
  <c r="BC25" i="22"/>
  <c r="AE25" i="22"/>
  <c r="BH73" i="22" a="1"/>
  <c r="BH73" i="22"/>
  <c r="AX73" i="22" a="1"/>
  <c r="AX73" i="22"/>
  <c r="Z73" i="22"/>
  <c r="BC75" i="22" a="1"/>
  <c r="BC75" i="22"/>
  <c r="AE75" i="22"/>
  <c r="BH28" i="22" a="1"/>
  <c r="BH28" i="22"/>
  <c r="AX28" i="22" a="1"/>
  <c r="AX28" i="22"/>
  <c r="BC71" i="22" a="1"/>
  <c r="BC71" i="22"/>
  <c r="BH13" i="22" a="1"/>
  <c r="BH13" i="22"/>
  <c r="AX13" i="22" a="1"/>
  <c r="AX13" i="22"/>
  <c r="BC98" i="22" a="1"/>
  <c r="BC98" i="22"/>
  <c r="AE98" i="22"/>
  <c r="BH68" i="22" a="1"/>
  <c r="BH68" i="22"/>
  <c r="AX68" i="22" a="1"/>
  <c r="AX68" i="22"/>
  <c r="BI68" i="22" a="1"/>
  <c r="BI68" i="22"/>
  <c r="AY95" i="22" a="1"/>
  <c r="AY95" i="22"/>
  <c r="AY26" i="22" a="1"/>
  <c r="AY26" i="22"/>
  <c r="AA26" i="22"/>
  <c r="BD47" i="22" a="1"/>
  <c r="BD47" i="22"/>
  <c r="BI27" i="22" a="1"/>
  <c r="BI27" i="22"/>
  <c r="BD55" i="22" a="1"/>
  <c r="BD55" i="22"/>
  <c r="BD87" i="22" a="1"/>
  <c r="BD87" i="22"/>
  <c r="AF87" i="22"/>
  <c r="BI92" i="22" a="1"/>
  <c r="BI92" i="22"/>
  <c r="AY29" i="22" a="1"/>
  <c r="AY29" i="22"/>
  <c r="AY101" i="22" a="1"/>
  <c r="AY101" i="22"/>
  <c r="AA101" i="22"/>
  <c r="AY59" i="22" a="1"/>
  <c r="AY59" i="22"/>
  <c r="AY45" i="22" a="1"/>
  <c r="AY45" i="22"/>
  <c r="BD91" i="22" a="1"/>
  <c r="BD91" i="22"/>
  <c r="AF91" i="22"/>
  <c r="BD82" i="22" a="1"/>
  <c r="BD82" i="22"/>
  <c r="AF82" i="22"/>
  <c r="BD85" i="22" a="1"/>
  <c r="BD85" i="22"/>
  <c r="AF85" i="22"/>
  <c r="AY97" i="22" a="1"/>
  <c r="AY97" i="22"/>
  <c r="AY84" i="22" a="1"/>
  <c r="AY84" i="22"/>
  <c r="AY41" i="22" a="1"/>
  <c r="AY41" i="22"/>
  <c r="AY66" i="22" a="1"/>
  <c r="AY66" i="22"/>
  <c r="BD76" i="22" a="1"/>
  <c r="BD76" i="22"/>
  <c r="AY5" i="22" a="1"/>
  <c r="AY5" i="22"/>
  <c r="AY13" i="22" a="1"/>
  <c r="AY13" i="22"/>
  <c r="BI95" i="22" a="1"/>
  <c r="BI95" i="22"/>
  <c r="BD32" i="22" a="1"/>
  <c r="BD32" i="22"/>
  <c r="BI99" i="22" a="1"/>
  <c r="BI99" i="22"/>
  <c r="AY60" i="22" a="1"/>
  <c r="AY60" i="22"/>
  <c r="BI56" i="22" a="1"/>
  <c r="BI56" i="22"/>
  <c r="BG9" i="22" a="1"/>
  <c r="BG9" i="22"/>
  <c r="AI9" i="22"/>
  <c r="BB38" i="22" a="1"/>
  <c r="BB38" i="22"/>
  <c r="AD38" i="22"/>
  <c r="BG74" i="22" a="1"/>
  <c r="BG74" i="22"/>
  <c r="AI74" i="22"/>
  <c r="BB12" i="22" a="1"/>
  <c r="BB12" i="22"/>
  <c r="BG62" i="22" a="1"/>
  <c r="BG62" i="22"/>
  <c r="AI62" i="22"/>
  <c r="BG50" i="22" a="1"/>
  <c r="BG50" i="22"/>
  <c r="BG60" i="22" a="1"/>
  <c r="BG60" i="22"/>
  <c r="AI60" i="22"/>
  <c r="BG56" i="22" a="1"/>
  <c r="BG56" i="22"/>
  <c r="AW56" i="22" a="1"/>
  <c r="AW56" i="22"/>
  <c r="BB47" i="22" a="1"/>
  <c r="BB47" i="22"/>
  <c r="AW88" i="22" a="1"/>
  <c r="AW88" i="22"/>
  <c r="BB37" i="22" a="1"/>
  <c r="BB37" i="22"/>
  <c r="AD37" i="22"/>
  <c r="BG44" i="22" a="1"/>
  <c r="BG44" i="22"/>
  <c r="BB55" i="22" a="1"/>
  <c r="BB55" i="22"/>
  <c r="AW101" i="22" a="1"/>
  <c r="AW101" i="22"/>
  <c r="Y101" i="22"/>
  <c r="AW57" i="22" a="1"/>
  <c r="AW57" i="22"/>
  <c r="Y57" i="22"/>
  <c r="AW59" i="22" a="1"/>
  <c r="AW59" i="22"/>
  <c r="BB46" i="22" a="1"/>
  <c r="BB46" i="22"/>
  <c r="AD46" i="22"/>
  <c r="BB91" i="22" a="1"/>
  <c r="BB91" i="22"/>
  <c r="AD91" i="22"/>
  <c r="BG86" i="22" a="1"/>
  <c r="BG86" i="22"/>
  <c r="AI86" i="22"/>
  <c r="AW86" i="22" a="1"/>
  <c r="AW86" i="22"/>
  <c r="AW97" i="22" a="1"/>
  <c r="AW97" i="22"/>
  <c r="BB15" i="22" a="1"/>
  <c r="BB15" i="22"/>
  <c r="BB77" i="22" a="1"/>
  <c r="BB77" i="22"/>
  <c r="AD77" i="22"/>
  <c r="BG10" i="22" a="1"/>
  <c r="BG10" i="22"/>
  <c r="BG30" i="22" a="1"/>
  <c r="BG30" i="22"/>
  <c r="BB22" i="22" a="1"/>
  <c r="BB22" i="22"/>
  <c r="AD22" i="22"/>
  <c r="BB76" i="22" a="1"/>
  <c r="BB76" i="22"/>
  <c r="BG17" i="22" a="1"/>
  <c r="BG17" i="22"/>
  <c r="AI17" i="22"/>
  <c r="BG67" i="22" a="1"/>
  <c r="BG67" i="22"/>
  <c r="AW7" i="22" a="1"/>
  <c r="AW7" i="22"/>
  <c r="BB2" i="22" a="1"/>
  <c r="BB2" i="22"/>
  <c r="AW5" i="22" a="1"/>
  <c r="AW5" i="22"/>
  <c r="BG78" i="22" a="1"/>
  <c r="BG78" i="22"/>
  <c r="AI78" i="22"/>
  <c r="BG73" i="22" a="1"/>
  <c r="BG73" i="22"/>
  <c r="BB75" i="22" a="1"/>
  <c r="BB75" i="22"/>
  <c r="AD75" i="22"/>
  <c r="BG28" i="22" a="1"/>
  <c r="BG28" i="22"/>
  <c r="BB98" i="22" a="1"/>
  <c r="BB98" i="22"/>
  <c r="AD98" i="22"/>
  <c r="BF79" i="22" a="1"/>
  <c r="BF79" i="22"/>
  <c r="BA61" i="22" a="1"/>
  <c r="BA61" i="22"/>
  <c r="BA58" i="22" a="1"/>
  <c r="BA58" i="22"/>
  <c r="BF7" i="22" a="1"/>
  <c r="BF7" i="22"/>
  <c r="BF8" i="22" a="1"/>
  <c r="BF8" i="22"/>
  <c r="AH8" i="22"/>
  <c r="BA2" i="22" a="1"/>
  <c r="BA2" i="22"/>
  <c r="BA25" i="22" a="1"/>
  <c r="BA25" i="22"/>
  <c r="AC25" i="22"/>
  <c r="AV73" i="22" a="1"/>
  <c r="AV73" i="22"/>
  <c r="BA75" i="22" a="1"/>
  <c r="BA75" i="22"/>
  <c r="AV28" i="22" a="1"/>
  <c r="AV28" i="22"/>
  <c r="X28" i="22"/>
  <c r="BA71" i="22" a="1"/>
  <c r="BA71" i="22"/>
  <c r="BF13" i="22" a="1"/>
  <c r="BF13" i="22"/>
  <c r="AH13" i="22"/>
  <c r="BA48" i="22" a="1"/>
  <c r="BA48" i="22"/>
  <c r="BF26" i="22" a="1"/>
  <c r="BF26" i="22"/>
  <c r="AV26" i="22" a="1"/>
  <c r="AV26" i="22"/>
  <c r="BF74" i="22" a="1"/>
  <c r="BF74" i="22"/>
  <c r="AV74" i="22" a="1"/>
  <c r="AV74" i="22"/>
  <c r="BA12" i="22" a="1"/>
  <c r="BA12" i="22"/>
  <c r="AC12" i="22"/>
  <c r="BF62" i="22" a="1"/>
  <c r="BF62" i="22"/>
  <c r="AH62" i="22"/>
  <c r="AV62" i="22" a="1"/>
  <c r="AV62" i="22"/>
  <c r="X62" i="22"/>
  <c r="AV56" i="22" a="1"/>
  <c r="AV56" i="22"/>
  <c r="X56" i="22"/>
  <c r="BF90" i="22" a="1"/>
  <c r="BF90" i="22"/>
  <c r="AH90" i="22"/>
  <c r="AV90" i="22" a="1"/>
  <c r="AV90" i="22"/>
  <c r="X90" i="22"/>
  <c r="BA39" i="22" a="1"/>
  <c r="BA39" i="22"/>
  <c r="BA37" i="22" a="1"/>
  <c r="BA37" i="22"/>
  <c r="BF89" i="22" a="1"/>
  <c r="BF89" i="22"/>
  <c r="AH89" i="22"/>
  <c r="BF44" i="22" a="1"/>
  <c r="BF44" i="22"/>
  <c r="AH44" i="22"/>
  <c r="BA55" i="22" a="1"/>
  <c r="BA55" i="22"/>
  <c r="AC55" i="22"/>
  <c r="BF93" i="22" a="1"/>
  <c r="BF93" i="22"/>
  <c r="AH93" i="22"/>
  <c r="AV93" i="22" a="1"/>
  <c r="AV93" i="22"/>
  <c r="X93" i="22"/>
  <c r="BF43" i="22" a="1"/>
  <c r="BF43" i="22"/>
  <c r="AH43" i="22"/>
  <c r="AV29" i="22" a="1"/>
  <c r="AV29" i="22"/>
  <c r="X29" i="22"/>
  <c r="BA96" i="22" a="1"/>
  <c r="BA96" i="22"/>
  <c r="AV72" i="22" a="1"/>
  <c r="AV72" i="22"/>
  <c r="BA81" i="22" a="1"/>
  <c r="BA81" i="22"/>
  <c r="AC81" i="22"/>
  <c r="BA80" i="22" a="1"/>
  <c r="BA80" i="22"/>
  <c r="AV57" i="22" a="1"/>
  <c r="AV57" i="22"/>
  <c r="X57" i="22"/>
  <c r="BA35" i="22" a="1"/>
  <c r="BA35" i="22"/>
  <c r="AV59" i="22" a="1"/>
  <c r="AV59" i="22"/>
  <c r="BF36" i="22" a="1"/>
  <c r="BF36" i="22"/>
  <c r="AH36" i="22"/>
  <c r="AV45" i="22" a="1"/>
  <c r="AV45" i="22"/>
  <c r="X45" i="22"/>
  <c r="BA91" i="22" a="1"/>
  <c r="BA91" i="22"/>
  <c r="BF86" i="22" a="1"/>
  <c r="BF86" i="22"/>
  <c r="AH86" i="22"/>
  <c r="AV14" i="22" a="1"/>
  <c r="AV14" i="22"/>
  <c r="BF97" i="22" a="1"/>
  <c r="BF97" i="22"/>
  <c r="AH97" i="22"/>
  <c r="BF65" i="22" a="1"/>
  <c r="BF65" i="22"/>
  <c r="AV65" i="22" a="1"/>
  <c r="AV65" i="22"/>
  <c r="BA15" i="22" a="1"/>
  <c r="BA15" i="22"/>
  <c r="AV66" i="22" a="1"/>
  <c r="AV66" i="22"/>
  <c r="X66" i="22"/>
  <c r="BA77" i="22" a="1"/>
  <c r="BA77" i="22"/>
  <c r="AV30" i="22" a="1"/>
  <c r="AV30" i="22"/>
  <c r="AZ32" i="22" a="1"/>
  <c r="AZ32" i="22"/>
  <c r="AZ33" i="22" a="1"/>
  <c r="AZ33" i="22"/>
  <c r="BJ48" i="22" a="1"/>
  <c r="BJ48" i="22"/>
  <c r="AZ48" i="22" a="1"/>
  <c r="AZ48" i="22"/>
  <c r="BE74" i="22" a="1"/>
  <c r="BE74" i="22"/>
  <c r="BJ12" i="22" a="1"/>
  <c r="BJ12" i="22"/>
  <c r="AZ12" i="22" a="1"/>
  <c r="AZ12" i="22"/>
  <c r="BE62" i="22" a="1"/>
  <c r="BE62" i="22"/>
  <c r="AZ63" i="22" a="1"/>
  <c r="AZ63" i="22"/>
  <c r="AB63" i="22"/>
  <c r="AZ18" i="22" a="1"/>
  <c r="AZ18" i="22"/>
  <c r="BE56" i="22" a="1"/>
  <c r="BE56" i="22"/>
  <c r="BJ34" i="22" a="1"/>
  <c r="BJ34" i="22"/>
  <c r="AZ34" i="22" a="1"/>
  <c r="AZ34" i="22"/>
  <c r="BJ39" i="22" a="1"/>
  <c r="BJ39" i="22"/>
  <c r="AZ39" i="22" a="1"/>
  <c r="AZ39" i="22"/>
  <c r="BE83" i="22" a="1"/>
  <c r="BE83" i="22"/>
  <c r="BJ21" i="22" a="1"/>
  <c r="BJ21" i="22"/>
  <c r="BJ37" i="22" a="1"/>
  <c r="BJ37" i="22"/>
  <c r="AZ37" i="22" a="1"/>
  <c r="AZ37" i="22"/>
  <c r="BE89" i="22" a="1"/>
  <c r="BE89" i="22"/>
  <c r="AG89" i="22"/>
  <c r="BJ19" i="22" a="1"/>
  <c r="BJ19" i="22"/>
  <c r="AZ19" i="22" a="1"/>
  <c r="AZ19" i="22"/>
  <c r="BJ55" i="22" a="1"/>
  <c r="BJ55" i="22"/>
  <c r="AZ55" i="22" a="1"/>
  <c r="AZ55" i="22"/>
  <c r="AB55" i="22"/>
  <c r="BE24" i="22" a="1"/>
  <c r="BE24" i="22"/>
  <c r="BJ53" i="22" a="1"/>
  <c r="BJ53" i="22"/>
  <c r="AZ53" i="22" a="1"/>
  <c r="AZ53" i="22"/>
  <c r="BE93" i="22" a="1"/>
  <c r="BE93" i="22"/>
  <c r="AG93" i="22"/>
  <c r="BJ87" i="22" a="1"/>
  <c r="BJ87" i="22"/>
  <c r="AZ87" i="22" a="1"/>
  <c r="AZ87" i="22"/>
  <c r="BJ94" i="22" a="1"/>
  <c r="BJ94" i="22"/>
  <c r="BE29" i="22" a="1"/>
  <c r="BE29" i="22"/>
  <c r="BJ96" i="22" a="1"/>
  <c r="BJ96" i="22"/>
  <c r="AZ96" i="22" a="1"/>
  <c r="AZ96" i="22"/>
  <c r="AB96" i="22"/>
  <c r="BJ81" i="22" a="1"/>
  <c r="BJ81" i="22"/>
  <c r="AZ81" i="22" a="1"/>
  <c r="AZ81" i="22"/>
  <c r="BE101" i="22" a="1"/>
  <c r="BE101" i="22"/>
  <c r="AG101" i="22"/>
  <c r="AZ80" i="22" a="1"/>
  <c r="AZ80" i="22"/>
  <c r="BE57" i="22" a="1"/>
  <c r="BE57" i="22"/>
  <c r="BJ46" i="22" a="1"/>
  <c r="BJ46" i="22"/>
  <c r="BE36" i="22" a="1"/>
  <c r="BE36" i="22"/>
  <c r="AZ69" i="22" a="1"/>
  <c r="AZ69" i="22"/>
  <c r="AZ91" i="22" a="1"/>
  <c r="AZ91" i="22"/>
  <c r="BE86" i="22" a="1"/>
  <c r="BE86" i="22"/>
  <c r="AG86" i="22"/>
  <c r="BJ51" i="22" a="1"/>
  <c r="BJ51" i="22"/>
  <c r="BE14" i="22" a="1"/>
  <c r="BE14" i="22"/>
  <c r="AZ82" i="22" a="1"/>
  <c r="AZ82" i="22"/>
  <c r="AZ85" i="22" a="1"/>
  <c r="AZ85" i="22"/>
  <c r="BE97" i="22" a="1"/>
  <c r="BE97" i="22"/>
  <c r="AG97" i="22"/>
  <c r="BJ20" i="22" a="1"/>
  <c r="BJ20" i="22"/>
  <c r="AZ20" i="22" a="1"/>
  <c r="AZ20" i="22"/>
  <c r="AZ49" i="22" a="1"/>
  <c r="AZ49" i="22"/>
  <c r="AZ15" i="22" a="1"/>
  <c r="AZ15" i="22"/>
  <c r="BE66" i="22" a="1"/>
  <c r="BE66" i="22"/>
  <c r="AZ77" i="22" a="1"/>
  <c r="AZ77" i="22"/>
  <c r="BE10" i="22" a="1"/>
  <c r="BE10" i="22"/>
  <c r="BJ70" i="22" a="1"/>
  <c r="BJ70" i="22"/>
  <c r="AZ70" i="22" a="1"/>
  <c r="AZ70" i="22"/>
  <c r="AB70" i="22"/>
  <c r="BJ22" i="22" a="1"/>
  <c r="BJ22" i="22"/>
  <c r="AZ22" i="22" a="1"/>
  <c r="AZ22" i="22"/>
  <c r="BJ61" i="22" a="1"/>
  <c r="BJ61" i="22"/>
  <c r="AZ61" i="22" a="1"/>
  <c r="AZ61" i="22"/>
  <c r="BE17" i="22" a="1"/>
  <c r="BE17" i="22"/>
  <c r="AZ23" i="22" a="1"/>
  <c r="AZ23" i="22"/>
  <c r="BJ6" i="22" a="1"/>
  <c r="BJ6" i="22"/>
  <c r="BE78" i="22" a="1"/>
  <c r="BE78" i="22"/>
  <c r="BJ75" i="22" a="1"/>
  <c r="BJ75" i="22"/>
  <c r="BE28" i="22" a="1"/>
  <c r="BE28" i="22"/>
  <c r="BJ71" i="22" a="1"/>
  <c r="BJ71" i="22"/>
  <c r="BJ98" i="22" a="1"/>
  <c r="BJ98" i="22"/>
  <c r="BI33" i="22" a="1"/>
  <c r="BI33" i="22"/>
  <c r="BD26" i="22" a="1"/>
  <c r="BD26" i="22"/>
  <c r="AF26" i="22"/>
  <c r="BD74" i="22" a="1"/>
  <c r="BD74" i="22"/>
  <c r="AF74" i="22"/>
  <c r="AY12" i="22" a="1"/>
  <c r="AY12" i="22"/>
  <c r="AY54" i="22" a="1"/>
  <c r="AY54" i="22"/>
  <c r="AY47" i="22" a="1"/>
  <c r="AY47" i="22"/>
  <c r="BD90" i="22" a="1"/>
  <c r="BD90" i="22"/>
  <c r="AF90" i="22"/>
  <c r="BI39" i="22" a="1"/>
  <c r="BI39" i="22"/>
  <c r="BI37" i="22" a="1"/>
  <c r="BI37" i="22"/>
  <c r="BD89" i="22" a="1"/>
  <c r="BD89" i="22"/>
  <c r="AF89" i="22"/>
  <c r="BI19" i="22" a="1"/>
  <c r="BI19" i="22"/>
  <c r="BD44" i="22" a="1"/>
  <c r="BD44" i="22"/>
  <c r="BD24" i="22" a="1"/>
  <c r="BD24" i="22"/>
  <c r="AF24" i="22"/>
  <c r="AY87" i="22" a="1"/>
  <c r="AY87" i="22"/>
  <c r="AY100" i="22" a="1"/>
  <c r="AY100" i="22"/>
  <c r="BI81" i="22" a="1"/>
  <c r="BI81" i="22"/>
  <c r="AY80" i="22" a="1"/>
  <c r="AY80" i="22"/>
  <c r="BD36" i="22" a="1"/>
  <c r="BD36" i="22"/>
  <c r="BI51" i="22" a="1"/>
  <c r="BI51" i="22"/>
  <c r="AY51" i="22" a="1"/>
  <c r="AY51" i="22"/>
  <c r="BI85" i="22" a="1"/>
  <c r="BI85" i="22"/>
  <c r="AY85" i="22" a="1"/>
  <c r="AY85" i="22"/>
  <c r="BD65" i="22" a="1"/>
  <c r="BD65" i="22"/>
  <c r="AF65" i="22"/>
  <c r="BI20" i="22" a="1"/>
  <c r="BI20" i="22"/>
  <c r="AY20" i="22" a="1"/>
  <c r="AY20" i="22"/>
  <c r="AY49" i="22" a="1"/>
  <c r="AY49" i="22"/>
  <c r="AY15" i="22" a="1"/>
  <c r="AY15" i="22"/>
  <c r="BD66" i="22" a="1"/>
  <c r="BD66" i="22"/>
  <c r="AF66" i="22"/>
  <c r="BD10" i="22" a="1"/>
  <c r="BD10" i="22"/>
  <c r="BI70" i="22" a="1"/>
  <c r="BI70" i="22"/>
  <c r="AY61" i="22" a="1"/>
  <c r="AY61" i="22"/>
  <c r="BD17" i="22" a="1"/>
  <c r="BD17" i="22"/>
  <c r="AF17" i="22"/>
  <c r="AY23" i="22" a="1"/>
  <c r="AY23" i="22"/>
  <c r="BD67" i="22" a="1"/>
  <c r="BD67" i="22"/>
  <c r="AF67" i="22"/>
  <c r="BD78" i="22" a="1"/>
  <c r="BD78" i="22"/>
  <c r="AF78" i="22"/>
  <c r="BD13" i="22" a="1"/>
  <c r="BD13" i="22"/>
  <c r="AX32" i="22" a="1"/>
  <c r="AX32" i="22"/>
  <c r="BH48" i="22" a="1"/>
  <c r="BH48" i="22"/>
  <c r="BC62" i="22" a="1"/>
  <c r="BC62" i="22"/>
  <c r="BC56" i="22" a="1"/>
  <c r="BC56" i="22"/>
  <c r="AE56" i="22"/>
  <c r="BC90" i="22" a="1"/>
  <c r="BC90" i="22"/>
  <c r="AE90" i="22"/>
  <c r="BH39" i="22" a="1"/>
  <c r="BH39" i="22"/>
  <c r="AX39" i="22" a="1"/>
  <c r="AX39" i="22"/>
  <c r="AX21" i="22" a="1"/>
  <c r="AX21" i="22"/>
  <c r="BH19" i="22" a="1"/>
  <c r="BH19" i="22"/>
  <c r="BC44" i="22" a="1"/>
  <c r="BC44" i="22"/>
  <c r="BH53" i="22" a="1"/>
  <c r="BH53" i="22"/>
  <c r="BC93" i="22" a="1"/>
  <c r="BC93" i="22"/>
  <c r="AE93" i="22"/>
  <c r="BH94" i="22" a="1"/>
  <c r="BH94" i="22"/>
  <c r="AX94" i="22" a="1"/>
  <c r="AX94" i="22"/>
  <c r="BH96" i="22" a="1"/>
  <c r="BH96" i="22"/>
  <c r="AX96" i="22" a="1"/>
  <c r="AX96" i="22"/>
  <c r="AX81" i="22" a="1"/>
  <c r="AX81" i="22"/>
  <c r="BC57" i="22" a="1"/>
  <c r="BC57" i="22"/>
  <c r="AX46" i="22" a="1"/>
  <c r="AX46" i="22"/>
  <c r="BC36" i="22" a="1"/>
  <c r="BC36" i="22"/>
  <c r="AE36" i="22"/>
  <c r="BH69" i="22" a="1"/>
  <c r="BH69" i="22"/>
  <c r="BC45" i="22" a="1"/>
  <c r="BC45" i="22"/>
  <c r="AX91" i="22" a="1"/>
  <c r="AX91" i="22"/>
  <c r="AX51" i="22" a="1"/>
  <c r="AX51" i="22"/>
  <c r="BC14" i="22" a="1"/>
  <c r="BC14" i="22"/>
  <c r="AE14" i="22"/>
  <c r="BC31" i="22" a="1"/>
  <c r="BC31" i="22"/>
  <c r="AE31" i="22"/>
  <c r="AX85" i="22" a="1"/>
  <c r="AX85" i="22"/>
  <c r="BC97" i="22" a="1"/>
  <c r="BC97" i="22"/>
  <c r="AE97" i="22"/>
  <c r="BH40" i="22" a="1"/>
  <c r="BH40" i="22"/>
  <c r="AX40" i="22" a="1"/>
  <c r="AX40" i="22"/>
  <c r="BH20" i="22" a="1"/>
  <c r="BH20" i="22"/>
  <c r="AX20" i="22" a="1"/>
  <c r="AX20" i="22"/>
  <c r="BC84" i="22" a="1"/>
  <c r="BC84" i="22"/>
  <c r="AE84" i="22"/>
  <c r="AX15" i="22" a="1"/>
  <c r="AX15" i="22"/>
  <c r="BH77" i="22" a="1"/>
  <c r="BH77" i="22"/>
  <c r="AX70" i="22" a="1"/>
  <c r="AX70" i="22"/>
  <c r="Z70" i="22"/>
  <c r="AX76" i="22" a="1"/>
  <c r="AX76" i="22"/>
  <c r="BC67" i="22" a="1"/>
  <c r="BC67" i="22"/>
  <c r="AE67" i="22"/>
  <c r="AX58" i="22" a="1"/>
  <c r="AX58" i="22"/>
  <c r="BH6" i="22" a="1"/>
  <c r="BH6" i="22"/>
  <c r="BC28" i="22" a="1"/>
  <c r="BC28" i="22"/>
  <c r="AE28" i="22"/>
  <c r="BH71" i="22" a="1"/>
  <c r="BH71" i="22"/>
  <c r="BC13" i="22" a="1"/>
  <c r="BC13" i="22"/>
  <c r="AX98" i="22" a="1"/>
  <c r="AX98" i="22"/>
  <c r="BC68" i="22" a="1"/>
  <c r="BC68" i="22"/>
  <c r="AE68" i="22"/>
  <c r="BG33" i="22" a="1"/>
  <c r="BG33" i="22"/>
  <c r="BB99" i="22" a="1"/>
  <c r="BB99" i="22"/>
  <c r="AD99" i="22"/>
  <c r="BG48" i="22" a="1"/>
  <c r="BG48" i="22"/>
  <c r="AW48" i="22" a="1"/>
  <c r="AW48" i="22"/>
  <c r="BB26" i="22" a="1"/>
  <c r="BB26" i="22"/>
  <c r="AD26" i="22"/>
  <c r="BG38" i="22" a="1"/>
  <c r="BG38" i="22"/>
  <c r="AW38" i="22" a="1"/>
  <c r="AW38" i="22"/>
  <c r="AW12" i="22" a="1"/>
  <c r="AW12" i="22"/>
  <c r="BB62" i="22" a="1"/>
  <c r="BB62" i="22"/>
  <c r="BG63" i="22" a="1"/>
  <c r="BG63" i="22"/>
  <c r="AI63" i="22"/>
  <c r="BB60" i="22" a="1"/>
  <c r="BB60" i="22"/>
  <c r="AD60" i="22"/>
  <c r="BB56" i="22" a="1"/>
  <c r="BB56" i="22"/>
  <c r="AD56" i="22"/>
  <c r="BB88" i="22" a="1"/>
  <c r="BB88" i="22"/>
  <c r="AD88" i="22"/>
  <c r="BB90" i="22" a="1"/>
  <c r="BB90" i="22"/>
  <c r="AD90" i="22"/>
  <c r="BB27" i="22" a="1"/>
  <c r="BB27" i="22"/>
  <c r="AD27" i="22"/>
  <c r="BG37" i="22" a="1"/>
  <c r="BG37" i="22"/>
  <c r="AW37" i="22" a="1"/>
  <c r="AW37" i="22"/>
  <c r="Y37" i="22"/>
  <c r="BG19" i="22" a="1"/>
  <c r="BG19" i="22"/>
  <c r="BB44" i="22" a="1"/>
  <c r="BB44" i="22"/>
  <c r="BB93" i="22" a="1"/>
  <c r="BB93" i="22"/>
  <c r="AD93" i="22"/>
  <c r="BG87" i="22" a="1"/>
  <c r="BG87" i="22"/>
  <c r="BG94" i="22" a="1"/>
  <c r="BG94" i="22"/>
  <c r="AI94" i="22"/>
  <c r="AW96" i="22" a="1"/>
  <c r="AW96" i="22"/>
  <c r="BG81" i="22" a="1"/>
  <c r="BG81" i="22"/>
  <c r="BG46" i="22" a="1"/>
  <c r="BG46" i="22"/>
  <c r="AW46" i="22" a="1"/>
  <c r="AW46" i="22"/>
  <c r="AW51" i="22" a="1"/>
  <c r="AW51" i="22"/>
  <c r="BG85" i="22" a="1"/>
  <c r="BG85" i="22"/>
  <c r="AI85" i="22"/>
  <c r="BG40" i="22" a="1"/>
  <c r="BG40" i="22"/>
  <c r="AI40" i="22"/>
  <c r="AW40" i="22" a="1"/>
  <c r="AW40" i="22"/>
  <c r="BB65" i="22" a="1"/>
  <c r="BB65" i="22"/>
  <c r="AD65" i="22"/>
  <c r="BB84" i="22" a="1"/>
  <c r="BB84" i="22"/>
  <c r="AD84" i="22"/>
  <c r="BG49" i="22" a="1"/>
  <c r="BG49" i="22"/>
  <c r="AW77" i="22" a="1"/>
  <c r="AW77" i="22"/>
  <c r="BB10" i="22" a="1"/>
  <c r="BB10" i="22"/>
  <c r="BB30" i="22" a="1"/>
  <c r="BB30" i="22"/>
  <c r="BG22" i="22" a="1"/>
  <c r="BG22" i="22"/>
  <c r="AI22" i="22"/>
  <c r="BG23" i="22" a="1"/>
  <c r="BG23" i="22"/>
  <c r="BG2" i="22" a="1"/>
  <c r="BG2" i="22"/>
  <c r="AI2" i="22"/>
  <c r="AW6" i="22" a="1"/>
  <c r="AW6" i="22"/>
  <c r="BB13" i="22" a="1"/>
  <c r="BB13" i="22"/>
  <c r="BG98" i="22" a="1"/>
  <c r="BG98" i="22"/>
  <c r="AI98" i="22"/>
  <c r="BB68" i="22" a="1"/>
  <c r="BB68" i="22"/>
  <c r="AD68" i="22"/>
  <c r="BC88" i="22" a="1"/>
  <c r="BC88" i="22"/>
  <c r="AE88" i="22"/>
  <c r="AX34" i="22" a="1"/>
  <c r="AX34" i="22"/>
  <c r="AX100" i="22" a="1"/>
  <c r="AX100" i="22"/>
  <c r="Z100" i="22"/>
  <c r="AV33" i="22" a="1"/>
  <c r="AV33" i="22"/>
  <c r="BA74" i="22" a="1"/>
  <c r="BA74" i="22"/>
  <c r="BF63" i="22" a="1"/>
  <c r="BF63" i="22"/>
  <c r="AH63" i="22"/>
  <c r="BA50" i="22" a="1"/>
  <c r="BA50" i="22"/>
  <c r="BF18" i="22" a="1"/>
  <c r="BF18" i="22"/>
  <c r="AH18" i="22"/>
  <c r="AV64" i="22" a="1"/>
  <c r="AV64" i="22"/>
  <c r="X64" i="22"/>
  <c r="BF47" i="22" a="1"/>
  <c r="BF47" i="22"/>
  <c r="AV47" i="22" a="1"/>
  <c r="AV47" i="22"/>
  <c r="BF34" i="22" a="1"/>
  <c r="BF34" i="22"/>
  <c r="AV39" i="22" a="1"/>
  <c r="AV39" i="22"/>
  <c r="X39" i="22"/>
  <c r="AV21" i="22" a="1"/>
  <c r="AV21" i="22"/>
  <c r="X21" i="22"/>
  <c r="BA27" i="22" a="1"/>
  <c r="BA27" i="22"/>
  <c r="BF37" i="22" a="1"/>
  <c r="BF37" i="22"/>
  <c r="BF19" i="22" a="1"/>
  <c r="BF19" i="22"/>
  <c r="AV19" i="22" a="1"/>
  <c r="AV19" i="22"/>
  <c r="X19" i="22"/>
  <c r="BF55" i="22" a="1"/>
  <c r="BF55" i="22"/>
  <c r="AH55" i="22"/>
  <c r="BA93" i="22" a="1"/>
  <c r="BA93" i="22"/>
  <c r="BF87" i="22" a="1"/>
  <c r="BF87" i="22"/>
  <c r="AH87" i="22"/>
  <c r="BA92" i="22" a="1"/>
  <c r="BA92" i="22"/>
  <c r="BF94" i="22" a="1"/>
  <c r="BF94" i="22"/>
  <c r="AH94" i="22"/>
  <c r="AV100" i="22" a="1"/>
  <c r="AV100" i="22"/>
  <c r="X100" i="22"/>
  <c r="BF96" i="22" a="1"/>
  <c r="BF96" i="22"/>
  <c r="AH96" i="22"/>
  <c r="BF80" i="22" a="1"/>
  <c r="BF80" i="22"/>
  <c r="BA57" i="22" a="1"/>
  <c r="BA57" i="22"/>
  <c r="AC57" i="22"/>
  <c r="BF35" i="22" a="1"/>
  <c r="BF35" i="22"/>
  <c r="AH35" i="22"/>
  <c r="BA59" i="22" a="1"/>
  <c r="BA59" i="22"/>
  <c r="BF69" i="22" a="1"/>
  <c r="BF69" i="22"/>
  <c r="AV69" i="22" a="1"/>
  <c r="AV69" i="22"/>
  <c r="X69" i="22"/>
  <c r="BA45" i="22" a="1"/>
  <c r="BA45" i="22"/>
  <c r="AC45" i="22"/>
  <c r="BA14" i="22" a="1"/>
  <c r="BA14" i="22"/>
  <c r="AC14" i="22"/>
  <c r="BF82" i="22" a="1"/>
  <c r="BF82" i="22"/>
  <c r="AH82" i="22"/>
  <c r="AV82" i="22" a="1"/>
  <c r="AV82" i="22"/>
  <c r="X82" i="22"/>
  <c r="AV40" i="22" a="1"/>
  <c r="AV40" i="22"/>
  <c r="X40" i="22"/>
  <c r="BF49" i="22" a="1"/>
  <c r="BF49" i="22"/>
  <c r="BA41" i="22" a="1"/>
  <c r="BA41" i="22"/>
  <c r="BA10" i="22" a="1"/>
  <c r="BA10" i="22"/>
  <c r="BA30" i="22" a="1"/>
  <c r="BA30" i="22"/>
  <c r="BF22" i="22" a="1"/>
  <c r="BF22" i="22"/>
  <c r="AH22" i="22"/>
  <c r="AV76" i="22" a="1"/>
  <c r="AV76" i="22"/>
  <c r="X76" i="22"/>
  <c r="AV61" i="22" a="1"/>
  <c r="AV61" i="22"/>
  <c r="X61" i="22"/>
  <c r="AV23" i="22" a="1"/>
  <c r="AV23" i="22"/>
  <c r="BF4" i="22" a="1"/>
  <c r="BF4" i="22"/>
  <c r="AH4" i="22"/>
  <c r="BF71" i="22" a="1"/>
  <c r="BF71" i="22"/>
  <c r="AH71" i="22"/>
  <c r="BF98" i="22" a="1"/>
  <c r="BF98" i="22"/>
  <c r="AH98" i="22"/>
  <c r="AX48" i="22" a="1"/>
  <c r="AX48" i="22"/>
  <c r="Z48" i="22"/>
  <c r="BE63" i="22" a="1"/>
  <c r="BE63" i="22"/>
  <c r="BE34" i="22" a="1"/>
  <c r="BE34" i="22"/>
  <c r="BE39" i="22" a="1"/>
  <c r="BE39" i="22"/>
  <c r="BJ27" i="22" a="1"/>
  <c r="BJ27" i="22"/>
  <c r="BJ89" i="22" a="1"/>
  <c r="BJ89" i="22"/>
  <c r="AZ93" i="22" a="1"/>
  <c r="AZ93" i="22"/>
  <c r="AZ36" i="22" a="1"/>
  <c r="AZ36" i="22"/>
  <c r="BJ86" i="22" a="1"/>
  <c r="BJ86" i="22"/>
  <c r="BJ97" i="22" a="1"/>
  <c r="BJ97" i="22"/>
  <c r="AZ84" i="22" a="1"/>
  <c r="AZ84" i="22"/>
  <c r="BJ41" i="22" a="1"/>
  <c r="BJ41" i="22"/>
  <c r="AZ30" i="22" a="1"/>
  <c r="AZ30" i="22"/>
  <c r="BJ3" i="22" a="1"/>
  <c r="BJ3" i="22"/>
  <c r="AZ3" i="22" a="1"/>
  <c r="AZ3" i="22"/>
  <c r="BJ79" i="22" a="1"/>
  <c r="BJ79" i="22"/>
  <c r="BE6" i="22" a="1"/>
  <c r="BE6" i="22"/>
  <c r="BJ78" i="22" a="1"/>
  <c r="BJ78" i="22"/>
  <c r="AZ28" i="22" a="1"/>
  <c r="AZ28" i="22"/>
  <c r="BE71" i="22" a="1"/>
  <c r="BE71" i="22"/>
  <c r="AG71" i="22"/>
  <c r="BJ68" i="22" a="1"/>
  <c r="BJ68" i="22"/>
  <c r="Y6" i="22"/>
  <c r="AB32" i="22"/>
  <c r="K11" i="22"/>
  <c r="E11" i="22"/>
  <c r="AH49" i="22"/>
  <c r="Y40" i="22"/>
  <c r="AA61" i="22"/>
  <c r="AD47" i="22"/>
  <c r="AG63" i="22"/>
  <c r="AC10" i="22"/>
  <c r="AC59" i="22"/>
  <c r="Z76" i="22"/>
  <c r="Z85" i="22"/>
  <c r="Z81" i="22"/>
  <c r="Z39" i="22"/>
  <c r="AA23" i="22"/>
  <c r="AG17" i="22"/>
  <c r="AB15" i="22"/>
  <c r="AB91" i="22"/>
  <c r="AB34" i="22"/>
  <c r="X14" i="22"/>
  <c r="W14" i="22"/>
  <c r="X72" i="22"/>
  <c r="W72" i="22"/>
  <c r="AH26" i="22"/>
  <c r="AH7" i="22"/>
  <c r="AD2" i="22"/>
  <c r="Y97" i="22"/>
  <c r="AA66" i="22"/>
  <c r="AA29" i="22"/>
  <c r="AE19" i="22"/>
  <c r="Z90" i="22"/>
  <c r="AE12" i="22"/>
  <c r="Z52" i="22"/>
  <c r="AA78" i="22"/>
  <c r="AA89" i="22"/>
  <c r="AA62" i="22"/>
  <c r="Z80" i="22"/>
  <c r="AA4" i="22"/>
  <c r="AF3" i="22"/>
  <c r="AC22" i="22"/>
  <c r="Y92" i="22"/>
  <c r="W92" i="22"/>
  <c r="AI79" i="22"/>
  <c r="Y50" i="22"/>
  <c r="AG75" i="22"/>
  <c r="AG51" i="22"/>
  <c r="Y87" i="22"/>
  <c r="AG58" i="22"/>
  <c r="X20" i="22"/>
  <c r="W20" i="22"/>
  <c r="AC95" i="22"/>
  <c r="AD8" i="22"/>
  <c r="Z18" i="22"/>
  <c r="AI54" i="22"/>
  <c r="AI16" i="22"/>
  <c r="AB94" i="22"/>
  <c r="AG67" i="22"/>
  <c r="Z33" i="22"/>
  <c r="AB28" i="22"/>
  <c r="Z41" i="22"/>
  <c r="AE53" i="22"/>
  <c r="AF69" i="22"/>
  <c r="AE45" i="22"/>
  <c r="Z30" i="22"/>
  <c r="X31" i="22"/>
  <c r="W31" i="22"/>
  <c r="AE42" i="22"/>
  <c r="AI35" i="22"/>
  <c r="AE43" i="22"/>
  <c r="Z22" i="22"/>
  <c r="AG64" i="22"/>
  <c r="Y91" i="22"/>
  <c r="AE9" i="22"/>
  <c r="AG7" i="22"/>
  <c r="AF50" i="22"/>
  <c r="AA64" i="22"/>
  <c r="AB84" i="22"/>
  <c r="AC41" i="22"/>
  <c r="AD13" i="22"/>
  <c r="AI87" i="22"/>
  <c r="AI33" i="22"/>
  <c r="Z96" i="22"/>
  <c r="AA85" i="22"/>
  <c r="AF44" i="22"/>
  <c r="AB61" i="22"/>
  <c r="AB49" i="22"/>
  <c r="AB69" i="22"/>
  <c r="AG29" i="22"/>
  <c r="AB19" i="22"/>
  <c r="AB33" i="22"/>
  <c r="AC96" i="22"/>
  <c r="AC48" i="22"/>
  <c r="AC58" i="22"/>
  <c r="Y7" i="22"/>
  <c r="Y86" i="22"/>
  <c r="Y88" i="22"/>
  <c r="AA41" i="22"/>
  <c r="Z78" i="22"/>
  <c r="AE76" i="22"/>
  <c r="Z66" i="22"/>
  <c r="AE51" i="22"/>
  <c r="Z59" i="22"/>
  <c r="Z89" i="22"/>
  <c r="AA28" i="22"/>
  <c r="AH19" i="22"/>
  <c r="AC50" i="22"/>
  <c r="AB20" i="22"/>
  <c r="AG36" i="22"/>
  <c r="AG56" i="22"/>
  <c r="AC91" i="22"/>
  <c r="AC61" i="22"/>
  <c r="AI67" i="22"/>
  <c r="AA84" i="22"/>
  <c r="Z13" i="22"/>
  <c r="Z3" i="22"/>
  <c r="Z86" i="22"/>
  <c r="Z93" i="22"/>
  <c r="AE34" i="22"/>
  <c r="Z50" i="22"/>
  <c r="Z7" i="22"/>
  <c r="Z72" i="22"/>
  <c r="Y9" i="22"/>
  <c r="Y22" i="22"/>
  <c r="W22" i="22"/>
  <c r="AB9" i="22"/>
  <c r="Y15" i="22"/>
  <c r="Z2" i="22"/>
  <c r="AB58" i="22"/>
  <c r="AB36" i="22"/>
  <c r="AC27" i="22"/>
  <c r="AC74" i="22"/>
  <c r="AI23" i="22"/>
  <c r="AI19" i="22"/>
  <c r="Y12" i="22"/>
  <c r="AE13" i="22"/>
  <c r="Z91" i="22"/>
  <c r="AE62" i="22"/>
  <c r="AF10" i="22"/>
  <c r="AG57" i="22"/>
  <c r="AB37" i="22"/>
  <c r="AC77" i="22"/>
  <c r="AD76" i="22"/>
  <c r="AI56" i="22"/>
  <c r="AE71" i="22"/>
  <c r="Z5" i="22"/>
  <c r="AE63" i="22"/>
  <c r="Z26" i="22"/>
  <c r="AF51" i="22"/>
  <c r="AA52" i="22"/>
  <c r="AA92" i="22"/>
  <c r="AA90" i="22"/>
  <c r="AF38" i="22"/>
  <c r="AA98" i="22"/>
  <c r="AA6" i="22"/>
  <c r="AA46" i="22"/>
  <c r="AA96" i="22"/>
  <c r="AA53" i="22"/>
  <c r="AC23" i="22"/>
  <c r="AH10" i="22"/>
  <c r="AC85" i="22"/>
  <c r="AC46" i="22"/>
  <c r="X99" i="22"/>
  <c r="W99" i="22"/>
  <c r="AD81" i="22"/>
  <c r="AD19" i="22"/>
  <c r="AD32" i="22"/>
  <c r="AD71" i="22"/>
  <c r="Y10" i="22"/>
  <c r="Y42" i="22"/>
  <c r="W42" i="22"/>
  <c r="Z54" i="22"/>
  <c r="AG49" i="22"/>
  <c r="AG32" i="22"/>
  <c r="X46" i="22"/>
  <c r="W46" i="22"/>
  <c r="AC42" i="22"/>
  <c r="Y58" i="22"/>
  <c r="Y20" i="22"/>
  <c r="AI47" i="22"/>
  <c r="AE50" i="22"/>
  <c r="AG25" i="22"/>
  <c r="AG70" i="22"/>
  <c r="AG82" i="22"/>
  <c r="AB43" i="22"/>
  <c r="AB62" i="22"/>
  <c r="AC67" i="22"/>
  <c r="AH51" i="22"/>
  <c r="Y75" i="22"/>
  <c r="AI69" i="22"/>
  <c r="AA11" i="22"/>
  <c r="AH48" i="22"/>
  <c r="Y21" i="22"/>
  <c r="X6" i="22"/>
  <c r="AH70" i="22"/>
  <c r="Y81" i="22"/>
  <c r="AI55" i="22"/>
  <c r="AB11" i="22"/>
  <c r="AA16" i="22"/>
  <c r="AB76" i="22"/>
  <c r="AB2" i="22"/>
  <c r="AA48" i="22"/>
  <c r="Z65" i="22"/>
  <c r="AF12" i="22"/>
  <c r="Y72" i="22"/>
  <c r="AB24" i="22"/>
  <c r="AB88" i="22"/>
  <c r="AD86" i="22"/>
  <c r="X34" i="22"/>
  <c r="W34" i="22"/>
  <c r="AG6" i="22"/>
  <c r="AB93" i="22"/>
  <c r="X33" i="22"/>
  <c r="Y51" i="22"/>
  <c r="Y38" i="22"/>
  <c r="Z20" i="22"/>
  <c r="AF36" i="22"/>
  <c r="AG28" i="22"/>
  <c r="AB85" i="22"/>
  <c r="AB80" i="22"/>
  <c r="AG62" i="22"/>
  <c r="X59" i="22"/>
  <c r="W59" i="22"/>
  <c r="AC75" i="22"/>
  <c r="AI28" i="22"/>
  <c r="Y59" i="22"/>
  <c r="AF32" i="22"/>
  <c r="AF47" i="22"/>
  <c r="Z28" i="22"/>
  <c r="Z45" i="22"/>
  <c r="AE47" i="22"/>
  <c r="Z62" i="22"/>
  <c r="AE16" i="22"/>
  <c r="AF6" i="22"/>
  <c r="AA30" i="22"/>
  <c r="AA68" i="22"/>
  <c r="AA67" i="22"/>
  <c r="AF15" i="22"/>
  <c r="AA93" i="22"/>
  <c r="AA88" i="22"/>
  <c r="AA77" i="22"/>
  <c r="AA82" i="22"/>
  <c r="X17" i="22"/>
  <c r="W17" i="22"/>
  <c r="AH66" i="22"/>
  <c r="Y8" i="22"/>
  <c r="Y66" i="22"/>
  <c r="W66" i="22"/>
  <c r="Y14" i="22"/>
  <c r="AD34" i="22"/>
  <c r="AG16" i="22"/>
  <c r="AC29" i="22"/>
  <c r="Y18" i="22"/>
  <c r="AB5" i="22"/>
  <c r="AB10" i="22"/>
  <c r="AG53" i="22"/>
  <c r="AB42" i="22"/>
  <c r="AC88" i="22"/>
  <c r="AB44" i="22"/>
  <c r="AI34" i="22"/>
  <c r="AE41" i="22"/>
  <c r="AC13" i="22"/>
  <c r="AC66" i="22"/>
  <c r="AB75" i="22"/>
  <c r="AG59" i="22"/>
  <c r="AG26" i="22"/>
  <c r="AG8" i="22"/>
  <c r="AA33" i="22"/>
  <c r="AB59" i="22"/>
  <c r="Y34" i="22"/>
  <c r="AC90" i="22"/>
  <c r="AC7" i="22"/>
  <c r="X23" i="22"/>
  <c r="W23" i="22"/>
  <c r="AC39" i="22"/>
  <c r="AC98" i="22"/>
  <c r="AC54" i="22"/>
  <c r="Y26" i="22"/>
  <c r="AI65" i="22"/>
  <c r="AB3" i="22"/>
  <c r="AC92" i="22"/>
  <c r="AH34" i="22"/>
  <c r="Z34" i="22"/>
  <c r="AD10" i="22"/>
  <c r="AI46" i="22"/>
  <c r="Z40" i="22"/>
  <c r="AE44" i="22"/>
  <c r="AF13" i="22"/>
  <c r="AA49" i="22"/>
  <c r="AA47" i="22"/>
  <c r="AG78" i="22"/>
  <c r="AG10" i="22"/>
  <c r="AG14" i="22"/>
  <c r="AB81" i="22"/>
  <c r="AG83" i="22"/>
  <c r="X65" i="22"/>
  <c r="X74" i="22"/>
  <c r="W74" i="22"/>
  <c r="AI73" i="22"/>
  <c r="AI10" i="22"/>
  <c r="AA13" i="22"/>
  <c r="AA45" i="22"/>
  <c r="AA95" i="22"/>
  <c r="W95" i="22"/>
  <c r="Z8" i="22"/>
  <c r="Z84" i="22"/>
  <c r="AE69" i="22"/>
  <c r="AE55" i="22"/>
  <c r="Z83" i="22"/>
  <c r="AE54" i="22"/>
  <c r="AA8" i="22"/>
  <c r="AF19" i="22"/>
  <c r="AF63" i="22"/>
  <c r="AF61" i="22"/>
  <c r="AF20" i="22"/>
  <c r="AA2" i="22"/>
  <c r="AA35" i="22"/>
  <c r="X5" i="22"/>
  <c r="AH41" i="22"/>
  <c r="AC82" i="22"/>
  <c r="X101" i="22"/>
  <c r="W101" i="22"/>
  <c r="AC53" i="22"/>
  <c r="AD23" i="22"/>
  <c r="AD51" i="22"/>
  <c r="Y29" i="22"/>
  <c r="AI7" i="22"/>
  <c r="Y36" i="22"/>
  <c r="AD53" i="22"/>
  <c r="AB79" i="22"/>
  <c r="AG40" i="22"/>
  <c r="AG81" i="22"/>
  <c r="AB60" i="22"/>
  <c r="AH23" i="22"/>
  <c r="AC43" i="22"/>
  <c r="X16" i="22"/>
  <c r="Y61" i="22"/>
  <c r="AD45" i="22"/>
  <c r="AB8" i="22"/>
  <c r="AB89" i="22"/>
  <c r="AB26" i="22"/>
  <c r="AH12" i="22"/>
  <c r="AD3" i="22"/>
  <c r="Y94" i="22"/>
  <c r="W94" i="22"/>
  <c r="AB29" i="22"/>
  <c r="AB83" i="22"/>
  <c r="AB52" i="22"/>
  <c r="AC9" i="22"/>
  <c r="AC28" i="22"/>
  <c r="AC84" i="22"/>
  <c r="AH53" i="22"/>
  <c r="Y39" i="22"/>
  <c r="AI91" i="22"/>
  <c r="Y47" i="22"/>
  <c r="Z47" i="22"/>
  <c r="AA21" i="22"/>
  <c r="AB54" i="22"/>
  <c r="AG30" i="22"/>
  <c r="AG5" i="22"/>
  <c r="AB21" i="22"/>
  <c r="AG39" i="22"/>
  <c r="Y80" i="22"/>
  <c r="AB30" i="22"/>
  <c r="AG34" i="22"/>
  <c r="AA10" i="22"/>
  <c r="AF7" i="22"/>
  <c r="AA69" i="22"/>
  <c r="AA81" i="22"/>
  <c r="AH28" i="22"/>
  <c r="AC40" i="22"/>
  <c r="AC69" i="22"/>
  <c r="AH42" i="22"/>
  <c r="AD6" i="22"/>
  <c r="Y84" i="22"/>
  <c r="AD35" i="22"/>
  <c r="AI99" i="22"/>
  <c r="AE3" i="22"/>
  <c r="Y30" i="22"/>
  <c r="Y83" i="22"/>
  <c r="Y62" i="22"/>
  <c r="AG2" i="22"/>
  <c r="AB66" i="22"/>
  <c r="AG69" i="22"/>
  <c r="AG48" i="22"/>
  <c r="X51" i="22"/>
  <c r="Y19" i="22"/>
  <c r="W19" i="22"/>
  <c r="Z77" i="22"/>
  <c r="AG23" i="22"/>
  <c r="AC24" i="22"/>
  <c r="AD7" i="22"/>
  <c r="AD42" i="22"/>
  <c r="AG4" i="22"/>
  <c r="AG54" i="22"/>
  <c r="AH64" i="22"/>
  <c r="Z61" i="22"/>
  <c r="Z12" i="22"/>
  <c r="AC3" i="22"/>
  <c r="Y33" i="22"/>
  <c r="Y100" i="22"/>
  <c r="AF56" i="22"/>
  <c r="AG3" i="22"/>
  <c r="AA32" i="22"/>
  <c r="AG13" i="22"/>
  <c r="AB40" i="22"/>
  <c r="AH80" i="22"/>
  <c r="AH37" i="22"/>
  <c r="AD44" i="22"/>
  <c r="AD62" i="22"/>
  <c r="Z98" i="22"/>
  <c r="Z15" i="22"/>
  <c r="Z51" i="22"/>
  <c r="Z94" i="22"/>
  <c r="AA51" i="22"/>
  <c r="AB22" i="22"/>
  <c r="AB87" i="22"/>
  <c r="AB18" i="22"/>
  <c r="X30" i="22"/>
  <c r="AC71" i="22"/>
  <c r="AH79" i="22"/>
  <c r="Y56" i="22"/>
  <c r="W56" i="22"/>
  <c r="AA60" i="22"/>
  <c r="AA97" i="22"/>
  <c r="AF55" i="22"/>
  <c r="AE6" i="22"/>
  <c r="Z67" i="22"/>
  <c r="AE15" i="22"/>
  <c r="Z97" i="22"/>
  <c r="AE35" i="22"/>
  <c r="Z29" i="22"/>
  <c r="Z88" i="22"/>
  <c r="Z9" i="22"/>
  <c r="AA79" i="22"/>
  <c r="AA43" i="22"/>
  <c r="AF34" i="22"/>
  <c r="AF33" i="22"/>
  <c r="AA7" i="22"/>
  <c r="AA83" i="22"/>
  <c r="AA58" i="22"/>
  <c r="AF30" i="22"/>
  <c r="AF72" i="22"/>
  <c r="AH73" i="22"/>
  <c r="X10" i="22"/>
  <c r="X36" i="22"/>
  <c r="W36" i="22"/>
  <c r="AC94" i="22"/>
  <c r="X27" i="22"/>
  <c r="AC64" i="22"/>
  <c r="AC38" i="22"/>
  <c r="Y65" i="22"/>
  <c r="Y44" i="22"/>
  <c r="Y52" i="22"/>
  <c r="Z49" i="22"/>
  <c r="Y13" i="22"/>
  <c r="AD54" i="22"/>
  <c r="AB41" i="22"/>
  <c r="AG46" i="22"/>
  <c r="AG33" i="22"/>
  <c r="AC62" i="22"/>
  <c r="Y4" i="22"/>
  <c r="AD41" i="22"/>
  <c r="Z64" i="22"/>
  <c r="AB31" i="22"/>
  <c r="AB50" i="22"/>
  <c r="AC31" i="22"/>
  <c r="X37" i="22"/>
  <c r="W37" i="22"/>
  <c r="Y32" i="22"/>
  <c r="W32" i="22"/>
  <c r="AG12" i="22"/>
  <c r="Y53" i="22"/>
  <c r="AE30" i="22"/>
  <c r="AC68" i="22"/>
  <c r="X70" i="22"/>
  <c r="AD57" i="22"/>
  <c r="AD9" i="22"/>
  <c r="AI53" i="22"/>
  <c r="AG27" i="22"/>
  <c r="AA18" i="22"/>
  <c r="AG41" i="22"/>
  <c r="AB47" i="22"/>
  <c r="AG73" i="22"/>
  <c r="AB64" i="22"/>
  <c r="AB51" i="22"/>
  <c r="AG31" i="22"/>
  <c r="AG43" i="22"/>
  <c r="AB100" i="22"/>
  <c r="AG50" i="22"/>
  <c r="AD30" i="22"/>
  <c r="Y46" i="22"/>
  <c r="AI37" i="22"/>
  <c r="AI38" i="22"/>
  <c r="Z32" i="22"/>
  <c r="AA15" i="22"/>
  <c r="AA80" i="22"/>
  <c r="AB82" i="22"/>
  <c r="AB53" i="22"/>
  <c r="AB12" i="22"/>
  <c r="AC15" i="22"/>
  <c r="AC35" i="22"/>
  <c r="X73" i="22"/>
  <c r="AI30" i="22"/>
  <c r="AI50" i="22"/>
  <c r="AE2" i="22"/>
  <c r="Z43" i="22"/>
  <c r="Z56" i="22"/>
  <c r="AE48" i="22"/>
  <c r="AA36" i="22"/>
  <c r="AA24" i="22"/>
  <c r="AA50" i="22"/>
  <c r="AF71" i="22"/>
  <c r="AF23" i="22"/>
  <c r="AF53" i="22"/>
  <c r="AA56" i="22"/>
  <c r="AF48" i="22"/>
  <c r="AF5" i="22"/>
  <c r="AA55" i="22"/>
  <c r="AC6" i="22"/>
  <c r="AC87" i="22"/>
  <c r="AC18" i="22"/>
  <c r="AC33" i="22"/>
  <c r="Y68" i="22"/>
  <c r="Y67" i="22"/>
  <c r="W67" i="22"/>
  <c r="AI27" i="22"/>
  <c r="AF11" i="22"/>
  <c r="AE72" i="22"/>
  <c r="AD4" i="22"/>
  <c r="Y41" i="22"/>
  <c r="AI45" i="22"/>
  <c r="Y93" i="22"/>
  <c r="AI26" i="22"/>
  <c r="AG61" i="22"/>
  <c r="AB65" i="22"/>
  <c r="AG80" i="22"/>
  <c r="AB56" i="22"/>
  <c r="AI51" i="22"/>
  <c r="Y54" i="22"/>
  <c r="W54" i="22"/>
  <c r="Z35" i="22"/>
  <c r="AG77" i="22"/>
  <c r="AG55" i="22"/>
  <c r="AH61" i="22"/>
  <c r="AH91" i="22"/>
  <c r="Y76" i="22"/>
  <c r="AG19" i="22"/>
  <c r="AB99" i="22"/>
  <c r="AH32" i="22"/>
  <c r="AE86" i="22"/>
  <c r="AC5" i="22"/>
  <c r="AC26" i="22"/>
  <c r="AD43" i="22"/>
  <c r="Y82" i="22"/>
  <c r="W82" i="22"/>
  <c r="AI39" i="22"/>
  <c r="Z19" i="22"/>
  <c r="AA19" i="22"/>
  <c r="AB38" i="22"/>
  <c r="AG60" i="22"/>
  <c r="AG84" i="22"/>
  <c r="AG52" i="22"/>
  <c r="AG79" i="22"/>
  <c r="AF9" i="22"/>
  <c r="AB35" i="22"/>
  <c r="AB98" i="22"/>
  <c r="X47" i="22"/>
  <c r="Y77" i="22"/>
  <c r="AI81" i="22"/>
  <c r="Y48" i="22"/>
  <c r="Z58" i="22"/>
  <c r="Z46" i="22"/>
  <c r="AA20" i="22"/>
  <c r="AA100" i="22"/>
  <c r="AA54" i="22"/>
  <c r="AB77" i="22"/>
  <c r="AG24" i="22"/>
  <c r="AB39" i="22"/>
  <c r="AG74" i="22"/>
  <c r="AH65" i="22"/>
  <c r="AC80" i="22"/>
  <c r="AH74" i="22"/>
  <c r="AC2" i="22"/>
  <c r="AD55" i="22"/>
  <c r="AD12" i="22"/>
  <c r="AA5" i="22"/>
  <c r="AA59" i="22"/>
  <c r="AE61" i="22"/>
  <c r="Z10" i="22"/>
  <c r="Z36" i="22"/>
  <c r="Z44" i="22"/>
  <c r="Z42" i="22"/>
  <c r="AG11" i="22"/>
  <c r="AF4" i="22"/>
  <c r="AF49" i="22"/>
  <c r="AF35" i="22"/>
  <c r="AA44" i="22"/>
  <c r="AF18" i="22"/>
  <c r="AA9" i="22"/>
  <c r="AA76" i="22"/>
  <c r="AF41" i="22"/>
  <c r="AF86" i="22"/>
  <c r="AF43" i="22"/>
  <c r="AC76" i="22"/>
  <c r="AC49" i="22"/>
  <c r="X24" i="22"/>
  <c r="W24" i="22"/>
  <c r="AC34" i="22"/>
  <c r="AH50" i="22"/>
  <c r="AH52" i="22"/>
  <c r="Y28" i="22"/>
  <c r="Y79" i="22"/>
  <c r="W79" i="22"/>
  <c r="Y45" i="22"/>
  <c r="Y90" i="22"/>
  <c r="Z75" i="22"/>
  <c r="Z87" i="22"/>
  <c r="AI24" i="22"/>
  <c r="Y60" i="22"/>
  <c r="W60" i="22"/>
  <c r="AD33" i="22"/>
  <c r="AE10" i="22"/>
  <c r="AF16" i="22"/>
  <c r="AG76" i="22"/>
  <c r="AC79" i="22"/>
  <c r="X53" i="22"/>
  <c r="AI61" i="22"/>
  <c r="AD72" i="22"/>
  <c r="Y16" i="22"/>
  <c r="AG15" i="22"/>
  <c r="AG37" i="22"/>
  <c r="X35" i="22"/>
  <c r="AI70" i="22"/>
  <c r="Y55" i="22"/>
  <c r="AB90" i="22"/>
  <c r="Z11" i="22"/>
  <c r="AC8" i="22"/>
  <c r="AC44" i="22"/>
  <c r="Y85" i="22"/>
  <c r="W85" i="22"/>
  <c r="Y64" i="22"/>
  <c r="W64" i="22"/>
  <c r="AI12" i="22"/>
  <c r="AF62" i="22"/>
  <c r="AB6" i="22"/>
  <c r="AG9" i="22"/>
  <c r="AB46" i="22"/>
  <c r="AG65" i="22"/>
  <c r="AA39" i="22"/>
  <c r="AG42" i="22"/>
  <c r="AC11" i="22"/>
  <c r="AC30" i="22"/>
  <c r="AH69" i="22"/>
  <c r="AC93" i="22"/>
  <c r="AH47" i="22"/>
  <c r="AI49" i="22"/>
  <c r="Y96" i="22"/>
  <c r="W96" i="22"/>
  <c r="AI48" i="22"/>
  <c r="AE57" i="22"/>
  <c r="Z21" i="22"/>
  <c r="AA87" i="22"/>
  <c r="AA12" i="22"/>
  <c r="AB23" i="22"/>
  <c r="AG66" i="22"/>
  <c r="AB48" i="22"/>
  <c r="AC37" i="22"/>
  <c r="X26" i="22"/>
  <c r="W26" i="22"/>
  <c r="Y5" i="22"/>
  <c r="AD15" i="22"/>
  <c r="AI44" i="22"/>
  <c r="AF76" i="22"/>
  <c r="Z68" i="22"/>
  <c r="AE4" i="22"/>
  <c r="Z79" i="22"/>
  <c r="Z14" i="22"/>
  <c r="AE81" i="22"/>
  <c r="Z92" i="22"/>
  <c r="Z60" i="22"/>
  <c r="AE33" i="22"/>
  <c r="AF81" i="22"/>
  <c r="AA42" i="22"/>
  <c r="AA3" i="22"/>
  <c r="Z69" i="22"/>
  <c r="AA75" i="22"/>
  <c r="AF8" i="22"/>
  <c r="AA91" i="22"/>
  <c r="AF57" i="22"/>
  <c r="AA94" i="22"/>
  <c r="AH3" i="22"/>
  <c r="AC51" i="22"/>
  <c r="AH24" i="22"/>
  <c r="AC32" i="22"/>
  <c r="AI3" i="22"/>
  <c r="AD69" i="22"/>
  <c r="Y43" i="22"/>
  <c r="W43" i="22"/>
  <c r="AI42" i="22"/>
  <c r="Z6" i="22"/>
  <c r="AD61" i="22"/>
  <c r="Y89" i="22"/>
  <c r="AI52" i="22"/>
  <c r="Z82" i="22"/>
  <c r="AB68" i="22"/>
  <c r="AG22" i="22"/>
  <c r="AB14" i="22"/>
  <c r="AB92" i="22"/>
  <c r="Z53" i="22"/>
  <c r="AB13" i="22"/>
  <c r="AB7" i="22"/>
  <c r="AG20" i="22"/>
  <c r="AG21" i="22"/>
  <c r="W15" i="22"/>
  <c r="AH33" i="22"/>
  <c r="Y2" i="22"/>
  <c r="AG47" i="22"/>
  <c r="AH75" i="22"/>
  <c r="X4" i="22"/>
  <c r="AC65" i="22"/>
  <c r="AC89" i="22"/>
  <c r="Y35" i="22"/>
  <c r="AA38" i="22"/>
  <c r="AB71" i="22"/>
  <c r="Y11" i="22"/>
  <c r="AF2" i="22"/>
  <c r="AF54" i="22"/>
  <c r="AA22" i="22"/>
  <c r="AA40" i="22"/>
  <c r="AF45" i="22"/>
  <c r="X7" i="22"/>
  <c r="AH30" i="22"/>
  <c r="AC20" i="22"/>
  <c r="AC19" i="22"/>
  <c r="Y78" i="22"/>
  <c r="W78" i="22"/>
  <c r="AI41" i="22"/>
  <c r="AI93" i="22"/>
  <c r="AD48" i="22"/>
  <c r="Z38" i="22"/>
  <c r="Y3" i="22"/>
  <c r="AD63" i="22"/>
  <c r="W63" i="22"/>
  <c r="AD16" i="22"/>
  <c r="AB78" i="22"/>
  <c r="AB45" i="22"/>
  <c r="AG38" i="22"/>
  <c r="AC97" i="22"/>
  <c r="AH39" i="22"/>
  <c r="AB67" i="22"/>
  <c r="AB97" i="22"/>
  <c r="AG35" i="22"/>
  <c r="AB95" i="22"/>
  <c r="Y98" i="22"/>
  <c r="Y49" i="22"/>
  <c r="AD50" i="22"/>
  <c r="AG18" i="22"/>
  <c r="AC56" i="22"/>
  <c r="AE7" i="22"/>
  <c r="X25" i="22"/>
  <c r="W25" i="22"/>
  <c r="AC36" i="22"/>
  <c r="AC60" i="22"/>
  <c r="Y69" i="22"/>
  <c r="Z16" i="22"/>
  <c r="AG45" i="22"/>
  <c r="AF42" i="22"/>
  <c r="AG72" i="22"/>
  <c r="AG68" i="22"/>
  <c r="AG44" i="22"/>
  <c r="AA34" i="22"/>
  <c r="AJ100" i="22"/>
  <c r="AK38" i="22"/>
  <c r="AR36" i="22"/>
  <c r="AS28" i="22"/>
  <c r="AS62" i="22"/>
  <c r="AO75" i="22"/>
  <c r="AR82" i="22"/>
  <c r="AQ16" i="22"/>
  <c r="AJ17" i="22"/>
  <c r="AO21" i="22"/>
  <c r="AT99" i="22"/>
  <c r="AU72" i="22"/>
  <c r="AK8" i="22"/>
  <c r="AK74" i="22"/>
  <c r="AO29" i="22"/>
  <c r="AK18" i="22"/>
  <c r="AN5" i="22"/>
  <c r="AN42" i="22"/>
  <c r="AO88" i="22"/>
  <c r="AJ32" i="22"/>
  <c r="AT6" i="22"/>
  <c r="AJ94" i="22"/>
  <c r="AP89" i="22"/>
  <c r="AT54" i="22"/>
  <c r="AN36" i="22"/>
  <c r="V4" i="22"/>
  <c r="AT4" i="22"/>
  <c r="AJ82" i="22"/>
  <c r="V96" i="22"/>
  <c r="AT96" i="22"/>
  <c r="AO27" i="22"/>
  <c r="AO74" i="22"/>
  <c r="AU23" i="22"/>
  <c r="AU85" i="22"/>
  <c r="AU19" i="22"/>
  <c r="AK12" i="22"/>
  <c r="AQ13" i="22"/>
  <c r="AQ84" i="22"/>
  <c r="AL91" i="22"/>
  <c r="AQ62" i="22"/>
  <c r="AR10" i="22"/>
  <c r="AS97" i="22"/>
  <c r="AS57" i="22"/>
  <c r="AN37" i="22"/>
  <c r="AN63" i="22"/>
  <c r="AO77" i="22"/>
  <c r="AT36" i="22"/>
  <c r="AJ93" i="22"/>
  <c r="AJ62" i="22"/>
  <c r="AJ28" i="22"/>
  <c r="AP98" i="22"/>
  <c r="AP76" i="22"/>
  <c r="AP46" i="22"/>
  <c r="AU56" i="22"/>
  <c r="AR85" i="22"/>
  <c r="AQ71" i="22"/>
  <c r="AL5" i="22"/>
  <c r="AQ22" i="22"/>
  <c r="AL41" i="22"/>
  <c r="AQ91" i="22"/>
  <c r="AL57" i="22"/>
  <c r="AQ53" i="22"/>
  <c r="AL27" i="22"/>
  <c r="AQ63" i="22"/>
  <c r="AL26" i="22"/>
  <c r="AR22" i="22"/>
  <c r="AR51" i="22"/>
  <c r="AR94" i="22"/>
  <c r="AM52" i="22"/>
  <c r="AR58" i="22"/>
  <c r="AR69" i="22"/>
  <c r="AM92" i="22"/>
  <c r="AM90" i="22"/>
  <c r="AR38" i="22"/>
  <c r="AM98" i="22"/>
  <c r="AM6" i="22"/>
  <c r="AM70" i="22"/>
  <c r="AR31" i="22"/>
  <c r="AM46" i="22"/>
  <c r="AM96" i="22"/>
  <c r="AM53" i="22"/>
  <c r="AJ78" i="22"/>
  <c r="AO23" i="22"/>
  <c r="AT10" i="22"/>
  <c r="AO85" i="22"/>
  <c r="AO46" i="22"/>
  <c r="AJ92" i="22"/>
  <c r="V27" i="22"/>
  <c r="H27" i="22"/>
  <c r="AT27" i="22"/>
  <c r="AJ60" i="22"/>
  <c r="AJ99" i="22"/>
  <c r="AT95" i="22"/>
  <c r="AU8" i="22"/>
  <c r="AP40" i="22"/>
  <c r="AP81" i="22"/>
  <c r="AP19" i="22"/>
  <c r="AP32" i="22"/>
  <c r="AP71" i="22"/>
  <c r="AK10" i="22"/>
  <c r="AP82" i="22"/>
  <c r="AU92" i="22"/>
  <c r="AU90" i="22"/>
  <c r="AK42" i="22"/>
  <c r="AL4" i="22"/>
  <c r="AL54" i="22"/>
  <c r="AS49" i="22"/>
  <c r="AS32" i="22"/>
  <c r="AJ46" i="22"/>
  <c r="AO42" i="22"/>
  <c r="AK58" i="22"/>
  <c r="AK20" i="22"/>
  <c r="AU47" i="22"/>
  <c r="AQ50" i="22"/>
  <c r="AS25" i="22"/>
  <c r="AS70" i="22"/>
  <c r="AS82" i="22"/>
  <c r="AN43" i="22"/>
  <c r="AN62" i="22"/>
  <c r="AO67" i="22"/>
  <c r="V51" i="22"/>
  <c r="H51" i="22"/>
  <c r="AT51" i="22"/>
  <c r="AT21" i="22"/>
  <c r="AK75" i="22"/>
  <c r="AP67" i="22"/>
  <c r="AU69" i="22"/>
  <c r="AM11" i="22"/>
  <c r="AN101" i="22"/>
  <c r="AT48" i="22"/>
  <c r="AK21" i="22"/>
  <c r="AQ66" i="22"/>
  <c r="AJ98" i="22"/>
  <c r="AJ6" i="22"/>
  <c r="AT70" i="22"/>
  <c r="AO72" i="22"/>
  <c r="AJ12" i="22"/>
  <c r="AK81" i="22"/>
  <c r="AU55" i="22"/>
  <c r="AN11" i="22"/>
  <c r="AS90" i="22"/>
  <c r="AM16" i="22"/>
  <c r="AN76" i="22"/>
  <c r="AN2" i="22"/>
  <c r="AM48" i="22"/>
  <c r="AN100" i="22"/>
  <c r="AS50" i="22"/>
  <c r="AN93" i="22"/>
  <c r="AL20" i="22"/>
  <c r="AS93" i="22"/>
  <c r="AL28" i="22"/>
  <c r="AM67" i="22"/>
  <c r="AM33" i="22"/>
  <c r="AJ33" i="22"/>
  <c r="AQ45" i="22"/>
  <c r="AN85" i="22"/>
  <c r="AT62" i="22"/>
  <c r="AR32" i="22"/>
  <c r="AQ85" i="22"/>
  <c r="AR6" i="22"/>
  <c r="AJ31" i="22"/>
  <c r="AN75" i="22"/>
  <c r="AP17" i="22"/>
  <c r="AJ71" i="22"/>
  <c r="AU39" i="22"/>
  <c r="AN38" i="22"/>
  <c r="AS60" i="22"/>
  <c r="AS84" i="22"/>
  <c r="AS79" i="22"/>
  <c r="AM37" i="22"/>
  <c r="AR9" i="22"/>
  <c r="AN35" i="22"/>
  <c r="AR52" i="22"/>
  <c r="AN98" i="22"/>
  <c r="AJ23" i="22"/>
  <c r="AQ93" i="22"/>
  <c r="AN80" i="22"/>
  <c r="AP22" i="22"/>
  <c r="AQ23" i="22"/>
  <c r="AQ100" i="22"/>
  <c r="AM68" i="22"/>
  <c r="AT78" i="22"/>
  <c r="AK66" i="22"/>
  <c r="AQ99" i="22"/>
  <c r="AO14" i="22"/>
  <c r="AP30" i="22"/>
  <c r="AM80" i="22"/>
  <c r="AN82" i="22"/>
  <c r="AN12" i="22"/>
  <c r="AO12" i="22"/>
  <c r="AK57" i="22"/>
  <c r="AM26" i="22"/>
  <c r="AQ80" i="22"/>
  <c r="AL56" i="22"/>
  <c r="AM50" i="22"/>
  <c r="AR48" i="22"/>
  <c r="AR59" i="22"/>
  <c r="AO6" i="22"/>
  <c r="AT57" i="22"/>
  <c r="AO33" i="22"/>
  <c r="AP96" i="22"/>
  <c r="AP4" i="22"/>
  <c r="AU88" i="22"/>
  <c r="AS61" i="22"/>
  <c r="AO52" i="22"/>
  <c r="AL35" i="22"/>
  <c r="AS77" i="22"/>
  <c r="AS55" i="22"/>
  <c r="V91" i="22"/>
  <c r="H91" i="22"/>
  <c r="AT91" i="22"/>
  <c r="AK76" i="22"/>
  <c r="AS96" i="22"/>
  <c r="AS19" i="22"/>
  <c r="AN99" i="22"/>
  <c r="AT32" i="22"/>
  <c r="AU64" i="22"/>
  <c r="AQ86" i="22"/>
  <c r="AO5" i="22"/>
  <c r="AJ49" i="22"/>
  <c r="AJ87" i="22"/>
  <c r="AO26" i="22"/>
  <c r="AS52" i="22"/>
  <c r="AN3" i="22"/>
  <c r="AJ76" i="22"/>
  <c r="AO45" i="22"/>
  <c r="AO92" i="22"/>
  <c r="AT34" i="22"/>
  <c r="AL34" i="22"/>
  <c r="AP10" i="22"/>
  <c r="AU46" i="22"/>
  <c r="AP27" i="22"/>
  <c r="AP26" i="22"/>
  <c r="AL40" i="22"/>
  <c r="AQ36" i="22"/>
  <c r="AQ44" i="22"/>
  <c r="AR13" i="22"/>
  <c r="AM49" i="22"/>
  <c r="AM47" i="22"/>
  <c r="AS78" i="22"/>
  <c r="AS10" i="22"/>
  <c r="AS14" i="22"/>
  <c r="AN81" i="22"/>
  <c r="AS83" i="22"/>
  <c r="AJ65" i="22"/>
  <c r="AJ57" i="22"/>
  <c r="AT44" i="22"/>
  <c r="AJ74" i="22"/>
  <c r="AO25" i="22"/>
  <c r="AU73" i="22"/>
  <c r="AU10" i="22"/>
  <c r="AK101" i="22"/>
  <c r="AU62" i="22"/>
  <c r="AM13" i="22"/>
  <c r="AM45" i="22"/>
  <c r="AM95" i="22"/>
  <c r="AQ75" i="22"/>
  <c r="AL8" i="22"/>
  <c r="AQ70" i="22"/>
  <c r="AL84" i="22"/>
  <c r="AQ69" i="22"/>
  <c r="AL101" i="22"/>
  <c r="AQ55" i="22"/>
  <c r="AL83" i="22"/>
  <c r="AQ54" i="22"/>
  <c r="AL99" i="22"/>
  <c r="AM8" i="22"/>
  <c r="AR46" i="22"/>
  <c r="AR19" i="22"/>
  <c r="AR63" i="22"/>
  <c r="AR61" i="22"/>
  <c r="AR20" i="22"/>
  <c r="AM57" i="22"/>
  <c r="AR64" i="22"/>
  <c r="AM2" i="22"/>
  <c r="AR79" i="22"/>
  <c r="AR14" i="22"/>
  <c r="AM35" i="22"/>
  <c r="AJ5" i="22"/>
  <c r="AJ79" i="22"/>
  <c r="AT41" i="22"/>
  <c r="AO82" i="22"/>
  <c r="AJ101" i="22"/>
  <c r="AO53" i="22"/>
  <c r="V83" i="22"/>
  <c r="AT83" i="22"/>
  <c r="AJ50" i="22"/>
  <c r="AJ52" i="22"/>
  <c r="AU13" i="22"/>
  <c r="AP23" i="22"/>
  <c r="AP51" i="22"/>
  <c r="AK29" i="22"/>
  <c r="AU83" i="22"/>
  <c r="AL71" i="22"/>
  <c r="AQ43" i="22"/>
  <c r="AU7" i="22"/>
  <c r="AP49" i="22"/>
  <c r="AK36" i="22"/>
  <c r="AP53" i="22"/>
  <c r="AP64" i="22"/>
  <c r="AK99" i="22"/>
  <c r="AQ26" i="22"/>
  <c r="AN79" i="22"/>
  <c r="AS40" i="22"/>
  <c r="AS81" i="22"/>
  <c r="AN60" i="22"/>
  <c r="AT23" i="22"/>
  <c r="AO43" i="22"/>
  <c r="AJ16" i="22"/>
  <c r="AK61" i="22"/>
  <c r="AP45" i="22"/>
  <c r="AP52" i="22"/>
  <c r="AQ17" i="22"/>
  <c r="AT11" i="22"/>
  <c r="AN8" i="22"/>
  <c r="AS91" i="22"/>
  <c r="AN89" i="22"/>
  <c r="AN26" i="22"/>
  <c r="AJ77" i="22"/>
  <c r="AT46" i="22"/>
  <c r="V12" i="22"/>
  <c r="H12" i="22"/>
  <c r="AT12" i="22"/>
  <c r="AU6" i="22"/>
  <c r="AP3" i="22"/>
  <c r="AK94" i="22"/>
  <c r="AL55" i="22"/>
  <c r="AN29" i="22"/>
  <c r="AN83" i="22"/>
  <c r="AN52" i="22"/>
  <c r="AO9" i="22"/>
  <c r="AU18" i="22"/>
  <c r="AO28" i="22"/>
  <c r="AT2" i="22"/>
  <c r="AO84" i="22"/>
  <c r="AT53" i="22"/>
  <c r="AT16" i="22"/>
  <c r="AK39" i="22"/>
  <c r="AU91" i="22"/>
  <c r="AK47" i="22"/>
  <c r="AL47" i="22"/>
  <c r="AM21" i="22"/>
  <c r="AS99" i="22"/>
  <c r="AN54" i="22"/>
  <c r="AS95" i="22"/>
  <c r="AS30" i="22"/>
  <c r="AR83" i="22"/>
  <c r="AS5" i="22"/>
  <c r="AN21" i="22"/>
  <c r="AT82" i="22"/>
  <c r="AK59" i="22"/>
  <c r="AL62" i="22"/>
  <c r="AM93" i="22"/>
  <c r="AT59" i="22"/>
  <c r="AP58" i="22"/>
  <c r="AK95" i="22"/>
  <c r="AK14" i="22"/>
  <c r="AO99" i="22"/>
  <c r="AO86" i="22"/>
  <c r="AP79" i="22"/>
  <c r="AQ41" i="22"/>
  <c r="AJ38" i="22"/>
  <c r="AJ61" i="22"/>
  <c r="AL100" i="22"/>
  <c r="AU37" i="22"/>
  <c r="AR90" i="22"/>
  <c r="AS101" i="22"/>
  <c r="AO15" i="22"/>
  <c r="AJ73" i="22"/>
  <c r="AU50" i="22"/>
  <c r="AQ49" i="22"/>
  <c r="AL43" i="22"/>
  <c r="AR70" i="22"/>
  <c r="AR71" i="22"/>
  <c r="AR53" i="22"/>
  <c r="AR5" i="22"/>
  <c r="AT17" i="22"/>
  <c r="AO87" i="22"/>
  <c r="AK67" i="22"/>
  <c r="AR11" i="22"/>
  <c r="AK41" i="22"/>
  <c r="AU26" i="22"/>
  <c r="AS80" i="22"/>
  <c r="AK54" i="22"/>
  <c r="AN74" i="22"/>
  <c r="AK82" i="22"/>
  <c r="AS39" i="22"/>
  <c r="AT22" i="22"/>
  <c r="AJ69" i="22"/>
  <c r="AT87" i="22"/>
  <c r="AJ47" i="22"/>
  <c r="AQ88" i="22"/>
  <c r="AK77" i="22"/>
  <c r="AU81" i="22"/>
  <c r="AP90" i="22"/>
  <c r="AK48" i="22"/>
  <c r="AL58" i="22"/>
  <c r="AL46" i="22"/>
  <c r="AR78" i="22"/>
  <c r="AM20" i="22"/>
  <c r="AM100" i="22"/>
  <c r="AM54" i="22"/>
  <c r="AN77" i="22"/>
  <c r="AS24" i="22"/>
  <c r="AN39" i="22"/>
  <c r="AS74" i="22"/>
  <c r="AT65" i="22"/>
  <c r="AO80" i="22"/>
  <c r="AT89" i="22"/>
  <c r="AT74" i="22"/>
  <c r="AO2" i="22"/>
  <c r="AU78" i="22"/>
  <c r="AP77" i="22"/>
  <c r="AP55" i="22"/>
  <c r="AP12" i="22"/>
  <c r="AM5" i="22"/>
  <c r="AM59" i="22"/>
  <c r="AL73" i="22"/>
  <c r="AQ61" i="22"/>
  <c r="AL10" i="22"/>
  <c r="AQ82" i="22"/>
  <c r="AL36" i="22"/>
  <c r="AQ94" i="22"/>
  <c r="AL44" i="22"/>
  <c r="AQ64" i="22"/>
  <c r="AL42" i="22"/>
  <c r="AS11" i="22"/>
  <c r="AR4" i="22"/>
  <c r="AR49" i="22"/>
  <c r="AR35" i="22"/>
  <c r="AM73" i="22"/>
  <c r="AR40" i="22"/>
  <c r="AM44" i="22"/>
  <c r="AR18" i="22"/>
  <c r="AM9" i="22"/>
  <c r="AR28" i="22"/>
  <c r="AM76" i="22"/>
  <c r="AR41" i="22"/>
  <c r="AR86" i="22"/>
  <c r="AR43" i="22"/>
  <c r="AJ68" i="22"/>
  <c r="AT5" i="22"/>
  <c r="AO76" i="22"/>
  <c r="AO49" i="22"/>
  <c r="AT14" i="22"/>
  <c r="AT101" i="22"/>
  <c r="AJ24" i="22"/>
  <c r="AO34" i="22"/>
  <c r="AT50" i="22"/>
  <c r="AT52" i="22"/>
  <c r="AK28" i="22"/>
  <c r="AK79" i="22"/>
  <c r="AK45" i="22"/>
  <c r="AP100" i="22"/>
  <c r="AK90" i="22"/>
  <c r="AL75" i="22"/>
  <c r="AL87" i="22"/>
  <c r="AK17" i="22"/>
  <c r="AU84" i="22"/>
  <c r="AU57" i="22"/>
  <c r="AU24" i="22"/>
  <c r="AK60" i="22"/>
  <c r="AP33" i="22"/>
  <c r="AQ10" i="22"/>
  <c r="AR16" i="22"/>
  <c r="AS76" i="22"/>
  <c r="AO79" i="22"/>
  <c r="AJ53" i="22"/>
  <c r="AU61" i="22"/>
  <c r="AP72" i="22"/>
  <c r="AK16" i="22"/>
  <c r="AQ92" i="22"/>
  <c r="AS98" i="22"/>
  <c r="AS15" i="22"/>
  <c r="AS37" i="22"/>
  <c r="AT77" i="22"/>
  <c r="AJ35" i="22"/>
  <c r="AJ48" i="22"/>
  <c r="AP5" i="22"/>
  <c r="AU70" i="22"/>
  <c r="AK55" i="22"/>
  <c r="AL37" i="22"/>
  <c r="AS100" i="22"/>
  <c r="AN90" i="22"/>
  <c r="AL11" i="22"/>
  <c r="AP95" i="22"/>
  <c r="AQ29" i="22"/>
  <c r="AJ75" i="22"/>
  <c r="AO8" i="22"/>
  <c r="AT20" i="22"/>
  <c r="AO44" i="22"/>
  <c r="AK85" i="22"/>
  <c r="AK64" i="22"/>
  <c r="AP36" i="22"/>
  <c r="AU12" i="22"/>
  <c r="AQ60" i="22"/>
  <c r="AR62" i="22"/>
  <c r="AN6" i="22"/>
  <c r="AS9" i="22"/>
  <c r="AN46" i="22"/>
  <c r="AS65" i="22"/>
  <c r="AM39" i="22"/>
  <c r="AN4" i="22"/>
  <c r="AS42" i="22"/>
  <c r="AO11" i="22"/>
  <c r="AJ21" i="22"/>
  <c r="AJ59" i="22"/>
  <c r="AU60" i="22"/>
  <c r="AL45" i="22"/>
  <c r="AM88" i="22"/>
  <c r="AT94" i="22"/>
  <c r="AK46" i="22"/>
  <c r="AL32" i="22"/>
  <c r="AN53" i="22"/>
  <c r="AO35" i="22"/>
  <c r="AP75" i="22"/>
  <c r="AQ2" i="22"/>
  <c r="AL31" i="22"/>
  <c r="AQ21" i="22"/>
  <c r="AL95" i="22"/>
  <c r="AM24" i="22"/>
  <c r="AM71" i="22"/>
  <c r="AM55" i="22"/>
  <c r="AT31" i="22"/>
  <c r="AO18" i="22"/>
  <c r="AU14" i="22"/>
  <c r="AQ72" i="22"/>
  <c r="AK93" i="22"/>
  <c r="AN56" i="22"/>
  <c r="AU51" i="22"/>
  <c r="AP43" i="22"/>
  <c r="AN30" i="22"/>
  <c r="AS34" i="22"/>
  <c r="AO30" i="22"/>
  <c r="AT69" i="22"/>
  <c r="AO93" i="22"/>
  <c r="AT47" i="22"/>
  <c r="AP68" i="22"/>
  <c r="AU49" i="22"/>
  <c r="AK96" i="22"/>
  <c r="AP88" i="22"/>
  <c r="AU48" i="22"/>
  <c r="AQ67" i="22"/>
  <c r="AQ97" i="22"/>
  <c r="AQ57" i="22"/>
  <c r="AL21" i="22"/>
  <c r="AR67" i="22"/>
  <c r="AM87" i="22"/>
  <c r="AM12" i="22"/>
  <c r="AN23" i="22"/>
  <c r="AS66" i="22"/>
  <c r="AS86" i="22"/>
  <c r="AN96" i="22"/>
  <c r="AN55" i="22"/>
  <c r="AN48" i="22"/>
  <c r="AT97" i="22"/>
  <c r="AO81" i="22"/>
  <c r="AO37" i="22"/>
  <c r="AJ26" i="22"/>
  <c r="AT8" i="22"/>
  <c r="AK5" i="22"/>
  <c r="AP15" i="22"/>
  <c r="AU44" i="22"/>
  <c r="AU74" i="22"/>
  <c r="AR76" i="22"/>
  <c r="AM101" i="22"/>
  <c r="AL68" i="22"/>
  <c r="AQ4" i="22"/>
  <c r="AL79" i="22"/>
  <c r="AQ20" i="22"/>
  <c r="AL14" i="22"/>
  <c r="AQ81" i="22"/>
  <c r="AL92" i="22"/>
  <c r="AQ39" i="22"/>
  <c r="AL60" i="22"/>
  <c r="AQ33" i="22"/>
  <c r="AR98" i="22"/>
  <c r="AR81" i="22"/>
  <c r="AM27" i="22"/>
  <c r="AM42" i="22"/>
  <c r="AM3" i="22"/>
  <c r="AR80" i="22"/>
  <c r="AL69" i="22"/>
  <c r="AM75" i="22"/>
  <c r="AR8" i="22"/>
  <c r="AM91" i="22"/>
  <c r="AR57" i="22"/>
  <c r="AM94" i="22"/>
  <c r="AT68" i="22"/>
  <c r="AJ8" i="22"/>
  <c r="V3" i="22"/>
  <c r="H3" i="22"/>
  <c r="AT3" i="22"/>
  <c r="AJ84" i="22"/>
  <c r="AO51" i="22"/>
  <c r="AT72" i="22"/>
  <c r="V24" i="22"/>
  <c r="H24" i="22"/>
  <c r="AT24" i="22"/>
  <c r="AJ88" i="22"/>
  <c r="AO63" i="22"/>
  <c r="AO32" i="22"/>
  <c r="AK73" i="22"/>
  <c r="AU3" i="22"/>
  <c r="AP69" i="22"/>
  <c r="AK43" i="22"/>
  <c r="AU42" i="22"/>
  <c r="AL6" i="22"/>
  <c r="AQ27" i="22"/>
  <c r="AP61" i="22"/>
  <c r="AP20" i="22"/>
  <c r="AP80" i="22"/>
  <c r="AK89" i="22"/>
  <c r="AP18" i="22"/>
  <c r="AU52" i="22"/>
  <c r="AL82" i="22"/>
  <c r="AN68" i="22"/>
  <c r="AS22" i="22"/>
  <c r="AN14" i="22"/>
  <c r="AN92" i="22"/>
  <c r="AJ22" i="22"/>
  <c r="AJ55" i="22"/>
  <c r="AK71" i="22"/>
  <c r="AU76" i="22"/>
  <c r="AU100" i="22"/>
  <c r="AL53" i="22"/>
  <c r="AN13" i="22"/>
  <c r="AN7" i="22"/>
  <c r="AS20" i="22"/>
  <c r="AS21" i="22"/>
  <c r="AJ15" i="22"/>
  <c r="AJ80" i="22"/>
  <c r="AT33" i="22"/>
  <c r="AK2" i="22"/>
  <c r="AJ2" i="22"/>
  <c r="AP66" i="22"/>
  <c r="AP83" i="22"/>
  <c r="AS47" i="22"/>
  <c r="AU11" i="22"/>
  <c r="AU20" i="22"/>
  <c r="AT75" i="22"/>
  <c r="AJ4" i="22"/>
  <c r="AO65" i="22"/>
  <c r="AO89" i="22"/>
  <c r="AU82" i="22"/>
  <c r="AK63" i="22"/>
  <c r="AK35" i="22"/>
  <c r="AU32" i="22"/>
  <c r="AM38" i="22"/>
  <c r="AR27" i="22"/>
  <c r="AM63" i="22"/>
  <c r="AP11" i="22"/>
  <c r="AN71" i="22"/>
  <c r="AK11" i="22"/>
  <c r="AJ39" i="22"/>
  <c r="AU38" i="22"/>
  <c r="AM15" i="22"/>
  <c r="AO55" i="22"/>
  <c r="AU30" i="22"/>
  <c r="AR91" i="22"/>
  <c r="AL17" i="22"/>
  <c r="AQ48" i="22"/>
  <c r="AM36" i="22"/>
  <c r="AR23" i="22"/>
  <c r="AM56" i="22"/>
  <c r="AR29" i="22"/>
  <c r="AJ41" i="22"/>
  <c r="AJ83" i="22"/>
  <c r="AK68" i="22"/>
  <c r="AU27" i="22"/>
  <c r="AU45" i="22"/>
  <c r="AQ79" i="22"/>
  <c r="AN65" i="22"/>
  <c r="AT100" i="22"/>
  <c r="AL23" i="22"/>
  <c r="AN86" i="22"/>
  <c r="AT61" i="22"/>
  <c r="AP78" i="22"/>
  <c r="AN25" i="22"/>
  <c r="AS63" i="22"/>
  <c r="AO10" i="22"/>
  <c r="AO59" i="22"/>
  <c r="AT55" i="22"/>
  <c r="AJ64" i="22"/>
  <c r="AU98" i="22"/>
  <c r="AP84" i="22"/>
  <c r="AU94" i="22"/>
  <c r="AP56" i="22"/>
  <c r="AP99" i="22"/>
  <c r="AL76" i="22"/>
  <c r="AL85" i="22"/>
  <c r="AL81" i="22"/>
  <c r="AL39" i="22"/>
  <c r="AM23" i="22"/>
  <c r="AR65" i="22"/>
  <c r="AR24" i="22"/>
  <c r="AR74" i="22"/>
  <c r="AS17" i="22"/>
  <c r="AN15" i="22"/>
  <c r="AN91" i="22"/>
  <c r="AN34" i="22"/>
  <c r="AJ14" i="22"/>
  <c r="AJ72" i="22"/>
  <c r="AO39" i="22"/>
  <c r="AT26" i="22"/>
  <c r="V7" i="22"/>
  <c r="H7" i="22"/>
  <c r="AT7" i="22"/>
  <c r="AP2" i="22"/>
  <c r="T97" i="22"/>
  <c r="F97" i="22"/>
  <c r="AK97" i="22"/>
  <c r="AP37" i="22"/>
  <c r="AP38" i="22"/>
  <c r="AM66" i="22"/>
  <c r="AM29" i="22"/>
  <c r="AQ25" i="22"/>
  <c r="AL7" i="22"/>
  <c r="AQ77" i="22"/>
  <c r="AL65" i="22"/>
  <c r="AQ46" i="22"/>
  <c r="AL72" i="22"/>
  <c r="AQ19" i="22"/>
  <c r="AL90" i="22"/>
  <c r="AQ12" i="22"/>
  <c r="AL52" i="22"/>
  <c r="AM65" i="22"/>
  <c r="AR12" i="22"/>
  <c r="AM78" i="22"/>
  <c r="AM14" i="22"/>
  <c r="AM89" i="22"/>
  <c r="AM62" i="22"/>
  <c r="AL80" i="22"/>
  <c r="AM4" i="22"/>
  <c r="AR3" i="22"/>
  <c r="AR84" i="22"/>
  <c r="AO98" i="22"/>
  <c r="AO4" i="22"/>
  <c r="AO22" i="22"/>
  <c r="V84" i="22"/>
  <c r="AT84" i="22"/>
  <c r="AJ86" i="22"/>
  <c r="V29" i="22"/>
  <c r="AT29" i="22"/>
  <c r="AJ44" i="22"/>
  <c r="AT88" i="22"/>
  <c r="AO54" i="22"/>
  <c r="AJ9" i="22"/>
  <c r="AP25" i="22"/>
  <c r="AU66" i="22"/>
  <c r="AU36" i="22"/>
  <c r="AK92" i="22"/>
  <c r="AK26" i="22"/>
  <c r="AQ5" i="22"/>
  <c r="AU79" i="22"/>
  <c r="AU65" i="22"/>
  <c r="AK72" i="22"/>
  <c r="AK27" i="22"/>
  <c r="AK50" i="22"/>
  <c r="AK9" i="22"/>
  <c r="AQ59" i="22"/>
  <c r="AS75" i="22"/>
  <c r="AS51" i="22"/>
  <c r="AN24" i="22"/>
  <c r="AT15" i="22"/>
  <c r="AO83" i="22"/>
  <c r="AU75" i="22"/>
  <c r="AK22" i="22"/>
  <c r="AK87" i="22"/>
  <c r="AQ73" i="22"/>
  <c r="AL22" i="22"/>
  <c r="AQ89" i="22"/>
  <c r="AS58" i="22"/>
  <c r="AN59" i="22"/>
  <c r="AN88" i="22"/>
  <c r="AN9" i="22"/>
  <c r="AJ20" i="22"/>
  <c r="AJ81" i="22"/>
  <c r="AO95" i="22"/>
  <c r="AP8" i="22"/>
  <c r="AK15" i="22"/>
  <c r="AK34" i="22"/>
  <c r="AL18" i="22"/>
  <c r="AS94" i="22"/>
  <c r="AS64" i="22"/>
  <c r="AO90" i="22"/>
  <c r="AP86" i="22"/>
  <c r="AL2" i="22"/>
  <c r="AQ83" i="22"/>
  <c r="AO73" i="22"/>
  <c r="AO7" i="22"/>
  <c r="AT85" i="22"/>
  <c r="AJ34" i="22"/>
  <c r="AK91" i="22"/>
  <c r="AU54" i="22"/>
  <c r="AK80" i="22"/>
  <c r="AU16" i="22"/>
  <c r="AQ9" i="22"/>
  <c r="AR99" i="22"/>
  <c r="AS7" i="22"/>
  <c r="AR50" i="22"/>
  <c r="AN94" i="22"/>
  <c r="AM64" i="22"/>
  <c r="AS67" i="22"/>
  <c r="AL33" i="22"/>
  <c r="AN58" i="22"/>
  <c r="AQ52" i="22"/>
  <c r="AK37" i="22"/>
  <c r="AM19" i="22"/>
  <c r="AN84" i="22"/>
  <c r="AL48" i="22"/>
  <c r="AO41" i="22"/>
  <c r="AT35" i="22"/>
  <c r="AJ19" i="22"/>
  <c r="V18" i="22"/>
  <c r="AT18" i="22"/>
  <c r="AP13" i="22"/>
  <c r="AP65" i="22"/>
  <c r="AU87" i="22"/>
  <c r="AP60" i="22"/>
  <c r="AU33" i="22"/>
  <c r="AL70" i="22"/>
  <c r="AQ31" i="22"/>
  <c r="AL96" i="22"/>
  <c r="AR17" i="22"/>
  <c r="AM85" i="22"/>
  <c r="AR44" i="22"/>
  <c r="AR26" i="22"/>
  <c r="AN61" i="22"/>
  <c r="AN49" i="22"/>
  <c r="AN69" i="22"/>
  <c r="AS29" i="22"/>
  <c r="AN19" i="22"/>
  <c r="AN33" i="22"/>
  <c r="AT86" i="22"/>
  <c r="AO96" i="22"/>
  <c r="AJ90" i="22"/>
  <c r="AO48" i="22"/>
  <c r="AO58" i="22"/>
  <c r="AK7" i="22"/>
  <c r="AK86" i="22"/>
  <c r="AK88" i="22"/>
  <c r="AU9" i="22"/>
  <c r="AM41" i="22"/>
  <c r="AQ98" i="22"/>
  <c r="AL78" i="22"/>
  <c r="AQ76" i="22"/>
  <c r="AL66" i="22"/>
  <c r="AQ51" i="22"/>
  <c r="AL59" i="22"/>
  <c r="AQ87" i="22"/>
  <c r="AL89" i="22"/>
  <c r="AQ18" i="22"/>
  <c r="AL74" i="22"/>
  <c r="AM28" i="22"/>
  <c r="AM17" i="22"/>
  <c r="AR39" i="22"/>
  <c r="AR2" i="22"/>
  <c r="AM72" i="22"/>
  <c r="AR37" i="22"/>
  <c r="AR54" i="22"/>
  <c r="AR73" i="22"/>
  <c r="AM22" i="22"/>
  <c r="AM40" i="22"/>
  <c r="AR45" i="22"/>
  <c r="AR101" i="22"/>
  <c r="AR92" i="22"/>
  <c r="AJ13" i="22"/>
  <c r="AJ7" i="22"/>
  <c r="AT30" i="22"/>
  <c r="AO20" i="22"/>
  <c r="AT45" i="22"/>
  <c r="AO100" i="22"/>
  <c r="AO19" i="22"/>
  <c r="AO47" i="22"/>
  <c r="AJ42" i="22"/>
  <c r="AT9" i="22"/>
  <c r="AK78" i="22"/>
  <c r="AU41" i="22"/>
  <c r="AU59" i="22"/>
  <c r="AU93" i="22"/>
  <c r="AP48" i="22"/>
  <c r="AL38" i="22"/>
  <c r="AK3" i="22"/>
  <c r="AJ3" i="22"/>
  <c r="AU97" i="22"/>
  <c r="AU29" i="22"/>
  <c r="AP21" i="22"/>
  <c r="AP63" i="22"/>
  <c r="AP16" i="22"/>
  <c r="AQ24" i="22"/>
  <c r="AN78" i="22"/>
  <c r="AN45" i="22"/>
  <c r="AS38" i="22"/>
  <c r="AO97" i="22"/>
  <c r="AT39" i="22"/>
  <c r="AP73" i="22"/>
  <c r="AK70" i="22"/>
  <c r="AP24" i="22"/>
  <c r="AL25" i="22"/>
  <c r="AN67" i="22"/>
  <c r="AN97" i="22"/>
  <c r="AS35" i="22"/>
  <c r="AN95" i="22"/>
  <c r="AT40" i="22"/>
  <c r="AJ96" i="22"/>
  <c r="AK98" i="22"/>
  <c r="AU4" i="22"/>
  <c r="AK49" i="22"/>
  <c r="AP50" i="22"/>
  <c r="AS18" i="22"/>
  <c r="AO56" i="22"/>
  <c r="AU80" i="22"/>
  <c r="AQ7" i="22"/>
  <c r="AL63" i="22"/>
  <c r="AJ25" i="22"/>
  <c r="AT76" i="22"/>
  <c r="AO36" i="22"/>
  <c r="AO60" i="22"/>
  <c r="AK69" i="22"/>
  <c r="AP74" i="22"/>
  <c r="AU96" i="22"/>
  <c r="AQ65" i="22"/>
  <c r="AL16" i="22"/>
  <c r="AS45" i="22"/>
  <c r="AR88" i="22"/>
  <c r="AR42" i="22"/>
  <c r="AS72" i="22"/>
  <c r="AS68" i="22"/>
  <c r="AS44" i="22"/>
  <c r="AM34" i="22"/>
  <c r="AR60" i="22"/>
  <c r="AJ11" i="22"/>
  <c r="AS6" i="22"/>
  <c r="AK51" i="22"/>
  <c r="AR66" i="22"/>
  <c r="AN70" i="22"/>
  <c r="AT93" i="22"/>
  <c r="AU28" i="22"/>
  <c r="AR47" i="22"/>
  <c r="AL30" i="22"/>
  <c r="AL24" i="22"/>
  <c r="AQ47" i="22"/>
  <c r="AM30" i="22"/>
  <c r="AR15" i="22"/>
  <c r="AM82" i="22"/>
  <c r="AT66" i="22"/>
  <c r="AT60" i="22"/>
  <c r="AU31" i="22"/>
  <c r="AQ101" i="22"/>
  <c r="AP34" i="22"/>
  <c r="AN17" i="22"/>
  <c r="AS16" i="22"/>
  <c r="AP31" i="22"/>
  <c r="AQ42" i="22"/>
  <c r="AS53" i="22"/>
  <c r="AK25" i="22"/>
  <c r="AN72" i="22"/>
  <c r="AU34" i="22"/>
  <c r="AO66" i="22"/>
  <c r="AU15" i="22"/>
  <c r="AS59" i="22"/>
  <c r="AS26" i="22"/>
  <c r="AN16" i="22"/>
  <c r="AL19" i="22"/>
  <c r="AS71" i="22"/>
  <c r="AT98" i="22"/>
  <c r="AT49" i="22"/>
  <c r="AO57" i="22"/>
  <c r="AT19" i="22"/>
  <c r="AO50" i="22"/>
  <c r="AK6" i="22"/>
  <c r="AK40" i="22"/>
  <c r="AP93" i="22"/>
  <c r="AU63" i="22"/>
  <c r="AQ68" i="22"/>
  <c r="AQ14" i="22"/>
  <c r="AQ90" i="22"/>
  <c r="AM61" i="22"/>
  <c r="AN20" i="22"/>
  <c r="AS36" i="22"/>
  <c r="AS56" i="22"/>
  <c r="AN32" i="22"/>
  <c r="AO91" i="22"/>
  <c r="AJ29" i="22"/>
  <c r="AT90" i="22"/>
  <c r="V13" i="22"/>
  <c r="AT13" i="22"/>
  <c r="AO61" i="22"/>
  <c r="AU67" i="22"/>
  <c r="AU86" i="22"/>
  <c r="AP47" i="22"/>
  <c r="AM84" i="22"/>
  <c r="AR87" i="22"/>
  <c r="AL13" i="22"/>
  <c r="AQ58" i="22"/>
  <c r="AL3" i="22"/>
  <c r="AQ40" i="22"/>
  <c r="AL86" i="22"/>
  <c r="AQ96" i="22"/>
  <c r="AL93" i="22"/>
  <c r="AQ34" i="22"/>
  <c r="AL50" i="22"/>
  <c r="AQ32" i="22"/>
  <c r="AR75" i="22"/>
  <c r="AR100" i="22"/>
  <c r="AM99" i="22"/>
  <c r="AM10" i="22"/>
  <c r="AM86" i="22"/>
  <c r="AR96" i="22"/>
  <c r="AR21" i="22"/>
  <c r="AM25" i="22"/>
  <c r="AR7" i="22"/>
  <c r="AM69" i="22"/>
  <c r="AM81" i="22"/>
  <c r="AT28" i="22"/>
  <c r="AJ67" i="22"/>
  <c r="AO70" i="22"/>
  <c r="AO40" i="22"/>
  <c r="AO69" i="22"/>
  <c r="AJ43" i="22"/>
  <c r="AJ89" i="22"/>
  <c r="AT56" i="22"/>
  <c r="AT42" i="22"/>
  <c r="AO16" i="22"/>
  <c r="AP6" i="22"/>
  <c r="AK84" i="22"/>
  <c r="AP35" i="22"/>
  <c r="AK24" i="22"/>
  <c r="AU99" i="22"/>
  <c r="AQ3" i="22"/>
  <c r="AU68" i="22"/>
  <c r="AK30" i="22"/>
  <c r="AP85" i="22"/>
  <c r="AU43" i="22"/>
  <c r="AK83" i="22"/>
  <c r="AK62" i="22"/>
  <c r="AU95" i="22"/>
  <c r="AS2" i="22"/>
  <c r="AN66" i="22"/>
  <c r="AS69" i="22"/>
  <c r="AN27" i="22"/>
  <c r="AS48" i="22"/>
  <c r="AJ51" i="22"/>
  <c r="AJ18" i="22"/>
  <c r="AU25" i="22"/>
  <c r="AU77" i="22"/>
  <c r="AK19" i="22"/>
  <c r="AQ78" i="22"/>
  <c r="AL77" i="22"/>
  <c r="AN73" i="22"/>
  <c r="AS23" i="22"/>
  <c r="AS85" i="22"/>
  <c r="AJ58" i="22"/>
  <c r="AJ85" i="22"/>
  <c r="AO24" i="22"/>
  <c r="AU71" i="22"/>
  <c r="AP7" i="22"/>
  <c r="AP97" i="22"/>
  <c r="AP42" i="22"/>
  <c r="AS4" i="22"/>
  <c r="AS87" i="22"/>
  <c r="AS54" i="22"/>
  <c r="AT64" i="22"/>
  <c r="AP92" i="22"/>
  <c r="AL61" i="22"/>
  <c r="AL12" i="22"/>
  <c r="AT25" i="22"/>
  <c r="AO3" i="22"/>
  <c r="AO101" i="22"/>
  <c r="AJ63" i="22"/>
  <c r="AP59" i="22"/>
  <c r="AK33" i="22"/>
  <c r="AK100" i="22"/>
  <c r="AS92" i="22"/>
  <c r="AR56" i="22"/>
  <c r="AS3" i="22"/>
  <c r="AM32" i="22"/>
  <c r="AS13" i="22"/>
  <c r="AS88" i="22"/>
  <c r="AN40" i="22"/>
  <c r="AR95" i="22"/>
  <c r="AU22" i="22"/>
  <c r="AJ66" i="22"/>
  <c r="AM77" i="22"/>
  <c r="AT92" i="22"/>
  <c r="AQ11" i="22"/>
  <c r="AU89" i="22"/>
  <c r="AP87" i="22"/>
  <c r="AQ74" i="22"/>
  <c r="AK23" i="22"/>
  <c r="AN10" i="22"/>
  <c r="AO17" i="22"/>
  <c r="AU35" i="22"/>
  <c r="AN44" i="22"/>
  <c r="AO13" i="22"/>
  <c r="AP29" i="22"/>
  <c r="AS8" i="22"/>
  <c r="AQ28" i="22"/>
  <c r="AP101" i="22"/>
  <c r="AN28" i="22"/>
  <c r="AT71" i="22"/>
  <c r="AJ40" i="22"/>
  <c r="AT80" i="22"/>
  <c r="AT37" i="22"/>
  <c r="AT63" i="22"/>
  <c r="AU2" i="22"/>
  <c r="AU40" i="22"/>
  <c r="AP44" i="22"/>
  <c r="AP62" i="22"/>
  <c r="AL98" i="22"/>
  <c r="AL15" i="22"/>
  <c r="AL51" i="22"/>
  <c r="AL94" i="22"/>
  <c r="AQ56" i="22"/>
  <c r="AM51" i="22"/>
  <c r="AR89" i="22"/>
  <c r="AN22" i="22"/>
  <c r="AN87" i="22"/>
  <c r="AS89" i="22"/>
  <c r="AN18" i="22"/>
  <c r="AJ30" i="22"/>
  <c r="AJ45" i="22"/>
  <c r="AT43" i="22"/>
  <c r="AJ56" i="22"/>
  <c r="AO71" i="22"/>
  <c r="AT79" i="22"/>
  <c r="AU17" i="22"/>
  <c r="AP91" i="22"/>
  <c r="AK56" i="22"/>
  <c r="AM60" i="22"/>
  <c r="AM97" i="22"/>
  <c r="AR55" i="22"/>
  <c r="AQ6" i="22"/>
  <c r="AL67" i="22"/>
  <c r="AQ15" i="22"/>
  <c r="AL97" i="22"/>
  <c r="AQ35" i="22"/>
  <c r="AL29" i="22"/>
  <c r="AQ37" i="22"/>
  <c r="AL88" i="22"/>
  <c r="AQ38" i="22"/>
  <c r="AL9" i="22"/>
  <c r="AR25" i="22"/>
  <c r="AM79" i="22"/>
  <c r="AM31" i="22"/>
  <c r="AM43" i="22"/>
  <c r="AR34" i="22"/>
  <c r="AR33" i="22"/>
  <c r="AM7" i="22"/>
  <c r="AR77" i="22"/>
  <c r="AM83" i="22"/>
  <c r="AM74" i="22"/>
  <c r="AR68" i="22"/>
  <c r="AM58" i="22"/>
  <c r="AR30" i="22"/>
  <c r="AR97" i="22"/>
  <c r="AR72" i="22"/>
  <c r="AR93" i="22"/>
  <c r="AT73" i="22"/>
  <c r="AT67" i="22"/>
  <c r="AJ10" i="22"/>
  <c r="AJ97" i="22"/>
  <c r="AJ36" i="22"/>
  <c r="AO94" i="22"/>
  <c r="AJ27" i="22"/>
  <c r="AO64" i="22"/>
  <c r="AO38" i="22"/>
  <c r="AJ95" i="22"/>
  <c r="AU5" i="22"/>
  <c r="AK65" i="22"/>
  <c r="AU101" i="22"/>
  <c r="AK44" i="22"/>
  <c r="AK52" i="22"/>
  <c r="AL49" i="22"/>
  <c r="AK13" i="22"/>
  <c r="AP70" i="22"/>
  <c r="AK31" i="22"/>
  <c r="AP94" i="22"/>
  <c r="AP39" i="22"/>
  <c r="AP54" i="22"/>
  <c r="AN41" i="22"/>
  <c r="AS46" i="22"/>
  <c r="AS33" i="22"/>
  <c r="AJ91" i="22"/>
  <c r="AO62" i="22"/>
  <c r="AK4" i="22"/>
  <c r="AP41" i="22"/>
  <c r="AU21" i="22"/>
  <c r="AQ8" i="22"/>
  <c r="AL64" i="22"/>
  <c r="AN31" i="22"/>
  <c r="AN50" i="22"/>
  <c r="V58" i="22"/>
  <c r="AT58" i="22"/>
  <c r="AO31" i="22"/>
  <c r="AJ37" i="22"/>
  <c r="AP28" i="22"/>
  <c r="AU58" i="22"/>
  <c r="AP14" i="22"/>
  <c r="AK32" i="22"/>
  <c r="AN57" i="22"/>
  <c r="AS12" i="22"/>
  <c r="AT38" i="22"/>
  <c r="AK53" i="22"/>
  <c r="AQ30" i="22"/>
  <c r="AO68" i="22"/>
  <c r="AO78" i="22"/>
  <c r="AJ70" i="22"/>
  <c r="AT81" i="22"/>
  <c r="AJ54" i="22"/>
  <c r="AP57" i="22"/>
  <c r="AP9" i="22"/>
  <c r="AU53" i="22"/>
  <c r="AQ95" i="22"/>
  <c r="AS27" i="22"/>
  <c r="AM18" i="22"/>
  <c r="AS41" i="22"/>
  <c r="AN47" i="22"/>
  <c r="AS73" i="22"/>
  <c r="AN64" i="22"/>
  <c r="AN51" i="22"/>
  <c r="AS31" i="22"/>
  <c r="AS43" i="22"/>
  <c r="S61" i="22"/>
  <c r="S39" i="22"/>
  <c r="S73" i="22"/>
  <c r="E73" i="22"/>
  <c r="S76" i="22"/>
  <c r="V34" i="22"/>
  <c r="H34" i="22"/>
  <c r="S65" i="22"/>
  <c r="E65" i="22"/>
  <c r="S57" i="22"/>
  <c r="S74" i="22"/>
  <c r="E74" i="22"/>
  <c r="S69" i="22"/>
  <c r="S47" i="22"/>
  <c r="E47" i="22"/>
  <c r="S8" i="22"/>
  <c r="S84" i="22"/>
  <c r="S64" i="22"/>
  <c r="S14" i="22"/>
  <c r="E14" i="22"/>
  <c r="S72" i="22"/>
  <c r="E72" i="22"/>
  <c r="S86" i="22"/>
  <c r="S26" i="22"/>
  <c r="E26" i="22"/>
  <c r="V35" i="22"/>
  <c r="H35" i="22"/>
  <c r="S19" i="22"/>
  <c r="S90" i="22"/>
  <c r="S13" i="22"/>
  <c r="S7" i="22"/>
  <c r="E7" i="22"/>
  <c r="S29" i="22"/>
  <c r="S67" i="22"/>
  <c r="S43" i="22"/>
  <c r="S51" i="22"/>
  <c r="E51" i="22"/>
  <c r="S18" i="22"/>
  <c r="S58" i="22"/>
  <c r="S85" i="22"/>
  <c r="S63" i="22"/>
  <c r="S89" i="22"/>
  <c r="S56" i="22"/>
  <c r="S93" i="22"/>
  <c r="S62" i="22"/>
  <c r="S28" i="22"/>
  <c r="S78" i="22"/>
  <c r="S92" i="22"/>
  <c r="S60" i="22"/>
  <c r="S46" i="22"/>
  <c r="E46" i="22"/>
  <c r="S98" i="22"/>
  <c r="S6" i="22"/>
  <c r="E6" i="22"/>
  <c r="S12" i="22"/>
  <c r="S23" i="22"/>
  <c r="E23" i="22"/>
  <c r="S100" i="22"/>
  <c r="S21" i="22"/>
  <c r="S33" i="22"/>
  <c r="E33" i="22"/>
  <c r="S66" i="22"/>
  <c r="S59" i="22"/>
  <c r="E59" i="22"/>
  <c r="S17" i="22"/>
  <c r="E17" i="22"/>
  <c r="S31" i="22"/>
  <c r="E31" i="22"/>
  <c r="S32" i="22"/>
  <c r="S94" i="22"/>
  <c r="S38" i="22"/>
  <c r="S97" i="22"/>
  <c r="S91" i="22"/>
  <c r="S37" i="22"/>
  <c r="E37" i="22"/>
  <c r="S70" i="22"/>
  <c r="E70" i="22"/>
  <c r="S54" i="22"/>
  <c r="S41" i="22"/>
  <c r="V31" i="22"/>
  <c r="S83" i="22"/>
  <c r="S71" i="22"/>
  <c r="S49" i="22"/>
  <c r="S87" i="22"/>
  <c r="S5" i="22"/>
  <c r="E5" i="22"/>
  <c r="S79" i="22"/>
  <c r="S101" i="22"/>
  <c r="E101" i="22"/>
  <c r="S50" i="22"/>
  <c r="S52" i="22"/>
  <c r="S16" i="22"/>
  <c r="E16" i="22"/>
  <c r="S77" i="22"/>
  <c r="V89" i="22"/>
  <c r="S68" i="22"/>
  <c r="S24" i="22"/>
  <c r="E24" i="22"/>
  <c r="S53" i="22"/>
  <c r="E53" i="22"/>
  <c r="S35" i="22"/>
  <c r="E35" i="22"/>
  <c r="S48" i="22"/>
  <c r="S75" i="22"/>
  <c r="S88" i="22"/>
  <c r="S22" i="22"/>
  <c r="S55" i="22"/>
  <c r="S15" i="22"/>
  <c r="S80" i="22"/>
  <c r="S4" i="22"/>
  <c r="E4" i="22"/>
  <c r="S44" i="22"/>
  <c r="S9" i="22"/>
  <c r="T9" i="22"/>
  <c r="F9" i="22"/>
  <c r="V15" i="22"/>
  <c r="S20" i="22"/>
  <c r="E20" i="22"/>
  <c r="S81" i="22"/>
  <c r="S34" i="22"/>
  <c r="E34" i="22"/>
  <c r="S42" i="22"/>
  <c r="S96" i="22"/>
  <c r="S25" i="22"/>
  <c r="E25" i="22"/>
  <c r="T12" i="22"/>
  <c r="F12" i="22"/>
  <c r="V10" i="22"/>
  <c r="H10" i="22"/>
  <c r="V95" i="22"/>
  <c r="T20" i="22"/>
  <c r="F20" i="22"/>
  <c r="V21" i="22"/>
  <c r="T75" i="22"/>
  <c r="F75" i="22"/>
  <c r="T21" i="22"/>
  <c r="F21" i="22"/>
  <c r="V70" i="22"/>
  <c r="H70" i="22"/>
  <c r="V57" i="22"/>
  <c r="V100" i="22"/>
  <c r="V32" i="22"/>
  <c r="H32" i="22"/>
  <c r="V5" i="22"/>
  <c r="V68" i="22"/>
  <c r="T58" i="22"/>
  <c r="F58" i="22"/>
  <c r="T81" i="22"/>
  <c r="F81" i="22"/>
  <c r="T10" i="22"/>
  <c r="F10" i="22"/>
  <c r="V93" i="22"/>
  <c r="H93" i="22"/>
  <c r="V59" i="22"/>
  <c r="V94" i="22"/>
  <c r="V17" i="22"/>
  <c r="T68" i="22"/>
  <c r="F68" i="22"/>
  <c r="T93" i="22"/>
  <c r="F93" i="22"/>
  <c r="V61" i="22"/>
  <c r="H61" i="22"/>
  <c r="V54" i="22"/>
  <c r="H54" i="22"/>
  <c r="V41" i="22"/>
  <c r="H41" i="22"/>
  <c r="V53" i="22"/>
  <c r="H53" i="22"/>
  <c r="V36" i="22"/>
  <c r="V22" i="22"/>
  <c r="V87" i="22"/>
  <c r="H87" i="22"/>
  <c r="V101" i="22"/>
  <c r="V77" i="22"/>
  <c r="V97" i="22"/>
  <c r="V72" i="22"/>
  <c r="V33" i="22"/>
  <c r="H33" i="22"/>
  <c r="S82" i="22"/>
  <c r="T57" i="22"/>
  <c r="V69" i="22"/>
  <c r="H69" i="22"/>
  <c r="V47" i="22"/>
  <c r="H47" i="22"/>
  <c r="U68" i="22"/>
  <c r="G68" i="22"/>
  <c r="T96" i="22"/>
  <c r="F96" i="22"/>
  <c r="U88" i="22"/>
  <c r="V8" i="22"/>
  <c r="T5" i="22"/>
  <c r="F5" i="22"/>
  <c r="U15" i="22"/>
  <c r="G15" i="22"/>
  <c r="T73" i="22"/>
  <c r="U69" i="22"/>
  <c r="G69" i="22"/>
  <c r="T43" i="22"/>
  <c r="F43" i="22"/>
  <c r="U61" i="22"/>
  <c r="G61" i="22"/>
  <c r="U20" i="22"/>
  <c r="G20" i="22"/>
  <c r="U80" i="22"/>
  <c r="G80" i="22"/>
  <c r="T89" i="22"/>
  <c r="F89" i="22"/>
  <c r="U18" i="22"/>
  <c r="G18" i="22"/>
  <c r="T71" i="22"/>
  <c r="F71" i="22"/>
  <c r="T2" i="22"/>
  <c r="F2" i="22"/>
  <c r="U66" i="22"/>
  <c r="G66" i="22"/>
  <c r="U83" i="22"/>
  <c r="G83" i="22"/>
  <c r="V75" i="22"/>
  <c r="H75" i="22"/>
  <c r="T63" i="22"/>
  <c r="T35" i="22"/>
  <c r="F35" i="22"/>
  <c r="U11" i="22"/>
  <c r="G11" i="22"/>
  <c r="V26" i="22"/>
  <c r="H26" i="22"/>
  <c r="T26" i="22"/>
  <c r="F26" i="22"/>
  <c r="T27" i="22"/>
  <c r="F27" i="22"/>
  <c r="T87" i="22"/>
  <c r="F87" i="22"/>
  <c r="T34" i="22"/>
  <c r="F34" i="22"/>
  <c r="U86" i="22"/>
  <c r="G86" i="22"/>
  <c r="U13" i="22"/>
  <c r="G13" i="22"/>
  <c r="U65" i="22"/>
  <c r="G65" i="22"/>
  <c r="U60" i="22"/>
  <c r="G60" i="22"/>
  <c r="V86" i="22"/>
  <c r="T7" i="22"/>
  <c r="F7" i="22"/>
  <c r="T86" i="22"/>
  <c r="F86" i="22"/>
  <c r="T88" i="22"/>
  <c r="F88" i="22"/>
  <c r="V30" i="22"/>
  <c r="H30" i="22"/>
  <c r="V45" i="22"/>
  <c r="H45" i="22"/>
  <c r="V9" i="22"/>
  <c r="T78" i="22"/>
  <c r="F78" i="22"/>
  <c r="U48" i="22"/>
  <c r="G48" i="22"/>
  <c r="T3" i="22"/>
  <c r="F3" i="22"/>
  <c r="U21" i="22"/>
  <c r="G21" i="22"/>
  <c r="U63" i="22"/>
  <c r="G63" i="22"/>
  <c r="U16" i="22"/>
  <c r="G16" i="22"/>
  <c r="V39" i="22"/>
  <c r="H39" i="22"/>
  <c r="U73" i="22"/>
  <c r="G73" i="22"/>
  <c r="T70" i="22"/>
  <c r="U24" i="22"/>
  <c r="G24" i="22"/>
  <c r="V40" i="22"/>
  <c r="T98" i="22"/>
  <c r="F98" i="22"/>
  <c r="T49" i="22"/>
  <c r="F49" i="22"/>
  <c r="U50" i="22"/>
  <c r="G50" i="22"/>
  <c r="V76" i="22"/>
  <c r="T69" i="22"/>
  <c r="F69" i="22"/>
  <c r="U74" i="22"/>
  <c r="G74" i="22"/>
  <c r="U99" i="22"/>
  <c r="U37" i="22"/>
  <c r="G37" i="22"/>
  <c r="T72" i="22"/>
  <c r="F72" i="22"/>
  <c r="U8" i="22"/>
  <c r="G8" i="22"/>
  <c r="V85" i="22"/>
  <c r="T80" i="22"/>
  <c r="F80" i="22"/>
  <c r="V98" i="22"/>
  <c r="V49" i="22"/>
  <c r="H49" i="22"/>
  <c r="V19" i="22"/>
  <c r="H19" i="22"/>
  <c r="T6" i="22"/>
  <c r="F6" i="22"/>
  <c r="T40" i="22"/>
  <c r="F40" i="22"/>
  <c r="U93" i="22"/>
  <c r="V90" i="22"/>
  <c r="U47" i="22"/>
  <c r="G47" i="22"/>
  <c r="V28" i="22"/>
  <c r="H28" i="22"/>
  <c r="V56" i="22"/>
  <c r="H56" i="22"/>
  <c r="V42" i="22"/>
  <c r="H42" i="22"/>
  <c r="U6" i="22"/>
  <c r="G6" i="22"/>
  <c r="T84" i="22"/>
  <c r="F84" i="22"/>
  <c r="U35" i="22"/>
  <c r="G35" i="22"/>
  <c r="T24" i="22"/>
  <c r="F24" i="22"/>
  <c r="T30" i="22"/>
  <c r="F30" i="22"/>
  <c r="U85" i="22"/>
  <c r="T83" i="22"/>
  <c r="F83" i="22"/>
  <c r="T62" i="22"/>
  <c r="F62" i="22"/>
  <c r="T19" i="22"/>
  <c r="F19" i="22"/>
  <c r="U7" i="22"/>
  <c r="G7" i="22"/>
  <c r="U97" i="22"/>
  <c r="U42" i="22"/>
  <c r="G42" i="22"/>
  <c r="V64" i="22"/>
  <c r="H64" i="22"/>
  <c r="U92" i="22"/>
  <c r="V25" i="22"/>
  <c r="U59" i="22"/>
  <c r="G59" i="22"/>
  <c r="T33" i="22"/>
  <c r="F33" i="22"/>
  <c r="T100" i="22"/>
  <c r="F100" i="22"/>
  <c r="U30" i="22"/>
  <c r="G30" i="22"/>
  <c r="U75" i="22"/>
  <c r="G75" i="22"/>
  <c r="V55" i="22"/>
  <c r="H55" i="22"/>
  <c r="U84" i="22"/>
  <c r="G84" i="22"/>
  <c r="U56" i="22"/>
  <c r="G56" i="22"/>
  <c r="U2" i="22"/>
  <c r="G2" i="22"/>
  <c r="U38" i="22"/>
  <c r="G38" i="22"/>
  <c r="V88" i="22"/>
  <c r="U25" i="22"/>
  <c r="G25" i="22"/>
  <c r="T92" i="22"/>
  <c r="F92" i="22"/>
  <c r="T50" i="22"/>
  <c r="F50" i="22"/>
  <c r="T22" i="22"/>
  <c r="F22" i="22"/>
  <c r="T15" i="22"/>
  <c r="F15" i="22"/>
  <c r="T91" i="22"/>
  <c r="F91" i="22"/>
  <c r="V71" i="22"/>
  <c r="S40" i="22"/>
  <c r="V80" i="22"/>
  <c r="H80" i="22"/>
  <c r="V37" i="22"/>
  <c r="H37" i="22"/>
  <c r="V63" i="22"/>
  <c r="U44" i="22"/>
  <c r="G44" i="22"/>
  <c r="U62" i="22"/>
  <c r="G62" i="22"/>
  <c r="S30" i="22"/>
  <c r="E30" i="22"/>
  <c r="S45" i="22"/>
  <c r="V43" i="22"/>
  <c r="V79" i="22"/>
  <c r="H79" i="22"/>
  <c r="U91" i="22"/>
  <c r="T56" i="22"/>
  <c r="F56" i="22"/>
  <c r="V73" i="22"/>
  <c r="H73" i="22"/>
  <c r="V67" i="22"/>
  <c r="H67" i="22"/>
  <c r="S10" i="22"/>
  <c r="E10" i="22"/>
  <c r="S36" i="22"/>
  <c r="E36" i="22"/>
  <c r="S27" i="22"/>
  <c r="E27" i="22"/>
  <c r="S95" i="22"/>
  <c r="T65" i="22"/>
  <c r="F65" i="22"/>
  <c r="T44" i="22"/>
  <c r="F44" i="22"/>
  <c r="T52" i="22"/>
  <c r="F52" i="22"/>
  <c r="T13" i="22"/>
  <c r="F13" i="22"/>
  <c r="U70" i="22"/>
  <c r="G70" i="22"/>
  <c r="T31" i="22"/>
  <c r="F31" i="22"/>
  <c r="U94" i="22"/>
  <c r="U39" i="22"/>
  <c r="G39" i="22"/>
  <c r="U54" i="22"/>
  <c r="G54" i="22"/>
  <c r="T4" i="22"/>
  <c r="F4" i="22"/>
  <c r="U41" i="22"/>
  <c r="G41" i="22"/>
  <c r="U28" i="22"/>
  <c r="G28" i="22"/>
  <c r="U14" i="22"/>
  <c r="G14" i="22"/>
  <c r="T32" i="22"/>
  <c r="F32" i="22"/>
  <c r="V38" i="22"/>
  <c r="H38" i="22"/>
  <c r="T53" i="22"/>
  <c r="F53" i="22"/>
  <c r="V81" i="22"/>
  <c r="H81" i="22"/>
  <c r="U57" i="22"/>
  <c r="G57" i="22"/>
  <c r="U9" i="22"/>
  <c r="G9" i="22"/>
  <c r="U98" i="22"/>
  <c r="U76" i="22"/>
  <c r="G76" i="22"/>
  <c r="U40" i="22"/>
  <c r="G40" i="22"/>
  <c r="U19" i="22"/>
  <c r="G19" i="22"/>
  <c r="V48" i="22"/>
  <c r="H48" i="22"/>
  <c r="U46" i="22"/>
  <c r="G46" i="22"/>
  <c r="S99" i="22"/>
  <c r="E99" i="22"/>
  <c r="U81" i="22"/>
  <c r="G81" i="22"/>
  <c r="U32" i="22"/>
  <c r="G32" i="22"/>
  <c r="U71" i="22"/>
  <c r="G71" i="22"/>
  <c r="U82" i="22"/>
  <c r="G82" i="22"/>
  <c r="T42" i="22"/>
  <c r="F42" i="22"/>
  <c r="U67" i="22"/>
  <c r="G67" i="22"/>
  <c r="V82" i="22"/>
  <c r="T51" i="22"/>
  <c r="F51" i="22"/>
  <c r="T37" i="22"/>
  <c r="F37" i="22"/>
  <c r="T38" i="22"/>
  <c r="F38" i="22"/>
  <c r="V62" i="22"/>
  <c r="U22" i="22"/>
  <c r="G22" i="22"/>
  <c r="T59" i="22"/>
  <c r="F59" i="22"/>
  <c r="V78" i="22"/>
  <c r="V66" i="22"/>
  <c r="H66" i="22"/>
  <c r="V92" i="22"/>
  <c r="V60" i="22"/>
  <c r="V99" i="22"/>
  <c r="H99" i="22"/>
  <c r="U58" i="22"/>
  <c r="G58" i="22"/>
  <c r="T95" i="22"/>
  <c r="F95" i="22"/>
  <c r="T8" i="22"/>
  <c r="F8" i="22"/>
  <c r="T66" i="22"/>
  <c r="F66" i="22"/>
  <c r="T14" i="22"/>
  <c r="F14" i="22"/>
  <c r="U87" i="22"/>
  <c r="U34" i="22"/>
  <c r="G34" i="22"/>
  <c r="T74" i="22"/>
  <c r="F74" i="22"/>
  <c r="T23" i="22"/>
  <c r="F23" i="22"/>
  <c r="U31" i="22"/>
  <c r="G31" i="22"/>
  <c r="T18" i="22"/>
  <c r="F18" i="22"/>
  <c r="T25" i="22"/>
  <c r="U79" i="22"/>
  <c r="G79" i="22"/>
  <c r="V6" i="22"/>
  <c r="U29" i="22"/>
  <c r="G29" i="22"/>
  <c r="U89" i="22"/>
  <c r="T46" i="22"/>
  <c r="F46" i="22"/>
  <c r="T67" i="22"/>
  <c r="F67" i="22"/>
  <c r="U96" i="22"/>
  <c r="U4" i="22"/>
  <c r="G4" i="22"/>
  <c r="T41" i="22"/>
  <c r="F41" i="22"/>
  <c r="U17" i="22"/>
  <c r="G17" i="22"/>
  <c r="T54" i="22"/>
  <c r="F54" i="22"/>
  <c r="U78" i="22"/>
  <c r="G78" i="22"/>
  <c r="T76" i="22"/>
  <c r="F76" i="22"/>
  <c r="U101" i="22"/>
  <c r="U43" i="22"/>
  <c r="G43" i="22"/>
  <c r="T82" i="22"/>
  <c r="F82" i="22"/>
  <c r="U10" i="22"/>
  <c r="G10" i="22"/>
  <c r="U27" i="22"/>
  <c r="G27" i="22"/>
  <c r="U26" i="22"/>
  <c r="G26" i="22"/>
  <c r="V44" i="22"/>
  <c r="H44" i="22"/>
  <c r="T101" i="22"/>
  <c r="U23" i="22"/>
  <c r="G23" i="22"/>
  <c r="U51" i="22"/>
  <c r="G51" i="22"/>
  <c r="T29" i="22"/>
  <c r="F29" i="22"/>
  <c r="U49" i="22"/>
  <c r="G49" i="22"/>
  <c r="T36" i="22"/>
  <c r="F36" i="22"/>
  <c r="U53" i="22"/>
  <c r="G53" i="22"/>
  <c r="U64" i="22"/>
  <c r="G64" i="22"/>
  <c r="T99" i="22"/>
  <c r="F99" i="22"/>
  <c r="V23" i="22"/>
  <c r="H23" i="22"/>
  <c r="T61" i="22"/>
  <c r="F61" i="22"/>
  <c r="U45" i="22"/>
  <c r="G45" i="22"/>
  <c r="U52" i="22"/>
  <c r="G52" i="22"/>
  <c r="V11" i="22"/>
  <c r="V46" i="22"/>
  <c r="H46" i="22"/>
  <c r="U3" i="22"/>
  <c r="G3" i="22"/>
  <c r="T94" i="22"/>
  <c r="F94" i="22"/>
  <c r="V2" i="22"/>
  <c r="V16" i="22"/>
  <c r="H16" i="22"/>
  <c r="T39" i="22"/>
  <c r="F39" i="22"/>
  <c r="T47" i="22"/>
  <c r="F47" i="22"/>
  <c r="T77" i="22"/>
  <c r="F77" i="22"/>
  <c r="U90" i="22"/>
  <c r="T48" i="22"/>
  <c r="F48" i="22"/>
  <c r="V65" i="22"/>
  <c r="H65" i="22"/>
  <c r="V74" i="22"/>
  <c r="H74" i="22"/>
  <c r="U77" i="22"/>
  <c r="G77" i="22"/>
  <c r="U55" i="22"/>
  <c r="G55" i="22"/>
  <c r="U12" i="22"/>
  <c r="G12" i="22"/>
  <c r="V14" i="22"/>
  <c r="V50" i="22"/>
  <c r="H50" i="22"/>
  <c r="V52" i="22"/>
  <c r="H52" i="22"/>
  <c r="T28" i="22"/>
  <c r="F28" i="22"/>
  <c r="T79" i="22"/>
  <c r="F79" i="22"/>
  <c r="T45" i="22"/>
  <c r="F45" i="22"/>
  <c r="U100" i="22"/>
  <c r="T90" i="22"/>
  <c r="F90" i="22"/>
  <c r="T17" i="22"/>
  <c r="T60" i="22"/>
  <c r="F60" i="22"/>
  <c r="U33" i="22"/>
  <c r="G33" i="22"/>
  <c r="U72" i="22"/>
  <c r="G72" i="22"/>
  <c r="T16" i="22"/>
  <c r="F16" i="22"/>
  <c r="U5" i="22"/>
  <c r="G5" i="22"/>
  <c r="T55" i="22"/>
  <c r="F55" i="22"/>
  <c r="T11" i="22"/>
  <c r="F11" i="22"/>
  <c r="U95" i="22"/>
  <c r="V20" i="22"/>
  <c r="T85" i="22"/>
  <c r="F85" i="22"/>
  <c r="T64" i="22"/>
  <c r="F64" i="22"/>
  <c r="U36" i="22"/>
  <c r="G36" i="22"/>
  <c r="C51" i="38"/>
  <c r="E51" i="38"/>
  <c r="G51" i="38" a="1"/>
  <c r="G51" i="38"/>
  <c r="C30" i="38"/>
  <c r="E30" i="38"/>
  <c r="G30" i="38" a="1"/>
  <c r="G30" i="38"/>
  <c r="C33" i="38"/>
  <c r="E33" i="38"/>
  <c r="G33" i="38" a="1"/>
  <c r="G33" i="38"/>
  <c r="C29" i="38"/>
  <c r="E29" i="38"/>
  <c r="G29" i="38" a="1"/>
  <c r="G29" i="38"/>
  <c r="C49" i="38"/>
  <c r="E49" i="38"/>
  <c r="G49" i="38" a="1"/>
  <c r="G49" i="38"/>
  <c r="C3" i="38"/>
  <c r="E3" i="38"/>
  <c r="G3" i="38" a="1"/>
  <c r="G3" i="38"/>
  <c r="C36" i="38"/>
  <c r="E36" i="38"/>
  <c r="G36" i="38" a="1"/>
  <c r="G36" i="38"/>
  <c r="C24" i="38"/>
  <c r="E24" i="38"/>
  <c r="G24" i="38" a="1"/>
  <c r="G24" i="38"/>
  <c r="C48" i="38"/>
  <c r="E48" i="38"/>
  <c r="G48" i="38" a="1"/>
  <c r="G48" i="38"/>
  <c r="C46" i="38"/>
  <c r="E46" i="38"/>
  <c r="G46" i="38" a="1"/>
  <c r="G46" i="38"/>
  <c r="C58" i="38"/>
  <c r="E58" i="38"/>
  <c r="C34" i="38"/>
  <c r="E34" i="38"/>
  <c r="G34" i="38" a="1"/>
  <c r="G34" i="38"/>
  <c r="C18" i="38"/>
  <c r="E18" i="38"/>
  <c r="G18" i="38" a="1"/>
  <c r="G18" i="38"/>
  <c r="C59" i="38"/>
  <c r="E59" i="38"/>
  <c r="C11" i="38"/>
  <c r="E11" i="38"/>
  <c r="G11" i="38" a="1"/>
  <c r="G11" i="38"/>
  <c r="C63" i="38"/>
  <c r="E63" i="38"/>
  <c r="C31" i="38"/>
  <c r="E31" i="38"/>
  <c r="G31" i="38" a="1"/>
  <c r="G31" i="38"/>
  <c r="C5" i="38"/>
  <c r="E5" i="38"/>
  <c r="G5" i="38" a="1"/>
  <c r="G5" i="38"/>
  <c r="C17" i="38"/>
  <c r="E17" i="38"/>
  <c r="G17" i="38" a="1"/>
  <c r="G17" i="38"/>
  <c r="C8" i="38"/>
  <c r="E8" i="38"/>
  <c r="G8" i="38" a="1"/>
  <c r="G8" i="38"/>
  <c r="C12" i="38"/>
  <c r="E12" i="38"/>
  <c r="G12" i="38" a="1"/>
  <c r="G12" i="38"/>
  <c r="C21" i="38"/>
  <c r="E21" i="38"/>
  <c r="G21" i="38" a="1"/>
  <c r="G21" i="38"/>
  <c r="C44" i="38"/>
  <c r="E44" i="38"/>
  <c r="G44" i="38" a="1"/>
  <c r="G44" i="38"/>
  <c r="C45" i="38"/>
  <c r="E45" i="38"/>
  <c r="G45" i="38" a="1"/>
  <c r="G45" i="38"/>
  <c r="C37" i="38"/>
  <c r="E37" i="38"/>
  <c r="G37" i="38" a="1"/>
  <c r="G37" i="38"/>
  <c r="C38" i="38"/>
  <c r="E38" i="38"/>
  <c r="G38" i="38" a="1"/>
  <c r="G38" i="38"/>
  <c r="C66" i="38"/>
  <c r="E66" i="38"/>
  <c r="C7" i="38"/>
  <c r="E7" i="38"/>
  <c r="G7" i="38" a="1"/>
  <c r="G7" i="38"/>
  <c r="C4" i="38"/>
  <c r="E4" i="38"/>
  <c r="G4" i="38" a="1"/>
  <c r="G4" i="38"/>
  <c r="C41" i="38"/>
  <c r="E41" i="38"/>
  <c r="G41" i="38" a="1"/>
  <c r="G41" i="38"/>
  <c r="C47" i="38"/>
  <c r="E47" i="38"/>
  <c r="G47" i="38" a="1"/>
  <c r="G47" i="38"/>
  <c r="C20" i="38"/>
  <c r="E20" i="38"/>
  <c r="G20" i="38" a="1"/>
  <c r="G20" i="38"/>
  <c r="C14" i="38"/>
  <c r="E14" i="38"/>
  <c r="G14" i="38" a="1"/>
  <c r="G14" i="38"/>
  <c r="C39" i="38"/>
  <c r="E39" i="38"/>
  <c r="G39" i="38" a="1"/>
  <c r="G39" i="38"/>
  <c r="C27" i="38"/>
  <c r="E27" i="38"/>
  <c r="G27" i="38" a="1"/>
  <c r="G27" i="38"/>
  <c r="C25" i="38"/>
  <c r="E25" i="38"/>
  <c r="G25" i="38" a="1"/>
  <c r="G25" i="38"/>
  <c r="C54" i="38"/>
  <c r="E54" i="38"/>
  <c r="C35" i="38"/>
  <c r="E35" i="38"/>
  <c r="G35" i="38" a="1"/>
  <c r="G35" i="38"/>
  <c r="C61" i="38"/>
  <c r="E61" i="38"/>
  <c r="C16" i="38"/>
  <c r="E16" i="38"/>
  <c r="G16" i="38" a="1"/>
  <c r="G16" i="38"/>
  <c r="C56" i="38"/>
  <c r="E56" i="38"/>
  <c r="C52" i="38"/>
  <c r="E52" i="38"/>
  <c r="C65" i="38"/>
  <c r="E65" i="38"/>
  <c r="C53" i="38"/>
  <c r="E53" i="38"/>
  <c r="C9" i="38"/>
  <c r="E9" i="38"/>
  <c r="G9" i="38" a="1"/>
  <c r="G9" i="38"/>
  <c r="C43" i="38"/>
  <c r="E43" i="38"/>
  <c r="G43" i="38" a="1"/>
  <c r="G43" i="38"/>
  <c r="C22" i="38"/>
  <c r="E22" i="38"/>
  <c r="G22" i="38" a="1"/>
  <c r="G22" i="38"/>
  <c r="C50" i="38"/>
  <c r="E50" i="38"/>
  <c r="G50" i="38" a="1"/>
  <c r="G50" i="38"/>
  <c r="C32" i="38"/>
  <c r="E32" i="38"/>
  <c r="G32" i="38" a="1"/>
  <c r="G32" i="38"/>
  <c r="C64" i="38"/>
  <c r="E64" i="38"/>
  <c r="C10" i="38"/>
  <c r="E10" i="38"/>
  <c r="G10" i="38" a="1"/>
  <c r="G10" i="38"/>
  <c r="C42" i="38"/>
  <c r="E42" i="38"/>
  <c r="G42" i="38" a="1"/>
  <c r="G42" i="38"/>
  <c r="C2" i="38"/>
  <c r="E2" i="38"/>
  <c r="G2" i="38" a="1"/>
  <c r="G2" i="38"/>
  <c r="C19" i="38"/>
  <c r="E19" i="38"/>
  <c r="G19" i="38" a="1"/>
  <c r="G19" i="38"/>
  <c r="C23" i="38"/>
  <c r="E23" i="38"/>
  <c r="G23" i="38" a="1"/>
  <c r="G23" i="38"/>
  <c r="C62" i="38"/>
  <c r="E62" i="38"/>
  <c r="C13" i="38"/>
  <c r="E13" i="38"/>
  <c r="G13" i="38" a="1"/>
  <c r="G13" i="38"/>
  <c r="C28" i="38"/>
  <c r="E28" i="38"/>
  <c r="G28" i="38" a="1"/>
  <c r="G28" i="38"/>
  <c r="C57" i="38"/>
  <c r="E57" i="38"/>
  <c r="C60" i="38"/>
  <c r="E60" i="38"/>
  <c r="C15" i="38"/>
  <c r="E15" i="38"/>
  <c r="G15" i="38" a="1"/>
  <c r="G15" i="38"/>
  <c r="C40" i="38"/>
  <c r="E40" i="38"/>
  <c r="G40" i="38" a="1"/>
  <c r="G40" i="38"/>
  <c r="C26" i="38"/>
  <c r="E26" i="38"/>
  <c r="G26" i="38" a="1"/>
  <c r="G26" i="38"/>
  <c r="C6" i="38"/>
  <c r="E6" i="38"/>
  <c r="G6" i="38" a="1"/>
  <c r="G6" i="38"/>
  <c r="C67" i="38"/>
  <c r="E67" i="38"/>
  <c r="C55" i="38"/>
  <c r="E55" i="38"/>
  <c r="K40" i="22"/>
  <c r="E40" i="22"/>
  <c r="K58" i="22"/>
  <c r="E58" i="22"/>
  <c r="M92" i="22"/>
  <c r="G92" i="22"/>
  <c r="K75" i="22"/>
  <c r="E75" i="22"/>
  <c r="K60" i="22"/>
  <c r="E60" i="22"/>
  <c r="M95" i="22"/>
  <c r="G95" i="22"/>
  <c r="M100" i="22"/>
  <c r="G100" i="22"/>
  <c r="N92" i="22"/>
  <c r="H92" i="22"/>
  <c r="N71" i="22"/>
  <c r="H71" i="22"/>
  <c r="N72" i="22"/>
  <c r="H72" i="22"/>
  <c r="N68" i="22"/>
  <c r="H68" i="22"/>
  <c r="N95" i="22"/>
  <c r="H95" i="22"/>
  <c r="K48" i="22"/>
  <c r="E48" i="22"/>
  <c r="K66" i="22"/>
  <c r="E66" i="22"/>
  <c r="K92" i="22"/>
  <c r="E92" i="22"/>
  <c r="K18" i="22"/>
  <c r="E18" i="22"/>
  <c r="K57" i="22"/>
  <c r="E57" i="22"/>
  <c r="N43" i="22"/>
  <c r="H43" i="22"/>
  <c r="N97" i="22"/>
  <c r="H97" i="22"/>
  <c r="N5" i="22"/>
  <c r="H5" i="22"/>
  <c r="K9" i="22"/>
  <c r="E9" i="22"/>
  <c r="K79" i="22"/>
  <c r="E79" i="22"/>
  <c r="K78" i="22"/>
  <c r="E78" i="22"/>
  <c r="N84" i="22"/>
  <c r="H84" i="22"/>
  <c r="N83" i="22"/>
  <c r="H83" i="22"/>
  <c r="N60" i="22"/>
  <c r="H60" i="22"/>
  <c r="M91" i="22"/>
  <c r="G91" i="22"/>
  <c r="K86" i="22"/>
  <c r="E86" i="22"/>
  <c r="N8" i="22"/>
  <c r="H8" i="22"/>
  <c r="N11" i="22"/>
  <c r="H11" i="22"/>
  <c r="M89" i="22"/>
  <c r="G89" i="22"/>
  <c r="K95" i="22"/>
  <c r="E95" i="22"/>
  <c r="M97" i="22"/>
  <c r="G97" i="22"/>
  <c r="N76" i="22"/>
  <c r="H76" i="22"/>
  <c r="M90" i="22"/>
  <c r="G90" i="22"/>
  <c r="N98" i="22"/>
  <c r="H98" i="22"/>
  <c r="N86" i="22"/>
  <c r="H86" i="22"/>
  <c r="N101" i="22"/>
  <c r="H101" i="22"/>
  <c r="N17" i="22"/>
  <c r="H17" i="22"/>
  <c r="N100" i="22"/>
  <c r="H100" i="22"/>
  <c r="K87" i="22"/>
  <c r="E87" i="22"/>
  <c r="K97" i="22"/>
  <c r="E97" i="22"/>
  <c r="K100" i="22"/>
  <c r="E100" i="22"/>
  <c r="K62" i="22"/>
  <c r="E62" i="22"/>
  <c r="K67" i="22"/>
  <c r="E67" i="22"/>
  <c r="K76" i="22"/>
  <c r="E76" i="22"/>
  <c r="M96" i="22"/>
  <c r="G96" i="22"/>
  <c r="N82" i="22"/>
  <c r="H82" i="22"/>
  <c r="M99" i="22"/>
  <c r="G99" i="22"/>
  <c r="N15" i="22"/>
  <c r="H15" i="22"/>
  <c r="K50" i="22"/>
  <c r="E50" i="22"/>
  <c r="K54" i="22"/>
  <c r="E54" i="22"/>
  <c r="N6" i="22"/>
  <c r="H6" i="22"/>
  <c r="N94" i="22"/>
  <c r="H94" i="22"/>
  <c r="N57" i="22"/>
  <c r="H57" i="22"/>
  <c r="K96" i="22"/>
  <c r="E96" i="22"/>
  <c r="K80" i="22"/>
  <c r="E80" i="22"/>
  <c r="K68" i="22"/>
  <c r="E68" i="22"/>
  <c r="K49" i="22"/>
  <c r="E49" i="22"/>
  <c r="K38" i="22"/>
  <c r="E38" i="22"/>
  <c r="K93" i="22"/>
  <c r="E93" i="22"/>
  <c r="K29" i="22"/>
  <c r="E29" i="22"/>
  <c r="K64" i="22"/>
  <c r="E64" i="22"/>
  <c r="N13" i="22"/>
  <c r="H13" i="22"/>
  <c r="N96" i="22"/>
  <c r="H96" i="22"/>
  <c r="N78" i="22"/>
  <c r="H78" i="22"/>
  <c r="M88" i="22"/>
  <c r="G88" i="22"/>
  <c r="K91" i="22"/>
  <c r="E91" i="22"/>
  <c r="K28" i="22"/>
  <c r="E28" i="22"/>
  <c r="K43" i="22"/>
  <c r="E43" i="22"/>
  <c r="L101" i="22"/>
  <c r="F101" i="22"/>
  <c r="N62" i="22"/>
  <c r="H62" i="22"/>
  <c r="M94" i="22"/>
  <c r="G94" i="22"/>
  <c r="N85" i="22"/>
  <c r="H85" i="22"/>
  <c r="L63" i="22"/>
  <c r="F63" i="22"/>
  <c r="N22" i="22"/>
  <c r="H22" i="22"/>
  <c r="N59" i="22"/>
  <c r="H59" i="22"/>
  <c r="K42" i="22"/>
  <c r="E42" i="22"/>
  <c r="K15" i="22"/>
  <c r="E15" i="22"/>
  <c r="N89" i="22"/>
  <c r="H89" i="22"/>
  <c r="K71" i="22"/>
  <c r="E71" i="22"/>
  <c r="K94" i="22"/>
  <c r="E94" i="22"/>
  <c r="K12" i="22"/>
  <c r="E12" i="22"/>
  <c r="K56" i="22"/>
  <c r="E56" i="22"/>
  <c r="K84" i="22"/>
  <c r="E84" i="22"/>
  <c r="K39" i="22"/>
  <c r="E39" i="22"/>
  <c r="M101" i="22"/>
  <c r="G101" i="22"/>
  <c r="M87" i="22"/>
  <c r="G87" i="22"/>
  <c r="M98" i="22"/>
  <c r="G98" i="22"/>
  <c r="K45" i="22"/>
  <c r="E45" i="22"/>
  <c r="N77" i="22"/>
  <c r="H77" i="22"/>
  <c r="K44" i="22"/>
  <c r="E44" i="22"/>
  <c r="K21" i="22"/>
  <c r="E21" i="22"/>
  <c r="N14" i="22"/>
  <c r="H14" i="22"/>
  <c r="L25" i="22"/>
  <c r="F25" i="22"/>
  <c r="N63" i="22"/>
  <c r="H63" i="22"/>
  <c r="N40" i="22"/>
  <c r="H40" i="22"/>
  <c r="N36" i="22"/>
  <c r="H36" i="22"/>
  <c r="K55" i="22"/>
  <c r="E55" i="22"/>
  <c r="K77" i="22"/>
  <c r="E77" i="22"/>
  <c r="K83" i="22"/>
  <c r="E83" i="22"/>
  <c r="K32" i="22"/>
  <c r="E32" i="22"/>
  <c r="K89" i="22"/>
  <c r="E89" i="22"/>
  <c r="K13" i="22"/>
  <c r="E13" i="22"/>
  <c r="K8" i="22"/>
  <c r="E8" i="22"/>
  <c r="K61" i="22"/>
  <c r="E61" i="22"/>
  <c r="N18" i="22"/>
  <c r="H18" i="22"/>
  <c r="N20" i="22"/>
  <c r="H20" i="22"/>
  <c r="N88" i="22"/>
  <c r="H88" i="22"/>
  <c r="M85" i="22"/>
  <c r="G85" i="22"/>
  <c r="N90" i="22"/>
  <c r="H90" i="22"/>
  <c r="N9" i="22"/>
  <c r="H9" i="22"/>
  <c r="L57" i="22"/>
  <c r="F57" i="22"/>
  <c r="K81" i="22"/>
  <c r="E81" i="22"/>
  <c r="K22" i="22"/>
  <c r="E22" i="22"/>
  <c r="N31" i="22"/>
  <c r="H31" i="22"/>
  <c r="K98" i="22"/>
  <c r="E98" i="22"/>
  <c r="K63" i="22"/>
  <c r="E63" i="22"/>
  <c r="K90" i="22"/>
  <c r="E90" i="22"/>
  <c r="N58" i="22"/>
  <c r="H58" i="22"/>
  <c r="N4" i="22"/>
  <c r="H4" i="22"/>
  <c r="L17" i="22"/>
  <c r="F17" i="22"/>
  <c r="N2" i="22"/>
  <c r="H2" i="22"/>
  <c r="N25" i="22"/>
  <c r="H25" i="22"/>
  <c r="M93" i="22"/>
  <c r="G93" i="22"/>
  <c r="L70" i="22"/>
  <c r="F70" i="22"/>
  <c r="L73" i="22"/>
  <c r="F73" i="22"/>
  <c r="K82" i="22"/>
  <c r="E82" i="22"/>
  <c r="N21" i="22"/>
  <c r="H21" i="22"/>
  <c r="K88" i="22"/>
  <c r="E88" i="22"/>
  <c r="K52" i="22"/>
  <c r="E52" i="22"/>
  <c r="K41" i="22"/>
  <c r="E41" i="22"/>
  <c r="K85" i="22"/>
  <c r="E85" i="22"/>
  <c r="K19" i="22"/>
  <c r="E19" i="22"/>
  <c r="K69" i="22"/>
  <c r="E69" i="22"/>
  <c r="N29" i="22"/>
  <c r="H29" i="22"/>
  <c r="W98" i="22"/>
  <c r="W73" i="22"/>
  <c r="W93" i="22"/>
  <c r="W97" i="22"/>
  <c r="W28" i="22"/>
  <c r="W29" i="22"/>
  <c r="W40" i="22"/>
  <c r="N16" i="22"/>
  <c r="L41" i="22"/>
  <c r="L37" i="22"/>
  <c r="M46" i="22"/>
  <c r="N38" i="22"/>
  <c r="M83" i="22"/>
  <c r="K47" i="22"/>
  <c r="W49" i="22"/>
  <c r="W89" i="22"/>
  <c r="W33" i="22"/>
  <c r="W91" i="22"/>
  <c r="W12" i="22"/>
  <c r="W83" i="22"/>
  <c r="W48" i="22"/>
  <c r="W84" i="22"/>
  <c r="W86" i="22"/>
  <c r="L64" i="22"/>
  <c r="L60" i="22"/>
  <c r="J60" i="22"/>
  <c r="M12" i="22"/>
  <c r="L99" i="22"/>
  <c r="M26" i="22"/>
  <c r="L18" i="22"/>
  <c r="J18" i="22"/>
  <c r="M58" i="22"/>
  <c r="M70" i="22"/>
  <c r="N73" i="22"/>
  <c r="M59" i="22"/>
  <c r="L72" i="22"/>
  <c r="M24" i="22"/>
  <c r="M86" i="22"/>
  <c r="M69" i="22"/>
  <c r="N53" i="22"/>
  <c r="L10" i="22"/>
  <c r="L75" i="22"/>
  <c r="W70" i="22"/>
  <c r="W58" i="22"/>
  <c r="M27" i="22"/>
  <c r="L51" i="22"/>
  <c r="N48" i="22"/>
  <c r="L56" i="22"/>
  <c r="J56" i="22"/>
  <c r="N80" i="22"/>
  <c r="L30" i="22"/>
  <c r="N45" i="22"/>
  <c r="M66" i="22"/>
  <c r="W75" i="22"/>
  <c r="W8" i="22"/>
  <c r="W9" i="22"/>
  <c r="M55" i="22"/>
  <c r="L32" i="22"/>
  <c r="J32" i="22"/>
  <c r="L13" i="22"/>
  <c r="L34" i="22"/>
  <c r="K20" i="22"/>
  <c r="J20" i="22"/>
  <c r="W77" i="22"/>
  <c r="W57" i="22"/>
  <c r="W55" i="22"/>
  <c r="W50" i="22"/>
  <c r="W76" i="22"/>
  <c r="W52" i="22"/>
  <c r="N74" i="22"/>
  <c r="M3" i="22"/>
  <c r="L36" i="22"/>
  <c r="L82" i="22"/>
  <c r="J82" i="22"/>
  <c r="L67" i="22"/>
  <c r="J67" i="22"/>
  <c r="M40" i="22"/>
  <c r="M28" i="22"/>
  <c r="L44" i="22"/>
  <c r="J44" i="22"/>
  <c r="N79" i="22"/>
  <c r="M35" i="22"/>
  <c r="L6" i="22"/>
  <c r="N39" i="22"/>
  <c r="L5" i="22"/>
  <c r="N61" i="22"/>
  <c r="K101" i="22"/>
  <c r="J101" i="22"/>
  <c r="L97" i="22"/>
  <c r="J97" i="22"/>
  <c r="W69" i="22"/>
  <c r="W68" i="22"/>
  <c r="W44" i="22"/>
  <c r="L11" i="22"/>
  <c r="N65" i="22"/>
  <c r="M49" i="22"/>
  <c r="M43" i="22"/>
  <c r="L42" i="22"/>
  <c r="J42" i="22"/>
  <c r="L91" i="22"/>
  <c r="M84" i="22"/>
  <c r="K33" i="22"/>
  <c r="W21" i="22"/>
  <c r="W87" i="22"/>
  <c r="W88" i="22"/>
  <c r="L15" i="22"/>
  <c r="J15" i="22"/>
  <c r="W100" i="22"/>
  <c r="W71" i="22"/>
  <c r="W80" i="22"/>
  <c r="W39" i="22"/>
  <c r="W61" i="22"/>
  <c r="N37" i="22"/>
  <c r="L76" i="22"/>
  <c r="J76" i="22"/>
  <c r="L14" i="22"/>
  <c r="M54" i="22"/>
  <c r="M7" i="22"/>
  <c r="L96" i="22"/>
  <c r="J96" i="22"/>
  <c r="W38" i="22"/>
  <c r="W90" i="22"/>
  <c r="W62" i="22"/>
  <c r="W13" i="22"/>
  <c r="L77" i="22"/>
  <c r="J77" i="22"/>
  <c r="M23" i="22"/>
  <c r="M78" i="22"/>
  <c r="M62" i="22"/>
  <c r="L50" i="22"/>
  <c r="W45" i="22"/>
  <c r="W41" i="22"/>
  <c r="W18" i="22"/>
  <c r="W81" i="22"/>
  <c r="L85" i="22"/>
  <c r="J85" i="22"/>
  <c r="M64" i="22"/>
  <c r="M4" i="22"/>
  <c r="M31" i="22"/>
  <c r="N99" i="22"/>
  <c r="M38" i="22"/>
  <c r="M37" i="22"/>
  <c r="N41" i="22"/>
  <c r="L81" i="22"/>
  <c r="J81" i="22"/>
  <c r="K17" i="22"/>
  <c r="J17" i="22"/>
  <c r="K46" i="22"/>
  <c r="J46" i="22"/>
  <c r="W10" i="22"/>
  <c r="L90" i="22"/>
  <c r="M77" i="22"/>
  <c r="L94" i="22"/>
  <c r="M53" i="22"/>
  <c r="M10" i="22"/>
  <c r="L23" i="22"/>
  <c r="M19" i="22"/>
  <c r="M14" i="22"/>
  <c r="L52" i="22"/>
  <c r="M2" i="22"/>
  <c r="L24" i="22"/>
  <c r="L40" i="22"/>
  <c r="J40" i="22"/>
  <c r="M73" i="22"/>
  <c r="N30" i="22"/>
  <c r="L87" i="22"/>
  <c r="J87" i="22"/>
  <c r="L2" i="22"/>
  <c r="M15" i="22"/>
  <c r="N33" i="22"/>
  <c r="N54" i="22"/>
  <c r="L58" i="22"/>
  <c r="J58" i="22"/>
  <c r="L20" i="22"/>
  <c r="K59" i="22"/>
  <c r="J59" i="22"/>
  <c r="N35" i="22"/>
  <c r="K74" i="22"/>
  <c r="J74" i="22"/>
  <c r="W11" i="22"/>
  <c r="W2" i="22"/>
  <c r="W47" i="22"/>
  <c r="K31" i="22"/>
  <c r="J31" i="22"/>
  <c r="M67" i="22"/>
  <c r="N64" i="22"/>
  <c r="L88" i="22"/>
  <c r="J88" i="22"/>
  <c r="L45" i="22"/>
  <c r="N46" i="22"/>
  <c r="L46" i="22"/>
  <c r="M34" i="22"/>
  <c r="N66" i="22"/>
  <c r="M76" i="22"/>
  <c r="M41" i="22"/>
  <c r="J41" i="22"/>
  <c r="L65" i="22"/>
  <c r="M42" i="22"/>
  <c r="L84" i="22"/>
  <c r="J84" i="22"/>
  <c r="N19" i="22"/>
  <c r="L69" i="22"/>
  <c r="M16" i="22"/>
  <c r="L86" i="22"/>
  <c r="J86" i="22"/>
  <c r="L26" i="22"/>
  <c r="M18" i="22"/>
  <c r="L93" i="22"/>
  <c r="J93" i="22"/>
  <c r="N10" i="22"/>
  <c r="K35" i="22"/>
  <c r="K37" i="22"/>
  <c r="J37" i="22"/>
  <c r="K51" i="22"/>
  <c r="J51" i="22"/>
  <c r="K65" i="22"/>
  <c r="N24" i="22"/>
  <c r="K70" i="22"/>
  <c r="L55" i="22"/>
  <c r="L79" i="22"/>
  <c r="J79" i="22"/>
  <c r="L48" i="22"/>
  <c r="L29" i="22"/>
  <c r="M82" i="22"/>
  <c r="L4" i="22"/>
  <c r="N55" i="22"/>
  <c r="M6" i="22"/>
  <c r="N49" i="22"/>
  <c r="M63" i="22"/>
  <c r="J63" i="22"/>
  <c r="L7" i="22"/>
  <c r="N26" i="22"/>
  <c r="L89" i="22"/>
  <c r="J89" i="22"/>
  <c r="L68" i="22"/>
  <c r="J68" i="22"/>
  <c r="N32" i="22"/>
  <c r="L12" i="22"/>
  <c r="K53" i="22"/>
  <c r="K5" i="22"/>
  <c r="K72" i="22"/>
  <c r="J72" i="22"/>
  <c r="N34" i="22"/>
  <c r="W3" i="22"/>
  <c r="W7" i="22"/>
  <c r="W53" i="22"/>
  <c r="W51" i="22"/>
  <c r="L27" i="22"/>
  <c r="M5" i="22"/>
  <c r="L28" i="22"/>
  <c r="J28" i="22"/>
  <c r="M52" i="22"/>
  <c r="M51" i="22"/>
  <c r="M29" i="22"/>
  <c r="L59" i="22"/>
  <c r="M71" i="22"/>
  <c r="M9" i="22"/>
  <c r="K27" i="22"/>
  <c r="J27" i="22"/>
  <c r="K30" i="22"/>
  <c r="L22" i="22"/>
  <c r="J22" i="22"/>
  <c r="M75" i="22"/>
  <c r="N42" i="22"/>
  <c r="M50" i="22"/>
  <c r="M21" i="22"/>
  <c r="M11" i="22"/>
  <c r="M80" i="22"/>
  <c r="K25" i="22"/>
  <c r="J25" i="22"/>
  <c r="K4" i="22"/>
  <c r="K24" i="22"/>
  <c r="J24" i="22"/>
  <c r="K14" i="22"/>
  <c r="J14" i="22"/>
  <c r="N7" i="22"/>
  <c r="N51" i="22"/>
  <c r="W6" i="22"/>
  <c r="L74" i="22"/>
  <c r="M56" i="22"/>
  <c r="M74" i="22"/>
  <c r="L71" i="22"/>
  <c r="K26" i="22"/>
  <c r="J26" i="22"/>
  <c r="L16" i="22"/>
  <c r="N52" i="22"/>
  <c r="M45" i="22"/>
  <c r="J45" i="22"/>
  <c r="L66" i="22"/>
  <c r="J66" i="22"/>
  <c r="M22" i="22"/>
  <c r="M32" i="22"/>
  <c r="M57" i="22"/>
  <c r="J57" i="22"/>
  <c r="M39" i="22"/>
  <c r="K36" i="22"/>
  <c r="J36" i="22"/>
  <c r="M30" i="22"/>
  <c r="L19" i="22"/>
  <c r="N56" i="22"/>
  <c r="L80" i="22"/>
  <c r="J80" i="22"/>
  <c r="L49" i="22"/>
  <c r="J49" i="22"/>
  <c r="L3" i="22"/>
  <c r="M60" i="22"/>
  <c r="L35" i="22"/>
  <c r="M20" i="22"/>
  <c r="M68" i="22"/>
  <c r="N87" i="22"/>
  <c r="K23" i="22"/>
  <c r="J23" i="22"/>
  <c r="J64" i="22"/>
  <c r="K73" i="22"/>
  <c r="W27" i="22"/>
  <c r="J98" i="22"/>
  <c r="L9" i="22"/>
  <c r="M72" i="22"/>
  <c r="N50" i="22"/>
  <c r="L47" i="22"/>
  <c r="L61" i="22"/>
  <c r="L54" i="22"/>
  <c r="J54" i="22"/>
  <c r="M79" i="22"/>
  <c r="L8" i="22"/>
  <c r="M81" i="22"/>
  <c r="N81" i="22"/>
  <c r="K10" i="22"/>
  <c r="M44" i="22"/>
  <c r="L92" i="22"/>
  <c r="J92" i="22"/>
  <c r="L100" i="22"/>
  <c r="J100" i="22"/>
  <c r="L62" i="22"/>
  <c r="J62" i="22"/>
  <c r="N28" i="22"/>
  <c r="L98" i="22"/>
  <c r="M48" i="22"/>
  <c r="M65" i="22"/>
  <c r="M61" i="22"/>
  <c r="N47" i="22"/>
  <c r="N70" i="22"/>
  <c r="J94" i="22"/>
  <c r="K7" i="22"/>
  <c r="N12" i="22"/>
  <c r="N27" i="22"/>
  <c r="W30" i="22"/>
  <c r="W16" i="22"/>
  <c r="W5" i="22"/>
  <c r="K16" i="22"/>
  <c r="M36" i="22"/>
  <c r="M33" i="22"/>
  <c r="L39" i="22"/>
  <c r="J39" i="22"/>
  <c r="N23" i="22"/>
  <c r="N44" i="22"/>
  <c r="M17" i="22"/>
  <c r="L95" i="22"/>
  <c r="J95" i="22"/>
  <c r="L38" i="22"/>
  <c r="J38" i="22"/>
  <c r="K99" i="22"/>
  <c r="J99" i="22"/>
  <c r="L53" i="22"/>
  <c r="L31" i="22"/>
  <c r="N67" i="22"/>
  <c r="M25" i="22"/>
  <c r="L33" i="22"/>
  <c r="L83" i="22"/>
  <c r="J83" i="22"/>
  <c r="M47" i="22"/>
  <c r="M8" i="22"/>
  <c r="L78" i="22"/>
  <c r="J78" i="22"/>
  <c r="M13" i="22"/>
  <c r="N75" i="22"/>
  <c r="L43" i="22"/>
  <c r="J43" i="22"/>
  <c r="N69" i="22"/>
  <c r="N93" i="22"/>
  <c r="L21" i="22"/>
  <c r="K34" i="22"/>
  <c r="J34" i="22"/>
  <c r="K6" i="22"/>
  <c r="J8" i="22"/>
  <c r="N3" i="22"/>
  <c r="N91" i="22"/>
  <c r="W4" i="22"/>
  <c r="W35" i="22"/>
  <c r="W65" i="22"/>
  <c r="P55" i="22"/>
  <c r="P79" i="22"/>
  <c r="P48" i="22"/>
  <c r="R11" i="22"/>
  <c r="P29" i="22"/>
  <c r="Q101" i="22"/>
  <c r="Q89" i="22"/>
  <c r="Q87" i="22"/>
  <c r="R78" i="22"/>
  <c r="Q82" i="22"/>
  <c r="Q98" i="22"/>
  <c r="P4" i="22"/>
  <c r="O95" i="22"/>
  <c r="O45" i="22"/>
  <c r="P15" i="22"/>
  <c r="R55" i="22"/>
  <c r="Q97" i="22"/>
  <c r="Q6" i="22"/>
  <c r="R49" i="22"/>
  <c r="R76" i="22"/>
  <c r="Q63" i="22"/>
  <c r="P7" i="22"/>
  <c r="R26" i="22"/>
  <c r="P89" i="22"/>
  <c r="Q88" i="22"/>
  <c r="R77" i="22"/>
  <c r="P68" i="22"/>
  <c r="R32" i="22"/>
  <c r="P12" i="22"/>
  <c r="O44" i="22"/>
  <c r="O53" i="22"/>
  <c r="O5" i="22"/>
  <c r="O91" i="22"/>
  <c r="O21" i="22"/>
  <c r="O28" i="22"/>
  <c r="O43" i="22"/>
  <c r="O72" i="22"/>
  <c r="R34" i="22"/>
  <c r="R13" i="22"/>
  <c r="R84" i="22"/>
  <c r="Q5" i="22"/>
  <c r="P28" i="22"/>
  <c r="Q90" i="22"/>
  <c r="Q52" i="22"/>
  <c r="Q51" i="22"/>
  <c r="P76" i="22"/>
  <c r="Q29" i="22"/>
  <c r="P14" i="22"/>
  <c r="P59" i="22"/>
  <c r="Q71" i="22"/>
  <c r="Q9" i="22"/>
  <c r="Q54" i="22"/>
  <c r="O27" i="22"/>
  <c r="O30" i="22"/>
  <c r="P22" i="22"/>
  <c r="Q75" i="22"/>
  <c r="Q7" i="22"/>
  <c r="R42" i="22"/>
  <c r="R98" i="22"/>
  <c r="Q50" i="22"/>
  <c r="Q21" i="22"/>
  <c r="R86" i="22"/>
  <c r="Q11" i="22"/>
  <c r="Q80" i="22"/>
  <c r="P96" i="22"/>
  <c r="R101" i="22"/>
  <c r="R17" i="22"/>
  <c r="R100" i="22"/>
  <c r="O25" i="22"/>
  <c r="O4" i="22"/>
  <c r="O24" i="22"/>
  <c r="O87" i="22"/>
  <c r="O97" i="22"/>
  <c r="O100" i="22"/>
  <c r="O62" i="22"/>
  <c r="O67" i="22"/>
  <c r="O14" i="22"/>
  <c r="O76" i="22"/>
  <c r="R18" i="22"/>
  <c r="R12" i="22"/>
  <c r="R91" i="22"/>
  <c r="R83" i="22"/>
  <c r="Q45" i="22"/>
  <c r="R6" i="22"/>
  <c r="Q32" i="22"/>
  <c r="O36" i="22"/>
  <c r="P19" i="22"/>
  <c r="P49" i="22"/>
  <c r="Q20" i="22"/>
  <c r="R57" i="22"/>
  <c r="O49" i="22"/>
  <c r="O29" i="22"/>
  <c r="Q72" i="22"/>
  <c r="R50" i="22"/>
  <c r="P47" i="22"/>
  <c r="P61" i="22"/>
  <c r="P101" i="22"/>
  <c r="P54" i="22"/>
  <c r="Q79" i="22"/>
  <c r="P8" i="22"/>
  <c r="R62" i="22"/>
  <c r="Q81" i="22"/>
  <c r="R81" i="22"/>
  <c r="Q94" i="22"/>
  <c r="O10" i="22"/>
  <c r="Q44" i="22"/>
  <c r="P92" i="22"/>
  <c r="P100" i="22"/>
  <c r="P62" i="22"/>
  <c r="R28" i="22"/>
  <c r="R85" i="22"/>
  <c r="P98" i="22"/>
  <c r="Q48" i="22"/>
  <c r="Q65" i="22"/>
  <c r="P63" i="22"/>
  <c r="Q61" i="22"/>
  <c r="R47" i="22"/>
  <c r="R22" i="22"/>
  <c r="R59" i="22"/>
  <c r="R70" i="22"/>
  <c r="O42" i="22"/>
  <c r="O15" i="22"/>
  <c r="R89" i="22"/>
  <c r="O71" i="22"/>
  <c r="O94" i="22"/>
  <c r="O12" i="22"/>
  <c r="O56" i="22"/>
  <c r="O7" i="22"/>
  <c r="O84" i="22"/>
  <c r="O39" i="22"/>
  <c r="R52" i="22"/>
  <c r="Q23" i="22"/>
  <c r="P66" i="22"/>
  <c r="Q39" i="22"/>
  <c r="P50" i="22"/>
  <c r="R56" i="22"/>
  <c r="Q60" i="22"/>
  <c r="R87" i="22"/>
  <c r="O80" i="22"/>
  <c r="O23" i="22"/>
  <c r="O64" i="22"/>
  <c r="R7" i="22"/>
  <c r="Q36" i="22"/>
  <c r="Q33" i="22"/>
  <c r="R14" i="22"/>
  <c r="P39" i="22"/>
  <c r="R23" i="22"/>
  <c r="R44" i="22"/>
  <c r="Q17" i="22"/>
  <c r="P25" i="22"/>
  <c r="P95" i="22"/>
  <c r="P38" i="22"/>
  <c r="O99" i="22"/>
  <c r="P53" i="22"/>
  <c r="P31" i="22"/>
  <c r="R67" i="22"/>
  <c r="R63" i="22"/>
  <c r="Q25" i="22"/>
  <c r="P33" i="22"/>
  <c r="P83" i="22"/>
  <c r="Q47" i="22"/>
  <c r="Q8" i="22"/>
  <c r="R40" i="22"/>
  <c r="P78" i="22"/>
  <c r="Q13" i="22"/>
  <c r="R75" i="22"/>
  <c r="P43" i="22"/>
  <c r="R69" i="22"/>
  <c r="R36" i="22"/>
  <c r="R93" i="22"/>
  <c r="P21" i="22"/>
  <c r="O34" i="22"/>
  <c r="O55" i="22"/>
  <c r="O77" i="22"/>
  <c r="O83" i="22"/>
  <c r="O32" i="22"/>
  <c r="O6" i="22"/>
  <c r="O89" i="22"/>
  <c r="O13" i="22"/>
  <c r="O8" i="22"/>
  <c r="O61" i="22"/>
  <c r="R3" i="22"/>
  <c r="R51" i="22"/>
  <c r="R96" i="22"/>
  <c r="P64" i="22"/>
  <c r="P60" i="22"/>
  <c r="Q12" i="22"/>
  <c r="R16" i="22"/>
  <c r="P99" i="22"/>
  <c r="Q26" i="22"/>
  <c r="P41" i="22"/>
  <c r="P18" i="22"/>
  <c r="Q58" i="22"/>
  <c r="P37" i="22"/>
  <c r="Q46" i="22"/>
  <c r="R38" i="22"/>
  <c r="Q70" i="22"/>
  <c r="R73" i="22"/>
  <c r="R37" i="22"/>
  <c r="R88" i="22"/>
  <c r="Q59" i="22"/>
  <c r="Q85" i="22"/>
  <c r="R90" i="22"/>
  <c r="P72" i="22"/>
  <c r="Q24" i="22"/>
  <c r="R9" i="22"/>
  <c r="Q86" i="22"/>
  <c r="Q83" i="22"/>
  <c r="Q69" i="22"/>
  <c r="P57" i="22"/>
  <c r="R53" i="22"/>
  <c r="P10" i="22"/>
  <c r="P75" i="22"/>
  <c r="O81" i="22"/>
  <c r="O22" i="22"/>
  <c r="O16" i="22"/>
  <c r="R31" i="22"/>
  <c r="O31" i="22"/>
  <c r="O98" i="22"/>
  <c r="O63" i="22"/>
  <c r="O90" i="22"/>
  <c r="O47" i="22"/>
  <c r="O11" i="22"/>
  <c r="R29" i="22"/>
  <c r="R24" i="22"/>
  <c r="P16" i="22"/>
  <c r="P77" i="22"/>
  <c r="Q78" i="22"/>
  <c r="Q22" i="22"/>
  <c r="Q57" i="22"/>
  <c r="Q62" i="22"/>
  <c r="Q30" i="22"/>
  <c r="P80" i="22"/>
  <c r="P3" i="22"/>
  <c r="O3" i="22"/>
  <c r="P35" i="22"/>
  <c r="Q68" i="22"/>
  <c r="R94" i="22"/>
  <c r="O96" i="22"/>
  <c r="O68" i="22"/>
  <c r="O38" i="22"/>
  <c r="O93" i="22"/>
  <c r="O73" i="22"/>
  <c r="P85" i="22"/>
  <c r="P17" i="22"/>
  <c r="Q55" i="22"/>
  <c r="R2" i="22"/>
  <c r="Q64" i="22"/>
  <c r="Q27" i="22"/>
  <c r="Q4" i="22"/>
  <c r="Q31" i="22"/>
  <c r="R99" i="22"/>
  <c r="P51" i="22"/>
  <c r="R48" i="22"/>
  <c r="P32" i="22"/>
  <c r="P13" i="22"/>
  <c r="P56" i="22"/>
  <c r="R80" i="22"/>
  <c r="Q38" i="22"/>
  <c r="R25" i="22"/>
  <c r="P30" i="22"/>
  <c r="Q93" i="22"/>
  <c r="Q37" i="22"/>
  <c r="P70" i="22"/>
  <c r="R45" i="22"/>
  <c r="P34" i="22"/>
  <c r="Q66" i="22"/>
  <c r="P73" i="22"/>
  <c r="O82" i="22"/>
  <c r="R41" i="22"/>
  <c r="P81" i="22"/>
  <c r="R21" i="22"/>
  <c r="O20" i="22"/>
  <c r="O88" i="22"/>
  <c r="O52" i="22"/>
  <c r="O41" i="22"/>
  <c r="O17" i="22"/>
  <c r="O46" i="22"/>
  <c r="O85" i="22"/>
  <c r="O19" i="22"/>
  <c r="O69" i="22"/>
  <c r="R20" i="22"/>
  <c r="P90" i="22"/>
  <c r="Q77" i="22"/>
  <c r="P94" i="22"/>
  <c r="Q53" i="22"/>
  <c r="Q10" i="22"/>
  <c r="Q96" i="22"/>
  <c r="P23" i="22"/>
  <c r="R60" i="22"/>
  <c r="R82" i="22"/>
  <c r="Q19" i="22"/>
  <c r="Q14" i="22"/>
  <c r="P52" i="22"/>
  <c r="Q91" i="22"/>
  <c r="O40" i="22"/>
  <c r="Q2" i="22"/>
  <c r="Q92" i="22"/>
  <c r="P24" i="22"/>
  <c r="P40" i="22"/>
  <c r="Q99" i="22"/>
  <c r="Q73" i="22"/>
  <c r="R30" i="22"/>
  <c r="P87" i="22"/>
  <c r="P2" i="22"/>
  <c r="O2" i="22"/>
  <c r="Q15" i="22"/>
  <c r="R33" i="22"/>
  <c r="R54" i="22"/>
  <c r="P58" i="22"/>
  <c r="P20" i="22"/>
  <c r="R15" i="22"/>
  <c r="O75" i="22"/>
  <c r="O50" i="22"/>
  <c r="O54" i="22"/>
  <c r="O59" i="22"/>
  <c r="O60" i="22"/>
  <c r="O58" i="22"/>
  <c r="R35" i="22"/>
  <c r="O74" i="22"/>
  <c r="R58" i="22"/>
  <c r="P97" i="22"/>
  <c r="R27" i="22"/>
  <c r="Q95" i="22"/>
  <c r="Q100" i="22"/>
  <c r="R74" i="22"/>
  <c r="Q3" i="22"/>
  <c r="P36" i="22"/>
  <c r="P82" i="22"/>
  <c r="P67" i="22"/>
  <c r="P74" i="22"/>
  <c r="R92" i="22"/>
  <c r="Q67" i="22"/>
  <c r="Q40" i="22"/>
  <c r="Q28" i="22"/>
  <c r="P44" i="22"/>
  <c r="R79" i="22"/>
  <c r="R71" i="22"/>
  <c r="Q56" i="22"/>
  <c r="R64" i="22"/>
  <c r="Q35" i="22"/>
  <c r="P6" i="22"/>
  <c r="Q74" i="22"/>
  <c r="R39" i="22"/>
  <c r="P88" i="22"/>
  <c r="P27" i="22"/>
  <c r="P71" i="22"/>
  <c r="P5" i="22"/>
  <c r="R72" i="22"/>
  <c r="R61" i="22"/>
  <c r="R68" i="22"/>
  <c r="R95" i="22"/>
  <c r="P9" i="22"/>
  <c r="O48" i="22"/>
  <c r="O101" i="22"/>
  <c r="O70" i="22"/>
  <c r="O66" i="22"/>
  <c r="O92" i="22"/>
  <c r="O18" i="22"/>
  <c r="O26" i="22"/>
  <c r="O57" i="22"/>
  <c r="P11" i="22"/>
  <c r="P45" i="22"/>
  <c r="R65" i="22"/>
  <c r="R46" i="22"/>
  <c r="Q49" i="22"/>
  <c r="Q43" i="22"/>
  <c r="P46" i="22"/>
  <c r="Q34" i="22"/>
  <c r="R66" i="22"/>
  <c r="P42" i="22"/>
  <c r="Q76" i="22"/>
  <c r="Q41" i="22"/>
  <c r="P65" i="22"/>
  <c r="R43" i="22"/>
  <c r="P91" i="22"/>
  <c r="Q84" i="22"/>
  <c r="Q42" i="22"/>
  <c r="P84" i="22"/>
  <c r="R19" i="22"/>
  <c r="P69" i="22"/>
  <c r="Q16" i="22"/>
  <c r="P86" i="22"/>
  <c r="P26" i="22"/>
  <c r="Q18" i="22"/>
  <c r="R8" i="22"/>
  <c r="R97" i="22"/>
  <c r="P93" i="22"/>
  <c r="R5" i="22"/>
  <c r="R10" i="22"/>
  <c r="O9" i="22"/>
  <c r="O35" i="22"/>
  <c r="O79" i="22"/>
  <c r="O37" i="22"/>
  <c r="O33" i="22"/>
  <c r="O78" i="22"/>
  <c r="O51" i="22"/>
  <c r="O86" i="22"/>
  <c r="O65" i="22"/>
  <c r="R4" i="22"/>
  <c r="J90" i="22"/>
  <c r="J19" i="22"/>
  <c r="J13" i="22"/>
  <c r="J12" i="22"/>
  <c r="J29" i="22"/>
  <c r="J9" i="22"/>
  <c r="J48" i="22"/>
  <c r="J47" i="22"/>
  <c r="J55" i="22"/>
  <c r="J71" i="22"/>
  <c r="J30" i="22"/>
  <c r="J16" i="22"/>
  <c r="J50" i="22"/>
  <c r="J6" i="22"/>
  <c r="J70" i="22"/>
  <c r="J21" i="22"/>
  <c r="J33" i="22"/>
  <c r="J91" i="22"/>
  <c r="J69" i="22"/>
  <c r="J11" i="22"/>
  <c r="J7" i="22"/>
  <c r="J75" i="22"/>
  <c r="J61" i="22"/>
  <c r="J3" i="22"/>
  <c r="J52" i="22"/>
  <c r="J2" i="22"/>
  <c r="J65" i="22"/>
  <c r="J10" i="22"/>
  <c r="J4" i="22"/>
  <c r="J5" i="22"/>
  <c r="J73" i="22"/>
  <c r="J53" i="22"/>
  <c r="J35" i="22"/>
</calcChain>
</file>

<file path=xl/connections.xml><?xml version="1.0" encoding="utf-8"?>
<connections xmlns="http://schemas.openxmlformats.org/spreadsheetml/2006/main">
  <connection id="1" name="NewFile" type="6" refreshedVersion="6" deleted="1" background="1" saveData="1">
    <textPr sourceFile="/Users/rwf545/Downloads/NewFile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<sst xmlns="http://schemas.openxmlformats.org/spreadsheetml/2006/main" count="19999" uniqueCount="5706">
  <si>
    <t>GRM5</t>
  </si>
  <si>
    <t>AA2AR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</si>
  <si>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</si>
  <si>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</si>
  <si>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</si>
  <si>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</si>
  <si>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</si>
  <si>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</si>
  <si>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</si>
  <si>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</si>
  <si>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</si>
  <si>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</si>
  <si>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</si>
  <si>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Cl</t>
  </si>
  <si>
    <t>5HT1A</t>
  </si>
  <si>
    <t>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</si>
  <si>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</si>
  <si>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</si>
  <si>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</si>
  <si>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</si>
  <si>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</si>
  <si>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</si>
  <si>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</si>
  <si>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</si>
  <si>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5HT6R</t>
  </si>
  <si>
    <t>5HT7R</t>
  </si>
  <si>
    <t>ACM1</t>
  </si>
  <si>
    <t>ACM2</t>
  </si>
  <si>
    <t>ACM3</t>
  </si>
  <si>
    <t>ACM4</t>
  </si>
  <si>
    <t>ACM5</t>
  </si>
  <si>
    <t>AA1R</t>
  </si>
  <si>
    <t>AA2BR</t>
  </si>
  <si>
    <t>AA3R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</si>
  <si>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</si>
  <si>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</si>
  <si>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</si>
  <si>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</si>
  <si>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</si>
  <si>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</si>
  <si>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</si>
  <si>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</si>
  <si>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</si>
  <si>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AGTR1</t>
  </si>
  <si>
    <t>Peptide</t>
  </si>
  <si>
    <t>APJ</t>
  </si>
  <si>
    <t>APLNR</t>
  </si>
  <si>
    <t>Apelin</t>
  </si>
  <si>
    <t>GPBAR</t>
  </si>
  <si>
    <t>Bombesin</t>
  </si>
  <si>
    <t>GRPR</t>
  </si>
  <si>
    <t>NMBR</t>
  </si>
  <si>
    <t>BKRB1</t>
  </si>
  <si>
    <t>B1</t>
  </si>
  <si>
    <t>BKRB2</t>
  </si>
  <si>
    <t>CALCR</t>
  </si>
  <si>
    <t>Calcitonin</t>
  </si>
  <si>
    <t>C</t>
  </si>
  <si>
    <t>CNR1</t>
  </si>
  <si>
    <t>CNR2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</si>
  <si>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</si>
  <si>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</si>
  <si>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</si>
  <si>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</si>
  <si>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</si>
  <si>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</si>
  <si>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</si>
  <si>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</si>
  <si>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</si>
  <si>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</si>
  <si>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</si>
  <si>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</si>
  <si>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</si>
  <si>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</si>
  <si>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</si>
  <si>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</si>
  <si>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</si>
  <si>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</si>
  <si>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</si>
  <si>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</si>
  <si>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</si>
  <si>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GASR</t>
  </si>
  <si>
    <t>GP132</t>
  </si>
  <si>
    <t>GPR132</t>
  </si>
  <si>
    <t>GP174</t>
  </si>
  <si>
    <t>GPR174</t>
  </si>
  <si>
    <t>GP183</t>
  </si>
  <si>
    <t>GPR183</t>
  </si>
  <si>
    <t>GPR17</t>
  </si>
  <si>
    <t>GPR34</t>
  </si>
  <si>
    <t>GPR35</t>
  </si>
  <si>
    <t>GPR39</t>
  </si>
  <si>
    <t>GPR4</t>
  </si>
  <si>
    <t>GPR84</t>
  </si>
  <si>
    <t>MRGX1</t>
  </si>
  <si>
    <t>MRGPRX1</t>
  </si>
  <si>
    <t>MRGX2</t>
  </si>
  <si>
    <t>MRGPRX2</t>
  </si>
  <si>
    <t>OGR1</t>
  </si>
  <si>
    <t>GPR68</t>
  </si>
  <si>
    <t>P2Y10</t>
  </si>
  <si>
    <t>PSYR</t>
  </si>
  <si>
    <t>GPR65</t>
  </si>
  <si>
    <t>C5AR1</t>
  </si>
  <si>
    <t>CRFR1</t>
  </si>
  <si>
    <t>CRFR2</t>
  </si>
  <si>
    <t>DRD1</t>
  </si>
  <si>
    <t>Dopamine</t>
  </si>
  <si>
    <t>DRD2</t>
  </si>
  <si>
    <t>DRD3</t>
  </si>
  <si>
    <t>DRD4</t>
  </si>
  <si>
    <t>DRD5</t>
  </si>
  <si>
    <t>EDNRA</t>
  </si>
  <si>
    <t>EDNRB</t>
  </si>
  <si>
    <t>FPR1</t>
  </si>
  <si>
    <t>FPR2</t>
  </si>
  <si>
    <t>FPR3</t>
  </si>
  <si>
    <t>FFAR1</t>
  </si>
  <si>
    <t>FFAR2</t>
  </si>
  <si>
    <t>FFAR3</t>
  </si>
  <si>
    <t>FFAR4</t>
  </si>
  <si>
    <t>GALR1</t>
  </si>
  <si>
    <t>Galanin</t>
  </si>
  <si>
    <t>GALR2</t>
  </si>
  <si>
    <t>GALR3</t>
  </si>
  <si>
    <t>GHSR</t>
  </si>
  <si>
    <t>Ghrelin</t>
  </si>
  <si>
    <t>GIPR</t>
  </si>
  <si>
    <t>GLP1R</t>
  </si>
  <si>
    <t>GLP2R</t>
  </si>
  <si>
    <t>GLR</t>
  </si>
  <si>
    <t>GNRHR</t>
  </si>
  <si>
    <t>GP119</t>
  </si>
  <si>
    <t>GPR119</t>
  </si>
  <si>
    <t>GPR55</t>
  </si>
  <si>
    <t>HRH1</t>
  </si>
  <si>
    <t>Histamine</t>
  </si>
  <si>
    <t>HRH2</t>
  </si>
  <si>
    <t>HRH3</t>
  </si>
  <si>
    <t>HRH4</t>
  </si>
  <si>
    <t>HCAR2</t>
  </si>
  <si>
    <t>HCAR3</t>
  </si>
  <si>
    <t>KISSR</t>
  </si>
  <si>
    <t>Kisspeptin</t>
  </si>
  <si>
    <t>CLTR1</t>
  </si>
  <si>
    <t>CLTR2</t>
  </si>
  <si>
    <t>LT4R1</t>
  </si>
  <si>
    <t>LT4R2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</si>
  <si>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</si>
  <si>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</si>
  <si>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</si>
  <si>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</si>
  <si>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</si>
  <si>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</si>
  <si>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</si>
  <si>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</si>
  <si>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</si>
  <si>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S1PR5</t>
  </si>
  <si>
    <t>MCHR1</t>
  </si>
  <si>
    <t>MCHR2</t>
  </si>
  <si>
    <t>MC3R</t>
  </si>
  <si>
    <t>MC4R</t>
  </si>
  <si>
    <t>MC5R</t>
  </si>
  <si>
    <t>MSHR</t>
  </si>
  <si>
    <t>MTR1A</t>
  </si>
  <si>
    <t>Melatonin</t>
  </si>
  <si>
    <t>MTR1B</t>
  </si>
  <si>
    <t>GRM2</t>
  </si>
  <si>
    <t>GRM4</t>
  </si>
  <si>
    <t>GRM6</t>
  </si>
  <si>
    <t>GRM8</t>
  </si>
  <si>
    <t>MTLR</t>
  </si>
  <si>
    <t>NMUR1</t>
  </si>
  <si>
    <t>NMUR2</t>
  </si>
  <si>
    <t>NPFF1</t>
  </si>
  <si>
    <t>NPFF2</t>
  </si>
  <si>
    <t>NPBW1</t>
  </si>
  <si>
    <t>NPY1R</t>
  </si>
  <si>
    <t>NPY5R</t>
  </si>
  <si>
    <t>NTR1</t>
  </si>
  <si>
    <t>Neurotensin</t>
  </si>
  <si>
    <t>OPRD</t>
  </si>
  <si>
    <t>OPRK</t>
  </si>
  <si>
    <t>OPRM</t>
  </si>
  <si>
    <t>OPRX</t>
  </si>
  <si>
    <t>NOP</t>
  </si>
  <si>
    <t>OX1R</t>
  </si>
  <si>
    <t>OX2R</t>
  </si>
  <si>
    <t>OXGR1</t>
  </si>
  <si>
    <t>Oxoglutarate</t>
  </si>
  <si>
    <t>P2RY1</t>
  </si>
  <si>
    <t>P2RY2</t>
  </si>
  <si>
    <t>P2RY4</t>
  </si>
  <si>
    <t>P2RY6</t>
  </si>
  <si>
    <t>P2Y11</t>
  </si>
  <si>
    <t>P2Y12</t>
  </si>
  <si>
    <t>P2Y13</t>
  </si>
  <si>
    <t>P2Y14</t>
  </si>
  <si>
    <t>PTH1R</t>
  </si>
  <si>
    <t>PTH2R</t>
  </si>
  <si>
    <t>PTAFR</t>
  </si>
  <si>
    <t>PRLHR</t>
  </si>
  <si>
    <t>PD2R</t>
  </si>
  <si>
    <t>PE2R1</t>
  </si>
  <si>
    <t>PE2R2</t>
  </si>
  <si>
    <t>PE2R3</t>
  </si>
  <si>
    <t>PE2R4</t>
  </si>
  <si>
    <t>PF2R</t>
  </si>
  <si>
    <t>PI2R</t>
  </si>
  <si>
    <t>TA2R</t>
  </si>
  <si>
    <t>PAR1</t>
  </si>
  <si>
    <t>PAR2</t>
  </si>
  <si>
    <t>PAR3</t>
  </si>
  <si>
    <t>PAR4</t>
  </si>
  <si>
    <t>RXFP1</t>
  </si>
  <si>
    <t>RXFP2</t>
  </si>
  <si>
    <t>SSR1</t>
  </si>
  <si>
    <t>Somatostatin</t>
  </si>
  <si>
    <t>SSR2</t>
  </si>
  <si>
    <t>SSR3</t>
  </si>
  <si>
    <t>SSR4</t>
  </si>
  <si>
    <t>SSR5</t>
  </si>
  <si>
    <t>NK1R</t>
  </si>
  <si>
    <t>NK2R</t>
  </si>
  <si>
    <t>NK3R</t>
  </si>
  <si>
    <t>TRFR</t>
  </si>
  <si>
    <t>UR2R</t>
  </si>
  <si>
    <t>OXYR</t>
  </si>
  <si>
    <t>V1AR</t>
  </si>
  <si>
    <t>V1BR</t>
  </si>
  <si>
    <t>V2R</t>
  </si>
  <si>
    <t>PACR</t>
  </si>
  <si>
    <t>VIPR1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</si>
  <si>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</si>
  <si>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</si>
  <si>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</si>
  <si>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</si>
  <si>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</si>
  <si>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</si>
  <si>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</si>
  <si>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</si>
  <si>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</si>
  <si>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</si>
  <si>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</si>
  <si>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</si>
  <si>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</si>
  <si>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</si>
  <si>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</si>
  <si>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</si>
  <si>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</si>
  <si>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</si>
  <si>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</si>
  <si>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t>CALCR+RAMP3</t>
  </si>
  <si>
    <t>Physiological
/Surrogate</t>
  </si>
  <si>
    <t>UniProt</t>
  </si>
  <si>
    <t>IUPHAR</t>
  </si>
  <si>
    <t>P08908</t>
  </si>
  <si>
    <t>P28222</t>
  </si>
  <si>
    <t>P28221</t>
  </si>
  <si>
    <t>P28223</t>
  </si>
  <si>
    <t>P41595</t>
  </si>
  <si>
    <t>P28335</t>
  </si>
  <si>
    <t>P11229</t>
  </si>
  <si>
    <t>P08172</t>
  </si>
  <si>
    <t>P20309</t>
  </si>
  <si>
    <t>P08173</t>
  </si>
  <si>
    <t>P30542</t>
  </si>
  <si>
    <t>P29274</t>
  </si>
  <si>
    <t>P29275</t>
  </si>
  <si>
    <t>P0DMS8</t>
  </si>
  <si>
    <t>P35348</t>
  </si>
  <si>
    <t>P08913</t>
  </si>
  <si>
    <t>P18089</t>
  </si>
  <si>
    <t>P18825</t>
  </si>
  <si>
    <t>P08588</t>
  </si>
  <si>
    <t>P07550</t>
  </si>
  <si>
    <t>P30556</t>
  </si>
  <si>
    <t>P35414</t>
  </si>
  <si>
    <t>Q8TDU6</t>
  </si>
  <si>
    <t>P46663</t>
  </si>
  <si>
    <t>P30411</t>
  </si>
  <si>
    <t>P21554</t>
  </si>
  <si>
    <t>P34972</t>
  </si>
  <si>
    <t>P51681</t>
  </si>
  <si>
    <t>P51684</t>
  </si>
  <si>
    <t>P25025</t>
  </si>
  <si>
    <t>P61073</t>
  </si>
  <si>
    <t>P32302</t>
  </si>
  <si>
    <t>P32238</t>
  </si>
  <si>
    <t>P32249</t>
  </si>
  <si>
    <t>O43194</t>
  </si>
  <si>
    <t>P21730</t>
  </si>
  <si>
    <t>Q13324</t>
  </si>
  <si>
    <t>P21728</t>
  </si>
  <si>
    <t>P14416</t>
  </si>
  <si>
    <t>P21918</t>
  </si>
  <si>
    <t>P25101</t>
  </si>
  <si>
    <t>O15552</t>
  </si>
  <si>
    <t>O14843</t>
  </si>
  <si>
    <t>Q5NUL3</t>
  </si>
  <si>
    <t>Q92847</t>
  </si>
  <si>
    <t>P48546</t>
  </si>
  <si>
    <t>P43220</t>
  </si>
  <si>
    <t>O95838</t>
  </si>
  <si>
    <t>P47871</t>
  </si>
  <si>
    <t>P30968</t>
  </si>
  <si>
    <t>P35367</t>
  </si>
  <si>
    <t>P25021</t>
  </si>
  <si>
    <t>Q8TDS4</t>
  </si>
  <si>
    <t>P49019</t>
  </si>
  <si>
    <t>Q9Y271</t>
  </si>
  <si>
    <t>Q9NS75</t>
  </si>
  <si>
    <t>Q15722</t>
  </si>
  <si>
    <t>Q9NPC1</t>
  </si>
  <si>
    <t>Q92633</t>
  </si>
  <si>
    <t>Q9HBW0</t>
  </si>
  <si>
    <t>P21453</t>
  </si>
  <si>
    <t>P41968</t>
  </si>
  <si>
    <t>P32245</t>
  </si>
  <si>
    <t>P48039</t>
  </si>
  <si>
    <t>P49286</t>
  </si>
  <si>
    <t>Q14416</t>
  </si>
  <si>
    <t>Q14833</t>
  </si>
  <si>
    <t>P41594</t>
  </si>
  <si>
    <t>O15303</t>
  </si>
  <si>
    <t>O00222</t>
  </si>
  <si>
    <t>Q9GZQ6</t>
  </si>
  <si>
    <t>Q9Y5X5</t>
  </si>
  <si>
    <t>P25929</t>
  </si>
  <si>
    <t>Q15761</t>
  </si>
  <si>
    <t>P41143</t>
  </si>
  <si>
    <t>P41145</t>
  </si>
  <si>
    <t>P35372</t>
  </si>
  <si>
    <t>P41146</t>
  </si>
  <si>
    <t>O43614</t>
  </si>
  <si>
    <t>P41231</t>
  </si>
  <si>
    <t>Q03431</t>
  </si>
  <si>
    <t>P34995</t>
  </si>
  <si>
    <t>P43116</t>
  </si>
  <si>
    <t>P43115</t>
  </si>
  <si>
    <t>P35408</t>
  </si>
  <si>
    <t>P43088</t>
  </si>
  <si>
    <t>P25116</t>
  </si>
  <si>
    <t>P30874</t>
  </si>
  <si>
    <t>P30559</t>
  </si>
  <si>
    <t>P37288</t>
  </si>
  <si>
    <t>P30518</t>
  </si>
  <si>
    <t>P32241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</si>
  <si>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</si>
  <si>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</si>
  <si>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</si>
  <si>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</si>
  <si>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</si>
  <si>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</si>
  <si>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</si>
  <si>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</si>
  <si>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</si>
  <si>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</si>
  <si>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</si>
  <si>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</si>
  <si>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</si>
  <si>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</si>
  <si>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</si>
  <si>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</si>
  <si>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</si>
  <si>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</si>
  <si>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</si>
  <si>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</si>
  <si>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</si>
  <si>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</si>
  <si>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</si>
  <si>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</si>
  <si>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</si>
  <si>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</si>
  <si>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</si>
  <si>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</si>
  <si>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</si>
  <si>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</si>
  <si>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</si>
  <si>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</si>
  <si>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</si>
  <si>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</si>
  <si>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</si>
  <si>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</si>
  <si>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</si>
  <si>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</si>
  <si>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</si>
  <si>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</si>
  <si>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</si>
  <si>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</si>
  <si>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</si>
  <si>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</si>
  <si>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</si>
  <si>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</si>
  <si>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</si>
  <si>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</si>
  <si>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</si>
  <si>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</si>
  <si>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</si>
  <si>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</si>
  <si>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</si>
  <si>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</si>
  <si>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</si>
  <si>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</si>
  <si>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</si>
  <si>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</si>
  <si>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</si>
  <si>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</si>
  <si>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</si>
  <si>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</si>
  <si>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</si>
  <si>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</si>
  <si>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</si>
  <si>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</si>
  <si>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</si>
  <si>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</si>
  <si>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</si>
  <si>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</si>
  <si>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</si>
  <si>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</si>
  <si>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</si>
  <si>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</si>
  <si>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</si>
  <si>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</si>
  <si>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</si>
  <si>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</si>
  <si>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</si>
  <si>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</si>
  <si>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</si>
  <si>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52232-67-4</t>
  </si>
  <si>
    <t>Methionine-Enkephalin</t>
    <phoneticPr fontId="3"/>
  </si>
  <si>
    <t>YGGFM</t>
  </si>
  <si>
    <t>58569-55-4</t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</si>
  <si>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</si>
  <si>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</si>
  <si>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</si>
  <si>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</si>
  <si>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</si>
  <si>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</si>
  <si>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</si>
  <si>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</si>
  <si>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</si>
  <si>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</si>
  <si>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</si>
  <si>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</si>
  <si>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</si>
  <si>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</si>
  <si>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</si>
  <si>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</si>
  <si>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</si>
  <si>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</si>
  <si>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</si>
  <si>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</si>
  <si>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</si>
  <si>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</si>
  <si>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</si>
  <si>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</si>
  <si>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</si>
  <si>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</si>
  <si>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</si>
  <si>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</si>
  <si>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</si>
  <si>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</si>
  <si>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</si>
  <si>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</si>
  <si>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</si>
  <si>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</si>
  <si>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</si>
  <si>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</si>
  <si>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</si>
  <si>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</si>
  <si>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</si>
  <si>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</si>
  <si>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</si>
  <si>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</si>
  <si>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</si>
  <si>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</si>
  <si>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</si>
  <si>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</si>
  <si>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</si>
  <si>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</si>
  <si>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</si>
  <si>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</si>
  <si>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</si>
  <si>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</si>
  <si>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</si>
  <si>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</si>
  <si>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</si>
  <si>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</si>
  <si>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</si>
  <si>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</si>
  <si>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</si>
  <si>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</si>
  <si>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</si>
  <si>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</si>
  <si>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</si>
  <si>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</si>
  <si>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</si>
  <si>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</si>
  <si>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</si>
  <si>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</si>
  <si>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</si>
  <si>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</si>
  <si>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</si>
  <si>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</si>
  <si>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</si>
  <si>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</si>
  <si>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</si>
  <si>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</si>
  <si>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</si>
  <si>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</si>
  <si>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</si>
  <si>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</si>
  <si>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</si>
  <si>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</si>
  <si>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</si>
  <si>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</si>
  <si>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</si>
  <si>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</si>
  <si>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</si>
  <si>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</si>
  <si>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</si>
  <si>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</si>
  <si>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</si>
  <si>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</si>
  <si>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</si>
  <si>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</si>
  <si>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</si>
  <si>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</si>
  <si>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</si>
  <si>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</si>
  <si>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</si>
  <si>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</si>
  <si>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</si>
  <si>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</si>
  <si>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</si>
  <si>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</si>
  <si>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</si>
  <si>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</si>
  <si>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</si>
  <si>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</si>
  <si>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</si>
  <si>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</si>
  <si>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</si>
  <si>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</si>
  <si>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</si>
  <si>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</si>
  <si>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</si>
  <si>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</si>
  <si>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</si>
  <si>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</si>
  <si>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</si>
  <si>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</si>
  <si>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</si>
  <si>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</si>
  <si>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</si>
  <si>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</si>
  <si>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</si>
  <si>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</si>
  <si>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</si>
  <si>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</si>
  <si>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</si>
  <si>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</si>
  <si>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</si>
  <si>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</si>
  <si>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</si>
  <si>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</si>
  <si>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</si>
  <si>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</si>
  <si>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</si>
  <si>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</si>
  <si>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</si>
  <si>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</si>
  <si>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</si>
  <si>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</si>
  <si>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</si>
  <si>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</si>
  <si>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</si>
  <si>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</si>
  <si>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Leuprolide</t>
  </si>
  <si>
    <t>Ligand
short
(author)</t>
  </si>
  <si>
    <t>Ligand
long
(author)</t>
  </si>
  <si>
    <t>Isoproterenol</t>
  </si>
  <si>
    <t>Guide to Pharmacology</t>
  </si>
  <si>
    <t>Drug</t>
  </si>
  <si>
    <t>Clinical agent</t>
  </si>
  <si>
    <t>Entry name</t>
  </si>
  <si>
    <t>Accession</t>
  </si>
  <si>
    <t>Name</t>
  </si>
  <si>
    <t>GtP - Ligand ID</t>
  </si>
  <si>
    <t>GtP - Ligand Name</t>
  </si>
  <si>
    <t>GtP - Ligand UniProt ID</t>
  </si>
  <si>
    <t>GtP - Type</t>
  </si>
  <si>
    <t>GtP - PubChem CID</t>
  </si>
  <si>
    <t>GtP - IUPAC name</t>
  </si>
  <si>
    <t>GtP - INN</t>
  </si>
  <si>
    <t>GtP - Synonyms</t>
  </si>
  <si>
    <t>GtP - SMILES</t>
  </si>
  <si>
    <t>GtP - InChIKey</t>
  </si>
  <si>
    <t>5-HT&lt;sub&gt;1A&lt;/sub&gt; receptor</t>
  </si>
  <si>
    <t>5-hydroxytryptamine</t>
  </si>
  <si>
    <t>Metabolite</t>
  </si>
  <si>
    <t>3-(2-Aminoethyl)-1H-indol-5-o</t>
  </si>
  <si>
    <t>5-HT|serotonin</t>
  </si>
  <si>
    <t>NCCc1c[nH]c2c1cc(O)cc2</t>
  </si>
  <si>
    <t>QZAYGJVTTNCVMB-UHFFFAOYSA-N</t>
  </si>
  <si>
    <t>5-HT&lt;sub&gt;1B&lt;/sub&gt; receptor</t>
  </si>
  <si>
    <t>tryptamine</t>
  </si>
  <si>
    <t>2-(1H-INDOL-3-YL)ETHANAMINE</t>
  </si>
  <si>
    <t>NCCc1c[nH]c2c1cccc2</t>
  </si>
  <si>
    <t>APJYDQYYACXCRM-UHFFFAOYSA-N</t>
  </si>
  <si>
    <t>5-HT-moduline</t>
  </si>
  <si>
    <t>PEPTIDE1{L.S.A.L}$$$$</t>
  </si>
  <si>
    <t>IMIVWAUMTAIVPJ-XUXIUFHCSA-N</t>
  </si>
  <si>
    <t>5-HT&lt;sub&gt;1D&lt;/sub&gt; receptor</t>
  </si>
  <si>
    <t>P28566</t>
  </si>
  <si>
    <t>5-ht&lt;sub&gt;1E&lt;/sub&gt; receptor</t>
  </si>
  <si>
    <t>P30939</t>
  </si>
  <si>
    <t>5-HT&lt;sub&gt;1F&lt;/sub&gt; receptor</t>
  </si>
  <si>
    <t>5-HT&lt;sub&gt;2A&lt;/sub&gt; receptor</t>
  </si>
  <si>
    <t>5-HT&lt;sub&gt;2B&lt;/sub&gt; receptor</t>
  </si>
  <si>
    <t>5-HT&lt;sub&gt;2C&lt;/sub&gt; receptor</t>
  </si>
  <si>
    <t>Q13639</t>
  </si>
  <si>
    <t>5-HT&lt;sub&gt;4&lt;/sub&gt; receptor</t>
  </si>
  <si>
    <t>P47898</t>
  </si>
  <si>
    <t>5-HT&lt;sub&gt;5A&lt;/sub&gt; receptor</t>
  </si>
  <si>
    <t>P50406</t>
  </si>
  <si>
    <t>5-HT&lt;sub&gt;6&lt;/sub&gt; receptor</t>
  </si>
  <si>
    <t>P34969</t>
  </si>
  <si>
    <t>5-HT&lt;sub&gt;7&lt;/sub&gt; receptor</t>
  </si>
  <si>
    <t>A&lt;sub&gt;1&lt;/sub&gt; receptor</t>
  </si>
  <si>
    <t>adenosine</t>
  </si>
  <si>
    <t>(2R,3R,4S,5R)-2-(6-aminopurin-9-yl)-5-(hydroxymethyl)oxolane-3,4-diol</t>
  </si>
  <si>
    <t>Adenocard&amp;reg;|Adenoscan&amp;reg;</t>
  </si>
  <si>
    <t>OC[C@H]1O[C@H]([C@@H]([C@@H]1O)O)n1cnc2c1ncnc2N</t>
  </si>
  <si>
    <t>OIRDTQYFTABQOQ-KQYNXXCUSA-N</t>
  </si>
  <si>
    <t>A&lt;sub&gt;2A&lt;/sub&gt; receptor</t>
  </si>
  <si>
    <t>A&lt;sub&gt;2B&lt;/sub&gt; receptor</t>
  </si>
  <si>
    <t>A&lt;sub&gt;3&lt;/sub&gt; receptor</t>
  </si>
  <si>
    <t>P25106</t>
  </si>
  <si>
    <t>CXCL11</t>
  </si>
  <si>
    <t>O14625</t>
  </si>
  <si>
    <t>IP9|ITAC</t>
  </si>
  <si>
    <t>CXCL12&amp;alpha;</t>
  </si>
  <si>
    <t>P48061</t>
  </si>
  <si>
    <t>CXCL12 &amp;alpha;|SDF-1&amp;alpha;|stromal cell-derived factor-1&amp;alpha;</t>
  </si>
  <si>
    <t>Q9NPB9</t>
  </si>
  <si>
    <t>CCL19</t>
  </si>
  <si>
    <t>Q99731</t>
  </si>
  <si>
    <t>&amp;beta;-chemokine exodus-3|ck &amp;beta;-11|ck&amp;beta;11|MIP-3&amp;beta;</t>
  </si>
  <si>
    <t>CCL21</t>
  </si>
  <si>
    <t>O00585</t>
  </si>
  <si>
    <t>ck&amp;beta;9|TCA-4</t>
  </si>
  <si>
    <t>CCL25</t>
  </si>
  <si>
    <t>O15444</t>
  </si>
  <si>
    <t>M&lt;sub&gt;1&lt;/sub&gt; receptor</t>
  </si>
  <si>
    <t>acetylcholine</t>
  </si>
  <si>
    <t>2-acetyloxyethyl-trimethylazanium</t>
  </si>
  <si>
    <t>acetylcholine chloride</t>
  </si>
  <si>
    <t>ACh|E1001|O-acetylcholine</t>
  </si>
  <si>
    <t>CC(=O)OCC[N+](C)(C)C</t>
  </si>
  <si>
    <t>OIPILFWXSMYKGL-UHFFFAOYSA-N</t>
  </si>
  <si>
    <t>M&lt;sub&gt;2&lt;/sub&gt; receptor</t>
  </si>
  <si>
    <t>M&lt;sub&gt;3&lt;/sub&gt; receptor</t>
  </si>
  <si>
    <t>M&lt;sub&gt;4&lt;/sub&gt; receptor</t>
  </si>
  <si>
    <t>P08912</t>
  </si>
  <si>
    <t>M&lt;sub&gt;5&lt;/sub&gt; receptor</t>
  </si>
  <si>
    <t>Q01718</t>
  </si>
  <si>
    <t>MC&lt;sub&gt;2&lt;/sub&gt; receptor</t>
  </si>
  <si>
    <t>ACTH</t>
  </si>
  <si>
    <t>P01189</t>
  </si>
  <si>
    <t>corticotropin</t>
  </si>
  <si>
    <t>Acthar&amp;reg;|adrenocorticotropic hormone (1-39)|corticotropin</t>
  </si>
  <si>
    <t>IDLFZVILOHSSID-OVLDLUHVSA-N</t>
  </si>
  <si>
    <t>&amp;alpha;&lt;sub&gt;1A&lt;/sub&gt;-adrenoceptor</t>
  </si>
  <si>
    <t>(-)-adrenaline</t>
  </si>
  <si>
    <t>4-[(1R)-1-hydroxy-2-methylaminoethyl]benzene-1,2-diol</t>
  </si>
  <si>
    <t>epinephrine|racepinefrine</t>
  </si>
  <si>
    <t>adrenalin|Auvi-Q&amp;reg;|Epipen&amp;reg;|l-adrenaline|L-epinephrine|levoepinephrine</t>
  </si>
  <si>
    <t>CNC[C@@H](c1ccc(c(c1)O)O)O</t>
  </si>
  <si>
    <t>UCTWMZQNUQWSLP-VIFPVBQESA-N</t>
  </si>
  <si>
    <t>(-)-noradrenaline</t>
  </si>
  <si>
    <t>4-[(1R)-2-amino-1-hydroxyethyl]benzene-1,2-diol</t>
  </si>
  <si>
    <t>norepinephrine</t>
  </si>
  <si>
    <t>(-)-norepinephrine|Levarterenol&amp;reg;|noradrenaline</t>
  </si>
  <si>
    <t>NC[C@@H](c1ccc(c(c1)O)O)O</t>
  </si>
  <si>
    <t>SFLSHLFXELFNJZ-QMMMGPOBSA-N</t>
  </si>
  <si>
    <t>P35368</t>
  </si>
  <si>
    <t>&amp;alpha;&lt;sub&gt;1B&lt;/sub&gt;-adrenoceptor</t>
  </si>
  <si>
    <t>P25100</t>
  </si>
  <si>
    <t>&amp;alpha;&lt;sub&gt;1D&lt;/sub&gt;-adrenoceptor</t>
  </si>
  <si>
    <t>&amp;alpha;&lt;sub&gt;2A&lt;/sub&gt;-adrenoceptor</t>
  </si>
  <si>
    <t>&amp;alpha;&lt;sub&gt;2B&lt;/sub&gt;-adrenoceptor</t>
  </si>
  <si>
    <t>&amp;alpha;&lt;sub&gt;2C&lt;/sub&gt;-adrenoceptor</t>
  </si>
  <si>
    <t>&amp;beta;&lt;sub&gt;1&lt;/sub&gt;-adrenoceptor</t>
  </si>
  <si>
    <t>noradrenaline</t>
  </si>
  <si>
    <t>4-(2-amino-1-hydroxyethyl)benzene-1,2-diol</t>
  </si>
  <si>
    <t>NCC(c1ccc(c(c1)O)O)O</t>
  </si>
  <si>
    <t>SFLSHLFXELFNJZ-UHFFFAOYSA-N</t>
  </si>
  <si>
    <t>&amp;beta;&lt;sub&gt;2&lt;/sub&gt;-adrenoceptor</t>
  </si>
  <si>
    <t>Zn&lt;sup&gt;2+&lt;/sup&gt;</t>
  </si>
  <si>
    <t>Inorganic</t>
  </si>
  <si>
    <t>zinc|zinc ion</t>
  </si>
  <si>
    <t>P13945</t>
  </si>
  <si>
    <t>&amp;beta;&lt;sub&gt;3&lt;/sub&gt;-adrenoceptor</t>
  </si>
  <si>
    <t>(&amp;plusmn;)-adrenaline</t>
  </si>
  <si>
    <t>4-(1-hydroxy-2-methylaminoethyl)benzene-1,2-diol</t>
  </si>
  <si>
    <t>racepinefrine</t>
  </si>
  <si>
    <t>adrenaline|epinephrine</t>
  </si>
  <si>
    <t>CNCC(c1ccc(c(c1)O)O)O</t>
  </si>
  <si>
    <t>UCTWMZQNUQWSLP-UHFFFAOYSA-N</t>
  </si>
  <si>
    <t>O14514</t>
  </si>
  <si>
    <t>ADGRB1</t>
  </si>
  <si>
    <t>phosphatidylserine</t>
  </si>
  <si>
    <t>(2S)-2-amino-3-[[(2R)-2-butanoyloxy-3-propanoyloxypropoxy]-hydroxyphosphoryl]oxypropanoic acid</t>
  </si>
  <si>
    <t>distearoylphosphatidylserine|PS</t>
  </si>
  <si>
    <t>CCCC(=O)O[C@@H](COP(=O)(OC[C@@H](C(=O)O)N)O)COC(=O)CC</t>
  </si>
  <si>
    <t>UNJJBGNPUUVVFQ-ZJUUUORDSA-N</t>
  </si>
  <si>
    <t>O94910</t>
  </si>
  <si>
    <t>ADGRL1</t>
  </si>
  <si>
    <t>lasso D</t>
  </si>
  <si>
    <t>AT&lt;sub&gt;1&lt;/sub&gt; receptor</t>
  </si>
  <si>
    <t>angiotensin III</t>
  </si>
  <si>
    <t>P01019|P11859|P01015</t>
  </si>
  <si>
    <t>ang III</t>
  </si>
  <si>
    <t>UCRMCWFIVZYPFA-LGXQCQDRSA-N</t>
  </si>
  <si>
    <t>angiotensin II</t>
  </si>
  <si>
    <t>(3S)-3-amino-4-[[(2S)-5-(diaminomethylideneamino)-1-[[(2S)-1-[[(2S)-1-[[(2S,3S)-1-[[(2S)-1-[(2S)-2-[[(2S)-1-hydroxy-1-oxo-3-phenylpropan-2-yl]carbamoyl]pyrrolidin-1-yl]-3-(3H-imidazol-4-yl)-1-oxopropan-2-yl]amino]-3-methyl-1-oxopentan-2-yl]amino]-3-(4-hydroxyphenyl)-1-oxopropan-2-yl]amino]-3-methyl-1-oxobutan-2-yl]amino]-1-oxopentan-2-yl]amino]-4-oxobutanoic acid</t>
  </si>
  <si>
    <t>ang II|Giapreza&amp;reg;</t>
  </si>
  <si>
    <t>CZGUSIXMZVURDU-JZXHSEFVSA-N</t>
  </si>
  <si>
    <t>angiotensin IV</t>
  </si>
  <si>
    <t>AT II (3-8)</t>
  </si>
  <si>
    <t>angiotensin A</t>
  </si>
  <si>
    <t>P01019</t>
  </si>
  <si>
    <t>ang A</t>
  </si>
  <si>
    <t>P50052</t>
  </si>
  <si>
    <t>AT&lt;sub&gt;2&lt;/sub&gt; receptor</t>
  </si>
  <si>
    <t>angiotensin-(1-7)</t>
  </si>
  <si>
    <t>(2S)-1-[(2S)-2-[[(2S,3S)-2-[[(2S)-2-[[(2S)-2-[[(2S)-2-[[(2S)-2-amino-4-hydroxy-4-oxobutanoyl]amino]-5-(diaminomethylideneamino)pentanoyl]amino]-3-methylbutanoyl]amino]-3-(4-hydroxyphenyl)propanoyl]amino]-3-methylpentanoyl]amino]-3-(3H-imidazol-4-yl)propanoyl]pyrrolidine-2-carboxylic acid</t>
  </si>
  <si>
    <t>ang 1-7|angiotensin 1-7|TXA-127|TXA127</t>
  </si>
  <si>
    <t>CC[C@@H]([C@@H](C(=O)N[C@H](C(=O)N1CCC[C@H]1C(=O)O)Cc1[nH]cnc1)NC(=O)[C@@H](NC(=O)[C@H](C(C)C)NC(=O)[C@@H](NC(=O)[C@H](CC(=O)O)N)CCCN=C(N)N)Cc1ccc(cc1)O)C</t>
  </si>
  <si>
    <t>PVHLMTREZMEJCG-GDTLVBQBSA-N</t>
  </si>
  <si>
    <t>apelin receptor</t>
  </si>
  <si>
    <t>[Pyr&lt;sup&gt;1&lt;/sup&gt;]apelin-13</t>
  </si>
  <si>
    <t>Q9R0R3|Q9ULZ1|Q9R0R4</t>
  </si>
  <si>
    <t>Glu&lt;sup&gt;1&lt;/sup&gt;-apelin-13</t>
  </si>
  <si>
    <t>apelin-13</t>
  </si>
  <si>
    <t>[Pyr1]-Apelin-13</t>
  </si>
  <si>
    <t>XXCCRHIAIBQDPX-PEWBXTNBSA-N</t>
  </si>
  <si>
    <t>apelin-36</t>
  </si>
  <si>
    <t>Q9ULZ1</t>
  </si>
  <si>
    <t>apelin-17</t>
  </si>
  <si>
    <t>K17F</t>
  </si>
  <si>
    <t>apelin receptor early endogenous ligand</t>
  </si>
  <si>
    <t>P0DMC3</t>
  </si>
  <si>
    <t>ELA|ELABELA|Ende|tdl|toddler</t>
  </si>
  <si>
    <t>Elabela/Toddler-32</t>
  </si>
  <si>
    <t>ELA-32</t>
  </si>
  <si>
    <t>Elabela/Toddler-21</t>
  </si>
  <si>
    <t>ELA-21</t>
  </si>
  <si>
    <t>Elabela/Toddler-11</t>
  </si>
  <si>
    <t>ELA-11</t>
  </si>
  <si>
    <t>B&lt;sub&gt;1&lt;/sub&gt; receptor</t>
  </si>
  <si>
    <t>T-kinin</t>
  </si>
  <si>
    <t>P01048|P01042|P08932</t>
  </si>
  <si>
    <t>(2S)-2-[[(2S)-2-[[(2S)-1-[(2S)-2-[[(2S)-2-[[2-[[(2S)-1-[(2S)-1-[(2S)-2-[[(2S)-2-[[(2S,3S)-2-amino-3-methylpentanoyl]amino]-3-hydroxyprop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</si>
  <si>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[Ile,Ser]bradykinin|Ile-Ser-BK</t>
  </si>
  <si>
    <t>GKCWYHPGFSRBQV-WRBAKOPXSA-N</t>
  </si>
  <si>
    <t>[des-Arg&lt;sup&gt;10&lt;/sup&gt;]kallidin</t>
  </si>
  <si>
    <t>P01042</t>
  </si>
  <si>
    <t>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ic acid</t>
  </si>
  <si>
    <t>[Lys,des-Arg&lt;sup&gt;9&lt;/sup&gt;]bradykinin|kallidin&lt;sub&gt;1-9&lt;/sub&gt;|Lys-[des-Arg&lt;sup&gt;9&lt;/sup&gt;]-bradykinin|Lys-[des-Arg&lt;sup&gt;9&lt;/sup&gt;]BK</t>
  </si>
  <si>
    <t>AILVBOHFGXNHCC-TZPCGENMSA-N</t>
  </si>
  <si>
    <t>[des-Arg&lt;sup&gt;9&lt;/sup&gt;]bradykinin</t>
  </si>
  <si>
    <t>O08677|P08934|P01042</t>
  </si>
  <si>
    <t>2-[[1-[2-[[2-[[2-[[1-[1-[2-amino-5-(diaminomethylideneamino)pentanoyl]pyrrolidine-2-carbonyl]pyrrolidine-2-carbonyl]amino]acetyl]amino]-3-phenylpropanoyl]amino]-3-hydroxypropanoyl]pyrrolidine-2-carbonyl]amino]-3-phenylpropanoic acid</t>
  </si>
  <si>
    <t>[des-Arg&lt;sup&gt;9&lt;/sup&gt;]BK</t>
  </si>
  <si>
    <t>VCEHWDBVPZFHAG-UHFFFAOYSA-N</t>
  </si>
  <si>
    <t>bradykinin</t>
  </si>
  <si>
    <t>(2S)-2-[[(2S)-2-[[(2S)-1-[(2S)-2-[[(2S)-2-[[2-[[(2S)-1-[(2S)-1-[(2S)-2-amino-5-(diaminomethylideneamino)pentanoyl]pyrrolidine-2-carbonyl]pyrrolidine-2-carbonyl]amino]acetyl]amino]-3-phenylpropanoyl]amino]-3-hydroxypropanoyl]pyrrolidine-2-carbonyl]amino]-3-phenylpropanoyl]amino]-5-(diaminomethylideneamino)pentanoic acid</t>
  </si>
  <si>
    <t>BK|kallidin I|kinin 9</t>
  </si>
  <si>
    <t>QXZGBUJJYSLZLT-FDISYFBBSA-N</t>
  </si>
  <si>
    <t>kallidin</t>
  </si>
  <si>
    <t>(2S)-2-[[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</si>
  <si>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[Lys]bradykinin|kallidin II|Lys-BK|Lysyl-bradykinin</t>
  </si>
  <si>
    <t>FYSKZKQBTVLYEQ-FSLKYBNLSA-N</t>
  </si>
  <si>
    <t>[Hyp&lt;sup&gt;3&lt;/sup&gt;]bradykinin</t>
  </si>
  <si>
    <t>[hydroxyproline&lt;sup&gt;3&lt;/sup&gt;]-bradykinin|[Hyp&lt;sup&gt;3&lt;/sup&gt;]-BK|[Hyp&lt;sup&gt;3&lt;/sup&gt;]-bradykinin</t>
  </si>
  <si>
    <t>Lys-[Hyp&lt;sup&gt;3&lt;/sup&gt;]-bradykinin</t>
  </si>
  <si>
    <t>[Hyp&lt;sup&gt;3&lt;/sup&gt;]-lysyl-bradykinin|Lys-[Hyp&lt;sup&gt;3&lt;/sup&gt;]-BK</t>
  </si>
  <si>
    <t>B&lt;sub&gt;2&lt;/sub&gt; receptor</t>
  </si>
  <si>
    <t>Q16581</t>
  </si>
  <si>
    <t>C3a receptor</t>
  </si>
  <si>
    <t>C5a</t>
  </si>
  <si>
    <t>P01031</t>
  </si>
  <si>
    <t>C5a anaphylatoxin|complement component C5a|human complement protein</t>
  </si>
  <si>
    <t>C3a</t>
  </si>
  <si>
    <t>P01024</t>
  </si>
  <si>
    <t>C3a anaphylatoxin|C3a anaphylatoxin polypeptide|complement component C3a</t>
  </si>
  <si>
    <t>C5a&lt;sub&gt;1&lt;/sub&gt; receptor</t>
  </si>
  <si>
    <t>C5a des-Arg</t>
  </si>
  <si>
    <t>C5a des-Arg&lt;sup&gt;74&lt;/sup&gt;</t>
  </si>
  <si>
    <t>ribosomal protein S19</t>
  </si>
  <si>
    <t>P39019</t>
  </si>
  <si>
    <t>RP-S19|RPS19|S19 ribosomal protein</t>
  </si>
  <si>
    <t>Q9P296</t>
  </si>
  <si>
    <t>C5a&lt;sub&gt;2&lt;/sub&gt; receptor</t>
  </si>
  <si>
    <t>P30988</t>
  </si>
  <si>
    <t>CT receptor</t>
  </si>
  <si>
    <t>&amp;alpha;-CGRP</t>
  </si>
  <si>
    <t>P06881</t>
  </si>
  <si>
    <t>&amp;alpha;-calcitonin gene-related peptide (&amp;alpha;CGRP, human)|calcitonin gene-related peptide 1 (CGRP)</t>
  </si>
  <si>
    <t>&amp;beta;-CGRP</t>
  </si>
  <si>
    <t>P10092</t>
  </si>
  <si>
    <t>&amp;beta;-calcitonin gene-related peptide|&amp;beta;CGRP|calcitonin gene-related peptide 2</t>
  </si>
  <si>
    <t>adrenomedullin</t>
  </si>
  <si>
    <t>P35318</t>
  </si>
  <si>
    <t>AM</t>
  </si>
  <si>
    <t>adrenomedullin 2/intermedin</t>
  </si>
  <si>
    <t>Q7Z4H4</t>
  </si>
  <si>
    <t>AM2/IMD</t>
  </si>
  <si>
    <t>calcitonin</t>
  </si>
  <si>
    <t>P01258</t>
  </si>
  <si>
    <t>CT|LS-173874|thyrocalcitonin</t>
  </si>
  <si>
    <t>amylin</t>
  </si>
  <si>
    <t>P10997</t>
  </si>
  <si>
    <t>AMY</t>
  </si>
  <si>
    <t>calcitonin (salmon)</t>
  </si>
  <si>
    <t>CT (salmon)|Miacalcin&amp;reg;</t>
  </si>
  <si>
    <t>P41180</t>
  </si>
  <si>
    <t>CaS receptor</t>
  </si>
  <si>
    <t>Ca&lt;sup&gt;2+&lt;/sup&gt;</t>
  </si>
  <si>
    <t>calcium ion</t>
  </si>
  <si>
    <t>Mg&lt;sup&gt;2+&lt;/sup&gt;</t>
  </si>
  <si>
    <t>magnesium ion</t>
  </si>
  <si>
    <t>spermine</t>
  </si>
  <si>
    <t>N,N'-bis(3-aminopropyl)butane-1,4-diamine</t>
  </si>
  <si>
    <t>NCCCNCCCCNCCCN</t>
  </si>
  <si>
    <t>PFNFFQXMRSDOHW-UHFFFAOYSA-N</t>
  </si>
  <si>
    <t>L-tryptophan</t>
  </si>
  <si>
    <t>(2S)-2-amino-3-(1H-indol-3-yl)propanoic acid</t>
  </si>
  <si>
    <t>tryptophan</t>
  </si>
  <si>
    <t>L-Trp</t>
  </si>
  <si>
    <t>OC(=O)[C@H](Cc1c[nH]c2c1cccc2)N</t>
  </si>
  <si>
    <t>QIVBCDIJIAJPQS-VIFPVBQESA-N</t>
  </si>
  <si>
    <t>CCK&lt;sub&gt;1&lt;/sub&gt; receptor</t>
  </si>
  <si>
    <t>CCK-33</t>
  </si>
  <si>
    <t>P06307</t>
  </si>
  <si>
    <t>CCRIS 3307|cholecystokinin 33</t>
  </si>
  <si>
    <t>QFLBZJPOIZFFJQ-UHFFFAOYSA-N</t>
  </si>
  <si>
    <t>CCK-4</t>
  </si>
  <si>
    <t>3-[[2-[[2-amino-3-(1H-indol-3-yl)propanoyl]amino]-4-methylsulfanylbutanoyl]amino]-4-[(1-amino-1-oxo-3-phenylpropan-2-yl)amino]-4-oxobutanoic acid</t>
  </si>
  <si>
    <t>cholecystokinin fragment 30-33 amide|tetragastrin</t>
  </si>
  <si>
    <t>RGYLYUZOGHTBRF-UHFFFAOYSA-N</t>
  </si>
  <si>
    <t>CCK-8</t>
  </si>
  <si>
    <t>P06307|P01355|P09240</t>
  </si>
  <si>
    <t>(3S)-3-[[(2S)-2-[[(2S)-2-[[2-[[(2S)-2-[[(2S)-2-[[(2S)-2-amino-4-hydroxy-4-oxobutanoyl]amino]-3-(4-sulfooxyphenyl)propanoyl]amino]-4-methylsulfanylbutanoyl]amino]acetyl]amino]-3-(1H-indol-3-yl)propanoyl]amino]-4-methylsulfanylbutanoyl]amino]-4-[[(2S)-1-amino-1-oxo-3-phenylpropan-2-yl]amino]-4-oxobutanoic acid</t>
  </si>
  <si>
    <t>sincalide</t>
  </si>
  <si>
    <t>CCK-8 (sulphated)|cholecystokinin 8|cholecystokinin fragment 26-33 amide (sulphated)</t>
  </si>
  <si>
    <t>IZTQOLKUZKXIRV-YRVFCXMDSA-N</t>
  </si>
  <si>
    <t>CCK-58</t>
  </si>
  <si>
    <t>gastrin-17</t>
  </si>
  <si>
    <t>P01350</t>
  </si>
  <si>
    <t>gastrin I</t>
  </si>
  <si>
    <t>desulfated cholecystokinin-8</t>
  </si>
  <si>
    <t>(3S,6S)-3-amino-6-[[(2S)-2-[[2-[[(2S)-2-[[(2S)-2-[[(2S)-2-[[(2S)-2-hydrazinyl-3-phenylpropanoyl]amino]-4-hydroxy-4-oxobutanoyl]amino]-4-methylsulfanylbutanoyl]amino]-3-(1H-indol-3-yl)propanoyl]amino]acetyl]amino]-4-methylsulfanylbutanoyl]amino]-7-(4-hydroxyphenyl)-4,5-dioxoheptanoic acid</t>
  </si>
  <si>
    <t>CCK-8 (desulphated)|des-CCK-8|desulfated sincalide</t>
  </si>
  <si>
    <t>ZBTPHEHKAHBSMT-YRVFCXMDSA-N</t>
  </si>
  <si>
    <t>CCK-39</t>
  </si>
  <si>
    <t>P32246</t>
  </si>
  <si>
    <t>CCL14</t>
  </si>
  <si>
    <t>Q16627</t>
  </si>
  <si>
    <t>CCL14a|CK&amp;beta;1|haemofiltrate CC chemokine 1 (HCC-1)|HCC-1(1-74)</t>
  </si>
  <si>
    <t>CCL15</t>
  </si>
  <si>
    <t>Q16663</t>
  </si>
  <si>
    <t>Lkn-1 [Leukotactin-1]|macrophage inflammatory protein-1&amp;delta;|MIP-1&amp;delta;</t>
  </si>
  <si>
    <t>CCL23</t>
  </si>
  <si>
    <t>P55773</t>
  </si>
  <si>
    <t>ck&amp;beta;8-1|myeloid progenitor inhibitor factor-1</t>
  </si>
  <si>
    <t>CCL3</t>
  </si>
  <si>
    <t>P10147</t>
  </si>
  <si>
    <t>macrophage inflammatory protein-1&amp;alpha;|MIP-1&amp;alpha;</t>
  </si>
  <si>
    <t>CCL4</t>
  </si>
  <si>
    <t>P13236</t>
  </si>
  <si>
    <t>HC21|macrophage inflammatory protein-1&amp;beta;|MIP-1&amp;beta;</t>
  </si>
  <si>
    <t>CCL5</t>
  </si>
  <si>
    <t>P13501</t>
  </si>
  <si>
    <t>eosinophil chemotactic cytokine [EoCP]|regulated upon activation normal T cell expressed and secreted (RANTES)</t>
  </si>
  <si>
    <t>CCL7</t>
  </si>
  <si>
    <t>P80098</t>
  </si>
  <si>
    <t>CCL13</t>
  </si>
  <si>
    <t>Q99616</t>
  </si>
  <si>
    <t>monocyte chemotactic protein-4</t>
  </si>
  <si>
    <t>CCL8</t>
  </si>
  <si>
    <t>P80075</t>
  </si>
  <si>
    <t>monocyte chemotactic protein-2</t>
  </si>
  <si>
    <t>CCL16</t>
  </si>
  <si>
    <t>O15467</t>
  </si>
  <si>
    <t>P46092</t>
  </si>
  <si>
    <t>CCL27</t>
  </si>
  <si>
    <t>Q9Y4X3</t>
  </si>
  <si>
    <t>CCL28</t>
  </si>
  <si>
    <t>Q9NRJ3</t>
  </si>
  <si>
    <t>P41597</t>
  </si>
  <si>
    <t>CCL11</t>
  </si>
  <si>
    <t>P51671</t>
  </si>
  <si>
    <t>eotaxin</t>
  </si>
  <si>
    <t>CCL2</t>
  </si>
  <si>
    <t>P13500</t>
  </si>
  <si>
    <t>CCL24</t>
  </si>
  <si>
    <t>O00175</t>
  </si>
  <si>
    <t>eotaxin-2</t>
  </si>
  <si>
    <t>CCL26</t>
  </si>
  <si>
    <t>Q9Y258</t>
  </si>
  <si>
    <t>MIP-4&amp;alpha;|PTEC</t>
  </si>
  <si>
    <t>P51677</t>
  </si>
  <si>
    <t>CXCL10</t>
  </si>
  <si>
    <t>P02778</t>
  </si>
  <si>
    <t>CXCL9</t>
  </si>
  <si>
    <t>Q07325</t>
  </si>
  <si>
    <t>MIG|monokine induced by gamma-interferon</t>
  </si>
  <si>
    <t>P51679</t>
  </si>
  <si>
    <t>CCL17</t>
  </si>
  <si>
    <t>Q92583</t>
  </si>
  <si>
    <t>TARC|thymus- and activation-regulated chemokine</t>
  </si>
  <si>
    <t>CCL22</t>
  </si>
  <si>
    <t>O00626</t>
  </si>
  <si>
    <t>dc/&amp;beta;-ck|macrophage-derived chemokine|STCP1</t>
  </si>
  <si>
    <t>CCL20</t>
  </si>
  <si>
    <t>P78556</t>
  </si>
  <si>
    <t>LARC|liver and activation-regulated chemokine|macrophage inflammatory protein-3&amp;alpha;|MIP-3&amp;alpha;</t>
  </si>
  <si>
    <t>beta-defensin 4A</t>
  </si>
  <si>
    <t>O15263</t>
  </si>
  <si>
    <t>beta-defensin 2|HBD2|skin-antimicrobial peptide 1 (SAP1)</t>
  </si>
  <si>
    <t>P32248</t>
  </si>
  <si>
    <t>P51685</t>
  </si>
  <si>
    <t>CCL1</t>
  </si>
  <si>
    <t>P22362</t>
  </si>
  <si>
    <t>I309|TCA-3</t>
  </si>
  <si>
    <t>P51686</t>
  </si>
  <si>
    <t>O00421</t>
  </si>
  <si>
    <t>CysLT&lt;sub&gt;1&lt;/sub&gt; receptor</t>
  </si>
  <si>
    <t>LTE&lt;sub&gt;4&lt;/sub&gt;</t>
  </si>
  <si>
    <t>(5S,6R,7E,9E,11Z,14Z)-6-[(2R)-2-amino-3-hydroxy-3-oxopropyl]sulfanyl-5-hydroxyicosa-7,9,11,14-tetraenoic acid</t>
  </si>
  <si>
    <t>leukotriene E|leukotriene E&lt;sub&gt;4&lt;/sub&gt;</t>
  </si>
  <si>
    <t>CCCCC/C=CC/C=CC=CC=C[C@H]([C@H](CCCC(=O)O)O)SC[C@@H](C(=O)O)N</t>
  </si>
  <si>
    <t>OTZRAYGBFWZKMX-FRFVZSDQSA-N</t>
  </si>
  <si>
    <t>LTD&lt;sub&gt;4&lt;/sub&gt;</t>
  </si>
  <si>
    <t>(5S,6R,7E,9E,11Z,14Z)-6-({2-amino-2-[(carboxymethyl)carbamoyl]ethyl}sulfanyl)-5-hydroxyicosa-7,9,11,14-tetraenoic acid</t>
  </si>
  <si>
    <t>leukotriene D4</t>
  </si>
  <si>
    <t>CCCCC/C=CC/C=CC=CC=C[C@H]([C@H](CCCC(=O)O)O)SCC(C(=O)NCC(=O)O)N</t>
  </si>
  <si>
    <t>YEESKJGWJFYOOK-LDDGIIIKSA-N</t>
  </si>
  <si>
    <t>LTC&lt;sub&gt;4&lt;/sub&gt;</t>
  </si>
  <si>
    <t>(5S,6R,7E,9E,11Z,14Z)-6-[(2R)-2-[[(4S)-4-amino-5-hydroxy-5-oxopentanoyl]amino]-3-(carboxymethylamino)-3-oxopropyl]sulfanyl-5-hydroxyicosa-7,9,11,14-tetraenoic acid</t>
  </si>
  <si>
    <t>leukotriene C4</t>
  </si>
  <si>
    <t>CCCCC/C=CC/C=CC=CC=C[C@H]([C@H](CCCC(=O)O)O)SC[C@@H](C(=O)NCC(=O)O)NC(=O)CC[C@@H](C(=O)O)N</t>
  </si>
  <si>
    <t>GWNVDXQDILPJIG-NXOLIXFESA-N</t>
  </si>
  <si>
    <t>CysLT&lt;sub&gt;2&lt;/sub&gt; receptor</t>
  </si>
  <si>
    <t>Q99788</t>
  </si>
  <si>
    <t>chemerin receptor</t>
  </si>
  <si>
    <t>chemerin</t>
  </si>
  <si>
    <t>Q99969</t>
  </si>
  <si>
    <t>RARRES2|retinoic acid receptor responder protein 2|TIG2</t>
  </si>
  <si>
    <t>resolvin E1</t>
  </si>
  <si>
    <t>(5S,6Z,8E,10E,12R,14Z,16E,18R)-5,12,18-trihydroxyicosa-6,8,10,14,16-pentaenoic acid</t>
  </si>
  <si>
    <t>5S,12R,18R‐trihydroxy‐6Z,8E,10E,14Z,16E‐eicosapentaenoic acid|RvE1</t>
  </si>
  <si>
    <t>CC[C@H](/C=C/C=CC[C@H](/C=C/C=C/C=C[C@H](CCCC(=O)O)O)O)O</t>
  </si>
  <si>
    <t>AOPOCGPBAIARAV-OTBJXLELSA-N</t>
  </si>
  <si>
    <t>CB&lt;sub&gt;1&lt;/sub&gt; receptor</t>
  </si>
  <si>
    <t>2-arachidonoylglycerol</t>
  </si>
  <si>
    <t>1,3-Dihydroxy-2-propanyl (5Z,8Z,11Z,14Z)-5,8,11,14-eicosatetraenoate</t>
  </si>
  <si>
    <t>2-AG|2-Ara-Gl|2-arachidonyl-glycerol|2AG</t>
  </si>
  <si>
    <t>CCCCC/C=CC/C=CC/C=CC/C=CCCCC(=O)OC(CO)CO</t>
  </si>
  <si>
    <t>RCRCTBLIHCHWDZ-DOFZRALJSA-N</t>
  </si>
  <si>
    <t>anandamide</t>
  </si>
  <si>
    <t>(5Z,8Z,11Z,14Z)-N-(2-hydroxyethyl)icosa-5,8,11,14-tetraenamide</t>
  </si>
  <si>
    <t>AEA|arachidonoyl ethanolamide|N-arachidonoylethanolamine</t>
  </si>
  <si>
    <t>CCCCC/C=CC/C=CC/C=CC/C=CCCCC(=O)NCCO</t>
  </si>
  <si>
    <t>LGEQQWMQCRIYKG-DOFZRALJSA-N</t>
  </si>
  <si>
    <t>CB&lt;sub&gt;2&lt;/sub&gt; receptor</t>
  </si>
  <si>
    <t>CRF&lt;sub&gt;2&lt;/sub&gt; receptor</t>
  </si>
  <si>
    <t>corticotrophin-releasing hormone</t>
  </si>
  <si>
    <t>Q8CIT0|P06850|P01143</t>
  </si>
  <si>
    <t>CRF</t>
  </si>
  <si>
    <t>urocortin 1</t>
  </si>
  <si>
    <t>P55089</t>
  </si>
  <si>
    <t>UCN</t>
  </si>
  <si>
    <t>urocortin 2</t>
  </si>
  <si>
    <t>Q96RP3</t>
  </si>
  <si>
    <t>urocortin II</t>
  </si>
  <si>
    <t>urocortin 3</t>
  </si>
  <si>
    <t>Q969E3</t>
  </si>
  <si>
    <t>JNJ-39588146|JNJ-9588146|RT-400|stresscopin</t>
  </si>
  <si>
    <t>P49238</t>
  </si>
  <si>
    <t>CX&lt;sub&gt;3&lt;/sub&gt;CR1</t>
  </si>
  <si>
    <t>CX&lt;sub&gt;3&lt;/sub&gt;CL1</t>
  </si>
  <si>
    <t>P78423</t>
  </si>
  <si>
    <t>fractalkine|neurotactin</t>
  </si>
  <si>
    <t>P25024</t>
  </si>
  <si>
    <t>CXCL1</t>
  </si>
  <si>
    <t>P09341</t>
  </si>
  <si>
    <t>GRO&amp;alpha;|melanocyte growth-stimulatory activity|MIP-2</t>
  </si>
  <si>
    <t>CXCL6</t>
  </si>
  <si>
    <t>P80162</t>
  </si>
  <si>
    <t>CXCL8</t>
  </si>
  <si>
    <t>P10145</t>
  </si>
  <si>
    <t>interleukin-8</t>
  </si>
  <si>
    <t>cytokine domain of tyrosyl tRNA synthetase</t>
  </si>
  <si>
    <t>P54577</t>
  </si>
  <si>
    <t>CXCL2</t>
  </si>
  <si>
    <t>P19875</t>
  </si>
  <si>
    <t>GRO&amp;beta;|MIP-2&amp;alpha;</t>
  </si>
  <si>
    <t>CXCL3</t>
  </si>
  <si>
    <t>P19876</t>
  </si>
  <si>
    <t>GRO&amp;gamma;|MIP-2&amp;beta;</t>
  </si>
  <si>
    <t>CXCL5</t>
  </si>
  <si>
    <t>P42830</t>
  </si>
  <si>
    <t>ENA-78</t>
  </si>
  <si>
    <t>CXCL7</t>
  </si>
  <si>
    <t>P02775</t>
  </si>
  <si>
    <t>PPBP</t>
  </si>
  <si>
    <t>P49682</t>
  </si>
  <si>
    <t>CXCL12&amp;beta;</t>
  </si>
  <si>
    <t>SDF-1&amp;beta;|stromal cell-derived factor-1 (SDF-1)|stromal cell-derived factor-1&amp;beta;</t>
  </si>
  <si>
    <t>CXCL12&amp;gamma;</t>
  </si>
  <si>
    <t>CXCL12&amp;delta;</t>
  </si>
  <si>
    <t>CXCL12&amp;epsilon;</t>
  </si>
  <si>
    <t>CXCL12&amp;phi;</t>
  </si>
  <si>
    <t>CXCL13</t>
  </si>
  <si>
    <t>O43927</t>
  </si>
  <si>
    <t>BCA-1</t>
  </si>
  <si>
    <t>O00574</t>
  </si>
  <si>
    <t>CXCL16</t>
  </si>
  <si>
    <t>Q9H2A7</t>
  </si>
  <si>
    <t>D&lt;sub&gt;1&lt;/sub&gt; receptor</t>
  </si>
  <si>
    <t>dopamine</t>
  </si>
  <si>
    <t>4-(2-Aminoethyl)benzene-1,2-diol</t>
  </si>
  <si>
    <t>3-hydroxytyramine</t>
  </si>
  <si>
    <t>NCCc1ccc(c(c1)O)O</t>
  </si>
  <si>
    <t>VYFYYTLLBUKUHU-UHFFFAOYSA-N</t>
  </si>
  <si>
    <t>D&lt;sub&gt;2&lt;/sub&gt; receptor</t>
  </si>
  <si>
    <t>P35462</t>
  </si>
  <si>
    <t>D&lt;sub&gt;3&lt;/sub&gt; receptor</t>
  </si>
  <si>
    <t>P21917</t>
  </si>
  <si>
    <t>D&lt;sub&gt;4&lt;/sub&gt; receptor</t>
  </si>
  <si>
    <t>D&lt;sub&gt;5&lt;/sub&gt; receptor</t>
  </si>
  <si>
    <t>ET&lt;sub&gt;A&lt;/sub&gt; receptor</t>
  </si>
  <si>
    <t>endothelin-1</t>
  </si>
  <si>
    <t>P22388|P22387|P05305</t>
  </si>
  <si>
    <t>L-cysteinyl-L-seryl-L-cysteinyl-L-seryl-L-seryl-L-leucyl-L-methionyl-L-alpha-aspartyl-L-lysyl-L-alpha-glutamyl-L-cysteinyl-L-valyl-L-tyrosyl-L-phenylalanyl-L-cysteinyl-L-histidyl-L-leucyl-L-alpha-aspartyl-L-isoleucyl-L-isoleucyl-L-tryptophan (1-&gt;15),(3-&gt;11)-bis(disulfide)</t>
  </si>
  <si>
    <t>ET-1</t>
  </si>
  <si>
    <t>ZUBDGKVDJUIMQQ-ZTNLKOGPSA-N</t>
  </si>
  <si>
    <t>endothelin-2</t>
  </si>
  <si>
    <t>P20800</t>
  </si>
  <si>
    <t>ET-2</t>
  </si>
  <si>
    <t>MLFJHYIHIKEBTQ-IYRKOGFYSA-N</t>
  </si>
  <si>
    <t>endothelin-3</t>
  </si>
  <si>
    <t>P14138|P48299|P13207</t>
  </si>
  <si>
    <t>ET-3</t>
  </si>
  <si>
    <t>P24530</t>
  </si>
  <si>
    <t>ET&lt;sub&gt;B&lt;/sub&gt; receptor</t>
  </si>
  <si>
    <t>O14842</t>
  </si>
  <si>
    <t>FFA1 receptor</t>
  </si>
  <si>
    <t>&amp;alpha;-linolenic acid</t>
  </si>
  <si>
    <t>(9Z,12Z,15Z)-octadeca-9,12,15-trienoic acid</t>
  </si>
  <si>
    <t>&amp;alpha;-LA|C18:3|linolenate</t>
  </si>
  <si>
    <t>CC/C=CC/C=CC/C=CCCCCCCCC(=O)O</t>
  </si>
  <si>
    <t>DTOSIQBPPRVQHS-PDBXOOCHSA-N</t>
  </si>
  <si>
    <t>docosahexaenoic acid</t>
  </si>
  <si>
    <t>(4Z,7Z,10Z,13Z,16Z,19Z)-docosa-4,7,10,13,16,19-hexaenoic acid</t>
  </si>
  <si>
    <t>doconexent</t>
  </si>
  <si>
    <t>all-cis-DHA|all-cis-docosa-4,7,10,13,16,19-hexaenoic acid|DHA|doconexent|Omega 3 fatty acid|Omega-3 marine triglycerides|Retriacyl&amp;reg; (proposed trade name)</t>
  </si>
  <si>
    <t>CC/C=CC/C=CC/C=CC/C=CC/C=CC/C=CCCC(=O)O</t>
  </si>
  <si>
    <t>MBMBGCFOFBJSGT-KUBAVDMBSA-N</t>
  </si>
  <si>
    <t>oleic acid</t>
  </si>
  <si>
    <t>(Z)-Octadec-9-enoic acid</t>
  </si>
  <si>
    <t>C18:1|oleate</t>
  </si>
  <si>
    <t>CCCCCCCC/C=CCCCCCCCC(=O)O</t>
  </si>
  <si>
    <t>ZQPPMHVWECSIRJ-KTKRTIGZSA-N</t>
  </si>
  <si>
    <t>myristic acid</t>
  </si>
  <si>
    <t>Tetradecanoic acid</t>
  </si>
  <si>
    <t>C14:0|myristate</t>
  </si>
  <si>
    <t>CCCCCCCCCCCCCC(=O)O</t>
  </si>
  <si>
    <t>TUNFSRHWOTWDNC-UHFFFAOYSA-N</t>
  </si>
  <si>
    <t>FFA2 receptor</t>
  </si>
  <si>
    <t>acetic acid</t>
  </si>
  <si>
    <t>acetate|ethanoic acid</t>
  </si>
  <si>
    <t>CC(=O)O</t>
  </si>
  <si>
    <t>QTBSBXVTEAMEQO-UHFFFAOYSA-N</t>
  </si>
  <si>
    <t>butyric acid</t>
  </si>
  <si>
    <t>butanoic acid</t>
  </si>
  <si>
    <t>butanoic acid|butyrate|C4</t>
  </si>
  <si>
    <t>CCCC(=O)O</t>
  </si>
  <si>
    <t>FERIUCNNQQJTOY-UHFFFAOYSA-N</t>
  </si>
  <si>
    <t>propanoic acid</t>
  </si>
  <si>
    <t>Propanoic acid</t>
  </si>
  <si>
    <t>propionate</t>
  </si>
  <si>
    <t>CCC(=O)O</t>
  </si>
  <si>
    <t>XBDQKXXYIPTUBI-UHFFFAOYSA-N</t>
  </si>
  <si>
    <t>&lt;i&gt;trans&lt;/i&gt;-2-methylcrotonic acid</t>
  </si>
  <si>
    <t>Synthetic organic</t>
  </si>
  <si>
    <t>2-methylbut-2-enoic acid</t>
  </si>
  <si>
    <t>tiglic acid</t>
  </si>
  <si>
    <t>C/C(=CC)/C(=O)O</t>
  </si>
  <si>
    <t>UIERETOOQGIECD-ONEGZZNKSA-N</t>
  </si>
  <si>
    <t>1-methylcyclopropanecarboxylic acid</t>
  </si>
  <si>
    <t>1-methylcyclopropane-1-carboxylic acid</t>
  </si>
  <si>
    <t>OC(=O)C1(C)CC1</t>
  </si>
  <si>
    <t>DIZKLZKLNKQFGB-UHFFFAOYSA-N</t>
  </si>
  <si>
    <t>FFA3 receptor</t>
  </si>
  <si>
    <t>FFA4 receptor</t>
  </si>
  <si>
    <t>linoleic acid</t>
  </si>
  <si>
    <t>(9Z,12Z)-octadeca-9,12-dienoic acid</t>
  </si>
  <si>
    <t>C18:2|linoleate|linolic acid|telfairic acid</t>
  </si>
  <si>
    <t>CCCCC/C=CC/C=CCCCCCCCC(=O)O</t>
  </si>
  <si>
    <t>OYHQOLUKZRVURQ-HZJYTTRNSA-N</t>
  </si>
  <si>
    <t>P21462</t>
  </si>
  <si>
    <t>fMet-Leu-Phe</t>
  </si>
  <si>
    <t>(2S)-2-[[(2S)-2-[[(2S)-2-formamido-4-methylsulfanylbutanoyl]amino]-4-methylpentanoyl]amino]-3-phenylpropanoic acid</t>
  </si>
  <si>
    <t>fMetLeuPhe|fMLP|formyl-Met-Leu-Phe</t>
  </si>
  <si>
    <t>PRQROPMIIGLWRP-BZSNNMDCSA-N</t>
  </si>
  <si>
    <t>spinorphin</t>
  </si>
  <si>
    <t>(2S,3R)-2-[[(2S)-2-[[(2S)-1-[(2S)-2-[[(2S)-2-[[(2S)-2-[[(2S)-2-amino-4-methylpentanoyl]amino]-3-methylbutanoyl]amino]-3-methylbutanoyl]amino]-3-(4-hydroxyphenyl)propanoyl]pyrrolidine-2-carbonyl]amino]-3-(1H-indol-3-yl)propanoyl]amino]-3-hydroxybutanoic acid</t>
  </si>
  <si>
    <t>LVVYPWT</t>
  </si>
  <si>
    <t>BXIFNVGZIMFBQB-DYDSHOKNSA-N</t>
  </si>
  <si>
    <t>annexin I</t>
  </si>
  <si>
    <t>P04083</t>
  </si>
  <si>
    <t>annexin 1|annexin A1|ANXA1</t>
  </si>
  <si>
    <t>cathepsin G</t>
  </si>
  <si>
    <t>P08311</t>
  </si>
  <si>
    <t>P25090</t>
  </si>
  <si>
    <t>FPR2/ALX</t>
  </si>
  <si>
    <t>LXA&lt;sub&gt;4&lt;/sub&gt;</t>
  </si>
  <si>
    <t>(5S,6R,7E,9E,11Z,13E,15S)-5,6,15-trihydroxyicosa-7,9,11,13-tetraenoic acid</t>
  </si>
  <si>
    <t>5,6,15-triHETE|lipoxin A&lt;sub&gt;4&lt;/sub&gt;</t>
  </si>
  <si>
    <t>CCCCC[C@@H](/C=C/C=CC=CC=C[C@H]([C@H](CCCC(=O)O)O)O)O</t>
  </si>
  <si>
    <t>IXAQOQZEOGMIQS-SSQFXEBMSA-N</t>
  </si>
  <si>
    <t>humanin</t>
  </si>
  <si>
    <t>Q8IVG9</t>
  </si>
  <si>
    <t>formyl humanin</t>
  </si>
  <si>
    <t>DPEUWKZJZIPZKE-OFANTOPUSA-N</t>
  </si>
  <si>
    <t>aspirin triggered lipoxin A4</t>
  </si>
  <si>
    <t>(5S,6R,7E,9E,11Z,13E,15R)-5,6,15-trihydroxyicosa-7,9,11,13-tetraenoic acid</t>
  </si>
  <si>
    <t>aspirin triggered 15-epi lipoxin A4|aspirin-triggered lipoxin A&lt;sub&gt;4&lt;/sub&gt;|ATL</t>
  </si>
  <si>
    <t>CCCCC[C@H](/C=C/C=CC=CC=C[C@H]([C@H](CCCC(=O)O)O)O)O</t>
  </si>
  <si>
    <t>IXAQOQZEOGMIQS-JEWNPAEBSA-N</t>
  </si>
  <si>
    <t>resolvin D1</t>
  </si>
  <si>
    <t>(4Z,7S,8S,9E,11E,13Z,15E,17S,19Z)-7,8,17-trihydroxydocosa-4,9,11,13,15,19-hexaenoic acid</t>
  </si>
  <si>
    <t>7S,8R,17S‐trihydroxy‐4Z,9E,11E,13Z,15E,19Z‐docosahexaenoic acid|RvD1</t>
  </si>
  <si>
    <t>CC/C=CC[C@@H](/C=C/C=CC=CC=C[C@@H]([C@H](C/C=CCCC(=O)O)O)O)O</t>
  </si>
  <si>
    <t>OIWTWACQMDFHJG-LDOXQWQISA-N</t>
  </si>
  <si>
    <t>LL-37</t>
  </si>
  <si>
    <t>P49913</t>
  </si>
  <si>
    <t>antibacterial protein LL-37|cathelicidin LL 37 (human)</t>
  </si>
  <si>
    <t>POIUWJQBRNEFGX-XAMSXPGMSA-N</t>
  </si>
  <si>
    <t>aspirin-triggered resolvin D1</t>
  </si>
  <si>
    <t>(4Z,7S,8R,9E,11E,13Z,15E,17R,19Z)-7,8,17-trihydroxydocosa-4,9,11,13,15,19-hexaenoic acid</t>
  </si>
  <si>
    <t>AT-Resolvin D1|AT-RvD1</t>
  </si>
  <si>
    <t>CC/C=CC[C@H](/C=C/C=CC=CC=C[C@H]([C@H](C/C=CCCC(=O)O)O)O)O</t>
  </si>
  <si>
    <t>OIWTWACQMDFHJG-BJEBZIPWSA-N</t>
  </si>
  <si>
    <t>serum amyloid A</t>
  </si>
  <si>
    <t>P0DJI8</t>
  </si>
  <si>
    <t>SAA</t>
  </si>
  <si>
    <t>PrP&lt;sub&gt;106-126&lt;/sub&gt;</t>
  </si>
  <si>
    <t>P04156</t>
  </si>
  <si>
    <t>P25089</t>
  </si>
  <si>
    <t>annexin I-(2-26)</t>
  </si>
  <si>
    <t>annexin I, Ac2-26|annexin-derived peptide|ANXA1-derived peptide</t>
  </si>
  <si>
    <t>F2L</t>
  </si>
  <si>
    <t>Q9NRV9</t>
  </si>
  <si>
    <t>P23945</t>
  </si>
  <si>
    <t>FSH receptor</t>
  </si>
  <si>
    <t>FSH</t>
  </si>
  <si>
    <t>urofollitropin</t>
  </si>
  <si>
    <t>follitropin|human follicle stimulating hormone</t>
  </si>
  <si>
    <t>Q9UP38</t>
  </si>
  <si>
    <t>FZD&lt;sub&gt;1&lt;/sub&gt;</t>
  </si>
  <si>
    <t>Wnt-5a</t>
  </si>
  <si>
    <t>P41221</t>
  </si>
  <si>
    <t>protein Wnt-5a</t>
  </si>
  <si>
    <t>Wnt-3a</t>
  </si>
  <si>
    <t>P56704</t>
  </si>
  <si>
    <t>protein Wnt-3a</t>
  </si>
  <si>
    <t>Wnt-1</t>
  </si>
  <si>
    <t>P04628</t>
  </si>
  <si>
    <t>Wnt-2</t>
  </si>
  <si>
    <t>P09544</t>
  </si>
  <si>
    <t>Int-1-like protein 1|Int-1-related protein</t>
  </si>
  <si>
    <t>Wnt-7b</t>
  </si>
  <si>
    <t>P56706</t>
  </si>
  <si>
    <t>protein Wnt-7b</t>
  </si>
  <si>
    <t>Q14332</t>
  </si>
  <si>
    <t>FZD&lt;sub&gt;2&lt;/sub&gt;</t>
  </si>
  <si>
    <t>O60353</t>
  </si>
  <si>
    <t>FZD&lt;sub&gt;6&lt;/sub&gt;</t>
  </si>
  <si>
    <t>Wnt-4</t>
  </si>
  <si>
    <t>P56705</t>
  </si>
  <si>
    <t>protein Wnt-4</t>
  </si>
  <si>
    <t>O60883</t>
  </si>
  <si>
    <t>&lt;i&gt;GPR37L1&lt;/i&gt;</t>
  </si>
  <si>
    <t>prosaptide</t>
  </si>
  <si>
    <t>P07602</t>
  </si>
  <si>
    <t>Q9UBS5</t>
  </si>
  <si>
    <t>GABA&lt;sub&gt;B1&lt;/sub&gt;</t>
  </si>
  <si>
    <t>GABA</t>
  </si>
  <si>
    <t>4-Aminobutanoic acid</t>
  </si>
  <si>
    <t>&amp;gamma;-amino butyric acid|4-aminobutyric acid|gamma-aminobutyric acid</t>
  </si>
  <si>
    <t>NCCCC(=O)O</t>
  </si>
  <si>
    <t>BTCSSZJGUNDROE-UHFFFAOYSA-N</t>
  </si>
  <si>
    <t>P47211</t>
  </si>
  <si>
    <t>GAL&lt;sub&gt;1&lt;/sub&gt; receptor</t>
  </si>
  <si>
    <t>galanin</t>
  </si>
  <si>
    <t>P22466</t>
  </si>
  <si>
    <t>galanin-like peptide</t>
  </si>
  <si>
    <t>Q9UBC7</t>
  </si>
  <si>
    <t>O43603</t>
  </si>
  <si>
    <t>GAL&lt;sub&gt;2&lt;/sub&gt; receptor</t>
  </si>
  <si>
    <t>O60755</t>
  </si>
  <si>
    <t>GAL&lt;sub&gt;3&lt;/sub&gt; receptor</t>
  </si>
  <si>
    <t>P32239</t>
  </si>
  <si>
    <t>CCK&lt;sub&gt;2&lt;/sub&gt; receptor</t>
  </si>
  <si>
    <t>desulfated gastrin-14</t>
  </si>
  <si>
    <t>minigastrin</t>
  </si>
  <si>
    <t>gastrin-34</t>
  </si>
  <si>
    <t>big gastrin</t>
  </si>
  <si>
    <t>gastrin-71</t>
  </si>
  <si>
    <t>desulfated gastrin-17</t>
  </si>
  <si>
    <t>little gastrin I</t>
  </si>
  <si>
    <t>desulfated gastrin-34</t>
  </si>
  <si>
    <t>desulfated gastrin-71</t>
  </si>
  <si>
    <t>gastrin-14</t>
  </si>
  <si>
    <t>Q02643</t>
  </si>
  <si>
    <t>GHRH receptor</t>
  </si>
  <si>
    <t>GHRH</t>
  </si>
  <si>
    <t>P01286</t>
  </si>
  <si>
    <t>somatorelin</t>
  </si>
  <si>
    <t>growth hormone-releasing factor (GHRF)|growth hormone-releasing hormone (GHRH)|somatoliberin|somatorelin</t>
  </si>
  <si>
    <t>ghrelin receptor</t>
  </si>
  <si>
    <t>ghrelin</t>
  </si>
  <si>
    <t>Q9UBU3</t>
  </si>
  <si>
    <t>[des-Gln&lt;sup&gt;14&lt;/sup&gt;]ghrelin</t>
  </si>
  <si>
    <t>des-Gln&lt;sup&gt;14&lt;/sup&gt;-ghrelin</t>
  </si>
  <si>
    <t>GIP receptor</t>
  </si>
  <si>
    <t>gastric inhibitory polypeptide</t>
  </si>
  <si>
    <t>P09681</t>
  </si>
  <si>
    <t>GIP|GIP(1-42)</t>
  </si>
  <si>
    <t>GLP-1 receptor</t>
  </si>
  <si>
    <t>glucagon-like peptide 1-(7-36) amide</t>
  </si>
  <si>
    <t>P01275|P06883|P55095</t>
  </si>
  <si>
    <t>GLP-1(7-36)amide</t>
  </si>
  <si>
    <t>glucagon</t>
  </si>
  <si>
    <t>MASNOZXLGMXCHN-ZLPAWPGGSA-N</t>
  </si>
  <si>
    <t>glucagon-like peptide 1-(7-37)</t>
  </si>
  <si>
    <t>GLP-1(7-37)|GLP-1-(7-37)</t>
  </si>
  <si>
    <t>GLP-2 receptor</t>
  </si>
  <si>
    <t>glucagon-like peptide 2</t>
  </si>
  <si>
    <t>P01275</t>
  </si>
  <si>
    <t>GLP-2|GLP-2 (1-33)|glucagon-like peptide 2 (1-33)</t>
  </si>
  <si>
    <t>glucagon-like peptide 2-(3-33)</t>
  </si>
  <si>
    <t>GLP-2 (3-33)</t>
  </si>
  <si>
    <t>glucagon receptor</t>
  </si>
  <si>
    <t>GnRH&lt;sub&gt;1&lt;/sub&gt; receptor</t>
  </si>
  <si>
    <t>GnRH I</t>
  </si>
  <si>
    <t>P07490|P01148|P13562</t>
  </si>
  <si>
    <t>GnRH|gonadoliberin|gonadotropin releasing hormone|LH-RH (LHRH)</t>
  </si>
  <si>
    <t>NMJREATYWWNIKX-UHFFFAOYSA-N</t>
  </si>
  <si>
    <t>GnRH II</t>
  </si>
  <si>
    <t>O43555</t>
  </si>
  <si>
    <t>gonadoliberin II|gonadoliberin-2|gonadotropin-releasing hormone II|LH-RH II|luliberin II|luteinizing hormone-releasing hormone II</t>
  </si>
  <si>
    <t>Q5VW38</t>
  </si>
  <si>
    <t>&lt;i&gt;GPR107&lt;/i&gt;</t>
  </si>
  <si>
    <t>neuronostatin</t>
  </si>
  <si>
    <t>neuronostatin-13</t>
  </si>
  <si>
    <t>Q8TDV5</t>
  </si>
  <si>
    <t>&lt;i&gt;GPR119&lt;/i&gt;</t>
  </si>
  <si>
    <t>N-oleoylethanolamide</t>
  </si>
  <si>
    <t>(Z)-N-(2-hydroxyethyl)octadec-9-enamide</t>
  </si>
  <si>
    <t>N-oleoylethanolamine|NOE|OEA|oleylethanolamide</t>
  </si>
  <si>
    <t>CCCCCCCC/C=CCCCCCCCC(=O)NCCO</t>
  </si>
  <si>
    <t>BOWVQLFMWHZBEF-KTKRTIGZSA-N</t>
  </si>
  <si>
    <t>SEA</t>
  </si>
  <si>
    <t>N-(2-Hydroxyethyl)octadecanamide</t>
  </si>
  <si>
    <t>&lt;em&gt;N&lt;/em&gt;-stearoylethanolamine|stearoylethanolamide</t>
  </si>
  <si>
    <t>CCCCCCCCCCCCCCCCCC(=O)NCCO</t>
  </si>
  <si>
    <t>OTGQIQQTPXJQRG-UHFFFAOYSA-N</t>
  </si>
  <si>
    <t>N-palmitoylethanolamine</t>
  </si>
  <si>
    <t>N-(2-Hydroxyethyl)hexadecanamide</t>
  </si>
  <si>
    <t>palmidrol</t>
  </si>
  <si>
    <t>palmitamide MEA|palmitoyl-EA|PEA</t>
  </si>
  <si>
    <t>CCCCCCCCCCCCCCCC(=O)NCCO</t>
  </si>
  <si>
    <t>HXYVTAGFYLMHSO-UHFFFAOYSA-N</t>
  </si>
  <si>
    <t>Q9UNW8</t>
  </si>
  <si>
    <t>&lt;i&gt;GPR132&lt;/i&gt;</t>
  </si>
  <si>
    <t>9-hydroxyoctadecadienoic acid</t>
  </si>
  <si>
    <t>(9S,10E,12Z)-9-hydroxyoctadeca-10,12-dienoic acid</t>
  </si>
  <si>
    <t>9(S)-HODE|9(S)-hydroxyoctadecadienoic acid|9-HODE</t>
  </si>
  <si>
    <t>CCCCC/C=CC=C[C@H](CCCCCCCC(=O)O)O</t>
  </si>
  <si>
    <t>NPDSHTNEKLQQIJ-UINYOVNOSA-N</t>
  </si>
  <si>
    <t>Q6DWJ6</t>
  </si>
  <si>
    <t>&lt;i&gt;GPR139&lt;/i&gt;</t>
  </si>
  <si>
    <t>L-phenylalanine</t>
  </si>
  <si>
    <t>(2S)-2-amino-3-phenylpropanoic acid</t>
  </si>
  <si>
    <t>phenylalanine</t>
  </si>
  <si>
    <t>L-Phe</t>
  </si>
  <si>
    <t>N[C@H](C(=O)O)Cc1ccccc1</t>
  </si>
  <si>
    <t>COLNVLDHVKWLRT-QMMMGPOBSA-N</t>
  </si>
  <si>
    <t>P51810</t>
  </si>
  <si>
    <t>&lt;i&gt;GPR143&lt;/i&gt;</t>
  </si>
  <si>
    <t>levodopa</t>
  </si>
  <si>
    <t>(2S)-2-amino-3-(3,4-dihydroxyphenyl)propanoic acid</t>
  </si>
  <si>
    <t>3,4-dihydroxy-L-phenylalanine|Inbrija&amp;reg; (levodopa inhalation powder)|L-DOPA|Sinemet&amp;reg;</t>
  </si>
  <si>
    <t>OC(=O)[C@H](Cc1ccc(c(c1)O)O)N</t>
  </si>
  <si>
    <t>WTDRDQBEARUVNC-LURJTMIESA-N</t>
  </si>
  <si>
    <t>Q9BXC1</t>
  </si>
  <si>
    <t>&lt;i&gt;GPR174&lt;/i&gt;</t>
  </si>
  <si>
    <t>lysophosphatidylserine</t>
  </si>
  <si>
    <t>(2S)-2-amino-3-[hydroxy-[(2R)-2-hydroxy-3-octadecanoyloxypropoxy]phosphoryl]oxypropanoic acid</t>
  </si>
  <si>
    <t>lysophosphatidyl-L-serine|lysoPS</t>
  </si>
  <si>
    <t>CCCCCCCCCCCCCCCCCC(=O)OC[C@H](COP(=O)(OC[C@@H](C(=O)O)N)O)O</t>
  </si>
  <si>
    <t>ZPDQFUYPBVXUKS-YADHBBJMSA-N</t>
  </si>
  <si>
    <t>&lt;i&gt;GPR183&lt;/i&gt;</t>
  </si>
  <si>
    <t>27-hydroxycholesterol</t>
  </si>
  <si>
    <t>(3S,8S,9S,10R,13R,14S,17R)-17-[(2R,6R)-7-hydroxy-6-methylheptan-2-yl]-10,13-dimethyl-2,3,4,7,8,9,11,12,14,15,16,17-dodecahydro-1H-cyclopenta[a]phenanthren-3-ol</t>
  </si>
  <si>
    <t>26-hydroxycholesterol|27-OHC</t>
  </si>
  <si>
    <t>OC[C@@H](CCC[C@H]([C@H]1CC[C@@H]2[C@]1(C)CC[C@H]1[C@H]2CC=C2[C@]1(C)CC[C@@H](C2)O)C)C</t>
  </si>
  <si>
    <t>FYHRJWMENCALJY-YSQMORBQSA-N</t>
  </si>
  <si>
    <t>25-hydroxycholesterol</t>
  </si>
  <si>
    <t>(3S,8S,9S,10R,13R,14S,17R)-17-[(2R)-6-hydroxy-6-methylheptan-2-yl]-10,13-dimethyl-2,3,4,7,8,9,11,12,14,15,16,17-dodecahydro-1H-cyclopenta[a]phenanthren-3-ol</t>
  </si>
  <si>
    <t>25-OHC</t>
  </si>
  <si>
    <t>O[C@H]1CC[C@]2(C(=CC[C@@H]3[C@@H]2CC[C@]2([C@H]3CC[C@@H]2[C@@H](CCCC(O)(C)C)C)C)C1)C</t>
  </si>
  <si>
    <t>INBGSXNNRGWLJU-ZHHJOTBYSA-N</t>
  </si>
  <si>
    <t>7&amp;alpha;,25-dihydroxycholesterol</t>
  </si>
  <si>
    <t>(3S,7S,8S,9S,10R,13R,14S,17R)-17-[(2R)-6-hydroxy-6-methylheptan-2-yl]-10,13-dimethyl-2,3,4,7,8,9,11,12,14,15,16,17-dodecahydro-1H-cyclopenta[a]phenanthrene-3,7-diol</t>
  </si>
  <si>
    <t>7&amp;alpha;-25-OHC</t>
  </si>
  <si>
    <t>O[C@H]1CC[C@]2(C(=C[C@H]([C@@H]3[C@@H]2CC[C@]2([C@H]3CC[C@@H]2[C@@H](CCCC(O)(C)C)C)C)O)C1)C</t>
  </si>
  <si>
    <t>BQMSKLCEWBSPPY-IKVTXIKFSA-N</t>
  </si>
  <si>
    <t>7&amp;alpha;-hydroxycholesterol</t>
  </si>
  <si>
    <t>(3S,7S,8S,9S,10R,13R,14S,17R)-10,13-dimethyl-17-[(2R)-6-methylheptan-2-yl]-2,3,4,7,8,9,11,12,14,15,16,17-dodecahydro-1H-cyclopenta[a]phenanthrene-3,7-diol</t>
  </si>
  <si>
    <t>7-&amp;alpha;-OHC</t>
  </si>
  <si>
    <t>CC(CCC[C@H]([C@H]1CC[C@@H]2[C@]1(C)CC[C@H]1[C@H]2[C@H](O)C=C2[C@]1(C)CC[C@@H](C2)O)C)C</t>
  </si>
  <si>
    <t>OYXZMSRRJOYLLO-RVOWOUOISA-N</t>
  </si>
  <si>
    <t>7&amp;beta;-hydroxycholesterol</t>
  </si>
  <si>
    <t>(3S,7R,8S,9S,10R,13R,14S,17R)-10,13-dimethyl-17-[(2R)-6-methylheptan-2-yl]-2,3,4,7,8,9,11,12,14,15,16,17-dodecahydro-1H-cyclopenta[a]phenanthrene-3,7-diol</t>
  </si>
  <si>
    <t>7-&amp;beta;-OHC</t>
  </si>
  <si>
    <t>CC(CCC[C@H]([C@H]1CC[C@@H]2[C@]1(C)CC[C@H]1[C@H]2[C@@H](O)C=C2[C@]1(C)CC[C@@H](C2)O)C)C</t>
  </si>
  <si>
    <t>OYXZMSRRJOYLLO-KGZHIOMZSA-N</t>
  </si>
  <si>
    <t>7&amp;alpha;,27-dihydroxycholesterol</t>
  </si>
  <si>
    <t>(3S,7S,8S,9S,10R,13R,14S,17R)-17-[(2R,6R)-7-hydroxy-6-methylheptan-2-yl]-10,13-dimethyl-2,3,4,7,8,9,11,12,14,15,16,17-dodecahydro-1H-cyclopenta[a]phenanthrene-3,7-diol</t>
  </si>
  <si>
    <t>7&amp;alpha;, 27-OHC</t>
  </si>
  <si>
    <t>OC[C@@H](CCC[C@H]([C@H]1CC[C@@H]2[C@]1(C)CC[C@H]1[C@H]2[C@H](O)C=C2[C@]1(C)CC[C@@H](C2)O)C)C</t>
  </si>
  <si>
    <t>RXMHNAKZMGJANZ-GNENNHQYSA-N</t>
  </si>
  <si>
    <t>7&amp;beta;, 27-dihydroxycholesterol</t>
  </si>
  <si>
    <t>(3S,7R,8S,9S,10R,13R,14S,17R)-17-[(2R,6R)-7-hydroxy-6-methylheptan-2-yl]-10,13-dimethyl-2,3,4,7,8,9,11,12,14,15,16,17-dodecahydro-1H-cyclopenta[a]phenanthrene-3,7-diol</t>
  </si>
  <si>
    <t>7&amp;beta;,26-dihydroxycholesterol</t>
  </si>
  <si>
    <t>OC[C@@H](CCC[C@H]([C@H]1CC[C@@H]2[C@]1(C)CC[C@H]1[C@H]2[C@@H](O)C=C2[C@]1(C)CC[C@@H](C2)O)C)C</t>
  </si>
  <si>
    <t>RXMHNAKZMGJANZ-BMOLSTJGSA-N</t>
  </si>
  <si>
    <t>7&amp;beta;, 25-dihydroxycholesterol</t>
  </si>
  <si>
    <t>(3S,7R,8S,9S,10R,13R,14S,17R)-17-[(2R)-6-hydroxy-6-methylheptan-2-yl]-10,13-dimethyl-2,3,4,7,8,9,11,12,14,15,16,17-dodecahydro-1H-cyclopenta[a]phenanthrene-3,7-diol</t>
  </si>
  <si>
    <t>O[C@H]1CC[C@]2(C(=C[C@@H]([C@@H]3[C@@H]2CC[C@]2([C@H]3CC[C@@H]2[C@@H](CCCC(O)(C)C)C)C)O)C1)C</t>
  </si>
  <si>
    <t>BQMSKLCEWBSPPY-CGSQRZAOSA-N</t>
  </si>
  <si>
    <t>GPBA receptor</t>
  </si>
  <si>
    <t>chenodeoxycholic acid</t>
  </si>
  <si>
    <t>(4R)-4-[(3R,5S,7R,8R,9S,10S,13R,14S,17R)-3,7-dihydroxy-10,13-dimethyl-2,3,4,5,6,7,8,9,11,12,14,15,16,17-tetradecahydro-1H-cyclopenta[a]phenanthren-17-yl]pentanoic acid</t>
  </si>
  <si>
    <t>CDCA|Chenix&amp;reg;|chenodeoxycholate|Chenodiol&amp;reg;|Leadiant&amp;reg; (formerly Chenodeoxycholic acid sigma-tau)</t>
  </si>
  <si>
    <t>O[C@@H]1CC[C@]2([C@@H](C1)C[C@H]([C@@H]1[C@@H]2CC[C@]2([C@H]1CC[C@@H]2[C@@H](CCC(=O)O)C)C)O)C</t>
  </si>
  <si>
    <t>RUDATBOHQWOJDD-BSWAIDMHSA-N</t>
  </si>
  <si>
    <t>cholic acid</t>
  </si>
  <si>
    <t>(4R)-4-[(3R,5S,7R,8R,9S,10S,12S,13R,14S,17R)-3,7,12-trihydroxy-10,13-dimethyl-2,3,4,5,6,7,8,9,11,12,14,15,16,17-tetradecahydro-1H-cyclopenta[a]phenanthren-17-yl]pentanoic acid</t>
  </si>
  <si>
    <t>CA|cholate|Cholbam&amp;reg;|Kolbam&amp;reg;|Orphacol&amp;Reg;</t>
  </si>
  <si>
    <t>O[C@@H]1CC[C@]2([C@@H](C1)C[C@H]([C@@H]1[C@@H]2C[C@H](O)[C@]2([C@H]1CC[C@@H]2[C@@H](CCC(=O)O)C)C)O)C</t>
  </si>
  <si>
    <t>BHQCQFFYRZLCQQ-OELDTZBJSA-N</t>
  </si>
  <si>
    <t>deoxycholic acid</t>
  </si>
  <si>
    <t>(4R)-4-[(3R,5R,8R,9S,10S,12S,13R,14S,17R)-3,12-dihydroxy-10,13-dimethyl-2,3,4,5,6,7,8,9,11,12,14,15,16,17-tetradecahydro-1H-cyclopenta[a]phenanthren-17-yl]pentanoic acid</t>
  </si>
  <si>
    <t>ATX-101|DCA|deoxycholate</t>
  </si>
  <si>
    <t>O[C@@H]1CC[C@]2([C@@H](C1)CC[C@@H]1[C@@H]2C[C@H](O)[C@]2([C@H]1CC[C@@H]2[C@@H](CCC(=O)O)C)C)C</t>
  </si>
  <si>
    <t>KXGVEGMKQFWNSR-LLQZFEROSA-N</t>
  </si>
  <si>
    <t>lithocholic acid</t>
  </si>
  <si>
    <t>(4R)-4-[(3R,5R,8R,9S,10S,13R,14S,17R)-3-hydroxy-10,13-dimethyl-2,3,4,5,6,7,8,9,11,12,14,15,16,17-tetradecahydro-1H-cyclopenta[a]phenanthren-17-yl]pentanoic acid</t>
  </si>
  <si>
    <t>LCA|lithocholate</t>
  </si>
  <si>
    <t>O[C@@H]1CC[C@]2([C@@H](C1)CC[C@@H]1[C@@H]2CC[C@]2([C@H]1CC[C@@H]2[C@@H](CCC(=O)O)C)C)C</t>
  </si>
  <si>
    <t>SMEROWZSTRWXGI-HVATVPOCSA-N</t>
  </si>
  <si>
    <t>Q5T6X5</t>
  </si>
  <si>
    <t>GPRC6 receptor</t>
  </si>
  <si>
    <t>L-alanine</t>
  </si>
  <si>
    <t>(2S)-2-aminopropanoic acid</t>
  </si>
  <si>
    <t>alanine</t>
  </si>
  <si>
    <t>L-Ala</t>
  </si>
  <si>
    <t>C[C@@H](C(=O)O)N</t>
  </si>
  <si>
    <t>QNAYBMKLOCPYGJ-REOHCLBHSA-N</t>
  </si>
  <si>
    <t>L-arginine</t>
  </si>
  <si>
    <t>(2S)-2-amino-5-(diaminomethylideneamino)pentanoic acid</t>
  </si>
  <si>
    <t>argimesna</t>
  </si>
  <si>
    <t>L-Arg</t>
  </si>
  <si>
    <t>OC(=O)[C@H](CCCN=C(N)N)N</t>
  </si>
  <si>
    <t>ODKSFYDXXFIFQN-BYPYZUCNSA-N</t>
  </si>
  <si>
    <t>L-citrulline</t>
  </si>
  <si>
    <t>(2S)-2-amino-5-(carbamoylamino)pentanoic acid</t>
  </si>
  <si>
    <t>NC(=O)NCCC[C@@H](C(=O)O)N</t>
  </si>
  <si>
    <t>RHGKLRLOHDJJDR-BYPYZUCNSA-N</t>
  </si>
  <si>
    <t>L-glutamine</t>
  </si>
  <si>
    <t>(2S)-2,5-diamino-5-oxopentanoic acid</t>
  </si>
  <si>
    <t>glutamine</t>
  </si>
  <si>
    <t>NC(=O)CC[C@@H](C(=O)O)N</t>
  </si>
  <si>
    <t>ZDXPYRJPNDTMRX-VKHMYHEASA-N</t>
  </si>
  <si>
    <t>L-lysine</t>
  </si>
  <si>
    <t>(2S)-2,6-diaminohexanoic acid</t>
  </si>
  <si>
    <t>lysine</t>
  </si>
  <si>
    <t>L-Lys</t>
  </si>
  <si>
    <t>NCCCC[C@@H](C(=O)O)N</t>
  </si>
  <si>
    <t>KDXKERNSBIXSRK-YFKPBYRVSA-N</t>
  </si>
  <si>
    <t>L-ornithine</t>
  </si>
  <si>
    <t>(2S)-2,5-diaminopentanoic acid</t>
  </si>
  <si>
    <t>ornithine</t>
  </si>
  <si>
    <t>N[C@H](C(=O)O)CCCN</t>
  </si>
  <si>
    <t>AHLPHDHHMVZTML-BYPYZUCNSA-N</t>
  </si>
  <si>
    <t>L-serine</t>
  </si>
  <si>
    <t>(2S)-2-amino-3-hydroxypropanoic acid</t>
  </si>
  <si>
    <t>serine</t>
  </si>
  <si>
    <t>L-Ser</t>
  </si>
  <si>
    <t>OC[C@@H](C(=O)O)N</t>
  </si>
  <si>
    <t>MTCFGRXMJLQNBG-REOHCLBHSA-N</t>
  </si>
  <si>
    <t>glycine</t>
  </si>
  <si>
    <t>carbonocyanidic acid</t>
  </si>
  <si>
    <t>NCC(=O)O</t>
  </si>
  <si>
    <t>DHMQDGOQFOQNFH-UHFFFAOYSA-N</t>
  </si>
  <si>
    <t>Q99527</t>
  </si>
  <si>
    <t>GPER</t>
  </si>
  <si>
    <t>17&amp;beta;-estradiol</t>
  </si>
  <si>
    <t>(8R,9S,13S,14S,17S)-13-methyl-6,7,8,9,11,12,14,15,16,17-decahydrocyclopenta[a]phenanthrene-3,17-diol</t>
  </si>
  <si>
    <t>estradiol</t>
  </si>
  <si>
    <t>E2|estrogen|oestrodiol|oestrogen</t>
  </si>
  <si>
    <t>Oc1ccc2c(c1)CC[C@@H]1[C@@H]2CC[C@]2([C@H]1CC[C@@H]2O)C</t>
  </si>
  <si>
    <t>VOXZDWNPVJITMN-ZBRFXRBCSA-N</t>
  </si>
  <si>
    <t>P46091</t>
  </si>
  <si>
    <t>P47775</t>
  </si>
  <si>
    <t>&lt;i&gt;GPR12&lt;/i&gt;</t>
  </si>
  <si>
    <t>sphingosine 1-phosphate</t>
  </si>
  <si>
    <t>[(2S,3R)-2-amino-3-hydroxyoctadec-4-enyl] dihydrogen phosphate</t>
  </si>
  <si>
    <t>S1P</t>
  </si>
  <si>
    <t>CCCCCCCCCCCCC/C=C/[C@H]([C@H](COP(=O)(O)O)N)O</t>
  </si>
  <si>
    <t>DUYSYHSSBDVJSM-KRWOKUGFSA-N</t>
  </si>
  <si>
    <t>Q13304</t>
  </si>
  <si>
    <t>&lt;i&gt;GPR17&lt;/i&gt;</t>
  </si>
  <si>
    <t>ATP</t>
  </si>
  <si>
    <t>[(2R,3S,4R,5R)-5-(6-aminopurin-9-yl)-3,4-dihydroxyoxolan-2-yl]methyl (hydroxy-phosphonooxyphosphoryl) hydrogen phosphate</t>
  </si>
  <si>
    <t>5'-ATP|adenosine 5' triphosphate|adenosine triphosphate</t>
  </si>
  <si>
    <t>O[C@@H]1[C@@H](COP(=O)(OP(=O)(OP(=O)(O)O)O)O)O[C@H]([C@@H]1O)n1cnc2c1ncnc2N</t>
  </si>
  <si>
    <t>ZKHQWZAMYRWXGA-KQYNXXCUSA-N</t>
  </si>
  <si>
    <t>uridine diphosphate</t>
  </si>
  <si>
    <t>[(2R,3S,4R,5R)-5-(2,4-dioxopyrimidin-1-yl)-3,4-dihydroxyoxolan-2-yl]methyl phosphono hydrogen phosphate</t>
  </si>
  <si>
    <t>5'-UDP|UDP|uridine 5'-diphosphate</t>
  </si>
  <si>
    <t>O[C@@H]1[C@@H](COP(=O)(OP(=O)(O)O)O)O[C@H]([C@@H]1O)n1ccc(=O)[nH]c1=O</t>
  </si>
  <si>
    <t>XCCTYIAWTASOJW-XVFCMESISA-N</t>
  </si>
  <si>
    <t>UDP-galactose</t>
  </si>
  <si>
    <t>[[(2R,3S,4R,5R)-5-(2,4-dioxopyrimidin-1-yl)-3,4-dihydroxyoxolan-2-yl]methoxy-hydroxyphosphoryl] [(2R,3R,4S,5R,6R)-3,4,5-trihydroxy-6-(hydroxymethyl)oxan-2-yl] hydrogen phosphate</t>
  </si>
  <si>
    <t>uridine diphosphate galactose</t>
  </si>
  <si>
    <t>OC[C@H]1O[C@H](OP(=O)(OP(=O)(OC[C@H]2O[C@H]([C@@H]([C@@H]2O)O)n2ccc(=O)[nH]c2=O)O)O)[C@@H]([C@H]([C@H]1O)O)O</t>
  </si>
  <si>
    <t>HSCJRCZFDFQWRP-ABVWGUQPSA-N</t>
  </si>
  <si>
    <t>UDP-glucose</t>
  </si>
  <si>
    <t>[[(2R,3S,4R,5R)-5-(2,4-dioxopyrimidin-1-yl)-3,4-dihydroxyoxolan-2-yl]methoxy-hydroxyphosphoryl] [(2R,3R,4S,5S,6R)-3,4,5-trihydroxy-6-(hydroxymethyl)oxan-2-yl] hydrogen phosphate</t>
  </si>
  <si>
    <t>uridine diphosphate glucose</t>
  </si>
  <si>
    <t>OC[C@H]1O[C@H](OP(=O)(OP(=O)(OC[C@H]2O[C@H]([C@@H]([C@@H]2O)O)n2ccc(=O)[nH]c2=O)O)O)[C@@H]([C@H]([C@@H]1O)O)O</t>
  </si>
  <si>
    <t>HSCJRCZFDFQWRP-JZMIEXBBSA-N</t>
  </si>
  <si>
    <t>Q14330</t>
  </si>
  <si>
    <t>&lt;i&gt;GPR18&lt;/i&gt;</t>
  </si>
  <si>
    <t>N-arachidonoylglycine</t>
  </si>
  <si>
    <t>2-[[(5Z,8Z,11Z,14Z)-icosa-5,8,11,14-tetraenoyl]amino]acetic acid</t>
  </si>
  <si>
    <t>NAG|NAGly</t>
  </si>
  <si>
    <t>CCCCC/C=CC/C=CC/C=CC/C=CCCCC(=O)NCC(=O)O</t>
  </si>
  <si>
    <t>YLEARPUNMCCKMP-DOFZRALJSA-N</t>
  </si>
  <si>
    <t>P46089</t>
  </si>
  <si>
    <t>&lt;i&gt;GPR3&lt;/i&gt;</t>
  </si>
  <si>
    <t>O00270</t>
  </si>
  <si>
    <t>&lt;i&gt;GPR31&lt;/i&gt;</t>
  </si>
  <si>
    <t>12S-HETE</t>
  </si>
  <si>
    <t>(5Z,8Z,10E,12S,14Z)-12-hydroxyicosa-5,8,10,14-tetraenoic acid</t>
  </si>
  <si>
    <t>12(S)-hydroxyeicosatetraenoic acid</t>
  </si>
  <si>
    <t>CCCCC/C=CC[C@@H](/C=C/C=CC/C=CCCCC(=O)O)O</t>
  </si>
  <si>
    <t>ZNHVWPKMFKADKW-LQWMCKPYSA-N</t>
  </si>
  <si>
    <t>O75388</t>
  </si>
  <si>
    <t>&lt;i&gt;GPR32&lt;/i&gt;</t>
  </si>
  <si>
    <t>Q9UPC5</t>
  </si>
  <si>
    <t>&lt;i&gt;GPR34&lt;/i&gt;</t>
  </si>
  <si>
    <t>Q9HC97</t>
  </si>
  <si>
    <t>&lt;i&gt;GPR35&lt;/i&gt;</t>
  </si>
  <si>
    <t>kynurenic acid</t>
  </si>
  <si>
    <t>4-oxo-1H-quinoline-2-carboxylic acid</t>
  </si>
  <si>
    <t>KYNA|transtorine</t>
  </si>
  <si>
    <t>OC(=O)c1cc(=O)c2c([nH]1)cccc2</t>
  </si>
  <si>
    <t>HCZHHEIFKROPDY-UHFFFAOYSA-N</t>
  </si>
  <si>
    <t>2-oleoyl-LPA</t>
  </si>
  <si>
    <t>{3-hydroxy-2-[(9Z)-octadec-9-enoyloxy]propoxy}phosphonic acid</t>
  </si>
  <si>
    <t>2-acyl-1LPA|2Acyl-LPA</t>
  </si>
  <si>
    <t>CCCCCCCC/C=CCCCCCCCC(=O)OC(COP(=O)(O)O)CO</t>
  </si>
  <si>
    <t>ZOOLJLSXNRZLDH-KTKRTIGZSA-N</t>
  </si>
  <si>
    <t>O15354</t>
  </si>
  <si>
    <t>&lt;i&gt;GPR37&lt;/i&gt;</t>
  </si>
  <si>
    <t>&lt;i&gt;GPR39&lt;/i&gt;</t>
  </si>
  <si>
    <t>obestatin</t>
  </si>
  <si>
    <t>Q9Y2T6</t>
  </si>
  <si>
    <t>&lt;i&gt;GPR55&lt;/i&gt;</t>
  </si>
  <si>
    <t>lysophosphatidylinositol</t>
  </si>
  <si>
    <t>L-&amp;alpha;-lysophosphatidylinositol|LPI</t>
  </si>
  <si>
    <t>O[C@@H](COC(=O)C)COP(=O)(O[C@@H]1[C@H](O)[C@H](O)[C@H]([C@@H]([C@H]1O)O)O)O</t>
  </si>
  <si>
    <t>FBDBXJJQMHPGMP-IFUOQLDVSA-N</t>
  </si>
  <si>
    <t>2-arachidonoylglycerolphosphoinositol</t>
  </si>
  <si>
    <t>[3-hydroxy-2-[(5Z,8Z,11Z,14Z)-icosa-5,8,11,14-tetraenoyl]oxypropyl] (2,3,4,5,6-pentahydroxycyclohexyl) phosphate</t>
  </si>
  <si>
    <t>2-AGPI|2-arachidonoyl-glycerol-phosphoinositol|arachidonoyl LPI</t>
  </si>
  <si>
    <t>CCCCC/C=CC/C=CC/C=CC/C=CCCCC(=O)OC(COP(=O)(OC1C(O)C(O)C(C(C1O)O)O)[O-])CO</t>
  </si>
  <si>
    <t>OKEQUIXTUXJQNT-DOFZRALJSA-M</t>
  </si>
  <si>
    <t>P46095</t>
  </si>
  <si>
    <t>&lt;i&gt;GPR6&lt;/i&gt;</t>
  </si>
  <si>
    <t>Q9BZJ6</t>
  </si>
  <si>
    <t>&lt;i&gt;GPR63&lt;/i&gt;</t>
  </si>
  <si>
    <t>dihydrosphingosine 1-phosphate</t>
  </si>
  <si>
    <t>[(2S,3R)-2-amino-3-hydroxyoctadecyl] dihydrogen phosphate</t>
  </si>
  <si>
    <t>dihydroS1P|sphinganine 1-phosphate|sphinganine-phosphate</t>
  </si>
  <si>
    <t>CCCCCCCCCCCCCCC[C@H]([C@H](COP(=O)(O)O)N)O</t>
  </si>
  <si>
    <t>YHEDRJPUIRMZMP-ZWKOTPCHSA-N</t>
  </si>
  <si>
    <t>dioleoylphosphatidic acid</t>
  </si>
  <si>
    <t>[1-[(Z)-octadec-9-enoyl]oxy-3-phosphonooxypropan-2-yl] (Z)-octadec-9-enoate</t>
  </si>
  <si>
    <t>dioleoyl phosphatidic acid|doPA</t>
  </si>
  <si>
    <t>CCCCCCCC/C=CCCCCCCCC(=O)OCC(OC(=O)CCCCCCC/C=CCCCCCCCC)COP(=O)(O)O</t>
  </si>
  <si>
    <t>MHUWZNTUIIFHAS-CLFAGFIQSA-N</t>
  </si>
  <si>
    <t>O95800</t>
  </si>
  <si>
    <t>&lt;i&gt;GPR75&lt;/i&gt;</t>
  </si>
  <si>
    <t>Q9BY21</t>
  </si>
  <si>
    <t>&lt;i&gt;GPR87&lt;/i&gt;</t>
  </si>
  <si>
    <t>LPA</t>
  </si>
  <si>
    <t>(2-hydroxy-3-phosphonooxypropyl) (Z)-octadec-9-enoate</t>
  </si>
  <si>
    <t>1-oleoyl-LPA|lysophosphatidic acid</t>
  </si>
  <si>
    <t>CCCCCCCC/C=CCCCCCCCC(=O)OCC(COP(=O)(O)O)O</t>
  </si>
  <si>
    <t>WRGQSWVCFNIUNZ-KTKRTIGZSA-N</t>
  </si>
  <si>
    <t>Q13255</t>
  </si>
  <si>
    <t>mGlu&lt;sub&gt;1&lt;/sub&gt; receptor</t>
  </si>
  <si>
    <t>L-glutamic acid</t>
  </si>
  <si>
    <t>(2S)-2-aminopentanedioic acid</t>
  </si>
  <si>
    <t>glutamic acid</t>
  </si>
  <si>
    <t>L-Glu|L-glutamate|poly-L-glutamate</t>
  </si>
  <si>
    <t>OC(=O)CC[C@@H](C(=O)O)N</t>
  </si>
  <si>
    <t>WHUUTDBJXJRKMK-VKHMYHEASA-N</t>
  </si>
  <si>
    <t>mGlu&lt;sub&gt;2&lt;/sub&gt; receptor</t>
  </si>
  <si>
    <t>Q14832</t>
  </si>
  <si>
    <t>mGlu&lt;sub&gt;3&lt;/sub&gt; receptor</t>
  </si>
  <si>
    <t>NAAG</t>
  </si>
  <si>
    <t>(2S)-2-[[(2S)-2-acetamido-4-hydroxy-4-oxobutanoyl]amino]pentanedioic acid</t>
  </si>
  <si>
    <t>spaglumic acid</t>
  </si>
  <si>
    <t>&lt;i&gt;N&lt;/i&gt;-acetylaspartylglutamate|isospaglumic acid|spaglumic acid</t>
  </si>
  <si>
    <t>OC(=O)CC[C@@H](C(=O)O)NC(=O)[C@@H](NC(=O)C)CC(=O)O</t>
  </si>
  <si>
    <t>OPVPGKGADVGKTG-BQBZGAKWSA-N</t>
  </si>
  <si>
    <t>mGlu&lt;sub&gt;4&lt;/sub&gt; receptor</t>
  </si>
  <si>
    <t>L-serine-O-phosphate</t>
  </si>
  <si>
    <t>(2S)-2-amino-3-phosphonooxypropanoic acid</t>
  </si>
  <si>
    <t>dexfosfoserine</t>
  </si>
  <si>
    <t>L-SOP|LSOP</t>
  </si>
  <si>
    <t>OC(=O)[C@H](COP(=O)(O)O)N</t>
  </si>
  <si>
    <t>BZQFBWGGLXLEPQ-REOHCLBHSA-N</t>
  </si>
  <si>
    <t>mGlu&lt;sub&gt;5&lt;/sub&gt; receptor</t>
  </si>
  <si>
    <t>mGlu&lt;sub&gt;6&lt;/sub&gt; receptor</t>
  </si>
  <si>
    <t>Q14831</t>
  </si>
  <si>
    <t>mGlu&lt;sub&gt;7&lt;/sub&gt; receptor</t>
  </si>
  <si>
    <t>mGlu&lt;sub&gt;8&lt;/sub&gt; receptor</t>
  </si>
  <si>
    <t>P30550</t>
  </si>
  <si>
    <t>BB&lt;sub&gt;2&lt;/sub&gt; receptor</t>
  </si>
  <si>
    <t>gastrin-releasing peptide</t>
  </si>
  <si>
    <t>P07492</t>
  </si>
  <si>
    <t>GRP</t>
  </si>
  <si>
    <t>neuromedin B</t>
  </si>
  <si>
    <t>Q9CR53|P01297|P08949</t>
  </si>
  <si>
    <t>2-[(2-aminoacetyl)amino]-N-[1-[[1-[[1-[[1-[[2-[[1-[[1-[(1-amino-4-methylsulfanyl-1-oxobutan-2-yl)amino]-1-oxo-3-phenylpropan-2-yl]amino]-3-(3H-imidazol-4-yl)-1-oxopropan-2-yl]amino]-2-oxoethyl]amino]-3-hydroxy-1-oxobutan-2-yl]amino]-1-oxopropan-2-yl]amino]-3-(1H-indol-3-yl)-1-oxopropan-2-yl]amino]-4-methyl-1-oxopentan-2-yl]butanediamide</t>
  </si>
  <si>
    <t>NMB</t>
  </si>
  <si>
    <t>YPFNACALNKVZNK-UHFFFAOYSA-N</t>
  </si>
  <si>
    <t>GRP-(18-27)</t>
  </si>
  <si>
    <t>P07492|P63153</t>
  </si>
  <si>
    <t>GRP (18-27)|GRP(18-27)|GRP-18-27</t>
  </si>
  <si>
    <t>gastrin releasing peptide(14-27) (human)</t>
  </si>
  <si>
    <t>GRP(14-27)</t>
  </si>
  <si>
    <t>neuromedin C</t>
  </si>
  <si>
    <t>NMC</t>
  </si>
  <si>
    <t>Q9BXC0</t>
  </si>
  <si>
    <t>HCA&lt;sub&gt;1&lt;/sub&gt; receptor</t>
  </si>
  <si>
    <t>L-lactic acid</t>
  </si>
  <si>
    <t>(2S)-2-hydroxypropanoic acid</t>
  </si>
  <si>
    <t>(S)-lactate|(S)-lactic acid|L-lactate|lactate</t>
  </si>
  <si>
    <t>OC(=O)[C@@H](O)C</t>
  </si>
  <si>
    <t>JVTAAEKCZFNVCJ-REOHCLBHSA-N</t>
  </si>
  <si>
    <t>HCA&lt;sub&gt;2&lt;/sub&gt; receptor</t>
  </si>
  <si>
    <t>&amp;beta;-D-hydroxybutyric acid</t>
  </si>
  <si>
    <t>(3R)-3-hydroxybutanoic acid</t>
  </si>
  <si>
    <t>(&lt;i&gt;R&lt;/i&gt;)-3-hydroxybutanoate|3-hydroxybutyrate</t>
  </si>
  <si>
    <t>C[C@H](CC(=O)O)O</t>
  </si>
  <si>
    <t>WHBMMWSBFZVSSR-GSVOUGTGSA-N</t>
  </si>
  <si>
    <t>HCA&lt;sub&gt;3&lt;/sub&gt; receptor</t>
  </si>
  <si>
    <t>3-hydroxyoctanoic acid</t>
  </si>
  <si>
    <t>(3S)-3-hydroxyoctanoic acid</t>
  </si>
  <si>
    <t>3-hydroxyoctanoate|3-OH-octanoic acid</t>
  </si>
  <si>
    <t>CCCCC[C@@H](CC(=O)O)O</t>
  </si>
  <si>
    <t>NDPLAKGOSZHTPH-ZETCQYMHSA-N</t>
  </si>
  <si>
    <t>H&lt;sub&gt;1&lt;/sub&gt; receptor</t>
  </si>
  <si>
    <t>histamine</t>
  </si>
  <si>
    <t>2-(3H-imidazol-4-yl)ethanamine</t>
  </si>
  <si>
    <t>NCCc1cnc[nH]1</t>
  </si>
  <si>
    <t>NTYJJOPFIAHURM-UHFFFAOYSA-N</t>
  </si>
  <si>
    <t>H&lt;sub&gt;2&lt;/sub&gt; receptor</t>
  </si>
  <si>
    <t>Q9Y5N1</t>
  </si>
  <si>
    <t>H&lt;sub&gt;3&lt;/sub&gt; receptor</t>
  </si>
  <si>
    <t>Q9H3N8</t>
  </si>
  <si>
    <t>H&lt;sub&gt;4&lt;/sub&gt; receptor</t>
  </si>
  <si>
    <t>Q969F8</t>
  </si>
  <si>
    <t>kisspeptin receptor</t>
  </si>
  <si>
    <t>kisspeptin-10</t>
  </si>
  <si>
    <t>KP-10|KP10</t>
  </si>
  <si>
    <t>RITKWYDZSSQNJI-INXYWQKQSA-N</t>
  </si>
  <si>
    <t>kisspeptin-13</t>
  </si>
  <si>
    <t>Q15726</t>
  </si>
  <si>
    <t>KP-13|KP13</t>
  </si>
  <si>
    <t>kisspeptin-14</t>
  </si>
  <si>
    <t>KP-14</t>
  </si>
  <si>
    <t>kisspeptin-54</t>
  </si>
  <si>
    <t>KP-54|KP54|metastin</t>
  </si>
  <si>
    <t>Q9BXB1</t>
  </si>
  <si>
    <t>&lt;i&gt;LGR4&lt;/i&gt;</t>
  </si>
  <si>
    <t>R-spondin-1</t>
  </si>
  <si>
    <t>Q2MKA7</t>
  </si>
  <si>
    <t>hRspo1|roof plate-specific spondin-1</t>
  </si>
  <si>
    <t>R-spondin-2</t>
  </si>
  <si>
    <t>Q6UXX9</t>
  </si>
  <si>
    <t>hRspo2|Roof plate-specific spondin-2</t>
  </si>
  <si>
    <t>R-spondin-3</t>
  </si>
  <si>
    <t>Q9BXY4</t>
  </si>
  <si>
    <t>hPWTSR|hRspo3|Roof plate-specific spondin-3</t>
  </si>
  <si>
    <t>R-spondin-4</t>
  </si>
  <si>
    <t>Q2I0M5</t>
  </si>
  <si>
    <t>hRspo4|roof plate-specific spondin-4</t>
  </si>
  <si>
    <t>O75473</t>
  </si>
  <si>
    <t>&lt;i&gt;LGR5&lt;/i&gt;</t>
  </si>
  <si>
    <t>Q9HBX8</t>
  </si>
  <si>
    <t>&lt;i&gt;LGR6&lt;/i&gt;</t>
  </si>
  <si>
    <t>LPA&lt;sub&gt;1&lt;/sub&gt; receptor</t>
  </si>
  <si>
    <t>LPA&lt;sub&gt;2&lt;/sub&gt; receptor</t>
  </si>
  <si>
    <t>farnesyl diphosphate</t>
  </si>
  <si>
    <t>phosphono [(2Z,6Z)-3,7,11-trimethyldodeca-2,6,10-trienyl] hydrogen phosphate</t>
  </si>
  <si>
    <t>farnesyl pyrophosphate (FPP)|FDP</t>
  </si>
  <si>
    <t>C/C(=C/COP(=O)(OP(=O)(O)O)O)/CC/C=C(CCC=C(C)C)/C</t>
  </si>
  <si>
    <t>VWFJDQUYCIWHTN-FBXUGWQNSA-N</t>
  </si>
  <si>
    <t>farnesyl monophosphate</t>
  </si>
  <si>
    <t>[(2Z,6Z)-3,7,11-trimethyldodeca-2,6,10-trienyl] dihydrogen phosphate</t>
  </si>
  <si>
    <t>FMP</t>
  </si>
  <si>
    <t>C/C(=C/CC/C(=CCOP(=O)(O)O)/C)/CCC=C(C)C</t>
  </si>
  <si>
    <t>ALEWCKXBHSDCCT-FBXUGWQNSA-N</t>
  </si>
  <si>
    <t>Q9UBY5</t>
  </si>
  <si>
    <t>LPA&lt;sub&gt;3&lt;/sub&gt; receptor</t>
  </si>
  <si>
    <t>Q99677</t>
  </si>
  <si>
    <t>LPA&lt;sub&gt;4&lt;/sub&gt; receptor</t>
  </si>
  <si>
    <t>Q9H1C0</t>
  </si>
  <si>
    <t>LPA&lt;sub&gt;5&lt;/sub&gt; receptor</t>
  </si>
  <si>
    <t>P43657</t>
  </si>
  <si>
    <t>LPA&lt;sub&gt;6&lt;/sub&gt; receptor</t>
  </si>
  <si>
    <t>P22888</t>
  </si>
  <si>
    <t>LH receptor</t>
  </si>
  <si>
    <t>LH</t>
  </si>
  <si>
    <t>lutropin alfa</t>
  </si>
  <si>
    <t>luteinising hormone|luteinizing hormone</t>
  </si>
  <si>
    <t>hCG</t>
  </si>
  <si>
    <t>CG|human chorionic gonadotropin</t>
  </si>
  <si>
    <t>BLT&lt;sub&gt;1&lt;/sub&gt; receptor</t>
  </si>
  <si>
    <t>LTB&lt;sub&gt;4&lt;/sub&gt;</t>
  </si>
  <si>
    <t>(5S,6Z,8E,10E,12R,14Z)-5,12-dihydroxyicosa-6,8,10,14-tetraenoic acid</t>
  </si>
  <si>
    <t>leukotriene B&lt;sub&gt;4&lt;/sub&gt;</t>
  </si>
  <si>
    <t>CCCCC/C=CC[C@H](/C=C/C=C/C=C[C@H](CCCC(=O)O)O)O</t>
  </si>
  <si>
    <t>VNYSSYRCGWBHLG-AMOLWHMGSA-N</t>
  </si>
  <si>
    <t>20-hydroxy-LTB&lt;sub&gt;4&lt;/sub&gt;</t>
  </si>
  <si>
    <t>(5S,6Z,8E,10E,12R,14Z)-5,12,20-trihydroxyicosa-6,8,10,14-tetraenoic acid</t>
  </si>
  <si>
    <t>OCCCCC/C=CC[C@H](/C=C/C=C/C=C[C@H](CCCC(=O)O)O)O</t>
  </si>
  <si>
    <t>PTJFJXLGRSTECQ-PSPARDEHSA-N</t>
  </si>
  <si>
    <t>12R-HETE</t>
  </si>
  <si>
    <t>(5Z,8Z,10E,12R,14Z)-12-hydroxyicosa-5,8,10,14-tetraenoic acid</t>
  </si>
  <si>
    <t>12r-HETE</t>
  </si>
  <si>
    <t>CCCCC/C=CC[C@H](/C=C/C=CC/C=CCCCC(=O)O)O</t>
  </si>
  <si>
    <t>ZNHVWPKMFKADKW-ZYBDYUKJSA-N</t>
  </si>
  <si>
    <t>BLT&lt;sub&gt;2&lt;/sub&gt; receptor</t>
  </si>
  <si>
    <t>12S-HPETE</t>
  </si>
  <si>
    <t>(5Z,8Z,10E,12S,14Z)-12-hydroperoxyicosa-5,8,10,14-tetraenoic acid</t>
  </si>
  <si>
    <t>12-(S)-HPETE|12-(S)-hydroperoxyeicosatetraenoic acid</t>
  </si>
  <si>
    <t>CCCCC/C=CC[C@@H](/C=C/C=CC/C=CCCCC(=O)O)OO</t>
  </si>
  <si>
    <t>ZIOZYRSDNLNNNJ-LQWMCKPYSA-N</t>
  </si>
  <si>
    <t>15S-HETE</t>
  </si>
  <si>
    <t>(5Z,8Z,11Z,13E,15S)-15-hydroxyicosa-5,8,11,13-tetraenoic acid</t>
  </si>
  <si>
    <t>icomucret</t>
  </si>
  <si>
    <t>15(S)-hydroxyeicosatetraenoic acid|15-HETE</t>
  </si>
  <si>
    <t>CCCCC[C@@H](/C=C/C=CC/C=CC/C=CCCCC(=O)O)O</t>
  </si>
  <si>
    <t>JSFATNQSLKRBCI-VAEKSGALSA-N</t>
  </si>
  <si>
    <t>12-hydroxyheptadecatrienoic acid</t>
  </si>
  <si>
    <t>(5Z,8E,10E,12S)-12-hydroxyheptadeca-5,8,10-trienoic acid</t>
  </si>
  <si>
    <t>12-HHT|12S-HHTrE</t>
  </si>
  <si>
    <t>CCCCC[C@@H](/C=C/C=C/C/C=CCCCC(=O)O)O</t>
  </si>
  <si>
    <t>KUKJHGXXZWHSBG-WBGSEQOASA-N</t>
  </si>
  <si>
    <t>12-epi LTB&lt;sub&gt;4&lt;/sub&gt;</t>
  </si>
  <si>
    <t>(5S,6Z,8E,10E,12S,14Z)-5,12-dihydroxyicosa-6,8,10,14-tetraenoic acid</t>
  </si>
  <si>
    <t>12(S)-Leukotriene B4</t>
  </si>
  <si>
    <t>CCCCC/C=CC[C@@H](/C=C/C=C/C=C[C@H](CCCC(=O)O)O)O</t>
  </si>
  <si>
    <t>VNYSSYRCGWBHLG-CBBLYLIKSA-N</t>
  </si>
  <si>
    <t>MC&lt;sub&gt;3&lt;/sub&gt; receptor</t>
  </si>
  <si>
    <t>&amp;alpha;-MSH</t>
  </si>
  <si>
    <t>P01193|P01189|P01194</t>
  </si>
  <si>
    <t>&amp;alpha;-melanocyte stimulating hormone</t>
  </si>
  <si>
    <t>&amp;gamma;-MSH</t>
  </si>
  <si>
    <t>&amp;gamma;-melanocyte stimulating hormone|melanotropin gamma</t>
  </si>
  <si>
    <t>agouti-related protein</t>
  </si>
  <si>
    <t>O00253</t>
  </si>
  <si>
    <t>agouti-related peptide|AGRP</t>
  </si>
  <si>
    <t>&amp;beta;-MSH</t>
  </si>
  <si>
    <t>&amp;beta;-melanocyte stimulating hormone</t>
  </si>
  <si>
    <t>MC&lt;sub&gt;4&lt;/sub&gt; receptor</t>
  </si>
  <si>
    <t>P33032</t>
  </si>
  <si>
    <t>MC&lt;sub&gt;5&lt;/sub&gt; receptor</t>
  </si>
  <si>
    <t>Q99705</t>
  </si>
  <si>
    <t>MCH&lt;sub&gt;1&lt;/sub&gt; receptor</t>
  </si>
  <si>
    <t>melanin-concentrating hormone</t>
  </si>
  <si>
    <t>P20382|P56942|P14200</t>
  </si>
  <si>
    <t>ORRDHOMWDPJSNL-UHFFFAOYSA-N</t>
  </si>
  <si>
    <t>Q969V1</t>
  </si>
  <si>
    <t>MCH&lt;sub&gt;2&lt;/sub&gt; receptor</t>
  </si>
  <si>
    <t>Q8TDS7</t>
  </si>
  <si>
    <t>&lt;i&gt;MRGPRD&lt;/i&gt;</t>
  </si>
  <si>
    <t>&amp;beta;-alanine</t>
  </si>
  <si>
    <t>3-Aminopropanoic acid</t>
  </si>
  <si>
    <t>NCCC(=O)O</t>
  </si>
  <si>
    <t>UCMIRNVEIXFBKS-UHFFFAOYSA-N</t>
  </si>
  <si>
    <t>Q96LB2</t>
  </si>
  <si>
    <t>&lt;i&gt;MRGPRX1&lt;/i&gt;</t>
  </si>
  <si>
    <t>bovine adrenal medulla peptide 8-22</t>
  </si>
  <si>
    <t>P01210</t>
  </si>
  <si>
    <t>BAM (8-22)|BAM 8-22|BAM-15|BAM-22|BAM-22P (8-22)</t>
  </si>
  <si>
    <t>GOEYECACIBFJGZ-NPAGUKBMSA-N</t>
  </si>
  <si>
    <t>Q96LB1</t>
  </si>
  <si>
    <t>&lt;i&gt;MRGPRX2&lt;/i&gt;</t>
  </si>
  <si>
    <t>PAMP-20</t>
  </si>
  <si>
    <t>Human PAMP(1-20)|Proadrenomedullin N-terminal 20 peptide (human)</t>
  </si>
  <si>
    <t>Q01726</t>
  </si>
  <si>
    <t>MC&lt;sub&gt;1&lt;/sub&gt; receptor</t>
  </si>
  <si>
    <t>O43193</t>
  </si>
  <si>
    <t>motilin receptor</t>
  </si>
  <si>
    <t>motilin</t>
  </si>
  <si>
    <t>P01307|P12872</t>
  </si>
  <si>
    <t>LVRVABPNVHYXRT-BQWXUCBYSA-N</t>
  </si>
  <si>
    <t>MT&lt;sub&gt;1&lt;/sub&gt; receptor</t>
  </si>
  <si>
    <t>melatonin</t>
  </si>
  <si>
    <t>N-[2-(5-methoxy-1H-indol-3-yl)ethyl]acetamide</t>
  </si>
  <si>
    <t>Circadin&amp;reg;|MLT</t>
  </si>
  <si>
    <t>COc1ccc2c(c1)c(CCNC(=O)C)c[nH]2</t>
  </si>
  <si>
    <t>DRLFMBDRBRZALE-UHFFFAOYSA-N</t>
  </si>
  <si>
    <t>MT&lt;sub&gt;2&lt;/sub&gt; receptor</t>
  </si>
  <si>
    <t>P25103</t>
  </si>
  <si>
    <t>NK&lt;sub&gt;1&lt;/sub&gt; receptor</t>
  </si>
  <si>
    <t>neurokinin A</t>
  </si>
  <si>
    <t>P20366|P41539|P06767</t>
  </si>
  <si>
    <t>(3S)-3-[[(2S,3R)-2-[[(2S)-6-amino-2-[[(2S)-2-amino-3-(3H-imidazol-4-yl)propanoyl]amino]hexanoyl]amino]-3-hydroxybutanoyl]amino]-4-[[(2S)-1-[[(2S)-1-[[(2S)-1-[[2-[[(2S)-1-[[(2S)-1-amino-4-methylsulfanyl-1-oxobutan-2-yl]amino]-4-methyl-1-oxopentan-2-yl]amino]-2-oxoethyl]amino]-3-methyl-1-oxobutan-2-yl]amino]-1-oxo-3-phenylpropan-2-yl]amino]-3-hydroxy-1-oxopropan-2-yl]amino]-4-oxobutanoic acid</t>
  </si>
  <si>
    <t>NKA|substance K</t>
  </si>
  <si>
    <t>HEAUFJZALFKPBA-JPQUDPSNSA-N</t>
  </si>
  <si>
    <t>neurokinin B</t>
  </si>
  <si>
    <t>Q9UHF0|P67934|P55099|P08435</t>
  </si>
  <si>
    <t>(3S)-3-[[(2S)-2-[[(2S)-2-[[(2S)-2-amino-4-hydroxy-4-oxobutanoyl]amino]-4-methylsulfanylbutanoyl]amino]-3-(3H-imidazol-4-yl)propanoyl]amino]-4-[[(2S)-1-[[(2S)-1-[[(2S)-1-[[2-[[(2S)-1-[[(2S)-1-amino-4-methylsulfanyl-1-oxobutan-2-yl]amino]-4-methyl-1-oxopentan-2-yl]amino]-2-oxoethyl]amino]-3-methyl-1-oxobutan-2-yl]amino]-1-oxo-3-phenylpropan-2-yl]amino]-1-oxo-3-phenylpropan-2-yl]amino]-4-oxobutanoic acid</t>
  </si>
  <si>
    <t>neurokinin &amp;beta;|neuromedin K</t>
  </si>
  <si>
    <t>NHXYSAFTNPANFK-HDMCBQFHSA-N</t>
  </si>
  <si>
    <t>neuropeptide K</t>
  </si>
  <si>
    <t>P06767|P20366</t>
  </si>
  <si>
    <t>NP-K</t>
  </si>
  <si>
    <t>neuropeptide-&amp;gamma;</t>
  </si>
  <si>
    <t>substance P</t>
  </si>
  <si>
    <t>(2S)-2-[[(2S)-1-[(2S)-6-amino-2-[[(2S)-1-[(2S)-2-amino-5-(diaminomethylideneamino)pentanoyl]pyrrolidine-2-carbonyl]amino]hexanoyl]pyrrolidine-2-carbonyl]amino]-N-[(2S)-5-amino-1-[[(2S)-1-[[(2S)-1-[[2-[[(2S)-1-[[(2S)-1-amino-4-methylsulfanyl-1-oxobutan-2-yl]amino]-4-methyl-1-oxopentan-2-yl]amino]-2-oxoethyl]amino]-1-oxo-3-phenylpropan-2-yl]amino]-1-oxo-3-phenylpropan-2-yl]amino]-1,5-dioxopentan-2-yl]pentanediamide</t>
  </si>
  <si>
    <t>SP</t>
  </si>
  <si>
    <t>ADNPLDHMAVUMIW-CUZNLEPHSA-N</t>
  </si>
  <si>
    <t>P21452</t>
  </si>
  <si>
    <t>NK&lt;sub&gt;2&lt;/sub&gt; receptor</t>
  </si>
  <si>
    <t>neuropeptide &amp;gamma;</t>
  </si>
  <si>
    <t>P29371</t>
  </si>
  <si>
    <t>NK&lt;sub&gt;3&lt;/sub&gt; receptor</t>
  </si>
  <si>
    <t>P28336</t>
  </si>
  <si>
    <t>BB&lt;sub&gt;1&lt;/sub&gt; receptor</t>
  </si>
  <si>
    <t>Q9HB89</t>
  </si>
  <si>
    <t>NMU1 receptor</t>
  </si>
  <si>
    <t>neuromedin S-33</t>
  </si>
  <si>
    <t>Q5H8A3</t>
  </si>
  <si>
    <t>NMS|NMS-33|NmS-33</t>
  </si>
  <si>
    <t>neuromedin U-25</t>
  </si>
  <si>
    <t>P48645</t>
  </si>
  <si>
    <t>human neuromedin U-25|NMU-25|NmU-25</t>
  </si>
  <si>
    <t>Q9GZQ4</t>
  </si>
  <si>
    <t>NMU2 receptor</t>
  </si>
  <si>
    <t>P48145</t>
  </si>
  <si>
    <t>NPBW1 receptor</t>
  </si>
  <si>
    <t>neuropeptide W-23</t>
  </si>
  <si>
    <t>Q8N729</t>
  </si>
  <si>
    <t>NPW-23</t>
  </si>
  <si>
    <t>neuropeptide W-30</t>
  </si>
  <si>
    <t>NPW-30</t>
  </si>
  <si>
    <t>des-Br-neuropeptide B-23</t>
  </si>
  <si>
    <t>Q8NG41</t>
  </si>
  <si>
    <t>des-Br-NPB-23</t>
  </si>
  <si>
    <t>des-Br-neuropeptide B-29</t>
  </si>
  <si>
    <t>des-Br-NPB-29</t>
  </si>
  <si>
    <t>neuropeptide B-23</t>
  </si>
  <si>
    <t>NPB-23</t>
  </si>
  <si>
    <t>neuropeptide B-29</t>
  </si>
  <si>
    <t>NPB-29</t>
  </si>
  <si>
    <t>P48146</t>
  </si>
  <si>
    <t>NPBW2 receptor</t>
  </si>
  <si>
    <t>NPFF1 receptor</t>
  </si>
  <si>
    <t>neuropeptide FF</t>
  </si>
  <si>
    <t>Q9WVA9|Q9WVA8|O15130</t>
  </si>
  <si>
    <t>NPFF</t>
  </si>
  <si>
    <t>PrRP-31</t>
  </si>
  <si>
    <t>P81277</t>
  </si>
  <si>
    <t>human prolactin-releasing peptide-31|PrP31|PrRP31</t>
  </si>
  <si>
    <t>QRFP43</t>
  </si>
  <si>
    <t>P83859</t>
  </si>
  <si>
    <t>43RFa|pyroglutamylated arginine-phenylalanine-amide peptide|QRFP|QRFP-43</t>
  </si>
  <si>
    <t>neuropeptide AF</t>
  </si>
  <si>
    <t>O15130</t>
  </si>
  <si>
    <t>NPAF</t>
  </si>
  <si>
    <t>neuropeptide SF</t>
  </si>
  <si>
    <t>NPSF</t>
  </si>
  <si>
    <t>RFRP-3</t>
  </si>
  <si>
    <t>Q9HCQ7</t>
  </si>
  <si>
    <t>neuropeptide RFRP-3|NPVF</t>
  </si>
  <si>
    <t>RFRP-1</t>
  </si>
  <si>
    <t>neuropeptide RFRP-1</t>
  </si>
  <si>
    <t>NPFF2 receptor</t>
  </si>
  <si>
    <t>Q6W5P4</t>
  </si>
  <si>
    <t>NPS receptor</t>
  </si>
  <si>
    <t>neuropeptide S</t>
  </si>
  <si>
    <t>P0C0P6</t>
  </si>
  <si>
    <t>NPS</t>
  </si>
  <si>
    <t>Y&lt;sub&gt;1&lt;/sub&gt; receptor</t>
  </si>
  <si>
    <t>neuropeptide Y</t>
  </si>
  <si>
    <t>P01303|P57774|P07808</t>
  </si>
  <si>
    <t>NPY</t>
  </si>
  <si>
    <t>XKWCTHKJQNUFOQ-HRPSIEBRSA-N</t>
  </si>
  <si>
    <t>pancreatic polypeptide</t>
  </si>
  <si>
    <t>P01298</t>
  </si>
  <si>
    <t>PP</t>
  </si>
  <si>
    <t>peptide YY</t>
  </si>
  <si>
    <t>P10082</t>
  </si>
  <si>
    <t>peptide tyrosine tyrosine|PYY</t>
  </si>
  <si>
    <t>P49146</t>
  </si>
  <si>
    <t>Y&lt;sub&gt;2&lt;/sub&gt; receptor</t>
  </si>
  <si>
    <t>PYY-(3-36)</t>
  </si>
  <si>
    <t>human peptide tyrosine tyrosine (3-36)|human peptide YY (3-36)|PYY (3-36)|PYY&lt;sub&gt;3-36&lt;/sub&gt;</t>
  </si>
  <si>
    <t>neuropeptide Y-(3-36)</t>
  </si>
  <si>
    <t>NPY 3-36|NPY-(3-36)</t>
  </si>
  <si>
    <t>P50391</t>
  </si>
  <si>
    <t>Y&lt;sub&gt;4&lt;/sub&gt; receptor</t>
  </si>
  <si>
    <t>Y&lt;sub&gt;5&lt;/sub&gt; receptor</t>
  </si>
  <si>
    <t>P30989</t>
  </si>
  <si>
    <t>NTS&lt;sub&gt;1&lt;/sub&gt; receptor</t>
  </si>
  <si>
    <t>large neuromedin N</t>
  </si>
  <si>
    <t>P30990</t>
  </si>
  <si>
    <t>large NN|NmN-125</t>
  </si>
  <si>
    <t>large neurotensin</t>
  </si>
  <si>
    <t>large NT</t>
  </si>
  <si>
    <t>neurotensin</t>
  </si>
  <si>
    <t>P30990|P01156|P20068|Q9D3P9</t>
  </si>
  <si>
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</si>
  <si>
    <t>NT</t>
  </si>
  <si>
    <t>PCJGZPGTCUMMOT-ISULXFBGSA-N</t>
  </si>
  <si>
    <t>neuromedin N</t>
  </si>
  <si>
    <t>O95665</t>
  </si>
  <si>
    <t>NTS&lt;sub&gt;2&lt;/sub&gt; receptor</t>
  </si>
  <si>
    <t>xenin</t>
  </si>
  <si>
    <t>P53621|Q8CIE6|Q5BJV4</t>
  </si>
  <si>
    <t>xenin-25</t>
  </si>
  <si>
    <t>IDHVLSACPFUBDY-QCDLPZBNSA-N</t>
  </si>
  <si>
    <t>&amp;delta; receptor</t>
  </si>
  <si>
    <t>&amp;alpha;-neoendorphin</t>
  </si>
  <si>
    <t>O35417|P06300|P01213</t>
  </si>
  <si>
    <t>[Leu]enkephalin</t>
  </si>
  <si>
    <t>P01210|P22005|P04094</t>
  </si>
  <si>
    <t>2-[[2-[[2-[[2-[[2-amino-3-(4-hydroxyphenyl)propanoyl]amino]acetyl]amino]acetyl]amino]-3-phenylpropanoyl]amino]-4-methylpentanoic acid</t>
  </si>
  <si>
    <t>[Leu]-enkephalin|leucine enkephalin</t>
  </si>
  <si>
    <t>URLZCHNOLZSCCA-UHFFFAOYSA-N</t>
  </si>
  <si>
    <t>[Met]enkephalin</t>
  </si>
  <si>
    <t>(2S)-2-[[(2S)-2-[[2-[[2-[[(2S)-2-amino-3-(4-hydroxyphenyl)propanoyl]amino]acetyl]amino]acetyl]amino]-3-phenylpropanoyl]amino]-4-methylsulfanylbutanoic acid</t>
  </si>
  <si>
    <t>metenkefalin</t>
  </si>
  <si>
    <t>1-5 Adrenorphin|[Met]-enkephalin|IRT-101|methionine enkephalin|np2 enkephalin|opioid growth factor (OGF)</t>
  </si>
  <si>
    <t>YFGBQHOOROIVKG-FKBYEOEOSA-N</t>
  </si>
  <si>
    <t>dynorphin A-(1-13)</t>
  </si>
  <si>
    <t>dynorphin 1-13|dynorphin A (1-13)</t>
  </si>
  <si>
    <t>dynorphin A</t>
  </si>
  <si>
    <t>dynA|dynorphin 1-17|dynorphin A (1-17)</t>
  </si>
  <si>
    <t>dynorphin A-(1-8)</t>
  </si>
  <si>
    <t>dynorphin A (1-8)</t>
  </si>
  <si>
    <t>dynorphin B</t>
  </si>
  <si>
    <t>(2S,3R)-2-[[(2S)-2-[[(2S)-2-[[(2S)-6-amino-2-[[(2S)-2-[[(2S)-5-amino-2-[[(2S)-2-[[(2S)-2-[[(2S)-2-[[(2S)-2-[[2-[[2-[[(2S)-2-amino-3-(4-hydroxyphenyl)propanoyl]amino]acetyl]amino]acetyl]amino]-3-phenylpropanoyl]amino]-4-methylpentanoyl]amino]-5-(diaminomethylideneamino)pentanoyl]amino]-5-(diaminomethylideneamino)pentanoyl]amino]-5-oxopentanoyl]amino]-3-phenylpropanoyl]amino]hexanoyl]amino]-3-methylbutanoyl]amino]-3-methylbutanoyl]amino]-3-hydroxybutanoic acid</t>
  </si>
  <si>
    <t>rimorphin</t>
  </si>
  <si>
    <t>AGTSSZRZBSNTGQ-ITZCFHCWSA-N</t>
  </si>
  <si>
    <t>endomorphin-1</t>
  </si>
  <si>
    <t>(2S)-1-[(2S)-2-amino-3-(4-hydroxyphenyl)propanoyl]-N-[(2S)-1-[[(2S)-1-amino-1-oxo-3-phenylpropan-2-yl]amino]-3-(1H-indol-3-yl)-1-oxopropan-2-yl]pyrrolidine-2-carboxamide</t>
  </si>
  <si>
    <t>ZEXLJFNSKAHNFH-SYKYGTKKSA-N</t>
  </si>
  <si>
    <t>&amp;beta;-endorphin</t>
  </si>
  <si>
    <t>&amp;beta;-end</t>
  </si>
  <si>
    <t>&amp;kappa; receptor</t>
  </si>
  <si>
    <t>&amp;beta;-neoendorphin</t>
  </si>
  <si>
    <t>big dynorphin</t>
  </si>
  <si>
    <t>big dyn</t>
  </si>
  <si>
    <t>&amp;mu; receptor</t>
  </si>
  <si>
    <t>endomorphin-2</t>
  </si>
  <si>
    <t>(2S)-1-[(2S)-2-amino-3-(4-hydroxyphenyl)propanoyl]-N-[(2S)-1-[[(2S)-1-amino-1-oxo-3-phenylpropan-2-yl]amino]-1-oxo-3-phenylpropan-2-yl]pyrrolidine-2-carboxamide</t>
  </si>
  <si>
    <t>XIJHWXXXIMEHKW-LJWNLINESA-N</t>
  </si>
  <si>
    <t>NOP receptor</t>
  </si>
  <si>
    <t>nociceptin/orphanin FQ</t>
  </si>
  <si>
    <t>Q13519|Q64387|Q62923</t>
  </si>
  <si>
    <t>N/OFQ</t>
  </si>
  <si>
    <t>PULGYDLMFSFVBL-SMFNREODSA-N</t>
  </si>
  <si>
    <t>O43613</t>
  </si>
  <si>
    <t>OX&lt;sub&gt;1&lt;/sub&gt; receptor</t>
  </si>
  <si>
    <t>orexin-A</t>
  </si>
  <si>
    <t>O43612|O55232|O55241</t>
  </si>
  <si>
    <t>hypocretin-1</t>
  </si>
  <si>
    <t>orexin-B</t>
  </si>
  <si>
    <t>O43612</t>
  </si>
  <si>
    <t>hypocretin-2|orexin b</t>
  </si>
  <si>
    <t>OHOWSYIKESXDMN-WMQZXSDYSA-N</t>
  </si>
  <si>
    <t>OX&lt;sub&gt;2&lt;/sub&gt; receptor</t>
  </si>
  <si>
    <t>Q8TDS5</t>
  </si>
  <si>
    <t>OXE receptor</t>
  </si>
  <si>
    <t>5S-HPETE</t>
  </si>
  <si>
    <t>(5S,6E,8Z,11Z,14Z)-5-hydroperoxyicosa-6,8,11,14-tetraenoic acid</t>
  </si>
  <si>
    <t>5-(S)-hydroperoxyeicosatetraenoic acid|5S-HpETE</t>
  </si>
  <si>
    <t>CCCCC/C=CC/C=CC/C=CC=C[C@H](CCCC(=O)O)OO</t>
  </si>
  <si>
    <t>JNUUNUQHXIOFDA-JGKLHWIESA-N</t>
  </si>
  <si>
    <t>5S-HETE</t>
  </si>
  <si>
    <t>(5S,6E,8Z,11Z,14Z)-5-hydroxyicosa-6,8,11,14-tetraenoic acid</t>
  </si>
  <si>
    <t>5-(S)-hydroxyeicosatetraenoic acid</t>
  </si>
  <si>
    <t>CCCCC/C=CC/C=CC/C=CC=C[C@H](CCCC(=O)O)O</t>
  </si>
  <si>
    <t>KGIJOOYOSFUGPC-JGKLHWIESA-N</t>
  </si>
  <si>
    <t>5-oxo-ETE</t>
  </si>
  <si>
    <t>(6E,8Z,11Z,14Z)-5-oxoicosa-6,8,11,14-tetraenoic acid</t>
  </si>
  <si>
    <t>CCCCC/C=CC/C=CC/C=CC=CC(=O)CCCC(=O)O</t>
  </si>
  <si>
    <t>MEASLHGILYBXFO-XTDASVJISA-N</t>
  </si>
  <si>
    <t>5-oxo-C20:3</t>
  </si>
  <si>
    <t>(6Z,8Z,11Z)-5-oxoicosa-6,8,11-trienoic acid</t>
  </si>
  <si>
    <t>5-oxo-6e,8z,11z-eicosatrienoic acid|5-oxo-ETrE</t>
  </si>
  <si>
    <t>CCCCCCCC/C=CC/C=CC=C/C(=O)CCCC(=O)O</t>
  </si>
  <si>
    <t>ULMVEQWNDGUUBR-IEQFDQMRSA-N</t>
  </si>
  <si>
    <t>5-oxo-ODE</t>
  </si>
  <si>
    <t>(6E,8Z)-5-oxooctadeca-6,8-dienoic acid</t>
  </si>
  <si>
    <t>5-oxo-(6E,8Z)-octadecadienoic acid</t>
  </si>
  <si>
    <t>CCCCCCCCC/C=CC=CC(=O)CCCC(=O)O</t>
  </si>
  <si>
    <t>YVWMHFYOIJMUMN-HSINTONASA-N</t>
  </si>
  <si>
    <t>5-oxo-15-HETE</t>
  </si>
  <si>
    <t>(6E,8Z,11Z,13E,15S)-15-hydroxy-5-oxoicosa-6,8,11,13-tetraenoic acid</t>
  </si>
  <si>
    <t>5-oxo-15-hydroxy-(6E,8Z,11Z,13E)-eicosatetraenoic acid</t>
  </si>
  <si>
    <t>CCCCC[C@@H](/C=C/C=CC/C=CC=CC(=O)CCCC(=O)O)O</t>
  </si>
  <si>
    <t>RIUDRKHGFDAKPO-WWWYWCMOSA-N</t>
  </si>
  <si>
    <t>5-oxo-20-HETE</t>
  </si>
  <si>
    <t>(6E,8Z,11Z,14Z)-20-hydroxy-5-oxoicosa-6,8,11,14-tetraenoic acid</t>
  </si>
  <si>
    <t>5-oxo-20-hydroxy-6E, 8Z,11Z, 14Z-eicosatetraenoic acid</t>
  </si>
  <si>
    <t>OCCCCC/C=CC/C=CC/C=CC=CC(=O)CCCC(=O)O</t>
  </si>
  <si>
    <t>DTSRZRUIWKDHMR-DHYYJNSCSA-N</t>
  </si>
  <si>
    <t>5-oxo-12-HETE</t>
  </si>
  <si>
    <t>(6E,8Z,10E,12S,14Z)-12-hydroxy-5-oxoicosa-6,8,10,14-tetraenoic acid</t>
  </si>
  <si>
    <t>5-oxo-12S-hydroxy-6E,8Z,10E,14Z-eicosatetraenoic acid</t>
  </si>
  <si>
    <t>CCCCC/C=CC[C@@H](/C=C/C=CC=CC(=O)CCCC(=O)O)O</t>
  </si>
  <si>
    <t>MLZJFLKEKVDNAZ-XPKTZJOPSA-N</t>
  </si>
  <si>
    <t>Q96P68</t>
  </si>
  <si>
    <t>oxoglutarate receptor</t>
  </si>
  <si>
    <t>&amp;alpha;-ketoglutaric acid</t>
  </si>
  <si>
    <t>2-Oxopentanedioic acid</t>
  </si>
  <si>
    <t>&amp;alpha;-ketoglutarate|2-ketoglutarate|2-ketoglutaric acid|2-oxoglutarate|oxoglutarate</t>
  </si>
  <si>
    <t>OC(=O)CCC(=O)C(=O)O</t>
  </si>
  <si>
    <t>KPGXRSRHYNQIFN-UHFFFAOYSA-N</t>
  </si>
  <si>
    <t>OT receptor</t>
  </si>
  <si>
    <t>vasopressin</t>
  </si>
  <si>
    <t>P01186|P01185|P35455</t>
  </si>
  <si>
    <t>(2S)-1-[(4R,7S,10S,13S,16S,19R)-19-amino-7-(2-amino-2-oxoethyl)-10-(3-amino-3-oxopropyl)-16-[(4-hydroxyphenyl)methyl]-6,9,12,15,18-pentaoxo-13-(phenylmethyl)1,2-dithia-5,8,11,14,17-pentazacycloicosane-4-carbonyl]-N-[(2S)-1-[(2-amino-2-oxoethyl)amino]-5-(diaminomethylideneamino)-1-oxopentan-2-yl]pyrrolidine-2-carboxamide</t>
  </si>
  <si>
    <t>vasopressin injection</t>
  </si>
  <si>
    <t>ADH|antidiuretic hormone|arginine vasopressin|argipressin|AVP</t>
  </si>
  <si>
    <t>KBZOIRJILGZLEJ-LGYYRGKSSA-N</t>
  </si>
  <si>
    <t>oxytocin</t>
  </si>
  <si>
    <t>P35454|P01179|P01178</t>
  </si>
  <si>
    <t>(2S)-1-[(4R,7S,10S,13S,16S,19R)-19-amino-7-(2-amino-2-oxoethyl)-10-(3-amino-3-oxopropyl)-13-[(2S)-butan-2-yl]-16-[(4-hydroxyphenyl)methyl]-6,9,12,15,18-pentaoxo1,2-dithia-5,8,11,14,17-pentazacycloicosane-4-carbonyl]-N-[(2S)-1-[(2-amino-2-oxoethyl)amino]-4-methyl-1-oxopentan-2-yl]pyrrolidine-2-carboxamide</t>
  </si>
  <si>
    <t>OT|Otx|Pitocin&amp;reg;|Syntocinon&amp;reg;</t>
  </si>
  <si>
    <t>XNOPRXBHLZRZKH-DSZYJQQASA-N</t>
  </si>
  <si>
    <t>P47900</t>
  </si>
  <si>
    <t>P2Y&lt;sub&gt;1&lt;/sub&gt; receptor</t>
  </si>
  <si>
    <t>ADP</t>
  </si>
  <si>
    <t>[(2R,3S,4R,5R)-5-(6-aminopurin-9-yl)-3,4-dihydroxyoxolan-2-yl]methyl phosphono hydrogen phosphate</t>
  </si>
  <si>
    <t>adenosine diphosphate</t>
  </si>
  <si>
    <t>O[C@@H]1[C@@H](COP(=O)(OP(=O)(O)O)O)O[C@H]([C@@H]1O)n1cnc2c1ncnc2N</t>
  </si>
  <si>
    <t>XTWYTFMLZFPYCI-KQYNXXCUSA-N</t>
  </si>
  <si>
    <t>P2Y&lt;sub&gt;2&lt;/sub&gt; receptor</t>
  </si>
  <si>
    <t>uridine triphosphate</t>
  </si>
  <si>
    <t>[(2R,3S,4R,5R)-5-(2,4-dioxopyrimidin-1-yl)-3,4-dihydroxyoxolan-2-yl]methyl (hydroxy-phosphonooxyphosphoryl) hydrogen phosphate</t>
  </si>
  <si>
    <t>5'-UTP|uridine 5'-triphosphate|UTP</t>
  </si>
  <si>
    <t>O[C@@H]1[C@@H](COP(=O)(OP(=O)(OP(=O)(O)O)O)O)O[C@H]([C@@H]1O)n1ccc(=O)[nH]c1=O</t>
  </si>
  <si>
    <t>PGAVKCOVUIYSFO-XVFCMESISA-N</t>
  </si>
  <si>
    <t>P51582</t>
  </si>
  <si>
    <t>P2Y&lt;sub&gt;4&lt;/sub&gt; receptor</t>
  </si>
  <si>
    <t>Q15077</t>
  </si>
  <si>
    <t>P2Y&lt;sub&gt;6&lt;/sub&gt; receptor</t>
  </si>
  <si>
    <t>O00398</t>
  </si>
  <si>
    <t>&lt;i&gt;P2RY10&lt;/i&gt;</t>
  </si>
  <si>
    <t>Q96G91</t>
  </si>
  <si>
    <t>P2Y&lt;sub&gt;11&lt;/sub&gt; receptor</t>
  </si>
  <si>
    <t>Q9H244</t>
  </si>
  <si>
    <t>P2Y&lt;sub&gt;12&lt;/sub&gt; receptor</t>
  </si>
  <si>
    <t>Q9BPV8</t>
  </si>
  <si>
    <t>P2Y&lt;sub&gt;13&lt;/sub&gt; receptor</t>
  </si>
  <si>
    <t>Q15391</t>
  </si>
  <si>
    <t>P2Y&lt;sub&gt;14&lt;/sub&gt; receptor</t>
  </si>
  <si>
    <t>UDP N-acetyl-glucosamine</t>
  </si>
  <si>
    <t>[(2R,3R,4R,5S,6R)-3-acetamido-4,5-dihydroxy-6-(hydroxymethyl)oxan-2-yl] [[(2R,3S,4R,5R)-5-(2,4-dioxopyrimidin-1-yl)-3,4-dihydroxyoxolan-2-yl]methoxy-hydroxyphosphoryl] hydrogen phosphate</t>
  </si>
  <si>
    <t>UDP-acetylglucosamine|UPPAG|uridine diphosphate N-acetylglucosamine</t>
  </si>
  <si>
    <t>OC[C@H]1O[C@H](OP(=O)(OP(=O)(OC[C@H]2O[C@H]([C@@H]([C@@H]2O)O)n2ccc(=O)[nH]c2=O)O)O)[C@@H]([C@H]([C@@H]1O)O)NC(=O)C</t>
  </si>
  <si>
    <t>LFTYTUAZOPRMMI-CFRASDGPSA-N</t>
  </si>
  <si>
    <t>UDP-glucuronic acid</t>
  </si>
  <si>
    <t>(2S,3S,4S,5R,6R)-6-[[[(2R,3S,4R,5R)-5-(2,4-dioxopyrimidin-1-yl)-3,4-dihydroxyoxolan-2-yl]methoxy-hydroxyphosphoryl]oxy-hydroxyphosphoryl]oxy-3,4,5-trihydroxyoxane-2-carboxylic acid</t>
  </si>
  <si>
    <t>UDP glucuronic acid|UDP-glucuronate|UDPGA|uridine diphosphate glucuronic acid</t>
  </si>
  <si>
    <t>O[C@@H]1[C@@H](COP(=O)(OP(=O)(O[C@H]2O[C@H](C(=O)O)[C@H]([C@@H]([C@H]2O)O)O)O)O)O[C@H]([C@@H]1O)n1ccc(=O)[nH]c1=O</t>
  </si>
  <si>
    <t>HDYANYHVCAPMJV-LXQIFKJMSA-N</t>
  </si>
  <si>
    <t>P41586</t>
  </si>
  <si>
    <t>PAC&lt;sub&gt;1&lt;/sub&gt; receptor</t>
  </si>
  <si>
    <t>VIP</t>
  </si>
  <si>
    <t>P32648|P01282|P01283</t>
  </si>
  <si>
    <t>VBUWHHLIZKOSMS-UHFFFAOYSA-N</t>
  </si>
  <si>
    <t>PACAP-27</t>
  </si>
  <si>
    <t>P16613|P13589|O70176|P18509</t>
  </si>
  <si>
    <t>pituitary adenylate cyclase activating polypeptide-27</t>
  </si>
  <si>
    <t>RZGBUJXSKLDAFE-UHFFFAOYSA-N</t>
  </si>
  <si>
    <t>PACAP-38</t>
  </si>
  <si>
    <t>O70176|P13589|P18509</t>
  </si>
  <si>
    <t>pituitary adenylate cyclase activating polypeptide-38</t>
  </si>
  <si>
    <t>PHM</t>
  </si>
  <si>
    <t>P01282</t>
  </si>
  <si>
    <t>peptide histidine-methionine</t>
  </si>
  <si>
    <t>PHV</t>
  </si>
  <si>
    <t>intestinal peptide PHV-42|peptide histidine valine</t>
  </si>
  <si>
    <t>thrombin</t>
  </si>
  <si>
    <t>P00734</t>
  </si>
  <si>
    <t>O00254</t>
  </si>
  <si>
    <t>Q96RI0</t>
  </si>
  <si>
    <t>Q13258</t>
  </si>
  <si>
    <t>DP&lt;sub&gt;1&lt;/sub&gt; receptor</t>
  </si>
  <si>
    <t>PGD&lt;sub&gt;2&lt;/sub&gt;</t>
  </si>
  <si>
    <t>(Z)-7-[(1R,2R,5S)-5-hydroxy-2-[(E,3S)-3-hydroxyoct-1-enyl]-3-oxocyclopentyl]hept-5-enoic acid</t>
  </si>
  <si>
    <t>11-dehydroprostaglandin F2-&amp;alpha;|BRN 2170623|prostaglandin D2</t>
  </si>
  <si>
    <t>CCCCC[C@@H](/C=C/[C@H]1C(=O)C[C@@H]([C@@H]1C/C=CCCCC(=O)O)O)O</t>
  </si>
  <si>
    <t>BHMBVRSPMRCCGG-OUTUXVNYSA-N</t>
  </si>
  <si>
    <t>PGE&lt;sub&gt;1&lt;/sub&gt;</t>
  </si>
  <si>
    <t>Natural product</t>
  </si>
  <si>
    <t>7-[(1R,2R,3R)-3-hydroxy-2-[(E,3S)-3-hydroxyoct-1-enyl]-5-oxocyclopentyl]heptanoic acid</t>
  </si>
  <si>
    <t>alprostadil</t>
  </si>
  <si>
    <t>Alprostadil&amp;reg;|MR-256|prostaglandin E&lt;sub&gt;1&lt;/sub&gt;</t>
  </si>
  <si>
    <t>CCCCC[C@@H](/C=C/[C@H]1[C@H](O)CC(=O)[C@@H]1CCCCCCC(=O)O)O</t>
  </si>
  <si>
    <t>GMVPRGQOIOIIMI-DWKJAMRDSA-N</t>
  </si>
  <si>
    <t>PGE&lt;sub&gt;2&lt;/sub&gt;</t>
  </si>
  <si>
    <t>(Z)-7-[(1R,2R,3R)-3-hydroxy-2-[(E,3S)-3-hydroxyoct-1-enyl]-5-oxocyclopentyl]hept-5-enoic acid</t>
  </si>
  <si>
    <t>dinoprostone</t>
  </si>
  <si>
    <t>Cervidil&amp;reg;|minprositin E2|minprostin E2|Propess&amp;reg;|prostaglandin E2</t>
  </si>
  <si>
    <t>CCCCC[C@@H](/C=C/[C@H]1[C@H](O)CC(=O)[C@@H]1C/C=CCCCC(=O)O)O</t>
  </si>
  <si>
    <t>XEYBRNLFEZDVAW-ARSRFYASSA-N</t>
  </si>
  <si>
    <t>PGF&lt;sub&gt;2&amp;alpha;&lt;/sub&gt;</t>
  </si>
  <si>
    <t>(Z)-7-[(1R,2R,3R,5S)-3,5-dihydroxy-2-[(E,3S)-3-hydroxyoct-1-enyl]cyclopentyl]hept-5-enoic acid</t>
  </si>
  <si>
    <t>dinoprost</t>
  </si>
  <si>
    <t>prostaglandin F&lt;sub&gt;2&amp;alpha;&lt;/sub&gt;</t>
  </si>
  <si>
    <t>CCCCC[C@@H](/C=C/[C@H]1[C@H](O)C[C@@H]([C@@H]1C/C=CCCCC(=O)O)O)O</t>
  </si>
  <si>
    <t>PXGPLTODNUVGFL-YNNPMVKQSA-N</t>
  </si>
  <si>
    <t>PGJ&lt;sub&gt;2&lt;/sub&gt;</t>
  </si>
  <si>
    <t>(Z)-7-[(1S,5R)-5-[(E,3S)-3-hydroxyoct-1-enyl]-4-oxo-1-cyclopent-2-enyl]hept-5-enoic acid</t>
  </si>
  <si>
    <t>9-deoxy-delta-9-prostaglandin D2|prostaglandin J2</t>
  </si>
  <si>
    <t>CCCCC[C@@H](/C=C/[C@@H]1[C@@H](C/C=CCCCC(=O)O)C=CC1=O)O</t>
  </si>
  <si>
    <t>UQOQENZZLBSFKO-POPPZSFYSA-N</t>
  </si>
  <si>
    <t>PGI&lt;sub&gt;2&lt;/sub&gt;</t>
  </si>
  <si>
    <t>(5Z)-5-[(3aR,4R,5R,6aS)-5-hydroxy-4-[(E,3S)-3-hydroxyoct-1-enyl]-3,3a,4,5,6,6a-hexahydrocyclopenta[d]furan-2-ylidene]pentanoic acid</t>
  </si>
  <si>
    <t>epoprostenol</t>
  </si>
  <si>
    <t>prostacyclin|prostacyclin I2|prostaglandin I2|vasocyclin</t>
  </si>
  <si>
    <t>CCCCC[C@@H](/C=C/[C@H]1[C@H](O)C[C@H]2[C@@H]1C/C(=C/CCCC(=O)O)/O2)O</t>
  </si>
  <si>
    <t>KAQKFAOMNZTLHT-OZUDYXHBSA-N</t>
  </si>
  <si>
    <t>Q9Y5Y4</t>
  </si>
  <si>
    <t>DP&lt;sub&gt;2&lt;/sub&gt; receptor</t>
  </si>
  <si>
    <t>PGD&lt;sub&gt;3&lt;/sub&gt;</t>
  </si>
  <si>
    <t>7-[(1R,2R,5S)-5-hydroxy-2-[(3S)-3-hydroxyocta-1,5-dien-1-yl]-3-oxocyclopentyl]hept-5-enoic acid</t>
  </si>
  <si>
    <t>CCC=CC[C@@H](C=C[C@H]1C(=O)C[C@@H]([C@@H]1CC=CCCCC(=O)O)O)O</t>
  </si>
  <si>
    <t>ANOICLBSJIMQTA-MLHJIOFPSA-N</t>
  </si>
  <si>
    <t>EP&lt;sub&gt;1&lt;/sub&gt; receptor</t>
  </si>
  <si>
    <t>EP&lt;sub&gt;2&lt;/sub&gt; receptor</t>
  </si>
  <si>
    <t>EP&lt;sub&gt;3&lt;/sub&gt; receptor</t>
  </si>
  <si>
    <t>EP&lt;sub&gt;4&lt;/sub&gt; receptor</t>
  </si>
  <si>
    <t>FP receptor</t>
  </si>
  <si>
    <t>P43119</t>
  </si>
  <si>
    <t>IP receptor</t>
  </si>
  <si>
    <t>Q8TCW9</t>
  </si>
  <si>
    <t>PKR&lt;sub&gt;1&lt;/sub&gt;</t>
  </si>
  <si>
    <t>prokineticin-1</t>
  </si>
  <si>
    <t>Q9HC23</t>
  </si>
  <si>
    <t>EG-VEGF|endocrine gland-derived vascular endothelial growth factor</t>
  </si>
  <si>
    <t>prokineticin-2</t>
  </si>
  <si>
    <t>prokineticin-2&amp;beta;</t>
  </si>
  <si>
    <t>PK2&amp;beta;</t>
  </si>
  <si>
    <t>Q8NFJ6</t>
  </si>
  <si>
    <t>PKR&lt;sub&gt;2&lt;/sub&gt;</t>
  </si>
  <si>
    <t>P49683</t>
  </si>
  <si>
    <t>PrRP receptor</t>
  </si>
  <si>
    <t>PrRP-20</t>
  </si>
  <si>
    <t>human prolactin-releasing peptide-20|PrRP20</t>
  </si>
  <si>
    <t>PTHrP</t>
  </si>
  <si>
    <t>P12272</t>
  </si>
  <si>
    <t>parathyroid hormone-like hormone|parathyroid hormone-related peptide</t>
  </si>
  <si>
    <t>P25105</t>
  </si>
  <si>
    <t>PAF receptor</t>
  </si>
  <si>
    <t>PAF</t>
  </si>
  <si>
    <t>[(2R)-2-acetyloxy-3-hexadecoxypropyl] 2-trimethylazaniumylethyl phosphate</t>
  </si>
  <si>
    <t>PAF (C16)|PAF C-16|platelet activating factor</t>
  </si>
  <si>
    <t>CCCCCCCCCCCCCCCCOC[C@@H](OC(=O)C)COP(=O)(OCC[N+](C)(C)C)[O-]</t>
  </si>
  <si>
    <t>HVAUUPRFYPCOCA-AREMUKBSSA-N</t>
  </si>
  <si>
    <t>methylcarbamyl PAF</t>
  </si>
  <si>
    <t>[(2R)-3-hexadecoxy-2-(methylcarbamoyloxy)propyl] 2-trimethylazaniumylethyl phosphate</t>
  </si>
  <si>
    <t>mc-PAF|methyl-carbamyl platelet-activating factor</t>
  </si>
  <si>
    <t>CCCCCCCCCCCCCCCCOC[C@@H](OC(=O)NC)COP(=O)(OCC[N+](C)(C)C)[O-]</t>
  </si>
  <si>
    <t>FNFHZBKBDFRYHS-RUZDIDTESA-N</t>
  </si>
  <si>
    <t>PTH1 receptor</t>
  </si>
  <si>
    <t>PTH</t>
  </si>
  <si>
    <t>P01270</t>
  </si>
  <si>
    <t>parathyroid hormone</t>
  </si>
  <si>
    <t>Natpar&amp;reg;|Natpara&amp;reg;|rhPTH[1-84]</t>
  </si>
  <si>
    <t>PTHrP-(1-36)</t>
  </si>
  <si>
    <t>human parathyroid hormone related peptide|PTHrP (1-36)|PTHrP-1-36</t>
  </si>
  <si>
    <t>TIP39</t>
  </si>
  <si>
    <t>Q96A98|P0C171</t>
  </si>
  <si>
    <t>human/bovine tuberoinfundibular peptide</t>
  </si>
  <si>
    <t>P49190</t>
  </si>
  <si>
    <t>PTH2 receptor</t>
  </si>
  <si>
    <t>PTHrP-(1-34) (human)</t>
  </si>
  <si>
    <t>parathyroid hormone-related peptide</t>
  </si>
  <si>
    <t>Q96P65</t>
  </si>
  <si>
    <t>QRFP receptor</t>
  </si>
  <si>
    <t>QRFP26</t>
  </si>
  <si>
    <t>26RFa|P518</t>
  </si>
  <si>
    <t>Q9NSD7</t>
  </si>
  <si>
    <t>RXFP3</t>
  </si>
  <si>
    <t>relaxin</t>
  </si>
  <si>
    <t>H2 relaxin</t>
  </si>
  <si>
    <t>relaxin-3</t>
  </si>
  <si>
    <t>H3 relaxin</t>
  </si>
  <si>
    <t>relaxin-3 (B chain)</t>
  </si>
  <si>
    <t>Q8WXF3</t>
  </si>
  <si>
    <t>H3 relaxin (B chain)|insulin-like peptide INSL7</t>
  </si>
  <si>
    <t>INSL5</t>
  </si>
  <si>
    <t>Q9Y5Q6</t>
  </si>
  <si>
    <t>insulin-like peptide 5</t>
  </si>
  <si>
    <t>Q8TDU9</t>
  </si>
  <si>
    <t>RXFP4</t>
  </si>
  <si>
    <t>Q9HBX9</t>
  </si>
  <si>
    <t>relaxin-1</t>
  </si>
  <si>
    <t>H1 relaxin</t>
  </si>
  <si>
    <t>Q8WXD0</t>
  </si>
  <si>
    <t>INSL3</t>
  </si>
  <si>
    <t>P51460</t>
  </si>
  <si>
    <t>insulin-like peptide 3</t>
  </si>
  <si>
    <t>S1P&lt;sub&gt;1&lt;/sub&gt; receptor</t>
  </si>
  <si>
    <t>sphingosylphosphorylcholine</t>
  </si>
  <si>
    <t>[(E,2S,3R)-2-amino-3-hydroxyoctadec-4-enyl] 2-trimethylazaniumylethyl phosphate</t>
  </si>
  <si>
    <t>SPC|sphingosyl phosphorylcholine</t>
  </si>
  <si>
    <t>CCCCCCCCCCCCC/C=C/[C@H]([C@H](COP(=O)(OCC[N+](C)(C)C)[O-])N)O</t>
  </si>
  <si>
    <t>JLVSPVFPBBFMBE-HXSWCURESA-N</t>
  </si>
  <si>
    <t>O95136</t>
  </si>
  <si>
    <t>S1P&lt;sub&gt;2&lt;/sub&gt; receptor</t>
  </si>
  <si>
    <t>Q99500</t>
  </si>
  <si>
    <t>S1P&lt;sub&gt;3&lt;/sub&gt; receptor</t>
  </si>
  <si>
    <t>O95977</t>
  </si>
  <si>
    <t>S1P&lt;sub&gt;4&lt;/sub&gt; receptor</t>
  </si>
  <si>
    <t>Q9H228</t>
  </si>
  <si>
    <t>S1P&lt;sub&gt;5&lt;/sub&gt; receptor</t>
  </si>
  <si>
    <t>P47872</t>
  </si>
  <si>
    <t>secretin receptor</t>
  </si>
  <si>
    <t>secretin</t>
  </si>
  <si>
    <t>P09683</t>
  </si>
  <si>
    <t>secretin human</t>
  </si>
  <si>
    <t>ChiRhoStim&amp;reg;|secretin synthetic human</t>
  </si>
  <si>
    <t>P30872</t>
  </si>
  <si>
    <t>SST1 receptor</t>
  </si>
  <si>
    <t>CST-17</t>
  </si>
  <si>
    <t>O00230</t>
  </si>
  <si>
    <t>cortistatin-17</t>
  </si>
  <si>
    <t>SRIF-14</t>
  </si>
  <si>
    <t>P61278|P60041|P60042</t>
  </si>
  <si>
    <t>somatostatin-14|SS14|SST-14</t>
  </si>
  <si>
    <t>VVEJUSYNERNRME-XGFVQVCISA-N</t>
  </si>
  <si>
    <t>SRIF-28</t>
  </si>
  <si>
    <t>P61278|P60042|P60041</t>
  </si>
  <si>
    <t>somatostatin 1-28|SST-28</t>
  </si>
  <si>
    <t>GGYTXJNZMFRSLX-DFTNLTQTSA-N</t>
  </si>
  <si>
    <t>SST2 receptor</t>
  </si>
  <si>
    <t>P32745</t>
  </si>
  <si>
    <t>SST3 receptor</t>
  </si>
  <si>
    <t>P31391</t>
  </si>
  <si>
    <t>SST4 receptor</t>
  </si>
  <si>
    <t>P35346</t>
  </si>
  <si>
    <t>SST5 receptor</t>
  </si>
  <si>
    <t>Q9BXA5</t>
  </si>
  <si>
    <t>succinate receptor</t>
  </si>
  <si>
    <t>succinic acid</t>
  </si>
  <si>
    <t>butanedioic acid</t>
  </si>
  <si>
    <t>succinate</t>
  </si>
  <si>
    <t>OC(=O)CCC(=O)O</t>
  </si>
  <si>
    <t>KDYFGRWQOYBRFD-UHFFFAOYSA-N</t>
  </si>
  <si>
    <t>maleic acid</t>
  </si>
  <si>
    <t>(2Z)-But-2-enedioic acid</t>
  </si>
  <si>
    <t>VZCYOOQTPOCHFL-UPHRSURJSA-N</t>
  </si>
  <si>
    <t>P21731</t>
  </si>
  <si>
    <t>TP receptor</t>
  </si>
  <si>
    <t>thromboxane A&lt;sub&gt;2&lt;/sub&gt;</t>
  </si>
  <si>
    <t>(Z)-7-[(1S,2S,3R,5S)-3-[(E,3S)-3-hydroxyoct-1-enyl]-4,7-dioxabicyclo[3.1.1]heptan-2-yl]hept-5-enoic acid</t>
  </si>
  <si>
    <t>TXA&lt;sub&gt;2&lt;/sub&gt;</t>
  </si>
  <si>
    <t>CCCCC[C@@H](/C=C/[C@H]1O[C@H]2C[C@@H]([C@@H]1C/C=CCCCC(=O)O)O2)O</t>
  </si>
  <si>
    <t>DSNBHJFQCNUKMA-SCKDECHMSA-N</t>
  </si>
  <si>
    <t>Q96RJ0</t>
  </si>
  <si>
    <t>TA&lt;sub&gt;1&lt;/sub&gt; receptor</t>
  </si>
  <si>
    <t>&amp;beta;-phenylethylamine</t>
  </si>
  <si>
    <t>2-phenylethanamine</t>
  </si>
  <si>
    <t>&amp;beta;-PEA|2-phenylethylamine|PEA|phenethylamine</t>
  </si>
  <si>
    <t>NCCc1ccccc1</t>
  </si>
  <si>
    <t>BHHGXPLMPWCGHP-UHFFFAOYSA-N</t>
  </si>
  <si>
    <t>3-iodothyronamine</t>
  </si>
  <si>
    <t>4-[4-(2-aminoethyl)phenoxy]-2-iodophenol</t>
  </si>
  <si>
    <t>T&lt;sub&gt;1&lt;/sub&gt;AM</t>
  </si>
  <si>
    <t>NCCc1ccc(cc1)Oc1ccc(c(c1)I)O</t>
  </si>
  <si>
    <t>HCYGDNGLWSZCCA-UHFFFAOYSA-N</t>
  </si>
  <si>
    <t>octopamine</t>
  </si>
  <si>
    <t>4-(2-amino-1-hydroxyethyl)phenol</t>
  </si>
  <si>
    <t>NCC(c1ccc(cc1)O)O</t>
  </si>
  <si>
    <t>QHGUCRYDKWKLMG-UHFFFAOYSA-N</t>
  </si>
  <si>
    <t>tyramine</t>
  </si>
  <si>
    <t>4-(2-Aminoethyl)phenol</t>
  </si>
  <si>
    <t>p-tyramine</t>
  </si>
  <si>
    <t>NCCc1ccc(cc1)O</t>
  </si>
  <si>
    <t>DZGWFCGJZKJUFP-UHFFFAOYSA-N</t>
  </si>
  <si>
    <t>Q9P1P4</t>
  </si>
  <si>
    <t>&lt;i&gt;TAAR3&lt;/i&gt;</t>
  </si>
  <si>
    <t>isoamylamine</t>
  </si>
  <si>
    <t>3-METHYLBUTAN-1-AMINE</t>
  </si>
  <si>
    <t>NCCC(C)C</t>
  </si>
  <si>
    <t>BMFVGAAISNGQNM-UHFFFAOYSA-N</t>
  </si>
  <si>
    <t>P34981</t>
  </si>
  <si>
    <t>TRH&lt;sub&gt;1&lt;/sub&gt; receptor</t>
  </si>
  <si>
    <t>TRH</t>
  </si>
  <si>
    <t>P20396|P01150|Q62361</t>
  </si>
  <si>
    <t>(2S)-N-[(2S)-1-[(2S)-2-carbamoylpyrrolidin-1-yl]-3-(3H-imidazol-4-yl)-1-oxopropan-2-yl]-5-oxopyrrolidine-2-carboxamide</t>
  </si>
  <si>
    <t>protirelin</t>
  </si>
  <si>
    <t>thyroliberin</t>
  </si>
  <si>
    <t>XNSAINXGIQZQOO-SRVKXCTJSA-N</t>
  </si>
  <si>
    <t>P16473</t>
  </si>
  <si>
    <t>TSH receptor</t>
  </si>
  <si>
    <t>TSH</t>
  </si>
  <si>
    <t>thyrotropin alfa</t>
  </si>
  <si>
    <t>Thyrogen&amp;reg;|thyroid-stimulating hormone|thyrotropin</t>
  </si>
  <si>
    <t>Q9UKP6</t>
  </si>
  <si>
    <t>UT receptor</t>
  </si>
  <si>
    <t>urotensin-II</t>
  </si>
  <si>
    <t>O95399</t>
  </si>
  <si>
    <t>U-II</t>
  </si>
  <si>
    <t>urotensin II-related peptide</t>
  </si>
  <si>
    <t>Q765I1|Q765I0|Q765I2</t>
  </si>
  <si>
    <t>(2S)-2-[[(4R,7S,10S,13S,16S,19R)-10-(4-aminobutyl)-19-[[(2S)-2-aminopropanoyl]amino]-16-(cyclohexylmethyl)-7-[(4-hydroxyphenyl)methyl]-13-(1H-indol-3-ylmethyl)-6,9,12,15,18-pentaoxo1,2-dithia-5,8,11,14,17-pentazacycloicosane-4-carbonyl]amino]-3-methylbutanoic acid</t>
  </si>
  <si>
    <t>urotensin-related peptide|URP</t>
  </si>
  <si>
    <t>BKBNRUZZGBUWOM-KOOAXUMWSA-N</t>
  </si>
  <si>
    <t>V&lt;sub&gt;1A&lt;/sub&gt; receptor</t>
  </si>
  <si>
    <t>P47901</t>
  </si>
  <si>
    <t>V&lt;sub&gt;1B&lt;/sub&gt; receptor</t>
  </si>
  <si>
    <t>V&lt;sub&gt;2&lt;/sub&gt; receptor</t>
  </si>
  <si>
    <t>VPAC&lt;sub&gt;1&lt;/sub&gt; receptor</t>
  </si>
  <si>
    <t>P41587</t>
  </si>
  <si>
    <t>VPAC&lt;sub&gt;2&lt;/sub&gt; receptor</t>
  </si>
  <si>
    <t>P46094</t>
  </si>
  <si>
    <t>XCL1</t>
  </si>
  <si>
    <t>P47992</t>
  </si>
  <si>
    <t>c motif cytokine 1|cytokine SCM-1&amp;alpha;|lymphotactin &amp;alpha;</t>
  </si>
  <si>
    <t>XCL2</t>
  </si>
  <si>
    <t>Q9UBD3</t>
  </si>
  <si>
    <t>C motif cytokine 2|lymphotactin &amp;beta;</t>
  </si>
  <si>
    <t>5ht1a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</si>
  <si>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</si>
  <si>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</si>
  <si>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</si>
  <si>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</si>
  <si>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</si>
  <si>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</si>
  <si>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</si>
  <si>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</si>
  <si>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5ht5a</t>
  </si>
  <si>
    <t>5ht6r</t>
  </si>
  <si>
    <t>5ht7r</t>
  </si>
  <si>
    <t>aa1r</t>
  </si>
  <si>
    <t>aa2ar</t>
  </si>
  <si>
    <t>aa2br</t>
  </si>
  <si>
    <t>aa3r</t>
  </si>
  <si>
    <t>ackr3</t>
  </si>
  <si>
    <t>ackr4</t>
  </si>
  <si>
    <t>acm1</t>
  </si>
  <si>
    <t>acm2</t>
  </si>
  <si>
    <t>acm3</t>
  </si>
  <si>
    <t>acm4</t>
  </si>
  <si>
    <t>acm5</t>
  </si>
  <si>
    <t>acthr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</si>
  <si>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</si>
  <si>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</si>
  <si>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</si>
  <si>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</si>
  <si>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</si>
  <si>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</si>
  <si>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</si>
  <si>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</si>
  <si>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</si>
  <si>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agrb1</t>
  </si>
  <si>
    <t>agrl1</t>
  </si>
  <si>
    <t>agtr1</t>
  </si>
  <si>
    <t>agtr2</t>
  </si>
  <si>
    <t>apj</t>
  </si>
  <si>
    <t>bkrb1</t>
  </si>
  <si>
    <t>bkrb2</t>
  </si>
  <si>
    <t>c3ar</t>
  </si>
  <si>
    <t>c5ar1</t>
  </si>
  <si>
    <t>c5ar2</t>
  </si>
  <si>
    <t>calcr</t>
  </si>
  <si>
    <t>casr</t>
  </si>
  <si>
    <t>cckar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</si>
  <si>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</si>
  <si>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</si>
  <si>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</si>
  <si>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</si>
  <si>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</si>
  <si>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</si>
  <si>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</si>
  <si>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</si>
  <si>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</si>
  <si>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</si>
  <si>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</si>
  <si>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cltr1</t>
  </si>
  <si>
    <t>cltr2</t>
  </si>
  <si>
    <t>cml1</t>
  </si>
  <si>
    <t>cnr1</t>
  </si>
  <si>
    <t>cnr2</t>
  </si>
  <si>
    <t>crfr2</t>
  </si>
  <si>
    <t>cx3c1</t>
  </si>
  <si>
    <t>cxcr1</t>
  </si>
  <si>
    <t>cxcr2</t>
  </si>
  <si>
    <t>cxcr3</t>
  </si>
  <si>
    <t>cxcr4</t>
  </si>
  <si>
    <t>cxcr5</t>
  </si>
  <si>
    <t>cxcr6</t>
  </si>
  <si>
    <t>drd1</t>
  </si>
  <si>
    <t>drd2</t>
  </si>
  <si>
    <t>drd3</t>
  </si>
  <si>
    <t>drd4</t>
  </si>
  <si>
    <t>drd5</t>
  </si>
  <si>
    <t>ednra</t>
  </si>
  <si>
    <t>ednrb</t>
  </si>
  <si>
    <t>ffar1</t>
  </si>
  <si>
    <t>ffar2</t>
  </si>
  <si>
    <t>ffar3</t>
  </si>
  <si>
    <t>ffar4</t>
  </si>
  <si>
    <t>fpr1</t>
  </si>
  <si>
    <t>fpr2</t>
  </si>
  <si>
    <t>fpr3</t>
  </si>
  <si>
    <t>fshr</t>
  </si>
  <si>
    <t>fzd1</t>
  </si>
  <si>
    <t>fzd2</t>
  </si>
  <si>
    <t>fzd6</t>
  </si>
  <si>
    <t>g37l1</t>
  </si>
  <si>
    <t>gabr1</t>
  </si>
  <si>
    <t>galr1</t>
  </si>
  <si>
    <t>galr2</t>
  </si>
  <si>
    <t>galr3</t>
  </si>
  <si>
    <t>gasr</t>
  </si>
  <si>
    <t>ghrhr</t>
  </si>
  <si>
    <t>ghsr</t>
  </si>
  <si>
    <t>gipr</t>
  </si>
  <si>
    <t>glp1r</t>
  </si>
  <si>
    <t>glp2r</t>
  </si>
  <si>
    <t>glr</t>
  </si>
  <si>
    <t>gnrhr</t>
  </si>
  <si>
    <t>gp107</t>
  </si>
  <si>
    <t>gp119</t>
  </si>
  <si>
    <t>gp132</t>
  </si>
  <si>
    <t>gp139</t>
  </si>
  <si>
    <t>gp143</t>
  </si>
  <si>
    <t>gp174</t>
  </si>
  <si>
    <t>gp183</t>
  </si>
  <si>
    <t>gpbar</t>
  </si>
  <si>
    <t>gpc6a</t>
  </si>
  <si>
    <t>gper1</t>
  </si>
  <si>
    <t>gpr12</t>
  </si>
  <si>
    <t>gpr17</t>
  </si>
  <si>
    <t>gpr18</t>
  </si>
  <si>
    <t>gpr3</t>
  </si>
  <si>
    <t>gpr31</t>
  </si>
  <si>
    <t>gpr32</t>
  </si>
  <si>
    <t>gpr34</t>
  </si>
  <si>
    <t>gpr35</t>
  </si>
  <si>
    <t>gpr37</t>
  </si>
  <si>
    <t>gpr39</t>
  </si>
  <si>
    <t>gpr55</t>
  </si>
  <si>
    <t>gpr6</t>
  </si>
  <si>
    <t>gpr63</t>
  </si>
  <si>
    <t>gpr75</t>
  </si>
  <si>
    <t>gpr87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</si>
  <si>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</si>
  <si>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</si>
  <si>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</si>
  <si>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</si>
  <si>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</si>
  <si>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</si>
  <si>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</si>
  <si>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</si>
  <si>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</si>
  <si>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</si>
  <si>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</si>
  <si>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</si>
  <si>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hrh1</t>
  </si>
  <si>
    <t>hrh2</t>
  </si>
  <si>
    <t>hrh3</t>
  </si>
  <si>
    <t>hrh4</t>
  </si>
  <si>
    <t>kissr</t>
  </si>
  <si>
    <t>lgr4</t>
  </si>
  <si>
    <t>lgr5</t>
  </si>
  <si>
    <t>lgr6</t>
  </si>
  <si>
    <t>lpar1</t>
  </si>
  <si>
    <t>lpar2</t>
  </si>
  <si>
    <t>lpar3</t>
  </si>
  <si>
    <t>lpar4</t>
  </si>
  <si>
    <t>lpar5</t>
  </si>
  <si>
    <t>lpar6</t>
  </si>
  <si>
    <t>lshr</t>
  </si>
  <si>
    <t>lt4r1</t>
  </si>
  <si>
    <t>lt4r2</t>
  </si>
  <si>
    <t>mc3r</t>
  </si>
  <si>
    <t>mc4r</t>
  </si>
  <si>
    <t>mc5r</t>
  </si>
  <si>
    <t>mchr1</t>
  </si>
  <si>
    <t>mchr2</t>
  </si>
  <si>
    <t>mrgrd</t>
  </si>
  <si>
    <t>mrgx1</t>
  </si>
  <si>
    <t>mrgx2</t>
  </si>
  <si>
    <t>mshr</t>
  </si>
  <si>
    <t>mtlr</t>
  </si>
  <si>
    <t>mtr1a</t>
  </si>
  <si>
    <t>mtr1b</t>
  </si>
  <si>
    <t>nk1r</t>
  </si>
  <si>
    <t>nk2r</t>
  </si>
  <si>
    <t>nk3r</t>
  </si>
  <si>
    <t>nmbr</t>
  </si>
  <si>
    <t>nmur1</t>
  </si>
  <si>
    <t>nmur2</t>
  </si>
  <si>
    <t>npbw1</t>
  </si>
  <si>
    <t>npbw2</t>
  </si>
  <si>
    <t>npff1</t>
  </si>
  <si>
    <t>npff2</t>
  </si>
  <si>
    <t>npsr1</t>
  </si>
  <si>
    <t>npy1r</t>
  </si>
  <si>
    <t>npy2r</t>
  </si>
  <si>
    <t>npy4r</t>
  </si>
  <si>
    <t>npy5r</t>
  </si>
  <si>
    <t>ntr1</t>
  </si>
  <si>
    <t>ntr2</t>
  </si>
  <si>
    <t>oprd</t>
  </si>
  <si>
    <t>oprk</t>
  </si>
  <si>
    <t>oprm</t>
  </si>
  <si>
    <t>oprx</t>
  </si>
  <si>
    <t>ox1r</t>
  </si>
  <si>
    <t>ox2r</t>
  </si>
  <si>
    <t>oxer1</t>
  </si>
  <si>
    <t>oxgr1</t>
  </si>
  <si>
    <t>oxyr</t>
  </si>
  <si>
    <t>p2ry1</t>
  </si>
  <si>
    <t>p2ry2</t>
  </si>
  <si>
    <t>p2ry4</t>
  </si>
  <si>
    <t>p2ry6</t>
  </si>
  <si>
    <t>p2y10</t>
  </si>
  <si>
    <t>p2y11</t>
  </si>
  <si>
    <t>p2y12</t>
  </si>
  <si>
    <t>p2y13</t>
  </si>
  <si>
    <t>p2y14</t>
  </si>
  <si>
    <t>pacr</t>
  </si>
  <si>
    <t>par1</t>
  </si>
  <si>
    <t>par3</t>
  </si>
  <si>
    <t>par4</t>
  </si>
  <si>
    <t>pd2r</t>
  </si>
  <si>
    <t>pd2r2</t>
  </si>
  <si>
    <t>pe2r1</t>
  </si>
  <si>
    <t>pe2r2</t>
  </si>
  <si>
    <t>pe2r3</t>
  </si>
  <si>
    <t>pe2r4</t>
  </si>
  <si>
    <t>pf2r</t>
  </si>
  <si>
    <t>pi2r</t>
  </si>
  <si>
    <t>pkr1</t>
  </si>
  <si>
    <t>pkr2</t>
  </si>
  <si>
    <t>prlhr</t>
  </si>
  <si>
    <t>ptafr</t>
  </si>
  <si>
    <t>pth1r</t>
  </si>
  <si>
    <t>pth2r</t>
  </si>
  <si>
    <t>qrfpr</t>
  </si>
  <si>
    <t>rl3r1</t>
  </si>
  <si>
    <t>rl3r2</t>
  </si>
  <si>
    <t>rxfp1</t>
  </si>
  <si>
    <t>rxfp2</t>
  </si>
  <si>
    <t>s1pr1</t>
  </si>
  <si>
    <t>s1pr2</t>
  </si>
  <si>
    <t>s1pr3</t>
  </si>
  <si>
    <t>s1pr4</t>
  </si>
  <si>
    <t>s1pr5</t>
  </si>
  <si>
    <t>sctr</t>
  </si>
  <si>
    <t>ssr1</t>
  </si>
  <si>
    <t>ssr2</t>
  </si>
  <si>
    <t>ssr3</t>
  </si>
  <si>
    <t>ssr4</t>
  </si>
  <si>
    <t>ssr5</t>
  </si>
  <si>
    <t>sucr1</t>
  </si>
  <si>
    <t>ta2r</t>
  </si>
  <si>
    <t>taar1</t>
  </si>
  <si>
    <t>taar3</t>
  </si>
  <si>
    <t>trfr</t>
  </si>
  <si>
    <t>tshr</t>
  </si>
  <si>
    <t>ur2r</t>
  </si>
  <si>
    <t>v1ar</t>
  </si>
  <si>
    <t>v1br</t>
  </si>
  <si>
    <t>v2r</t>
  </si>
  <si>
    <t>vipr1</t>
  </si>
  <si>
    <t>vipr2</t>
  </si>
  <si>
    <t>xcr1</t>
  </si>
  <si>
    <t>1-oleoyl-2-hydroxy-sn-glycero-3-phosphate, sodium salt</t>
  </si>
  <si>
    <t>SVSEIQLMHNLGKHLNSMERVEWLRKKLQDVHNF</t>
  </si>
  <si>
    <t>Prolactin-Releasing Peptide-20</t>
  </si>
  <si>
    <t>CP-55940</t>
  </si>
  <si>
    <t>MK-0677</t>
  </si>
  <si>
    <t>TUG 891</t>
  </si>
  <si>
    <t>UT</t>
  </si>
  <si>
    <t>TP</t>
  </si>
  <si>
    <t>SST5</t>
  </si>
  <si>
    <t>SST4</t>
  </si>
  <si>
    <t>SST3</t>
  </si>
  <si>
    <t>SST2</t>
  </si>
  <si>
    <t>SST1</t>
  </si>
  <si>
    <t>PTH2</t>
  </si>
  <si>
    <t>PTH1</t>
  </si>
  <si>
    <t>PrRP</t>
  </si>
  <si>
    <t>IP</t>
  </si>
  <si>
    <t>FP</t>
  </si>
  <si>
    <t>OT</t>
  </si>
  <si>
    <t>μ</t>
  </si>
  <si>
    <t>𝜅</t>
  </si>
  <si>
    <t>𝛅</t>
  </si>
  <si>
    <t>NMU2</t>
  </si>
  <si>
    <t>NMU1</t>
  </si>
  <si>
    <t>GIP</t>
  </si>
  <si>
    <t>FFA4</t>
  </si>
  <si>
    <t>FFA3</t>
  </si>
  <si>
    <t>FFA2</t>
  </si>
  <si>
    <t>FFA1</t>
  </si>
  <si>
    <t>I-Basal
SD
G13</t>
  </si>
  <si>
    <t>I-Basal
SD
G12</t>
  </si>
  <si>
    <t>I-Basal
SD
G15</t>
  </si>
  <si>
    <t>I-Basal
SD
G14</t>
  </si>
  <si>
    <t>I-Basal
SD
G11</t>
  </si>
  <si>
    <t>I-Basal
SD
Gq</t>
  </si>
  <si>
    <t>I-Basal
SD
Gz</t>
  </si>
  <si>
    <t>I-Basal
SD
GoB</t>
  </si>
  <si>
    <t>I-Basal
SD
GoA</t>
  </si>
  <si>
    <t>I-Basal
SD
Gi3</t>
  </si>
  <si>
    <t>I-Basal
SD
Gi2</t>
  </si>
  <si>
    <t>I-Basal
SD
Gi1</t>
  </si>
  <si>
    <t>I-Basal
SD
Golf</t>
  </si>
  <si>
    <r>
      <t>5-HT</t>
    </r>
    <r>
      <rPr>
        <vertAlign val="subscript"/>
        <sz val="12"/>
        <color theme="1"/>
        <rFont val="Calibri"/>
        <family val="2"/>
      </rPr>
      <t>1A</t>
    </r>
  </si>
  <si>
    <r>
      <t>5-HT</t>
    </r>
    <r>
      <rPr>
        <vertAlign val="subscript"/>
        <sz val="12"/>
        <color theme="1"/>
        <rFont val="Calibri"/>
        <family val="2"/>
      </rPr>
      <t>1B</t>
    </r>
  </si>
  <si>
    <r>
      <t>5-HT</t>
    </r>
    <r>
      <rPr>
        <vertAlign val="subscript"/>
        <sz val="12"/>
        <color theme="1"/>
        <rFont val="Calibri"/>
        <family val="2"/>
      </rPr>
      <t>1D</t>
    </r>
  </si>
  <si>
    <r>
      <t>5-HT</t>
    </r>
    <r>
      <rPr>
        <vertAlign val="subscript"/>
        <sz val="12"/>
        <color theme="1"/>
        <rFont val="Calibri"/>
        <family val="2"/>
      </rPr>
      <t>1E</t>
    </r>
  </si>
  <si>
    <r>
      <t>5-HT</t>
    </r>
    <r>
      <rPr>
        <vertAlign val="subscript"/>
        <sz val="12"/>
        <color theme="1"/>
        <rFont val="Calibri"/>
        <family val="2"/>
      </rPr>
      <t>1F</t>
    </r>
  </si>
  <si>
    <r>
      <t>5-HT</t>
    </r>
    <r>
      <rPr>
        <vertAlign val="subscript"/>
        <sz val="12"/>
        <color theme="1"/>
        <rFont val="Calibri"/>
        <family val="2"/>
      </rPr>
      <t>2A</t>
    </r>
  </si>
  <si>
    <r>
      <t>5-HT</t>
    </r>
    <r>
      <rPr>
        <vertAlign val="subscript"/>
        <sz val="12"/>
        <color theme="1"/>
        <rFont val="Calibri"/>
        <family val="2"/>
      </rPr>
      <t>2B</t>
    </r>
  </si>
  <si>
    <r>
      <t>5-HT</t>
    </r>
    <r>
      <rPr>
        <vertAlign val="subscript"/>
        <sz val="12"/>
        <color theme="1"/>
        <rFont val="Calibri"/>
        <family val="2"/>
      </rPr>
      <t>2C</t>
    </r>
  </si>
  <si>
    <r>
      <t>5-HT</t>
    </r>
    <r>
      <rPr>
        <vertAlign val="subscript"/>
        <sz val="12"/>
        <color theme="1"/>
        <rFont val="Calibri"/>
        <family val="2"/>
      </rPr>
      <t>4</t>
    </r>
  </si>
  <si>
    <r>
      <t>5-HT</t>
    </r>
    <r>
      <rPr>
        <vertAlign val="subscript"/>
        <sz val="12"/>
        <color theme="1"/>
        <rFont val="Calibri"/>
        <family val="2"/>
      </rPr>
      <t>6</t>
    </r>
  </si>
  <si>
    <r>
      <t>5-HT</t>
    </r>
    <r>
      <rPr>
        <vertAlign val="subscript"/>
        <sz val="12"/>
        <color theme="1"/>
        <rFont val="Calibri"/>
        <family val="2"/>
      </rPr>
      <t>7</t>
    </r>
  </si>
  <si>
    <r>
      <t>A</t>
    </r>
    <r>
      <rPr>
        <vertAlign val="subscript"/>
        <sz val="12"/>
        <color theme="1"/>
        <rFont val="Calibri"/>
        <family val="2"/>
      </rPr>
      <t>1</t>
    </r>
  </si>
  <si>
    <r>
      <t>A</t>
    </r>
    <r>
      <rPr>
        <vertAlign val="subscript"/>
        <sz val="12"/>
        <color theme="1"/>
        <rFont val="Calibri"/>
        <family val="2"/>
      </rPr>
      <t>2A</t>
    </r>
  </si>
  <si>
    <r>
      <t>A</t>
    </r>
    <r>
      <rPr>
        <vertAlign val="subscript"/>
        <sz val="12"/>
        <color theme="1"/>
        <rFont val="Calibri"/>
        <family val="2"/>
      </rPr>
      <t>2B</t>
    </r>
  </si>
  <si>
    <r>
      <t>A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</si>
  <si>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1</t>
    </r>
  </si>
  <si>
    <r>
      <t>M</t>
    </r>
    <r>
      <rPr>
        <vertAlign val="subscript"/>
        <sz val="12"/>
        <color theme="1"/>
        <rFont val="Calibri"/>
        <family val="2"/>
      </rPr>
      <t>2</t>
    </r>
  </si>
  <si>
    <r>
      <t>M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</si>
  <si>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4</t>
    </r>
  </si>
  <si>
    <r>
      <t>M</t>
    </r>
    <r>
      <rPr>
        <vertAlign val="subscript"/>
        <sz val="12"/>
        <color theme="1"/>
        <rFont val="Calibri"/>
        <family val="2"/>
      </rPr>
      <t>5</t>
    </r>
  </si>
  <si>
    <r>
      <t>α</t>
    </r>
    <r>
      <rPr>
        <vertAlign val="subscript"/>
        <sz val="12"/>
        <color theme="1"/>
        <rFont val="Calibri"/>
        <family val="2"/>
      </rPr>
      <t>1A</t>
    </r>
  </si>
  <si>
    <r>
      <t>α</t>
    </r>
    <r>
      <rPr>
        <vertAlign val="subscript"/>
        <sz val="12"/>
        <color theme="1"/>
        <rFont val="Calibri"/>
        <family val="2"/>
      </rPr>
      <t>1B</t>
    </r>
  </si>
  <si>
    <r>
      <t>α</t>
    </r>
    <r>
      <rPr>
        <vertAlign val="subscript"/>
        <sz val="12"/>
        <color theme="1"/>
        <rFont val="Calibri"/>
        <family val="2"/>
      </rPr>
      <t>1D</t>
    </r>
  </si>
  <si>
    <r>
      <t>α</t>
    </r>
    <r>
      <rPr>
        <vertAlign val="subscript"/>
        <sz val="12"/>
        <color theme="1"/>
        <rFont val="Calibri"/>
        <family val="2"/>
      </rPr>
      <t>2A</t>
    </r>
  </si>
  <si>
    <r>
      <t>α</t>
    </r>
    <r>
      <rPr>
        <vertAlign val="subscript"/>
        <sz val="12"/>
        <color theme="1"/>
        <rFont val="Calibri"/>
        <family val="2"/>
      </rPr>
      <t>2B</t>
    </r>
  </si>
  <si>
    <r>
      <t>α</t>
    </r>
    <r>
      <rPr>
        <vertAlign val="subscript"/>
        <sz val="12"/>
        <color theme="1"/>
        <rFont val="Calibri"/>
        <family val="2"/>
      </rPr>
      <t>2C</t>
    </r>
  </si>
  <si>
    <r>
      <t>β</t>
    </r>
    <r>
      <rPr>
        <vertAlign val="subscript"/>
        <sz val="12"/>
        <color theme="1"/>
        <rFont val="Calibri"/>
        <family val="2"/>
      </rPr>
      <t>1</t>
    </r>
  </si>
  <si>
    <r>
      <t>β</t>
    </r>
    <r>
      <rPr>
        <vertAlign val="subscript"/>
        <sz val="12"/>
        <color theme="1"/>
        <rFont val="Calibri"/>
        <family val="2"/>
      </rPr>
      <t>2</t>
    </r>
  </si>
  <si>
    <r>
      <t>β</t>
    </r>
    <r>
      <rPr>
        <vertAlign val="subscript"/>
        <sz val="12"/>
        <color theme="1"/>
        <rFont val="Calibri"/>
        <family val="2"/>
      </rPr>
      <t>3</t>
    </r>
  </si>
  <si>
    <r>
      <t>AT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</si>
  <si>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</si>
  <si>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2</t>
    </r>
  </si>
  <si>
    <r>
      <t>CCK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</si>
  <si>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</si>
  <si>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2</t>
    </r>
  </si>
  <si>
    <r>
      <t>CB</t>
    </r>
    <r>
      <rPr>
        <vertAlign val="subscript"/>
        <sz val="12"/>
        <color theme="1"/>
        <rFont val="Calibri"/>
        <family val="2"/>
      </rPr>
      <t>1</t>
    </r>
  </si>
  <si>
    <r>
      <t>CB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</si>
  <si>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1</t>
    </r>
  </si>
  <si>
    <r>
      <t>D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</si>
  <si>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3</t>
    </r>
  </si>
  <si>
    <r>
      <t>D</t>
    </r>
    <r>
      <rPr>
        <vertAlign val="subscript"/>
        <sz val="12"/>
        <color theme="1"/>
        <rFont val="Calibri"/>
        <family val="2"/>
      </rPr>
      <t>4</t>
    </r>
  </si>
  <si>
    <r>
      <t>D</t>
    </r>
    <r>
      <rPr>
        <vertAlign val="subscript"/>
        <sz val="12"/>
        <color theme="1"/>
        <rFont val="Calibri"/>
        <family val="2"/>
      </rPr>
      <t>5</t>
    </r>
  </si>
  <si>
    <r>
      <t>ET</t>
    </r>
    <r>
      <rPr>
        <vertAlign val="subscript"/>
        <sz val="12"/>
        <color theme="1"/>
        <rFont val="Calibri"/>
        <family val="2"/>
      </rPr>
      <t>A</t>
    </r>
  </si>
  <si>
    <r>
      <t>ET</t>
    </r>
    <r>
      <rPr>
        <vertAlign val="subscript"/>
        <sz val="12"/>
        <color theme="1"/>
        <rFont val="Calibri"/>
        <family val="2"/>
      </rPr>
      <t>B</t>
    </r>
  </si>
  <si>
    <r>
      <t>GAL</t>
    </r>
    <r>
      <rPr>
        <vertAlign val="subscript"/>
        <sz val="12"/>
        <color theme="1"/>
        <rFont val="Calibri"/>
        <family val="2"/>
      </rPr>
      <t>1</t>
    </r>
  </si>
  <si>
    <r>
      <t>GAL</t>
    </r>
    <r>
      <rPr>
        <vertAlign val="subscript"/>
        <sz val="12"/>
        <color theme="1"/>
        <rFont val="Calibri"/>
        <family val="2"/>
      </rPr>
      <t>2</t>
    </r>
  </si>
  <si>
    <r>
      <t>GAL</t>
    </r>
    <r>
      <rPr>
        <vertAlign val="subscript"/>
        <sz val="12"/>
        <color theme="1"/>
        <rFont val="Calibri"/>
        <family val="2"/>
      </rPr>
      <t>3</t>
    </r>
  </si>
  <si>
    <r>
      <t>CCK</t>
    </r>
    <r>
      <rPr>
        <vertAlign val="subscript"/>
        <sz val="12"/>
        <color theme="1"/>
        <rFont val="Calibri"/>
        <family val="2"/>
      </rPr>
      <t>2</t>
    </r>
  </si>
  <si>
    <r>
      <t>GnRH</t>
    </r>
    <r>
      <rPr>
        <vertAlign val="subscript"/>
        <sz val="12"/>
        <color theme="1"/>
        <rFont val="Calibri"/>
        <family val="2"/>
      </rPr>
      <t>1</t>
    </r>
  </si>
  <si>
    <r>
      <t>BB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</si>
  <si>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1</t>
    </r>
  </si>
  <si>
    <r>
      <t>H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</si>
  <si>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3</t>
    </r>
  </si>
  <si>
    <r>
      <t>H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</si>
  <si>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1</t>
    </r>
  </si>
  <si>
    <r>
      <t>LPA</t>
    </r>
    <r>
      <rPr>
        <vertAlign val="subscript"/>
        <sz val="12"/>
        <color theme="1"/>
        <rFont val="Calibri"/>
        <family val="2"/>
      </rPr>
      <t>2</t>
    </r>
  </si>
  <si>
    <r>
      <t>LPA</t>
    </r>
    <r>
      <rPr>
        <vertAlign val="subscript"/>
        <sz val="12"/>
        <color theme="1"/>
        <rFont val="Calibri"/>
        <family val="2"/>
      </rPr>
      <t>3</t>
    </r>
  </si>
  <si>
    <r>
      <t>LPA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</si>
  <si>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5</t>
    </r>
  </si>
  <si>
    <r>
      <t>LPA</t>
    </r>
    <r>
      <rPr>
        <vertAlign val="subscript"/>
        <sz val="12"/>
        <color theme="1"/>
        <rFont val="Calibri"/>
        <family val="2"/>
      </rPr>
      <t>6</t>
    </r>
  </si>
  <si>
    <r>
      <t>BLT</t>
    </r>
    <r>
      <rPr>
        <vertAlign val="subscript"/>
        <sz val="12"/>
        <color theme="1"/>
        <rFont val="Calibri"/>
        <family val="2"/>
      </rPr>
      <t>1</t>
    </r>
  </si>
  <si>
    <r>
      <t>BLT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</si>
  <si>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3</t>
    </r>
  </si>
  <si>
    <r>
      <t>MC</t>
    </r>
    <r>
      <rPr>
        <vertAlign val="subscript"/>
        <sz val="12"/>
        <color theme="1"/>
        <rFont val="Calibri"/>
        <family val="2"/>
      </rPr>
      <t>4</t>
    </r>
  </si>
  <si>
    <r>
      <t>MC</t>
    </r>
    <r>
      <rPr>
        <vertAlign val="subscript"/>
        <sz val="12"/>
        <color theme="1"/>
        <rFont val="Calibri"/>
        <family val="2"/>
      </rPr>
      <t>5</t>
    </r>
  </si>
  <si>
    <r>
      <t>MCH</t>
    </r>
    <r>
      <rPr>
        <vertAlign val="subscript"/>
        <sz val="12"/>
        <color theme="1"/>
        <rFont val="Calibri"/>
        <family val="2"/>
      </rPr>
      <t>1</t>
    </r>
  </si>
  <si>
    <r>
      <t>MCH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</si>
  <si>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</si>
  <si>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</si>
  <si>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</si>
  <si>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1</t>
    </r>
  </si>
  <si>
    <r>
      <t>NK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</si>
  <si>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3</t>
    </r>
  </si>
  <si>
    <r>
      <t>BB</t>
    </r>
    <r>
      <rPr>
        <vertAlign val="subscript"/>
        <sz val="12"/>
        <color theme="1"/>
        <rFont val="Calibri"/>
        <family val="2"/>
      </rPr>
      <t>1</t>
    </r>
  </si>
  <si>
    <r>
      <t>NTS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</si>
  <si>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</si>
  <si>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</si>
  <si>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1</t>
    </r>
  </si>
  <si>
    <r>
      <t>P2Y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</si>
  <si>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4</t>
    </r>
  </si>
  <si>
    <r>
      <t>P2Y</t>
    </r>
    <r>
      <rPr>
        <vertAlign val="subscript"/>
        <sz val="12"/>
        <color theme="1"/>
        <rFont val="Calibri"/>
        <family val="2"/>
      </rPr>
      <t>6</t>
    </r>
  </si>
  <si>
    <r>
      <t>P2RY</t>
    </r>
    <r>
      <rPr>
        <vertAlign val="subscript"/>
        <sz val="12"/>
        <color theme="1"/>
        <rFont val="Calibri"/>
        <family val="2"/>
      </rPr>
      <t>10</t>
    </r>
  </si>
  <si>
    <r>
      <t>P2Y</t>
    </r>
    <r>
      <rPr>
        <vertAlign val="subscript"/>
        <sz val="12"/>
        <color theme="1"/>
        <rFont val="Calibri"/>
        <family val="2"/>
      </rPr>
      <t>11</t>
    </r>
  </si>
  <si>
    <r>
      <t>P2Y</t>
    </r>
    <r>
      <rPr>
        <vertAlign val="subscript"/>
        <sz val="12"/>
        <color theme="1"/>
        <rFont val="Calibri"/>
        <family val="2"/>
      </rPr>
      <t>12</t>
    </r>
  </si>
  <si>
    <r>
      <t>P2Y</t>
    </r>
    <r>
      <rPr>
        <vertAlign val="subscript"/>
        <sz val="12"/>
        <color theme="1"/>
        <rFont val="Calibri"/>
        <family val="2"/>
      </rPr>
      <t>13</t>
    </r>
  </si>
  <si>
    <r>
      <t>P2Y</t>
    </r>
    <r>
      <rPr>
        <vertAlign val="subscript"/>
        <sz val="12"/>
        <color theme="1"/>
        <rFont val="Calibri"/>
        <family val="2"/>
      </rPr>
      <t>14</t>
    </r>
  </si>
  <si>
    <r>
      <t>PAC</t>
    </r>
    <r>
      <rPr>
        <vertAlign val="subscript"/>
        <sz val="12"/>
        <color theme="1"/>
        <rFont val="Calibri"/>
        <family val="2"/>
      </rPr>
      <t>1</t>
    </r>
  </si>
  <si>
    <r>
      <t>DP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</si>
  <si>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</si>
  <si>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2</t>
    </r>
  </si>
  <si>
    <r>
      <t>EP</t>
    </r>
    <r>
      <rPr>
        <vertAlign val="subscript"/>
        <sz val="12"/>
        <color theme="1"/>
        <rFont val="Calibri"/>
        <family val="2"/>
      </rPr>
      <t>3</t>
    </r>
  </si>
  <si>
    <r>
      <t>EP</t>
    </r>
    <r>
      <rPr>
        <vertAlign val="subscript"/>
        <sz val="12"/>
        <color theme="1"/>
        <rFont val="Calibri"/>
        <family val="2"/>
      </rPr>
      <t>4</t>
    </r>
  </si>
  <si>
    <r>
      <t>S1P</t>
    </r>
    <r>
      <rPr>
        <vertAlign val="subscript"/>
        <sz val="12"/>
        <color theme="1"/>
        <rFont val="Calibri"/>
        <family val="2"/>
      </rPr>
      <t>1</t>
    </r>
  </si>
  <si>
    <r>
      <t>S1P</t>
    </r>
    <r>
      <rPr>
        <vertAlign val="subscript"/>
        <sz val="12"/>
        <color theme="1"/>
        <rFont val="Calibri"/>
        <family val="2"/>
      </rPr>
      <t>2</t>
    </r>
  </si>
  <si>
    <r>
      <t>S1P</t>
    </r>
    <r>
      <rPr>
        <vertAlign val="subscript"/>
        <sz val="12"/>
        <color theme="1"/>
        <rFont val="Calibri"/>
        <family val="2"/>
      </rPr>
      <t>3</t>
    </r>
  </si>
  <si>
    <r>
      <t>S1P</t>
    </r>
    <r>
      <rPr>
        <vertAlign val="subscript"/>
        <sz val="12"/>
        <color theme="1"/>
        <rFont val="Calibri"/>
        <family val="2"/>
      </rPr>
      <t>5</t>
    </r>
  </si>
  <si>
    <r>
      <t>TRH</t>
    </r>
    <r>
      <rPr>
        <vertAlign val="subscript"/>
        <sz val="12"/>
        <color theme="1"/>
        <rFont val="Calibri"/>
        <family val="2"/>
      </rPr>
      <t>1</t>
    </r>
  </si>
  <si>
    <r>
      <t>V</t>
    </r>
    <r>
      <rPr>
        <vertAlign val="subscript"/>
        <sz val="12"/>
        <color theme="1"/>
        <rFont val="Calibri"/>
        <family val="2"/>
      </rPr>
      <t>1A</t>
    </r>
  </si>
  <si>
    <r>
      <t>V</t>
    </r>
    <r>
      <rPr>
        <vertAlign val="subscript"/>
        <sz val="12"/>
        <color theme="1"/>
        <rFont val="Calibri"/>
        <family val="2"/>
      </rPr>
      <t>1B</t>
    </r>
  </si>
  <si>
    <r>
      <t>V</t>
    </r>
    <r>
      <rPr>
        <vertAlign val="subscript"/>
        <sz val="12"/>
        <color theme="1"/>
        <rFont val="Calibri"/>
        <family val="2"/>
      </rPr>
      <t>2</t>
    </r>
  </si>
  <si>
    <t>Thyrotropin releasing hormone</t>
  </si>
  <si>
    <t>GPBA</t>
  </si>
  <si>
    <t>Glucagon</t>
  </si>
  <si>
    <t>GLP-2</t>
  </si>
  <si>
    <t>GLP-1</t>
  </si>
  <si>
    <t>CT</t>
  </si>
  <si>
    <t>Guide To Pharmacology</t>
  </si>
  <si>
    <t>Acetylcholine</t>
  </si>
  <si>
    <t>Noradrenaline</t>
  </si>
  <si>
    <t>Zn2+</t>
  </si>
  <si>
    <t>Zinc ion</t>
  </si>
  <si>
    <t>C5a anaphylatoxin</t>
  </si>
  <si>
    <t>[Pyr1]-Apelin 13</t>
  </si>
  <si>
    <t>Litocholic acid</t>
  </si>
  <si>
    <t>Kallidin</t>
  </si>
  <si>
    <t>Amylin</t>
  </si>
  <si>
    <t>WIN55,212-2</t>
  </si>
  <si>
    <t>WIN55212-2</t>
  </si>
  <si>
    <t>CCL3 (MIP-1a)</t>
  </si>
  <si>
    <t>macrophage inflammatory protein-1α (MIP-1α)</t>
  </si>
  <si>
    <t>Liver and activation-regulated chemokine (LARC)</t>
  </si>
  <si>
    <t>Interleukin-8</t>
  </si>
  <si>
    <t>CCK8</t>
  </si>
  <si>
    <t>Cholecystokinin 8</t>
  </si>
  <si>
    <t>Corticotropin-releasing factor</t>
  </si>
  <si>
    <t>Urocortin II</t>
  </si>
  <si>
    <t>α-linolenic acid</t>
  </si>
  <si>
    <t>Propionate</t>
  </si>
  <si>
    <t>GLP-2 (1-33)</t>
  </si>
  <si>
    <t>Glucagon-like peptide 2</t>
  </si>
  <si>
    <t>Vasoactive intestinal polypeptide</t>
  </si>
  <si>
    <t>LH-RH</t>
  </si>
  <si>
    <t>Gonadotropin releasing hormone</t>
  </si>
  <si>
    <t>α-melanocyte stimulating hormone</t>
  </si>
  <si>
    <t>γ-MSH</t>
  </si>
  <si>
    <t>γ-melanocyte stimulating hormone</t>
  </si>
  <si>
    <t>Glutamate</t>
  </si>
  <si>
    <t>Neuropeptide Y</t>
  </si>
  <si>
    <t>Nicotinic acid</t>
  </si>
  <si>
    <t>SNC-80</t>
  </si>
  <si>
    <t>NSC707484</t>
  </si>
  <si>
    <t>Dynorphin A</t>
  </si>
  <si>
    <t>DAMGO</t>
  </si>
  <si>
    <t>2-Ala-4-mephe-5-gly-enkephalin</t>
  </si>
  <si>
    <t>Nociceptin</t>
  </si>
  <si>
    <t>UTP</t>
  </si>
  <si>
    <t>Uridine 5'-triphosphate</t>
  </si>
  <si>
    <t>PGD2</t>
  </si>
  <si>
    <t>Prostaglandin E5</t>
  </si>
  <si>
    <t>PGE2</t>
  </si>
  <si>
    <t>Prostaglandin E4</t>
  </si>
  <si>
    <t>Prostaglandin E3</t>
  </si>
  <si>
    <t>Somatostatin-14</t>
  </si>
  <si>
    <t>AVP</t>
  </si>
  <si>
    <t>Oxytocin</t>
  </si>
  <si>
    <t>LTD4</t>
  </si>
  <si>
    <t>LTB4</t>
  </si>
  <si>
    <t>Angiotensin II</t>
  </si>
  <si>
    <t>3-HOA</t>
  </si>
  <si>
    <t>3-hydroxy octanoic acid</t>
  </si>
  <si>
    <t>O-LPA</t>
  </si>
  <si>
    <t>Gastric inhibitory polypeptide</t>
  </si>
  <si>
    <t>GLP-1 (7-36)</t>
  </si>
  <si>
    <t>Glucagon-like peptide 1</t>
  </si>
  <si>
    <t xml:space="preserve">SLIGKV-NH2 </t>
  </si>
  <si>
    <t>RFRP3</t>
  </si>
  <si>
    <t>Neuropeptide RFRP-3</t>
  </si>
  <si>
    <t>7α-25 dihydroxycholesterol</t>
  </si>
  <si>
    <t>PTH (1-34)</t>
  </si>
  <si>
    <t>Undecanoic acid</t>
  </si>
  <si>
    <t>CXCL12</t>
  </si>
  <si>
    <t>Stromal cell-derived factor</t>
  </si>
  <si>
    <t>pH (proton)</t>
  </si>
  <si>
    <t>Ligand renamed - Bouvier</t>
  </si>
  <si>
    <t>Ligand - Bouvier</t>
  </si>
  <si>
    <t>Epi</t>
  </si>
  <si>
    <t>NT8-13</t>
  </si>
  <si>
    <t>5-HT</t>
  </si>
  <si>
    <t>Epinephrine</t>
  </si>
  <si>
    <t>Neurotensin8-13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</si>
  <si>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</si>
  <si>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Rhodopsin</t>
  </si>
  <si>
    <t>OPSD</t>
  </si>
  <si>
    <t>Inoue</t>
  </si>
  <si>
    <t>Bouvier</t>
  </si>
  <si>
    <t>A2A</t>
  </si>
  <si>
    <t>G12/13</t>
  </si>
  <si>
    <t>Gq/11</t>
  </si>
  <si>
    <t>Gi/o</t>
  </si>
  <si>
    <t>Gs</t>
  </si>
  <si>
    <t>Class</t>
  </si>
  <si>
    <t>log(Emax
/EC50)
Ggust</t>
  </si>
  <si>
    <t>z-score
GsL</t>
  </si>
  <si>
    <t>z-score
Gi1</t>
  </si>
  <si>
    <t>z-score
Gi2</t>
  </si>
  <si>
    <t>z-score
GoA</t>
  </si>
  <si>
    <t>z-score
GoB</t>
  </si>
  <si>
    <t>z-score
Gz</t>
  </si>
  <si>
    <t>z-score
Gq</t>
  </si>
  <si>
    <t>z-score
G11</t>
  </si>
  <si>
    <t>z-score
G15</t>
  </si>
  <si>
    <t>z-score
G12</t>
  </si>
  <si>
    <t>z-score
G13</t>
  </si>
  <si>
    <t>log(Emax
/EC50)
GsS</t>
  </si>
  <si>
    <t>log(Emax
/EC50)
GsL</t>
  </si>
  <si>
    <t>log(Emax
/EC50)
Golf</t>
  </si>
  <si>
    <t>log(Emax
/EC50)
Gi1</t>
  </si>
  <si>
    <t>log(Emax
/EC50)
Gi2</t>
  </si>
  <si>
    <t>log(Emax
/EC50)
Gi3</t>
  </si>
  <si>
    <t>log(Emax
/EC50)
GoA</t>
  </si>
  <si>
    <t>log(Emax
/EC50)
GoB</t>
  </si>
  <si>
    <t>log(Emax
/EC50)
Gz</t>
  </si>
  <si>
    <t>log(Emax
/EC50)
Gq</t>
  </si>
  <si>
    <t>log(Emax
/EC50)
G11</t>
  </si>
  <si>
    <t>log(Emax
/EC50)
G15</t>
  </si>
  <si>
    <t>log(Emax
/EC50)
G12</t>
  </si>
  <si>
    <t>log(Emax
/EC50)
G13</t>
  </si>
  <si>
    <t>Emax
GsS</t>
  </si>
  <si>
    <t>Emax
GsL</t>
  </si>
  <si>
    <t>Emax
Golf</t>
  </si>
  <si>
    <t>Emax
Gi1</t>
  </si>
  <si>
    <t>Emax
Gi2</t>
  </si>
  <si>
    <t>Emax
Gi3</t>
  </si>
  <si>
    <t>Emax
GoA</t>
  </si>
  <si>
    <t>Emax
GoB</t>
  </si>
  <si>
    <t>Emax
Gz</t>
  </si>
  <si>
    <t>Emax
Ggust</t>
  </si>
  <si>
    <t>Emax
Gq</t>
  </si>
  <si>
    <t>Emax
G11</t>
  </si>
  <si>
    <t>Emax
G15</t>
  </si>
  <si>
    <t>Emax
G12</t>
  </si>
  <si>
    <t>Emax
G13</t>
  </si>
  <si>
    <t>pEC50
GsS</t>
  </si>
  <si>
    <t>pEC50
GsL</t>
  </si>
  <si>
    <t>pEC50
Golf</t>
  </si>
  <si>
    <t>pEC50
Gi1</t>
  </si>
  <si>
    <t>pEC50
Gi2</t>
  </si>
  <si>
    <t>pEC50
Gi3</t>
  </si>
  <si>
    <t>pEC50
GoA</t>
  </si>
  <si>
    <t>pEC50
GoB</t>
  </si>
  <si>
    <t>pEC50
Gz</t>
  </si>
  <si>
    <t>pEC50
Ggust</t>
  </si>
  <si>
    <t>pEC50
Gq</t>
  </si>
  <si>
    <t>pEC50
G11</t>
  </si>
  <si>
    <t>pEC50
G15</t>
  </si>
  <si>
    <t>pEC50
G12</t>
  </si>
  <si>
    <t>pEC50
G13</t>
  </si>
  <si>
    <t>pEC50
G14</t>
  </si>
  <si>
    <t>z-score
G14</t>
  </si>
  <si>
    <t>log(Emax
/EC50)
G14</t>
  </si>
  <si>
    <t>Emax
G14</t>
  </si>
  <si>
    <t>#SDs
Gi1</t>
  </si>
  <si>
    <t>#SDs
Gi2</t>
  </si>
  <si>
    <t>#SDs
GoA</t>
  </si>
  <si>
    <t>#SDs
GoB</t>
  </si>
  <si>
    <t>#SDs
Gz</t>
  </si>
  <si>
    <t>#SDs
Gq</t>
  </si>
  <si>
    <t>#SDs
G11</t>
  </si>
  <si>
    <t>#SDs
G14</t>
  </si>
  <si>
    <t>#SDs
G15</t>
  </si>
  <si>
    <t>#SDs
G12</t>
  </si>
  <si>
    <t>#SDs
G13</t>
  </si>
  <si>
    <t>Emax
βarr1
/GRK2</t>
  </si>
  <si>
    <t>Emax
βarr2</t>
  </si>
  <si>
    <t>Emax
βarr2
/GRK2</t>
  </si>
  <si>
    <t>Basal
SD
GsSL</t>
  </si>
  <si>
    <t>Basal
SD
Gi1</t>
  </si>
  <si>
    <t>Basal
SD
Gi2</t>
  </si>
  <si>
    <t>Basal
SD
GoA</t>
  </si>
  <si>
    <t>Basal
SD
GoB</t>
  </si>
  <si>
    <t>Basal
SD
Gz</t>
  </si>
  <si>
    <t>Basal
SD
Gq</t>
  </si>
  <si>
    <t>Basal
SD
G11</t>
  </si>
  <si>
    <t>Basal
SD
G14</t>
  </si>
  <si>
    <t>Basal
SD
G15</t>
  </si>
  <si>
    <t>Basal
SD
G12</t>
  </si>
  <si>
    <t>Basal
SD
G13</t>
  </si>
  <si>
    <t>Basal
SD
βarr1
/GRK2</t>
  </si>
  <si>
    <t>Basal
SD
βarr2</t>
  </si>
  <si>
    <t>Basal
SD
βarr2
/GRK2</t>
  </si>
  <si>
    <t>#SDs
GsL</t>
  </si>
  <si>
    <t>log(Emax
/EC50)
β2/GRK2</t>
  </si>
  <si>
    <t>log(Emax
/EC50)
β1/GRK2</t>
  </si>
  <si>
    <t>log(Emax
/EC50)
β2</t>
  </si>
  <si>
    <t>Emax
β2</t>
  </si>
  <si>
    <t>Emax
β1/GRK2</t>
  </si>
  <si>
    <t>Emax
β2/GRK2</t>
  </si>
  <si>
    <t>z-score
β2</t>
  </si>
  <si>
    <t>z-score
β1/GRK2</t>
  </si>
  <si>
    <t>z-score
β2/GRK2</t>
  </si>
  <si>
    <t>pEC50
β2</t>
  </si>
  <si>
    <t>pEC50
β1/GRK2</t>
  </si>
  <si>
    <t>pEC50
β2/GRK2</t>
  </si>
  <si>
    <t>#SDs
β2</t>
  </si>
  <si>
    <t>#SDs
β1/GRK2</t>
  </si>
  <si>
    <t>#SDs
β2/GRK2</t>
  </si>
  <si>
    <t>BRET buffer</t>
  </si>
  <si>
    <t>N/A</t>
  </si>
  <si>
    <t>GenScript</t>
  </si>
  <si>
    <t>Tocris</t>
  </si>
  <si>
    <t>G15</t>
  </si>
  <si>
    <t>Gq</t>
  </si>
  <si>
    <t>Aminergic</t>
  </si>
  <si>
    <t>Cayman Chemical</t>
  </si>
  <si>
    <t>Gq&gt;G15</t>
  </si>
  <si>
    <t>NM_000685, NM_005458</t>
  </si>
  <si>
    <t>GABBR20000</t>
  </si>
  <si>
    <t>GenScript/cDNA Resource Center</t>
  </si>
  <si>
    <t>Amino Acid</t>
  </si>
  <si>
    <t>Different</t>
  </si>
  <si>
    <t>NR</t>
  </si>
  <si>
    <t>GABBR1/GABBR2</t>
  </si>
  <si>
    <t>Wash three times</t>
  </si>
  <si>
    <t>NM_000845</t>
  </si>
  <si>
    <t>GRM8000000</t>
  </si>
  <si>
    <t>cDNA Resource Center</t>
  </si>
  <si>
    <t>MilliporeSigma</t>
  </si>
  <si>
    <t>L-Glutamic Acid</t>
  </si>
  <si>
    <t>Same</t>
  </si>
  <si>
    <t/>
  </si>
  <si>
    <t>Wash nine times</t>
  </si>
  <si>
    <t>NM_000844</t>
  </si>
  <si>
    <t>GRM7000001</t>
  </si>
  <si>
    <t>GRM7</t>
  </si>
  <si>
    <t>NM_000843</t>
  </si>
  <si>
    <t>GRM6000000</t>
  </si>
  <si>
    <t>Wash four times</t>
  </si>
  <si>
    <t>NM_001143831</t>
  </si>
  <si>
    <t>GRM4000000</t>
  </si>
  <si>
    <t>No wash</t>
  </si>
  <si>
    <t>GRM3000000</t>
  </si>
  <si>
    <t>GRM3</t>
  </si>
  <si>
    <t>NM_000839</t>
  </si>
  <si>
    <t>GRM2000000</t>
  </si>
  <si>
    <t>NM_001278064</t>
  </si>
  <si>
    <t>GRM1</t>
  </si>
  <si>
    <t>AY449734</t>
  </si>
  <si>
    <t>CRHR200000</t>
  </si>
  <si>
    <t>AS-24254</t>
  </si>
  <si>
    <t>AnaSpec</t>
  </si>
  <si>
    <t>CRF (CRH)</t>
  </si>
  <si>
    <t>B</t>
  </si>
  <si>
    <t>CRHR2</t>
  </si>
  <si>
    <t>AY457172</t>
  </si>
  <si>
    <t>CRHR100000</t>
  </si>
  <si>
    <t>CRHR1</t>
  </si>
  <si>
    <t>AY366498</t>
  </si>
  <si>
    <t>ACP1R10000</t>
  </si>
  <si>
    <t>J63980</t>
  </si>
  <si>
    <t>Alfa Aesar</t>
  </si>
  <si>
    <t>PACAPR</t>
  </si>
  <si>
    <t>NM_003382</t>
  </si>
  <si>
    <t>VIPR200000</t>
  </si>
  <si>
    <t>VIPR2</t>
  </si>
  <si>
    <t>NM_004624</t>
  </si>
  <si>
    <t>VIPR100000</t>
  </si>
  <si>
    <t>AY497546</t>
  </si>
  <si>
    <t>PTHR200000</t>
  </si>
  <si>
    <t>Parathyroid Hormone (1-34)</t>
  </si>
  <si>
    <t>AY449732</t>
  </si>
  <si>
    <t>PTHR100000</t>
  </si>
  <si>
    <t>with RAMP1</t>
  </si>
  <si>
    <t>AY389506</t>
  </si>
  <si>
    <t>CALCRL0000</t>
  </si>
  <si>
    <t>H-1470</t>
  </si>
  <si>
    <t>Bachem</t>
  </si>
  <si>
    <t>α-CGRP</t>
  </si>
  <si>
    <t>CALCRL</t>
  </si>
  <si>
    <t>CALRL</t>
  </si>
  <si>
    <t>AY430048</t>
  </si>
  <si>
    <t>CALCR00000</t>
  </si>
  <si>
    <t>AS-20674</t>
  </si>
  <si>
    <t>AY462218</t>
  </si>
  <si>
    <t>SCTR000000</t>
  </si>
  <si>
    <t>Secretin</t>
  </si>
  <si>
    <t>SCTR</t>
  </si>
  <si>
    <t>NM_004246</t>
  </si>
  <si>
    <t>GLP2R00000</t>
  </si>
  <si>
    <t>GLP2</t>
  </si>
  <si>
    <t>NM_002062</t>
  </si>
  <si>
    <t>RP-1506</t>
  </si>
  <si>
    <t>Alfa Diagnostic International</t>
  </si>
  <si>
    <t>GLP1 (7-36)</t>
  </si>
  <si>
    <t>AY557192</t>
  </si>
  <si>
    <t>GHRHR00000</t>
  </si>
  <si>
    <t>CS-5901</t>
  </si>
  <si>
    <t>ChemScene LLC</t>
  </si>
  <si>
    <t>GHRHR</t>
  </si>
  <si>
    <t>NM_000164</t>
  </si>
  <si>
    <t>Abbiotec</t>
  </si>
  <si>
    <t>NM_000160</t>
  </si>
  <si>
    <t>GCGR000000</t>
  </si>
  <si>
    <t>HOR-286</t>
  </si>
  <si>
    <t>Peptide International</t>
  </si>
  <si>
    <t>GCGR</t>
  </si>
  <si>
    <t>NM_080818</t>
  </si>
  <si>
    <t>OXGR100000</t>
  </si>
  <si>
    <t>K3752</t>
  </si>
  <si>
    <t>Dicarboxylic acid</t>
  </si>
  <si>
    <t>α-Ketoglutaric acid</t>
  </si>
  <si>
    <t>NM_033050</t>
  </si>
  <si>
    <t>SUCNR10000</t>
  </si>
  <si>
    <t>S0100-25G</t>
  </si>
  <si>
    <t>Fisher Scientific</t>
  </si>
  <si>
    <t>Succinate</t>
  </si>
  <si>
    <t>SUCNR1</t>
  </si>
  <si>
    <t>NM_170699</t>
  </si>
  <si>
    <t>B20061</t>
  </si>
  <si>
    <t>Steroid</t>
  </si>
  <si>
    <t>Deoxycholic acid</t>
  </si>
  <si>
    <t>GPBAR1</t>
  </si>
  <si>
    <t>NM_016083</t>
  </si>
  <si>
    <t>CNR0100001</t>
  </si>
  <si>
    <t>Lipid</t>
  </si>
  <si>
    <t>Anandamide</t>
  </si>
  <si>
    <t>AY429110</t>
  </si>
  <si>
    <t>TXA2R00000</t>
  </si>
  <si>
    <t>PTGH2</t>
  </si>
  <si>
    <t>TBXA2R</t>
  </si>
  <si>
    <t>AY507142</t>
  </si>
  <si>
    <t>CRTH200000</t>
  </si>
  <si>
    <t>PTGDR2</t>
  </si>
  <si>
    <t>NM_000953</t>
  </si>
  <si>
    <t>PTGDR00000</t>
  </si>
  <si>
    <t>PTGDR</t>
  </si>
  <si>
    <t>AY429109</t>
  </si>
  <si>
    <t>PER0400000</t>
  </si>
  <si>
    <t>PTGER4</t>
  </si>
  <si>
    <t>NM_198719</t>
  </si>
  <si>
    <t>PTGER3</t>
  </si>
  <si>
    <t>AY275471</t>
  </si>
  <si>
    <t>PER0200000</t>
  </si>
  <si>
    <t>PTGER2</t>
  </si>
  <si>
    <t>Serum starvation (4hrs)</t>
  </si>
  <si>
    <t>AY275470</t>
  </si>
  <si>
    <t>PER0100000</t>
  </si>
  <si>
    <t>PTGER1</t>
  </si>
  <si>
    <t>AY242129</t>
  </si>
  <si>
    <t>CXCR400000</t>
  </si>
  <si>
    <t>350-NS</t>
  </si>
  <si>
    <t>S&amp;D Systems</t>
  </si>
  <si>
    <t>500 ng/ml</t>
  </si>
  <si>
    <t>Protein</t>
  </si>
  <si>
    <t>SDF-1α (CXCL12α)</t>
  </si>
  <si>
    <t>NM_032551</t>
  </si>
  <si>
    <t>KISS1R0000</t>
  </si>
  <si>
    <t>J65487</t>
  </si>
  <si>
    <t>KISS1R</t>
  </si>
  <si>
    <t>NM_001053</t>
  </si>
  <si>
    <t>SSTR500000</t>
  </si>
  <si>
    <t>H-1490.0005</t>
  </si>
  <si>
    <t>SSTR5</t>
  </si>
  <si>
    <t>SSTR400000</t>
  </si>
  <si>
    <t>SSTR4</t>
  </si>
  <si>
    <t>AY322541</t>
  </si>
  <si>
    <t>SSTR300000</t>
  </si>
  <si>
    <t>SSTR3</t>
  </si>
  <si>
    <t>AY236542</t>
  </si>
  <si>
    <t>SSTR200000</t>
  </si>
  <si>
    <t>SSTR2</t>
  </si>
  <si>
    <t xml:space="preserve">SSTR100000	</t>
  </si>
  <si>
    <t>SSTR1</t>
  </si>
  <si>
    <t>NM_022146</t>
  </si>
  <si>
    <t>NPFFR10000</t>
  </si>
  <si>
    <t>NPFFR1</t>
  </si>
  <si>
    <t>AY322551</t>
  </si>
  <si>
    <t>CCKBR00000</t>
  </si>
  <si>
    <t>Cholecystokinin</t>
  </si>
  <si>
    <t>CCKBR</t>
  </si>
  <si>
    <t>AY322549</t>
  </si>
  <si>
    <t>CCKAR00000</t>
  </si>
  <si>
    <t>AY389507</t>
  </si>
  <si>
    <t>OXTR000000</t>
  </si>
  <si>
    <t>AS-24276</t>
  </si>
  <si>
    <t>OXTR</t>
  </si>
  <si>
    <t>NM_001526</t>
  </si>
  <si>
    <t>ab141330</t>
  </si>
  <si>
    <t>AbCam</t>
  </si>
  <si>
    <t>Orexin B</t>
  </si>
  <si>
    <t>HCRTR2</t>
  </si>
  <si>
    <t>NM_001525</t>
  </si>
  <si>
    <t>HCR0100000</t>
  </si>
  <si>
    <t>ab120212</t>
  </si>
  <si>
    <t>Orexin A</t>
  </si>
  <si>
    <t>HCRTR1</t>
  </si>
  <si>
    <t>AY429106</t>
  </si>
  <si>
    <t>NTSR100000</t>
  </si>
  <si>
    <t>1909/1</t>
  </si>
  <si>
    <t>R&amp;D Systems</t>
  </si>
  <si>
    <t>NTSR1</t>
  </si>
  <si>
    <t>AY462099</t>
  </si>
  <si>
    <t>TACR300000</t>
  </si>
  <si>
    <t>4010836.0001</t>
  </si>
  <si>
    <t>Neurokinin B</t>
  </si>
  <si>
    <t>TACR3</t>
  </si>
  <si>
    <t>AY322545</t>
  </si>
  <si>
    <t>TACR200000</t>
  </si>
  <si>
    <t>J66817</t>
  </si>
  <si>
    <t>TACR2</t>
  </si>
  <si>
    <t>AY462098</t>
  </si>
  <si>
    <t>TACR100000</t>
  </si>
  <si>
    <t>ab120170</t>
  </si>
  <si>
    <t>Substance P</t>
  </si>
  <si>
    <t>TACR1</t>
  </si>
  <si>
    <t>AY322538</t>
  </si>
  <si>
    <t>NPYR500000</t>
  </si>
  <si>
    <t>J66797</t>
  </si>
  <si>
    <t>AY268432</t>
  </si>
  <si>
    <t>NPYR400000</t>
  </si>
  <si>
    <t>NPY4R</t>
  </si>
  <si>
    <t>AY236540</t>
  </si>
  <si>
    <t>NPYR200000</t>
  </si>
  <si>
    <t>NPY2R</t>
  </si>
  <si>
    <t>AY548168</t>
  </si>
  <si>
    <t>NPYR100000</t>
  </si>
  <si>
    <t>with MRAP</t>
  </si>
  <si>
    <t>NM_005913</t>
  </si>
  <si>
    <t>MCR0500000</t>
  </si>
  <si>
    <t>AY236539</t>
  </si>
  <si>
    <t>MCR0400000</t>
  </si>
  <si>
    <t>AY227893</t>
  </si>
  <si>
    <t>MCR0300000</t>
  </si>
  <si>
    <t>NM_002386</t>
  </si>
  <si>
    <t>MCR0100000</t>
  </si>
  <si>
    <t>MC1R</t>
  </si>
  <si>
    <t>AY275465</t>
  </si>
  <si>
    <t>BDKB200000</t>
  </si>
  <si>
    <t>Bradykinin</t>
  </si>
  <si>
    <t>BDKRB2</t>
  </si>
  <si>
    <t>AY242131</t>
  </si>
  <si>
    <t>AVR0200000</t>
  </si>
  <si>
    <t>AVPR2</t>
  </si>
  <si>
    <t>NM_000707</t>
  </si>
  <si>
    <t>AVR01B0000</t>
  </si>
  <si>
    <t>AVPR1B</t>
  </si>
  <si>
    <t>AY322550</t>
  </si>
  <si>
    <t>AVR01A0000</t>
  </si>
  <si>
    <t>AVPR1A</t>
  </si>
  <si>
    <t>NM_005161</t>
  </si>
  <si>
    <t>AGTL100000</t>
  </si>
  <si>
    <t>Apelin-17</t>
  </si>
  <si>
    <t>Apelin receptor</t>
  </si>
  <si>
    <t>AY585193</t>
  </si>
  <si>
    <t>BRS0300000</t>
  </si>
  <si>
    <t>AS-60134-1</t>
  </si>
  <si>
    <t>[D-Tyr6, β-Ala11, Phe13, Nle14]-Bombesin (6-14)</t>
  </si>
  <si>
    <t>BRS3</t>
  </si>
  <si>
    <t>NM_005314</t>
  </si>
  <si>
    <t>GRPR000000</t>
  </si>
  <si>
    <t>AS-24214</t>
  </si>
  <si>
    <t>Gastrin-releasing peptide</t>
  </si>
  <si>
    <t>AY275463</t>
  </si>
  <si>
    <t>EDNRB00000</t>
  </si>
  <si>
    <t>J66594</t>
  </si>
  <si>
    <t>Endothelin-2</t>
  </si>
  <si>
    <t>AY275462</t>
  </si>
  <si>
    <t>EDNRA00000</t>
  </si>
  <si>
    <t>AY268428</t>
  </si>
  <si>
    <t>OPRL100000</t>
  </si>
  <si>
    <t>0910</t>
  </si>
  <si>
    <t>OPRL1</t>
  </si>
  <si>
    <t>AF498922</t>
  </si>
  <si>
    <t>OPRK100000</t>
  </si>
  <si>
    <t>Gi/o, G12/13</t>
  </si>
  <si>
    <t>OPRK1</t>
  </si>
  <si>
    <t>KOR</t>
  </si>
  <si>
    <t>NM_000911</t>
  </si>
  <si>
    <t>OPRD100000</t>
  </si>
  <si>
    <t>Enkephalin</t>
  </si>
  <si>
    <t>OPRD1</t>
  </si>
  <si>
    <t>DOR</t>
  </si>
  <si>
    <t>AY521028</t>
  </si>
  <si>
    <t>OPRM100000</t>
  </si>
  <si>
    <t>Endomorphin 1</t>
  </si>
  <si>
    <t>OPRM1</t>
  </si>
  <si>
    <t>MOR</t>
  </si>
  <si>
    <t>AY587582</t>
  </si>
  <si>
    <t>GALR300000</t>
  </si>
  <si>
    <t>J66251</t>
  </si>
  <si>
    <t>NM_003857</t>
  </si>
  <si>
    <t>GALR200000</t>
  </si>
  <si>
    <t>AY541036</t>
  </si>
  <si>
    <t>GALR100000</t>
  </si>
  <si>
    <t>AY136749</t>
  </si>
  <si>
    <t>ADRA300000</t>
  </si>
  <si>
    <t>cDAN Resource Center</t>
  </si>
  <si>
    <t>Nucleotide</t>
  </si>
  <si>
    <t>ADORA3</t>
  </si>
  <si>
    <t>AY136748</t>
  </si>
  <si>
    <t>ADRA2B0000</t>
  </si>
  <si>
    <t>ADORA2B</t>
  </si>
  <si>
    <t>ADRA2A0000</t>
  </si>
  <si>
    <t>ADORA2A</t>
  </si>
  <si>
    <t>AY136746</t>
  </si>
  <si>
    <t>ADRA100000</t>
  </si>
  <si>
    <t>ADORA1</t>
  </si>
  <si>
    <t>AY521019</t>
  </si>
  <si>
    <t>MTNR1B0000</t>
  </si>
  <si>
    <t>MTNR1B</t>
  </si>
  <si>
    <t>NM_005958</t>
  </si>
  <si>
    <t>MTNR1A0000</t>
  </si>
  <si>
    <t>MTNR1A</t>
  </si>
  <si>
    <t>NM_007232</t>
  </si>
  <si>
    <t>HRH0300000</t>
  </si>
  <si>
    <t>3545/50</t>
  </si>
  <si>
    <t>AY136744</t>
  </si>
  <si>
    <t>HRH0200000</t>
  </si>
  <si>
    <t>AY136743</t>
  </si>
  <si>
    <t>HRH0100000</t>
  </si>
  <si>
    <t>NM_000798</t>
  </si>
  <si>
    <t>DRD0500000</t>
  </si>
  <si>
    <t>NM_000797</t>
  </si>
  <si>
    <t>DRD0400000</t>
  </si>
  <si>
    <t>NM_000796</t>
  </si>
  <si>
    <t>DRD03A0000</t>
  </si>
  <si>
    <t>NM_000795</t>
  </si>
  <si>
    <t>DRD0200001</t>
  </si>
  <si>
    <t>NM_000794</t>
  </si>
  <si>
    <t>DRD0100000</t>
  </si>
  <si>
    <t>AY487247</t>
  </si>
  <si>
    <t xml:space="preserve">	AR0B300000</t>
  </si>
  <si>
    <t>E4250</t>
  </si>
  <si>
    <t>Sigma-Aldrich</t>
  </si>
  <si>
    <t>Adrenaline</t>
  </si>
  <si>
    <t>NM_000024</t>
  </si>
  <si>
    <t>AR0B200000</t>
  </si>
  <si>
    <t>NM_000684</t>
  </si>
  <si>
    <t>AY455666</t>
  </si>
  <si>
    <t>AR0A2C0000</t>
  </si>
  <si>
    <t>ADRA2C</t>
  </si>
  <si>
    <t>NM_000682</t>
  </si>
  <si>
    <t>AR0A2B0000</t>
  </si>
  <si>
    <t>ADRA2B</t>
  </si>
  <si>
    <t>NM_000681</t>
  </si>
  <si>
    <t>AR0A2A0000</t>
  </si>
  <si>
    <t>ADRA2A</t>
  </si>
  <si>
    <t>NM_000678</t>
  </si>
  <si>
    <t>ADRA1D</t>
  </si>
  <si>
    <t>AR0A1B0000</t>
  </si>
  <si>
    <t>Gq, G15</t>
  </si>
  <si>
    <t>ADRA1B</t>
  </si>
  <si>
    <t>NM_000680</t>
  </si>
  <si>
    <t>AR0A1A0001</t>
  </si>
  <si>
    <t>ADRA1A</t>
  </si>
  <si>
    <t>AF498919</t>
  </si>
  <si>
    <t>MAR0500000</t>
  </si>
  <si>
    <t>CHRM5</t>
  </si>
  <si>
    <t>AF498918</t>
  </si>
  <si>
    <t>MAR0400000</t>
  </si>
  <si>
    <t>CHRM4</t>
  </si>
  <si>
    <t>AF498917</t>
  </si>
  <si>
    <t>MAR0300000</t>
  </si>
  <si>
    <t>CHRM3</t>
  </si>
  <si>
    <t>AF498916</t>
  </si>
  <si>
    <t>MAR0200000</t>
  </si>
  <si>
    <t>CHRM2</t>
  </si>
  <si>
    <t>AF498915</t>
  </si>
  <si>
    <t>MAR0100000</t>
  </si>
  <si>
    <t>CHRM1</t>
  </si>
  <si>
    <t>4hrs serum starvation</t>
  </si>
  <si>
    <t>NM_019860</t>
  </si>
  <si>
    <t>HTR07B0000</t>
  </si>
  <si>
    <t>8.1-9.6 (pKi)</t>
  </si>
  <si>
    <t>HTR7</t>
  </si>
  <si>
    <t>Overnight serum starvation</t>
  </si>
  <si>
    <t>NM_000872</t>
  </si>
  <si>
    <t>HTR07A0000</t>
  </si>
  <si>
    <t>AY429105</t>
  </si>
  <si>
    <t>HTR0600000</t>
  </si>
  <si>
    <t>HTR6</t>
  </si>
  <si>
    <t>AF498985</t>
  </si>
  <si>
    <t>HTR05A0000</t>
  </si>
  <si>
    <t>HTR5A</t>
  </si>
  <si>
    <t>NM_000870</t>
  </si>
  <si>
    <t>HTR040000B</t>
  </si>
  <si>
    <t>HTR4</t>
  </si>
  <si>
    <t>NM_000868</t>
  </si>
  <si>
    <t>HTR02C0000</t>
  </si>
  <si>
    <t>HTR2C</t>
  </si>
  <si>
    <t>AY136751</t>
  </si>
  <si>
    <t>HTR02B0000</t>
  </si>
  <si>
    <t>HTR2B</t>
  </si>
  <si>
    <t>NM_000621</t>
  </si>
  <si>
    <t>HTR02A0001</t>
  </si>
  <si>
    <t>HTR2A</t>
  </si>
  <si>
    <t>AF498981</t>
  </si>
  <si>
    <t>HTR01F0000</t>
  </si>
  <si>
    <t>HTR1F</t>
  </si>
  <si>
    <t>AF498980</t>
  </si>
  <si>
    <t>HTR01E0000</t>
  </si>
  <si>
    <t>HTR1E</t>
  </si>
  <si>
    <t>AF498979</t>
  </si>
  <si>
    <t>HTR01D0000</t>
  </si>
  <si>
    <t>HTR1D</t>
  </si>
  <si>
    <t>AY225227</t>
  </si>
  <si>
    <t>HTR01BTN00</t>
  </si>
  <si>
    <t>HTR1B</t>
  </si>
  <si>
    <t>AF498978</t>
  </si>
  <si>
    <t>HTR01A0000</t>
  </si>
  <si>
    <t>HTR1A</t>
  </si>
  <si>
    <t>NM_005684</t>
  </si>
  <si>
    <t>GPR0520000</t>
  </si>
  <si>
    <t>Orphan</t>
  </si>
  <si>
    <t>FTBMT</t>
  </si>
  <si>
    <t>GPR52</t>
  </si>
  <si>
    <t>Cat. No.</t>
  </si>
  <si>
    <t>Vendor</t>
  </si>
  <si>
    <t>Affinity (GtoPdb)</t>
  </si>
  <si>
    <t>Note</t>
  </si>
  <si>
    <t>Buffer</t>
  </si>
  <si>
    <t>GenBank</t>
  </si>
  <si>
    <t>Source</t>
  </si>
  <si>
    <t>Promiscuity</t>
  </si>
  <si>
    <t>GoA</t>
  </si>
  <si>
    <t>GoA&gt;G15</t>
  </si>
  <si>
    <t>Gq&gt;G15, GoA</t>
  </si>
  <si>
    <t>Gq&gt;GoA, G15</t>
  </si>
  <si>
    <t>Gq&gt;G15&gt;GoA</t>
  </si>
  <si>
    <t>G15&gt;GoA</t>
  </si>
  <si>
    <t>Gq&gt;GoA&gt;G15</t>
  </si>
  <si>
    <t>Gq&gt;GoA</t>
  </si>
  <si>
    <t>GoA, Gq</t>
  </si>
  <si>
    <t>GoA&gt;Gq&gt;G15</t>
  </si>
  <si>
    <t>GsL</t>
  </si>
  <si>
    <t>GsL&gt;G15&gt;GoA</t>
  </si>
  <si>
    <t>GsL&gt;GoA</t>
  </si>
  <si>
    <t>Gq, GsL</t>
  </si>
  <si>
    <t>Gq&gt;G15, GsL</t>
  </si>
  <si>
    <t>GsL&gt;G15</t>
  </si>
  <si>
    <t>GoA, Gq, GsL</t>
  </si>
  <si>
    <t>GsL/G15</t>
  </si>
  <si>
    <t>GsL, G15</t>
  </si>
  <si>
    <t>GsL&gt;GoA&gt;G15</t>
  </si>
  <si>
    <t>GsL, G15&gt;Gq</t>
  </si>
  <si>
    <t xml:space="preserve">Gq, GsL </t>
  </si>
  <si>
    <t>GoA, GsL</t>
  </si>
  <si>
    <t>GsL&gt;GoA&gt;G15, Gq</t>
  </si>
  <si>
    <t>GsL&gt;GoA, G15, Gq</t>
  </si>
  <si>
    <t>GsL&gt;Gq, G15</t>
  </si>
  <si>
    <t>GsL, Gq</t>
  </si>
  <si>
    <t>GsL&gt;G15, GoA</t>
  </si>
  <si>
    <t>G13</t>
  </si>
  <si>
    <t>GsL&gt;G15, GoA, G13</t>
  </si>
  <si>
    <t>GsL&gt;G15&gt;G13</t>
  </si>
  <si>
    <t>Gq&gt;G15&gt;GoA&gt;G13</t>
  </si>
  <si>
    <t>G15&gt;GsL&gt;GoA, G13</t>
  </si>
  <si>
    <t>Gq&gt;G13, GoA, G15</t>
  </si>
  <si>
    <t>GoA, G13</t>
  </si>
  <si>
    <t>GoA&gt;Gq&gt;G13</t>
  </si>
  <si>
    <t>GoA&gt;Gq, G13&gt;G15</t>
  </si>
  <si>
    <t>Gq&gt;G13, GoA</t>
  </si>
  <si>
    <t>GsL&gt;G15&gt;Gq&gt;GoA, G13</t>
  </si>
  <si>
    <t>Gq&gt;G13, G15, GoA</t>
  </si>
  <si>
    <t>Gq&gt;G13&gt;GoA, G15</t>
  </si>
  <si>
    <t>Gq&gt;GoA&gt;G15, G13</t>
  </si>
  <si>
    <t>Gq&gt;G13&gt;G15, GoA</t>
  </si>
  <si>
    <t>Gq&gt;GoA, G13, G15</t>
  </si>
  <si>
    <t>Gq&gt;GoA, G13&gt;G15</t>
  </si>
  <si>
    <t>Gq&gt;GoA, G13</t>
  </si>
  <si>
    <t>Gq&gt;GoA&gt;G13, G15&gt;GsL</t>
  </si>
  <si>
    <t>Gq&gt;GoA, G15&gt;G13</t>
  </si>
  <si>
    <t>GoA&gt;G13&gt;G15</t>
  </si>
  <si>
    <t>G13&gt;Gq&gt;G15</t>
  </si>
  <si>
    <t>GsL&gt;G15&gt;GoA&gt;G13</t>
  </si>
  <si>
    <t>GsL&gt;GoA, G15, Gq, G13</t>
  </si>
  <si>
    <t>GsL&gt;G15&gt;GoA&gt;G13, Gq</t>
  </si>
  <si>
    <t>GsL&gt;G15&gt;Gq&gt;G13, GoA</t>
  </si>
  <si>
    <t>HGNC
gene
symbol</t>
  </si>
  <si>
    <t>Max
BRET
SEM
GoA</t>
  </si>
  <si>
    <t>Max
BRET
SEM
Gq</t>
  </si>
  <si>
    <t>Max
BRET
SEM
G15</t>
  </si>
  <si>
    <t>Max
BRET
SEM
GsL</t>
  </si>
  <si>
    <t>Max
BRET
SEM
G13</t>
  </si>
  <si>
    <t>Kon
mean
GoA</t>
  </si>
  <si>
    <t>Kon
SEM
GoA</t>
  </si>
  <si>
    <t>Kon
mean
Gq</t>
  </si>
  <si>
    <t>Kon
SEM
Gq</t>
  </si>
  <si>
    <t>Kon
mean
G15</t>
  </si>
  <si>
    <t>Kon
SEM
G15</t>
  </si>
  <si>
    <t>Kon
mean
GsL</t>
  </si>
  <si>
    <t>Kon
SEM
GsL</t>
  </si>
  <si>
    <t>Kon
mean
G13</t>
  </si>
  <si>
    <t>Kon
SEM
G13</t>
  </si>
  <si>
    <t>Calcitonin receptors</t>
  </si>
  <si>
    <t>B1 (Secretin)</t>
  </si>
  <si>
    <t>AMY3</t>
  </si>
  <si>
    <t>14723707|16885213</t>
  </si>
  <si>
    <t>Phospholipase A2 stimulation</t>
  </si>
  <si>
    <t>Frizzled</t>
  </si>
  <si>
    <t>Protein receptors</t>
  </si>
  <si>
    <t>F (Frizzled)</t>
  </si>
  <si>
    <t>SMOH</t>
  </si>
  <si>
    <t>SMO</t>
  </si>
  <si>
    <t>Q99835</t>
  </si>
  <si>
    <t>FZD10</t>
  </si>
  <si>
    <t>Q9ULW2</t>
  </si>
  <si>
    <t>FZD3</t>
  </si>
  <si>
    <t>FZD9</t>
  </si>
  <si>
    <t>O00144</t>
  </si>
  <si>
    <t>Other - See Comments</t>
  </si>
  <si>
    <t>Gs, Gi/o</t>
  </si>
  <si>
    <t>FZD7</t>
  </si>
  <si>
    <t>O75084</t>
  </si>
  <si>
    <t>Gi/o, Gq/11, G protein independent mechanism</t>
  </si>
  <si>
    <t>FZD6</t>
  </si>
  <si>
    <t>17614820|16602827</t>
  </si>
  <si>
    <t>FZD4</t>
  </si>
  <si>
    <t>Q9ULV1</t>
  </si>
  <si>
    <t>12471263|16920709|17684012</t>
  </si>
  <si>
    <t>Calcium channel, Other - See Comments</t>
  </si>
  <si>
    <t>Gi/o, G protein (identity unknown)</t>
  </si>
  <si>
    <t>FZD2</t>
  </si>
  <si>
    <t>16672224|17595165</t>
  </si>
  <si>
    <t>10557084|15923619|16672224|17595165</t>
  </si>
  <si>
    <t>Phospholipase C stimulation, Other - See Comments</t>
  </si>
  <si>
    <t>Gi/o, Gq/11</t>
  </si>
  <si>
    <t>FZD1</t>
  </si>
  <si>
    <t>17804197|18420933</t>
  </si>
  <si>
    <t>Gs, G protein (identity unknown)</t>
  </si>
  <si>
    <t>Q9NPG1</t>
  </si>
  <si>
    <t>24008333|15576628</t>
  </si>
  <si>
    <t>Phospholipase C stimulation</t>
  </si>
  <si>
    <t>Class C Orphans</t>
  </si>
  <si>
    <t>Orphan receptors</t>
  </si>
  <si>
    <t>C (Glutamate)</t>
  </si>
  <si>
    <t>GPRC6A</t>
  </si>
  <si>
    <t>GPC6A</t>
  </si>
  <si>
    <t>9016353|7722646|9473604</t>
  </si>
  <si>
    <t>Adenylate cyclase inhibition</t>
  </si>
  <si>
    <t>Metabotropic glutamate receptors</t>
  </si>
  <si>
    <t>Amino acid receptors</t>
  </si>
  <si>
    <t>GPRC1H;MGLUR8</t>
  </si>
  <si>
    <t>8145723|8288585|9473604|11050109</t>
  </si>
  <si>
    <t>Adenylate cyclase inhibition, Calcium channel</t>
  </si>
  <si>
    <t>GPRC1G;MGLUR7</t>
  </si>
  <si>
    <t>8389366|9215706</t>
  </si>
  <si>
    <t>9407094|11124982</t>
  </si>
  <si>
    <t>GPRC1F;MGLUR6</t>
  </si>
  <si>
    <t>9974152|9131252|7623957</t>
  </si>
  <si>
    <t>7623957|9131252</t>
  </si>
  <si>
    <t>Adenylate cyclase stimulation, Potassium channel, Calcium channel, Phospholipase A2 stimulation, Phospholipase D stimulation, Other - See Comments</t>
  </si>
  <si>
    <t>GPRC1E;MGLUR5</t>
  </si>
  <si>
    <t>7623957|10530808</t>
  </si>
  <si>
    <t>GPRC1D;MGLUR4</t>
  </si>
  <si>
    <t>Adenylate cyclase inhibition, Potassium channel, Calcium channel</t>
  </si>
  <si>
    <t>GPRC1C;MGLUR3</t>
  </si>
  <si>
    <t>7620613|10221750</t>
  </si>
  <si>
    <t>Adenylate cyclase inhibition, Potassium channel</t>
  </si>
  <si>
    <t>GPRC1B;MGLUR2</t>
  </si>
  <si>
    <t>9974152|9131252|19112153|7623957</t>
  </si>
  <si>
    <t>Adenylate cyclase stimulation, Adenylate cyclase inhibition, Phospholipase A2 stimulation, Phospholipase D stimulation, Other - See Comments</t>
  </si>
  <si>
    <t>Gs, Gi/o, G protein independent mechanism</t>
  </si>
  <si>
    <t>GPRC1A;MGLUR1</t>
  </si>
  <si>
    <t>11278341|10217268|9614133|9144337|11208605|9422777|11038250|8806675</t>
  </si>
  <si>
    <t>9556057|3755106|9144337|2462488|12954603</t>
  </si>
  <si>
    <t>Adenylate cyclase stimulation, Potassium channel, Phospholipase A2 stimulation, Phospholipase D stimulation, Other - See Comments</t>
  </si>
  <si>
    <t>Adenylate cyclase inhibition, Phospholipase C stimulation, Phospholipase D stimulation</t>
  </si>
  <si>
    <t>Gq/11, G protein (identity unknown)</t>
  </si>
  <si>
    <t>Gi/o, Gq/11, G12/13</t>
  </si>
  <si>
    <t>Calcium-sensing receptors</t>
  </si>
  <si>
    <t>Ion receptors</t>
  </si>
  <si>
    <t>GPRC2A;PCAR1</t>
  </si>
  <si>
    <t>CASR</t>
  </si>
  <si>
    <t>ADGRG</t>
  </si>
  <si>
    <t>Adhesion receptors</t>
  </si>
  <si>
    <t>B2 (Adhesion)</t>
  </si>
  <si>
    <t>GPR97;PGR26</t>
  </si>
  <si>
    <t>ADGRG3</t>
  </si>
  <si>
    <t>Q86Y34</t>
  </si>
  <si>
    <t>AGRG3</t>
  </si>
  <si>
    <t>Adenylate cyclase stimulation</t>
  </si>
  <si>
    <t>GPR64;HE6;TM7LN2</t>
  </si>
  <si>
    <t>ADGRG2</t>
  </si>
  <si>
    <t>Q8IZP9</t>
  </si>
  <si>
    <t>AGRG2</t>
  </si>
  <si>
    <t>21768377|23001883</t>
  </si>
  <si>
    <t>Gq/11, G12/13</t>
  </si>
  <si>
    <t>GPR56;TM7LN4;TM7XN1;UNQ540/PRO1083</t>
  </si>
  <si>
    <t>ADGRG1</t>
  </si>
  <si>
    <t>Q9Y653</t>
  </si>
  <si>
    <t>AGRG1</t>
  </si>
  <si>
    <t>ADGRD</t>
  </si>
  <si>
    <t>GPR133;PGR25</t>
  </si>
  <si>
    <t>ADGRD1</t>
  </si>
  <si>
    <t>Q6QNK2</t>
  </si>
  <si>
    <t>AGRD1</t>
  </si>
  <si>
    <t>22797060|21978933</t>
  </si>
  <si>
    <t>ADGRE</t>
  </si>
  <si>
    <t>CD97</t>
  </si>
  <si>
    <t>P48960</t>
  </si>
  <si>
    <t>AGRE5</t>
  </si>
  <si>
    <t>EMR2</t>
  </si>
  <si>
    <t>ADGRE2</t>
  </si>
  <si>
    <t>Q9UHX3</t>
  </si>
  <si>
    <t>AGRE2</t>
  </si>
  <si>
    <t>9799228|16301314|9261169|10212487|19124473|21724987|15483624</t>
  </si>
  <si>
    <t>Phospholipase C stimulation, Potassium channel, Calcium channel</t>
  </si>
  <si>
    <t>G protein (identity unknown)</t>
  </si>
  <si>
    <t>ADGRL</t>
  </si>
  <si>
    <t>KIAA0821;</t>
  </si>
  <si>
    <t>AGRL1</t>
  </si>
  <si>
    <t>8993443|11181537|11353814</t>
  </si>
  <si>
    <t>Phospholipase C stimulation, Phospholipase D stimulation</t>
  </si>
  <si>
    <t>VIP and PACAP receptors</t>
  </si>
  <si>
    <t>Peptide receptors</t>
  </si>
  <si>
    <t>VIP2R</t>
  </si>
  <si>
    <t>8993443|9223629|11353814</t>
  </si>
  <si>
    <t>8390245|8074647|208077|8791009</t>
  </si>
  <si>
    <t>Gi/o, Gq/11, G protein (identity unknown)</t>
  </si>
  <si>
    <t>7796937|8663363</t>
  </si>
  <si>
    <t>Gs, Gq/11</t>
  </si>
  <si>
    <t>ADCYAP1R1</t>
  </si>
  <si>
    <t>8732687|9054374|9704578|10856878</t>
  </si>
  <si>
    <t>8732687|8082781|9704578|17040990</t>
  </si>
  <si>
    <t>Parathyroid hormone receptors</t>
  </si>
  <si>
    <t>PTHR;PTHR1</t>
  </si>
  <si>
    <t>Glucagon receptor family</t>
  </si>
  <si>
    <t>Adenylate cyclase stimulation, Calcium channel</t>
  </si>
  <si>
    <t>9326293|7846062|7755719|11416224|7565810|8536644|9199241|9717834|10336722</t>
  </si>
  <si>
    <t>Corticotropin-releasing factor receptors</t>
  </si>
  <si>
    <t>CRF2R;CRH2R</t>
  </si>
  <si>
    <t>8536612|15450949</t>
  </si>
  <si>
    <t>7692441|8274282|8243338|8243652|8536612|9326293|9863624|9851694|11145609|11711031|14761672</t>
  </si>
  <si>
    <t>CRFR;CRFR1;CRHR</t>
  </si>
  <si>
    <t>P34998-2</t>
  </si>
  <si>
    <t>11459804|8732687|25815174|1646739</t>
  </si>
  <si>
    <t>15692146|14623894|25815174</t>
  </si>
  <si>
    <t>P30988-2</t>
  </si>
  <si>
    <t>Class A orphans</t>
  </si>
  <si>
    <t>A (Rhodopsin)</t>
  </si>
  <si>
    <t>MRGX4;SNSR5;SNSR6</t>
  </si>
  <si>
    <t>MRGPRX4</t>
  </si>
  <si>
    <t>Q96LA9</t>
  </si>
  <si>
    <t>MRGX4</t>
  </si>
  <si>
    <t>MRGX3;SNSR1;SNSR2</t>
  </si>
  <si>
    <t>MRGPRX3</t>
  </si>
  <si>
    <t>Q96LB0</t>
  </si>
  <si>
    <t>MRGX3</t>
  </si>
  <si>
    <t>15823563|12915402|16979137</t>
  </si>
  <si>
    <t>Adenylate cyclase inhibition, Phospholipase C stimulation</t>
  </si>
  <si>
    <t>MRGX1;SNSR3;SNSR4</t>
  </si>
  <si>
    <t>17442834|15037631</t>
  </si>
  <si>
    <t>MRGD</t>
  </si>
  <si>
    <t>MRGPRD</t>
  </si>
  <si>
    <t>MRGRD</t>
  </si>
  <si>
    <t>MAS</t>
  </si>
  <si>
    <t>MAS1</t>
  </si>
  <si>
    <t>P04201</t>
  </si>
  <si>
    <t>21796212|21844396|21796211|16540462</t>
  </si>
  <si>
    <t>EBI2</t>
  </si>
  <si>
    <t>GPRG1;PGR3</t>
  </si>
  <si>
    <t>GPR139</t>
  </si>
  <si>
    <t>GP139</t>
  </si>
  <si>
    <t>GPR101</t>
  </si>
  <si>
    <t>Q96P66</t>
  </si>
  <si>
    <t>GP101</t>
  </si>
  <si>
    <t>EX33</t>
  </si>
  <si>
    <t>Q9NQS5</t>
  </si>
  <si>
    <t>UNQ5925/PRO19818</t>
  </si>
  <si>
    <t>GPR78</t>
  </si>
  <si>
    <t>Q96P69</t>
  </si>
  <si>
    <t>GPR75</t>
  </si>
  <si>
    <t>20622109|21907704|12069813|16787916</t>
  </si>
  <si>
    <t>Q15743</t>
  </si>
  <si>
    <t>15618224|19234222|15665078|15326175</t>
  </si>
  <si>
    <t>TDAG8</t>
  </si>
  <si>
    <t>Q8IYL9</t>
  </si>
  <si>
    <t>Gs, G12/13</t>
  </si>
  <si>
    <t>ETBRLP2</t>
  </si>
  <si>
    <t>GPR37L1</t>
  </si>
  <si>
    <t>G37L1</t>
  </si>
  <si>
    <t>GPR37</t>
  </si>
  <si>
    <t>22343749|17628210</t>
  </si>
  <si>
    <t>16720677|15987686|16595170</t>
  </si>
  <si>
    <t>GPR33</t>
  </si>
  <si>
    <t>Q49SQ1</t>
  </si>
  <si>
    <t>GPR31</t>
  </si>
  <si>
    <t>SREB1</t>
  </si>
  <si>
    <t>GPR27</t>
  </si>
  <si>
    <t>Q9NS67</t>
  </si>
  <si>
    <t>GPR26</t>
  </si>
  <si>
    <t>Q8NDV2</t>
  </si>
  <si>
    <t>GPR22</t>
  </si>
  <si>
    <t>Q99680</t>
  </si>
  <si>
    <t>GPR20</t>
  </si>
  <si>
    <t>Q99678</t>
  </si>
  <si>
    <t>16990797|19625605</t>
  </si>
  <si>
    <t>21773766|16990797|19625605</t>
  </si>
  <si>
    <t>12574419|17078925|17284443|12220620</t>
  </si>
  <si>
    <t>Adenylate cyclase stimulation, Adenylate cyclase inhibition</t>
  </si>
  <si>
    <t>GPR12</t>
  </si>
  <si>
    <t>12574419|19059244</t>
  </si>
  <si>
    <t>GPR6</t>
  </si>
  <si>
    <t>Adenylate cyclase stimulation, Phospholipase C stimulation</t>
  </si>
  <si>
    <t>Gs, Gi/o, Gq/11, G12/13</t>
  </si>
  <si>
    <t>GPR19</t>
  </si>
  <si>
    <t>P46093</t>
  </si>
  <si>
    <t>ACCA</t>
  </si>
  <si>
    <t>GPR3</t>
  </si>
  <si>
    <t>Opsins</t>
  </si>
  <si>
    <t>Sensory receptors</t>
  </si>
  <si>
    <t>GPR136;PGR12;TMEM13</t>
  </si>
  <si>
    <t>OPN5</t>
  </si>
  <si>
    <t>Q6U736</t>
  </si>
  <si>
    <t>MOP</t>
  </si>
  <si>
    <t>OPN4</t>
  </si>
  <si>
    <t>Q9UHM6</t>
  </si>
  <si>
    <t>26386312|15141213|23770096</t>
  </si>
  <si>
    <t>Adenylate cyclase inhibition, Phospholipase C stimulation, Other - See Comments</t>
  </si>
  <si>
    <t>Succinate receptors</t>
  </si>
  <si>
    <t>Alicarboxylic acid receptors</t>
  </si>
  <si>
    <t>GPR91</t>
  </si>
  <si>
    <t>SUCR1</t>
  </si>
  <si>
    <t>Oxoglutarate receptors</t>
  </si>
  <si>
    <t>GPR80;GPR99;P2RY15;P2Y15</t>
  </si>
  <si>
    <t>17358052|16389067|15929991|12522134</t>
  </si>
  <si>
    <t>Adenylate cyclase inhibition, Other - See Comments</t>
  </si>
  <si>
    <t>Hydroxycarboxylic acid receptors</t>
  </si>
  <si>
    <t>GPR109B;HCA3;HM74B;NIACR2</t>
  </si>
  <si>
    <t>17452318|16674924|12563315|12522134</t>
  </si>
  <si>
    <t>Adenylate cyclase inhibition, Phospholipase A2 stimulation</t>
  </si>
  <si>
    <t>GPR109A;HCA2;HM74A;NIACR1</t>
  </si>
  <si>
    <t>GPR104;GPR81;HCA1;FKSG80</t>
  </si>
  <si>
    <t>HCAR1</t>
  </si>
  <si>
    <t>15539556|11773440</t>
  </si>
  <si>
    <t>15705806|11043579|15090535</t>
  </si>
  <si>
    <t>Estrogen (G protein-coupled) receptors</t>
  </si>
  <si>
    <t>Steroid receptors</t>
  </si>
  <si>
    <t>CEPR;CMKRL2;DRY12;GPER;GPR30</t>
  </si>
  <si>
    <t>GPER1</t>
  </si>
  <si>
    <t>Bile acid receptors</t>
  </si>
  <si>
    <t>TGR5</t>
  </si>
  <si>
    <t>P2Y receptors</t>
  </si>
  <si>
    <t>Nucleotide receptors</t>
  </si>
  <si>
    <t>GPR86;GPR94;FKSG77</t>
  </si>
  <si>
    <t>P2RY13</t>
  </si>
  <si>
    <t>11156592|10578132</t>
  </si>
  <si>
    <t>P2RY11</t>
  </si>
  <si>
    <t>19008857|19011163</t>
  </si>
  <si>
    <t>PP2891</t>
  </si>
  <si>
    <t>NRU</t>
  </si>
  <si>
    <t>16186116|17452627</t>
  </si>
  <si>
    <t>17609252|17291397</t>
  </si>
  <si>
    <t>P2RU1</t>
  </si>
  <si>
    <t>16957090|18689674</t>
  </si>
  <si>
    <t>15509659|14742685</t>
  </si>
  <si>
    <t>Potassium channel</t>
  </si>
  <si>
    <t>10496952|12817016</t>
  </si>
  <si>
    <t>1323836|7622506</t>
  </si>
  <si>
    <t>Adenosine receptors</t>
  </si>
  <si>
    <t>10496952|7560091</t>
  </si>
  <si>
    <t>ADORA2</t>
  </si>
  <si>
    <t>7798201|15302686</t>
  </si>
  <si>
    <t>7568007|11698691|12957828|11992626|11121382</t>
  </si>
  <si>
    <t>Melatonin receptors</t>
  </si>
  <si>
    <t>10531408|11698691|12957828|11992626</t>
  </si>
  <si>
    <t>7946354|15695169|11698691|12957828|11992626</t>
  </si>
  <si>
    <t>Prostanoid receptors</t>
  </si>
  <si>
    <t>Lipid receptors</t>
  </si>
  <si>
    <t>12016224|7532011</t>
  </si>
  <si>
    <t>7511597|7532011</t>
  </si>
  <si>
    <t>PRIPR</t>
  </si>
  <si>
    <t>PTGIR</t>
  </si>
  <si>
    <t>9462300|8179609</t>
  </si>
  <si>
    <t>PTGFR</t>
  </si>
  <si>
    <t>12566441|15855407|22002714|22012553</t>
  </si>
  <si>
    <t>14559350|15850653</t>
  </si>
  <si>
    <t>GPR105;KIAA0001</t>
  </si>
  <si>
    <t>P2RY14</t>
  </si>
  <si>
    <t>7981210|19769944</t>
  </si>
  <si>
    <t>7981210|7532011|10082673|9013884</t>
  </si>
  <si>
    <t>7532011|14607240</t>
  </si>
  <si>
    <t>12466225|12721327</t>
  </si>
  <si>
    <t>CRTH2;DL1R;GPR44</t>
  </si>
  <si>
    <t>PD2R2</t>
  </si>
  <si>
    <t>16920964|14617636|11309383|14500680|22570732</t>
  </si>
  <si>
    <t>Adenylate cyclase stimulation, Other - See Comments</t>
  </si>
  <si>
    <t>Platelet-activating factor receptors</t>
  </si>
  <si>
    <t>PAFR</t>
  </si>
  <si>
    <t>GPR18, GPR55 and GPR119</t>
  </si>
  <si>
    <t>21718301|18445684</t>
  </si>
  <si>
    <t>16844083|22266325</t>
  </si>
  <si>
    <t>GPCRW</t>
  </si>
  <si>
    <t>GPR18</t>
  </si>
  <si>
    <t>9751186|12037135</t>
  </si>
  <si>
    <t>7565624|7651369|8819477|8647116|8679694|12037135|12084572</t>
  </si>
  <si>
    <t>Cannabinoid receptors</t>
  </si>
  <si>
    <t>CB2A;CB2B</t>
  </si>
  <si>
    <t>9751186|9204917</t>
  </si>
  <si>
    <t>1902257|2869405|1315042|8781498|10362691|7472417|9242259|7777206|8954083|7775459|7556170</t>
  </si>
  <si>
    <t>Adenylate cyclase inhibition, Potassium channel, Calcium channel, Other - See Comments</t>
  </si>
  <si>
    <t>CNR</t>
  </si>
  <si>
    <t>10799507|11069896</t>
  </si>
  <si>
    <t>Lysophospholipid (S1P) receptors</t>
  </si>
  <si>
    <t>EDG8</t>
  </si>
  <si>
    <t>12761884|12875654</t>
  </si>
  <si>
    <t>EDG6</t>
  </si>
  <si>
    <t>S1PR4</t>
  </si>
  <si>
    <t>10383399|10488065</t>
  </si>
  <si>
    <t>EDG3</t>
  </si>
  <si>
    <t>9854026|17283075</t>
  </si>
  <si>
    <t>Adenylate cyclase stimulation, Phospholipase C stimulation, Calcium channel</t>
  </si>
  <si>
    <t>Gs, Gq/11, G12/13</t>
  </si>
  <si>
    <t>EDG5</t>
  </si>
  <si>
    <t>16554657|10446161|9765227</t>
  </si>
  <si>
    <t>Adenylate cyclase inhibition, Phospholipase C stimulation, Calcium channel, Phospholipase D stimulation, Other - See Comments</t>
  </si>
  <si>
    <t>CHEDG1;EDG1</t>
  </si>
  <si>
    <t>19679818|18297070|19386608</t>
  </si>
  <si>
    <t>Adenylate cyclase stimulation, Phospholipase C stimulation, Other - See Comments</t>
  </si>
  <si>
    <t>Gs, Gi/o, G12/13</t>
  </si>
  <si>
    <t>Lysophospholipid (LPA) receptors</t>
  </si>
  <si>
    <t>P2RY5</t>
  </si>
  <si>
    <t>GPR92;GPR93</t>
  </si>
  <si>
    <t>GPR23;LPA4;P2RY9</t>
  </si>
  <si>
    <t>EDG7;LPA3</t>
  </si>
  <si>
    <t>EDG4;LPA2</t>
  </si>
  <si>
    <t>9600933|11040035</t>
  </si>
  <si>
    <t>Adenylate cyclase inhibition, Phospholipase C stimulation, Phospholipase A2 stimulation, Other - See Comments</t>
  </si>
  <si>
    <t>EDG2;LPA1</t>
  </si>
  <si>
    <t>22634634|12065583|16039985|8663432</t>
  </si>
  <si>
    <t>22634634|16039985</t>
  </si>
  <si>
    <t>Adenylate cyclase inhibition, Phospholipase A2 stimulation, Other - See Comments</t>
  </si>
  <si>
    <t>Leukotriene receptors</t>
  </si>
  <si>
    <t>GPR170;TG1019</t>
  </si>
  <si>
    <t>OXER1</t>
  </si>
  <si>
    <t>21753081|10851239</t>
  </si>
  <si>
    <t>CYSLT2;CYSLT2R;PSEC0146</t>
  </si>
  <si>
    <t>CYSLTR2</t>
  </si>
  <si>
    <t>14518564|1964390|2174431</t>
  </si>
  <si>
    <t>10391245|10462554</t>
  </si>
  <si>
    <t>CYSLT1</t>
  </si>
  <si>
    <t>CYSLTR1</t>
  </si>
  <si>
    <t>10889186|10913347|10934230</t>
  </si>
  <si>
    <t>BLT2R;BLTR2</t>
  </si>
  <si>
    <t>LTB4R2</t>
  </si>
  <si>
    <t>12615958|9504401|9742207|10601267|15363951|9177352</t>
  </si>
  <si>
    <t>BLT;BLT1;BLTR;CMKRL1;GPR16;P2RY7</t>
  </si>
  <si>
    <t>LTB4R</t>
  </si>
  <si>
    <t>21618241|18827341|15774482</t>
  </si>
  <si>
    <t>Free fatty acid receptors</t>
  </si>
  <si>
    <t>GPR120;GPR129;O3FAR1;PGR4</t>
  </si>
  <si>
    <t>GPR41</t>
  </si>
  <si>
    <t>12496283|12684041|12711604</t>
  </si>
  <si>
    <t>FFA2;GPCR43;GPR43</t>
  </si>
  <si>
    <t>16254037|15695516</t>
  </si>
  <si>
    <t>12496284|12565875|12629551</t>
  </si>
  <si>
    <t>Adenylate cyclase stimulation, Phospholipase C stimulation, Phospholipase A2 stimulation</t>
  </si>
  <si>
    <t>GPR40</t>
  </si>
  <si>
    <t>15772293|11751915</t>
  </si>
  <si>
    <t>15772293|18826963</t>
  </si>
  <si>
    <t>Prokineticin receptors</t>
  </si>
  <si>
    <t>GPR73L1;PKR2</t>
  </si>
  <si>
    <t>PROKR2</t>
  </si>
  <si>
    <t>PKR2</t>
  </si>
  <si>
    <t>12427552|11886876|16299550</t>
  </si>
  <si>
    <t>GPR73;PKR1</t>
  </si>
  <si>
    <t>PROKR1</t>
  </si>
  <si>
    <t>PKR1</t>
  </si>
  <si>
    <t>Glycoprotein hormone receptors</t>
  </si>
  <si>
    <t>LGR3</t>
  </si>
  <si>
    <t>TSHR</t>
  </si>
  <si>
    <t>15919743|10493819</t>
  </si>
  <si>
    <t>8702611|10493819</t>
  </si>
  <si>
    <t>LCGR;LGR2;LHRHR</t>
  </si>
  <si>
    <t>LHCGR</t>
  </si>
  <si>
    <t>LSHR</t>
  </si>
  <si>
    <t>Gs, Gi/o, Gq/11</t>
  </si>
  <si>
    <t>LGR1</t>
  </si>
  <si>
    <t>FSHR</t>
  </si>
  <si>
    <t>Calcium channel</t>
  </si>
  <si>
    <t>Chemokine receptors</t>
  </si>
  <si>
    <t>CCXCR1;GPR5</t>
  </si>
  <si>
    <t>CMKBRL1;GPR13</t>
  </si>
  <si>
    <t>CX3CR1</t>
  </si>
  <si>
    <t>CX3C1</t>
  </si>
  <si>
    <t>11017100|14625285</t>
  </si>
  <si>
    <t>BONZO;STRL33;TYMSTR</t>
  </si>
  <si>
    <t>BLR1;MDR15</t>
  </si>
  <si>
    <t>9295051|11880151</t>
  </si>
  <si>
    <t>9842912|10825390|12782716|15150261</t>
  </si>
  <si>
    <t>GPR9</t>
  </si>
  <si>
    <t>GPR2</t>
  </si>
  <si>
    <t>10229797|10544196|10498628</t>
  </si>
  <si>
    <t>GPR28</t>
  </si>
  <si>
    <t>CKRL1;CMKBR8;CMKBRL2</t>
  </si>
  <si>
    <t>15059845|15778365|10512740</t>
  </si>
  <si>
    <t>CMKBR7;EBI1;EVI1</t>
  </si>
  <si>
    <t>CKRL3;CMKBR6;GPR29;STRL22</t>
  </si>
  <si>
    <t>CMKBR5</t>
  </si>
  <si>
    <t>CMKBR4</t>
  </si>
  <si>
    <t>CMKBR3</t>
  </si>
  <si>
    <t>CMKBR2</t>
  </si>
  <si>
    <t>CMKBR1;CMKR1;SCYAR1</t>
  </si>
  <si>
    <t>Chemerin receptor</t>
  </si>
  <si>
    <t>CHEMR23;DEZ</t>
  </si>
  <si>
    <t>CMKLR1</t>
  </si>
  <si>
    <t>CML1</t>
  </si>
  <si>
    <t>9575824|9176188</t>
  </si>
  <si>
    <t>9575824|10795906</t>
  </si>
  <si>
    <t>Vasopressin and oxytocin receptors</t>
  </si>
  <si>
    <t>ADHR;DIR;DIR3;V2R</t>
  </si>
  <si>
    <t>AVPR3;VPR3</t>
  </si>
  <si>
    <t>AVPR1</t>
  </si>
  <si>
    <t>12381671|11020490|12842917|11435331|12503613</t>
  </si>
  <si>
    <t>Urotensin receptors</t>
  </si>
  <si>
    <t>GPR14</t>
  </si>
  <si>
    <t>UTS2R</t>
  </si>
  <si>
    <t>1334076|1333052</t>
  </si>
  <si>
    <t>Thyrotropin-releasing hormone receptors</t>
  </si>
  <si>
    <t>TRHR</t>
  </si>
  <si>
    <t>9405640|10188995|12627953</t>
  </si>
  <si>
    <t>IL8RB</t>
  </si>
  <si>
    <t>Tachykinin receptors</t>
  </si>
  <si>
    <t>NK3R;TAC3R</t>
  </si>
  <si>
    <t>11459843|9826060|8903968</t>
  </si>
  <si>
    <t>NK2R;NKNAR;TAC2R</t>
  </si>
  <si>
    <t>20504688|2461321|12065752|1370820|8903968</t>
  </si>
  <si>
    <t>NK1R;TAC1R</t>
  </si>
  <si>
    <t>23418396|10598790</t>
  </si>
  <si>
    <t>Somatostatin receptors</t>
  </si>
  <si>
    <t>8175684|25483286|20573967|24810884|9426226|9809748|12566440|18385315|25445035|10347203|9831922|10486283|24743707</t>
  </si>
  <si>
    <t>8175684|8100352|7905265|10598790</t>
  </si>
  <si>
    <t>Potassium channel, Calcium channel, Other - See Comments</t>
  </si>
  <si>
    <t>8405411|10598790|1328199</t>
  </si>
  <si>
    <t>8144617|8405411|7538774|10598790</t>
  </si>
  <si>
    <t>7907795|8144617|12566440</t>
  </si>
  <si>
    <t>8144617|8405411|10598790</t>
  </si>
  <si>
    <t>27243554|15525639|25514935</t>
  </si>
  <si>
    <t>27243554|15465925|14522967|15525639</t>
  </si>
  <si>
    <t>Relaxin family peptide receptors</t>
  </si>
  <si>
    <t>GPR100;RLN3R2</t>
  </si>
  <si>
    <t>RL3R2</t>
  </si>
  <si>
    <t>23303914|15367576|15465925|14522968|15525639</t>
  </si>
  <si>
    <t>RLN3R1;SALPR</t>
  </si>
  <si>
    <t>RL3R1</t>
  </si>
  <si>
    <t>16569707|15649866|11809971|15123806|12114498|12506116</t>
  </si>
  <si>
    <t>GPR106;GREAT;LGR8</t>
  </si>
  <si>
    <t>22835547|24098703|15215200|17522128|9622136|22936987|12522118|15289446|19289144|22510373|19073841|12646076|23704950|11967993</t>
  </si>
  <si>
    <t>17509748|11517286|15956719|16569707|20664520|19029286|18805799|10935549|11809971|10235632|15956721|15604116|12595573</t>
  </si>
  <si>
    <t>Guanylate cyclase stimulation, Other - See Comments</t>
  </si>
  <si>
    <t>LGR7</t>
  </si>
  <si>
    <t>12960173|12714592</t>
  </si>
  <si>
    <t>Peptide P518 receptors</t>
  </si>
  <si>
    <t>GPR103</t>
  </si>
  <si>
    <t>QRFPR</t>
  </si>
  <si>
    <t>12606634|21378163|12702704|12208495|11549701|11600545|9491897|18599270</t>
  </si>
  <si>
    <t>Adenylate cyclase stimulation, Adenylate cyclase inhibition, Phospholipase C stimulation</t>
  </si>
  <si>
    <t>Orexin receptors</t>
  </si>
  <si>
    <t>12606634|12702704|12208495|18488139|27237973|26582739|Intracellular Signal Pathways Utilized by the Hypocretin/Orexin Receptors.|14691055|10880509|16430869|15683363|17050705|9491897|10498827|20002100|22550093|18198212</t>
  </si>
  <si>
    <t>7566152|7481766|9353393|11027224|8735615</t>
  </si>
  <si>
    <t>Opioid receptors</t>
  </si>
  <si>
    <t>OOR;ORL1</t>
  </si>
  <si>
    <t>12077485|9572309</t>
  </si>
  <si>
    <t>9030567|8643659|8097884|7595566|10323586|8752140|8637576|12519790|12496346|7643119|8863832|2440052|8863841|7746271|7996199|7494457|8700117</t>
  </si>
  <si>
    <t>Adenylate cyclase stimulation, Adenylate cyclase inhibition, Phospholipase C stimulation, Potassium channel, Calcium channel, Phospholipase A2 stimulation, Phospholipase D stimulation, Other - See Comments</t>
  </si>
  <si>
    <t>MOR1</t>
  </si>
  <si>
    <t>8863832|7494457|9572309|7875310|10646507|15070904</t>
  </si>
  <si>
    <t>7700253|7700508|8103800|2828959|8381004|2906610|7902584|7931552</t>
  </si>
  <si>
    <t>12558970|10836142|15155836|15464054</t>
  </si>
  <si>
    <t>Adenylate cyclase inhibition, Phospholipase C stimulation, Potassium channel, Calcium channel, Other - See Comments</t>
  </si>
  <si>
    <t>12084713|15361549</t>
  </si>
  <si>
    <t>9080465|8795617</t>
  </si>
  <si>
    <t>Neurotensin receptors</t>
  </si>
  <si>
    <t>NTSR2</t>
  </si>
  <si>
    <t>NTR2</t>
  </si>
  <si>
    <t>11042263|8380559|8528577|2988544|6329783|3010077</t>
  </si>
  <si>
    <t>1331689|11042263|1328536|3011505|8528577|3018165|3040912</t>
  </si>
  <si>
    <t>Adenylate cyclase stimulation, Adenylate cyclase inhibition, Guanylate cyclase stimulation, Other - See Comments</t>
  </si>
  <si>
    <t>NTRR</t>
  </si>
  <si>
    <t>Neuropeptide Y receptors</t>
  </si>
  <si>
    <t>NPYR5</t>
  </si>
  <si>
    <t>15308651|10640301|9210181</t>
  </si>
  <si>
    <t>PPYR1</t>
  </si>
  <si>
    <t>8132619|15308651</t>
  </si>
  <si>
    <t>10188995|8692878</t>
  </si>
  <si>
    <t>9915816|10188995|12627953</t>
  </si>
  <si>
    <t>Calcium channel, Phospholipase D stimulation, Other - See Comments</t>
  </si>
  <si>
    <t>CMKAR1;IL8RA</t>
  </si>
  <si>
    <t>1316999|1321422|7623780|15308651</t>
  </si>
  <si>
    <t>NPYR;NPYY1</t>
  </si>
  <si>
    <t>12130646|12401809|12719537</t>
  </si>
  <si>
    <t>Neuropeptide W/neuropeptide B receptors</t>
  </si>
  <si>
    <t>GPR8</t>
  </si>
  <si>
    <t>NPBWR2</t>
  </si>
  <si>
    <t>NPBW2</t>
  </si>
  <si>
    <t>12130646|12118011|12401809|12719537</t>
  </si>
  <si>
    <t>GPR7</t>
  </si>
  <si>
    <t>NPBWR1</t>
  </si>
  <si>
    <t>14757815|16144971</t>
  </si>
  <si>
    <t>16790440|17696420|15312648</t>
  </si>
  <si>
    <t>Neuropeptide S receptors</t>
  </si>
  <si>
    <t>GPR154;GPRA;PGR14</t>
  </si>
  <si>
    <t>NPSR1</t>
  </si>
  <si>
    <t>12242085|15608144</t>
  </si>
  <si>
    <t>Adenylate cyclase inhibition, Calcium channel, Other - See Comments</t>
  </si>
  <si>
    <t>Neuropeptide FF/neuropeptide AF receptors</t>
  </si>
  <si>
    <t>GPR74;NPFF2;NPGPR</t>
  </si>
  <si>
    <t>NPFFR2</t>
  </si>
  <si>
    <t>16488058|12242085</t>
  </si>
  <si>
    <t>GPR147;NPFF1</t>
  </si>
  <si>
    <t>15292653|15331768|22832358|10899166|11010960|10811630|22493291</t>
  </si>
  <si>
    <t>Neuromedin U receptors</t>
  </si>
  <si>
    <t>NMU2R;TGR1</t>
  </si>
  <si>
    <t>15292653|15331768|22832358|10899166|10811630|22493291</t>
  </si>
  <si>
    <t>GPR66</t>
  </si>
  <si>
    <t>Motilin receptors</t>
  </si>
  <si>
    <t>GPR38;MTLR;MTLR1</t>
  </si>
  <si>
    <t>MLNR</t>
  </si>
  <si>
    <t>Melanocortin receptors</t>
  </si>
  <si>
    <t>8463333|7854347</t>
  </si>
  <si>
    <t>11161002|12906838</t>
  </si>
  <si>
    <t>ACTHR</t>
  </si>
  <si>
    <t>MC2R</t>
  </si>
  <si>
    <t>Melanin-concentrating hormone</t>
  </si>
  <si>
    <t>GPR145;SLT</t>
  </si>
  <si>
    <t>10421368|11108264|12865333|11708774</t>
  </si>
  <si>
    <t>GPR24;SLC1</t>
  </si>
  <si>
    <t>15596153|11414709|11457843|11387329</t>
  </si>
  <si>
    <t>Kisspeptin receptors</t>
  </si>
  <si>
    <t>AXOR12;GPR54</t>
  </si>
  <si>
    <t>8898346|8058044</t>
  </si>
  <si>
    <t>Gonadotrophin-releasing hormone receptors</t>
  </si>
  <si>
    <t>GRHR</t>
  </si>
  <si>
    <t>22117076|15905359|21402696</t>
  </si>
  <si>
    <t>22117076|20556829</t>
  </si>
  <si>
    <t>Gi/o, G12/13, G protein independent mechanism</t>
  </si>
  <si>
    <t>Ghrelin receptors</t>
  </si>
  <si>
    <t>9832121|9722565</t>
  </si>
  <si>
    <t>Galanin receptors</t>
  </si>
  <si>
    <t>GALNR3</t>
  </si>
  <si>
    <t>9578584|9685625|9281594</t>
  </si>
  <si>
    <t>9880084|9578584|9685625|9427506|9832122|9305929|10980593</t>
  </si>
  <si>
    <t>GALNR2</t>
  </si>
  <si>
    <t>9578534|7524088|8750821|9722565</t>
  </si>
  <si>
    <t>GALNR;GALNR1</t>
  </si>
  <si>
    <t>Formylpeptide receptors</t>
  </si>
  <si>
    <t>FPRH1;FPRL2</t>
  </si>
  <si>
    <t>11689885|17191385</t>
  </si>
  <si>
    <t>8006586|8389617|8662841|2983319|11689885|17191385</t>
  </si>
  <si>
    <t>Phospholipase C stimulation, Phospholipase A2 stimulation, Phospholipase D stimulation, Other - See Comments</t>
  </si>
  <si>
    <t>Phospholipase C stimulation, Phospholipase A2 stimulation, Phospholipase D stimulation</t>
  </si>
  <si>
    <t>FPRH1;FPRL1;LXA4R</t>
  </si>
  <si>
    <t>11128053|558197|11689885|6310757</t>
  </si>
  <si>
    <t>7499283|3113327|8315346|18453106</t>
  </si>
  <si>
    <t>Adenylate cyclase inhibition, Phospholipase C stimulation, Phospholipase A2 stimulation, Phospholipase D stimulation</t>
  </si>
  <si>
    <t>9226297|Endothelin receptors and signalling mechanisms.|Cell signalling by endothelin peptides.|7882989</t>
  </si>
  <si>
    <t>Endothelin receptors</t>
  </si>
  <si>
    <t>ETRB</t>
  </si>
  <si>
    <t>7882989|9226297|Cell signalling by endothelin peptides.|Endothelin receptors and signalling mechanisms.</t>
  </si>
  <si>
    <t>ETA;ETRA</t>
  </si>
  <si>
    <t>Complement peptide receptors</t>
  </si>
  <si>
    <t>C5AR;C5R1</t>
  </si>
  <si>
    <t>Cholecystokinin receptors</t>
  </si>
  <si>
    <t>CCKRB</t>
  </si>
  <si>
    <t>8503909|8343165</t>
  </si>
  <si>
    <t>CCKRA</t>
  </si>
  <si>
    <t>1657928|8458876|8227332|7946358|10422787|2560387|2159473|10364236</t>
  </si>
  <si>
    <t>Adenylate cyclase inhibition, Phospholipase C stimulation, Phospholipase A2 stimulation</t>
  </si>
  <si>
    <t>Bradykinin receptors</t>
  </si>
  <si>
    <t>BKR2</t>
  </si>
  <si>
    <t>BRADYB1</t>
  </si>
  <si>
    <t>BDKRB1</t>
  </si>
  <si>
    <t>20467915|22127929|9593699|9765358|10689196</t>
  </si>
  <si>
    <t>Phospholipase C stimulation, Phospholipase D stimulation, Other - See Comments</t>
  </si>
  <si>
    <t>Bombesin receptors</t>
  </si>
  <si>
    <t>P32247</t>
  </si>
  <si>
    <t>8129732|1532578|9194577</t>
  </si>
  <si>
    <t>23220008|17349623|9530154|9688642|8842515|10347243</t>
  </si>
  <si>
    <t>Adenylate cyclase stimulation, Phospholipase A2 stimulation, Phospholipase D stimulation</t>
  </si>
  <si>
    <t>10777510|10525157|11779205|10871767|15385434</t>
  </si>
  <si>
    <t>Apelin receptors</t>
  </si>
  <si>
    <t>AGTRL1;APJ</t>
  </si>
  <si>
    <t>9892143|8106454|8663053</t>
  </si>
  <si>
    <t>Phospholipase A2 stimulation, Other - See Comments</t>
  </si>
  <si>
    <t>Angiotensin receptors</t>
  </si>
  <si>
    <t>AGTR2</t>
  </si>
  <si>
    <t>Adenylate cyclase inhibition, Phospholipase C stimulation, Calcium channel, Phospholipase A2 stimulation, Phospholipase D stimulation, Other - See Comments</t>
  </si>
  <si>
    <t>AGTR1A;AGTR1B;AT2R1;AT2R1B</t>
  </si>
  <si>
    <t>11459929|11723224|15718104</t>
  </si>
  <si>
    <t>Trace amine receptors</t>
  </si>
  <si>
    <t>Aminergic receptors</t>
  </si>
  <si>
    <t>TA1;TAR1;TRAR1</t>
  </si>
  <si>
    <t>TAAR1</t>
  </si>
  <si>
    <t>Histamine receptors</t>
  </si>
  <si>
    <t>GPCR105</t>
  </si>
  <si>
    <t>8838460|8023737</t>
  </si>
  <si>
    <t>GPCR97</t>
  </si>
  <si>
    <t>8961278|2553705</t>
  </si>
  <si>
    <t>1826762|1831904|1834671</t>
  </si>
  <si>
    <t>Dopamine receptors</t>
  </si>
  <si>
    <t>DRD1B;DRD1L2</t>
  </si>
  <si>
    <t>8302280|7957635|7907363|1330688|8890457</t>
  </si>
  <si>
    <t>17318879|12466426</t>
  </si>
  <si>
    <t>14711933|10974023|10498836</t>
  </si>
  <si>
    <t>14551227|9717730|b3-adrenergic regulation of cardiac L-type Ca2+ current in human atrial myocytes.</t>
  </si>
  <si>
    <t>Adenylate cyclase inhibition, Guanylate cyclase stimulation</t>
  </si>
  <si>
    <t>Adrenoceptors</t>
  </si>
  <si>
    <t>ADRB3R;B3AR</t>
  </si>
  <si>
    <t>9716378|14711933|12106601|6143332</t>
  </si>
  <si>
    <t>Guanylate cyclase stimulation</t>
  </si>
  <si>
    <t>ADRB2R;B2AR</t>
  </si>
  <si>
    <t>12106601|6143332</t>
  </si>
  <si>
    <t>ADRB1R;B1AR</t>
  </si>
  <si>
    <t>2553931|2840317</t>
  </si>
  <si>
    <t>ADRA2L2;ADRA2RL2</t>
  </si>
  <si>
    <t>ADRA2L1;ADRA2RL1</t>
  </si>
  <si>
    <t>2553931|2840317|1847497</t>
  </si>
  <si>
    <t>Adenylate cyclase inhibition, Potassium channel, Calcium channel, Phospholipase A2 stimulation</t>
  </si>
  <si>
    <t>ADRA2R;ADRAR</t>
  </si>
  <si>
    <t>11337028|14609720</t>
  </si>
  <si>
    <t>Phospholipase D stimulation, Other - See Comments</t>
  </si>
  <si>
    <t>Phospholipase C stimulation, Calcium channel, Other - See Comments</t>
  </si>
  <si>
    <t>14609720|14761886|11337028|14736339</t>
  </si>
  <si>
    <t>14609720|11337028</t>
  </si>
  <si>
    <t>Phospholipase A2 stimulation, Phospholipase D stimulation, Other - See Comments</t>
  </si>
  <si>
    <t>ADRA1C</t>
  </si>
  <si>
    <t>Acetylcholine receptors (muscarinic)</t>
  </si>
  <si>
    <t>7608168|2841607</t>
  </si>
  <si>
    <t>8925880|2841607</t>
  </si>
  <si>
    <t>11248120|1849644|6344565</t>
  </si>
  <si>
    <t>Potassium channel, Other - See Comments</t>
  </si>
  <si>
    <t>Gi/o, G protein independent mechanism</t>
  </si>
  <si>
    <t>17065363|17392404</t>
  </si>
  <si>
    <t>8441322|8626481|8925880|2841607</t>
  </si>
  <si>
    <t>5-Hydroxytryptamine receptors</t>
  </si>
  <si>
    <t>9720796|9865521</t>
  </si>
  <si>
    <t>5HT5A</t>
  </si>
  <si>
    <t>2849052|2314390|1319906|2169944|1311410|7965722|12819788</t>
  </si>
  <si>
    <t>Adenylate cyclase stimulation, Calcium channel, Other - See Comments</t>
  </si>
  <si>
    <t>8809227|11976386|2940597</t>
  </si>
  <si>
    <t>HTR1C</t>
  </si>
  <si>
    <t>8621713|7700243</t>
  </si>
  <si>
    <t>11976386|7651356</t>
  </si>
  <si>
    <t>HTR2</t>
  </si>
  <si>
    <t>HTR1EL</t>
  </si>
  <si>
    <t>12145108|1652050</t>
  </si>
  <si>
    <t>HTR1DA;HTRL</t>
  </si>
  <si>
    <t>9840417|12145108</t>
  </si>
  <si>
    <t>HTR1DB</t>
  </si>
  <si>
    <t>2549039|10585418|12145108</t>
  </si>
  <si>
    <t>ADRB2RL1;ADRBRL1</t>
  </si>
  <si>
    <t>GPa1</t>
  </si>
  <si>
    <t>STE2</t>
  </si>
  <si>
    <t>Ste2-like receptors</t>
  </si>
  <si>
    <t>D1 (Ste2-like fungal pheromone)</t>
  </si>
  <si>
    <t>D6VTK4</t>
  </si>
  <si>
    <t>STE2_YEAST</t>
  </si>
  <si>
    <t>Other GPCR orphans</t>
  </si>
  <si>
    <t>Other GPCRs</t>
  </si>
  <si>
    <t>GPR157</t>
  </si>
  <si>
    <t>Q5UAW9</t>
  </si>
  <si>
    <t>GP157</t>
  </si>
  <si>
    <t>OA1</t>
  </si>
  <si>
    <t>GPR143</t>
  </si>
  <si>
    <t>GP143</t>
  </si>
  <si>
    <t>GPR175;TMEM227;PP6566</t>
  </si>
  <si>
    <t>TPRA1</t>
  </si>
  <si>
    <t>Q86W33</t>
  </si>
  <si>
    <t>GPR164;OR51E1P;OR52A3P;POGR;PSGR2</t>
  </si>
  <si>
    <t>OR51E1</t>
  </si>
  <si>
    <t>Q8TCB6</t>
  </si>
  <si>
    <t>O51E1</t>
  </si>
  <si>
    <t>C11orf4;GPR137A;TM7SF1L1</t>
  </si>
  <si>
    <t>GPR137</t>
  </si>
  <si>
    <t>Q96N19</t>
  </si>
  <si>
    <t>G137A</t>
  </si>
  <si>
    <t>KIAA1624;LUSTR1</t>
  </si>
  <si>
    <t>GPR107</t>
  </si>
  <si>
    <t>GP107</t>
  </si>
  <si>
    <t>Taste 2 receptors</t>
  </si>
  <si>
    <t>Taste 2</t>
  </si>
  <si>
    <t>TAS2R60</t>
  </si>
  <si>
    <t>P59551</t>
  </si>
  <si>
    <t>T2R60</t>
  </si>
  <si>
    <t>TAS2R50</t>
  </si>
  <si>
    <t>P59544</t>
  </si>
  <si>
    <t>T2R50</t>
  </si>
  <si>
    <t>TAS2R46</t>
  </si>
  <si>
    <t>P59540</t>
  </si>
  <si>
    <t>T2R46</t>
  </si>
  <si>
    <t>GPR59</t>
  </si>
  <si>
    <t>TAS2R45</t>
  </si>
  <si>
    <t>P59539</t>
  </si>
  <si>
    <t>T2R45</t>
  </si>
  <si>
    <t>TAS2R43</t>
  </si>
  <si>
    <t>P59537</t>
  </si>
  <si>
    <t>T2R43</t>
  </si>
  <si>
    <t>TAS2R55</t>
  </si>
  <si>
    <t>TAS2R42</t>
  </si>
  <si>
    <t>Q7RTR8</t>
  </si>
  <si>
    <t>T2R42</t>
  </si>
  <si>
    <t>TAS2R41</t>
  </si>
  <si>
    <t>P59536</t>
  </si>
  <si>
    <t>T2R41</t>
  </si>
  <si>
    <t>GPR60</t>
  </si>
  <si>
    <t>TAS2R40</t>
  </si>
  <si>
    <t>P59535</t>
  </si>
  <si>
    <t>T2R40</t>
  </si>
  <si>
    <t>TAS2R39</t>
  </si>
  <si>
    <t>P59534</t>
  </si>
  <si>
    <t>T2R39</t>
  </si>
  <si>
    <t>PTC</t>
  </si>
  <si>
    <t>TAS2R38</t>
  </si>
  <si>
    <t>P59533</t>
  </si>
  <si>
    <t>T2R38</t>
  </si>
  <si>
    <t>TAS2R44</t>
  </si>
  <si>
    <t>TAS2R31</t>
  </si>
  <si>
    <t>P59538</t>
  </si>
  <si>
    <t>T2R31</t>
  </si>
  <si>
    <t>TAS2R47</t>
  </si>
  <si>
    <t>TAS2R30</t>
  </si>
  <si>
    <t>P59541</t>
  </si>
  <si>
    <t>T2R30</t>
  </si>
  <si>
    <t>TAS2R49</t>
  </si>
  <si>
    <t>TAS2R20</t>
  </si>
  <si>
    <t>P59543</t>
  </si>
  <si>
    <t>T2R20</t>
  </si>
  <si>
    <t>TAS2R23;TAS2R48</t>
  </si>
  <si>
    <t>TAS2R19</t>
  </si>
  <si>
    <t>P59542</t>
  </si>
  <si>
    <t>T2R19</t>
  </si>
  <si>
    <t>TAS2R16</t>
  </si>
  <si>
    <t>Q9NYV7</t>
  </si>
  <si>
    <t>T2R16</t>
  </si>
  <si>
    <t>TAS2R14</t>
  </si>
  <si>
    <t>Q9NYV8</t>
  </si>
  <si>
    <t>T2R14</t>
  </si>
  <si>
    <t>TAS2R13</t>
  </si>
  <si>
    <t>Q9NYV9</t>
  </si>
  <si>
    <t>T2R13</t>
  </si>
  <si>
    <t>TAS2R7</t>
  </si>
  <si>
    <t>Q9NYW3</t>
  </si>
  <si>
    <t>TA2R7</t>
  </si>
  <si>
    <t>TAS2R5</t>
  </si>
  <si>
    <t>Q9NYW4</t>
  </si>
  <si>
    <t>TA2R5</t>
  </si>
  <si>
    <t>TAS2R4</t>
  </si>
  <si>
    <t>Q9NYW5</t>
  </si>
  <si>
    <t>TA2R4</t>
  </si>
  <si>
    <t>TAS2R3</t>
  </si>
  <si>
    <t>Q9NYW6</t>
  </si>
  <si>
    <t>TA2R3</t>
  </si>
  <si>
    <t>TAS2R1</t>
  </si>
  <si>
    <t>Q9NYW7</t>
  </si>
  <si>
    <t>TA2R1</t>
  </si>
  <si>
    <t>TAS2R8</t>
  </si>
  <si>
    <t>Q9NYW2</t>
  </si>
  <si>
    <t>TA2R8</t>
  </si>
  <si>
    <t>TAS2R10</t>
  </si>
  <si>
    <t>Q9NYW0</t>
  </si>
  <si>
    <t>T2R10</t>
  </si>
  <si>
    <t>TAS2R9</t>
  </si>
  <si>
    <t>Q9NYW1</t>
  </si>
  <si>
    <t>TA2R9</t>
  </si>
  <si>
    <t>FZD8</t>
  </si>
  <si>
    <t>Q9H461</t>
  </si>
  <si>
    <t>C2orf31</t>
  </si>
  <si>
    <t>FZD5</t>
  </si>
  <si>
    <t>Q13467</t>
  </si>
  <si>
    <t>GPRC5D</t>
  </si>
  <si>
    <t>Q9NZD1</t>
  </si>
  <si>
    <t>GPC5D</t>
  </si>
  <si>
    <t>RAIG3;PSEC0087</t>
  </si>
  <si>
    <t>GPRC5C</t>
  </si>
  <si>
    <t>Q9NQ84</t>
  </si>
  <si>
    <t>GPC5C</t>
  </si>
  <si>
    <t>RAIG2</t>
  </si>
  <si>
    <t>GPRC5B</t>
  </si>
  <si>
    <t>Q9NZH0</t>
  </si>
  <si>
    <t>GPC5B</t>
  </si>
  <si>
    <t>GPCR5A;RAI3;RAIG1</t>
  </si>
  <si>
    <t>GPRC5A</t>
  </si>
  <si>
    <t>Q8NFJ5</t>
  </si>
  <si>
    <t>RAI3</t>
  </si>
  <si>
    <t>GPR158L;GPR158L1</t>
  </si>
  <si>
    <t>GPR179</t>
  </si>
  <si>
    <t>Q6PRD1</t>
  </si>
  <si>
    <t>GP179</t>
  </si>
  <si>
    <t>KIAA1136</t>
  </si>
  <si>
    <t>GPR158</t>
  </si>
  <si>
    <t>Q5T848</t>
  </si>
  <si>
    <t>GP158</t>
  </si>
  <si>
    <t>GABABL;PGR28</t>
  </si>
  <si>
    <t>GPR156</t>
  </si>
  <si>
    <t>Q8NFN8</t>
  </si>
  <si>
    <t>GP156</t>
  </si>
  <si>
    <t>Taste 1 receptors</t>
  </si>
  <si>
    <t>T1R3;TR3</t>
  </si>
  <si>
    <t>TAS1R3</t>
  </si>
  <si>
    <t>Q7RTX0</t>
  </si>
  <si>
    <t>TS1R3</t>
  </si>
  <si>
    <t>GPR71;T1R2;TR2</t>
  </si>
  <si>
    <t>TAS1R2</t>
  </si>
  <si>
    <t>Q8TE23</t>
  </si>
  <si>
    <t>TS1R2</t>
  </si>
  <si>
    <t>GPR70;T1R1;TR1;GM148</t>
  </si>
  <si>
    <t>TAS1R1</t>
  </si>
  <si>
    <t>Q7RTX1</t>
  </si>
  <si>
    <t>TS1R1</t>
  </si>
  <si>
    <t>2579700|8388192</t>
  </si>
  <si>
    <t>GABA&lt;sub&gt;B&lt;/sub&gt; receptors</t>
  </si>
  <si>
    <t>GPR51;GPRC3B</t>
  </si>
  <si>
    <t>GABBR2</t>
  </si>
  <si>
    <t>O75899</t>
  </si>
  <si>
    <t>GABR2</t>
  </si>
  <si>
    <t>GPRC3A</t>
  </si>
  <si>
    <t>GABBR1</t>
  </si>
  <si>
    <t>GABR1</t>
  </si>
  <si>
    <t>ADGRV</t>
  </si>
  <si>
    <t>KIAA0686;KIAA1943;MASS1;VLGR1</t>
  </si>
  <si>
    <t>GPR98</t>
  </si>
  <si>
    <t>Q8WXG9</t>
  </si>
  <si>
    <t>AGRV1</t>
  </si>
  <si>
    <t>GPR128</t>
  </si>
  <si>
    <t>ADGRG7</t>
  </si>
  <si>
    <t>Q96K78</t>
  </si>
  <si>
    <t>AGRG7</t>
  </si>
  <si>
    <t>DREG;GPR126;VIGR</t>
  </si>
  <si>
    <t>ADGRG6</t>
  </si>
  <si>
    <t>Q86SQ4</t>
  </si>
  <si>
    <t>AGRG6</t>
  </si>
  <si>
    <t>GPR114;PGR27;UNQ2524/PRO6017</t>
  </si>
  <si>
    <t>ADGRG5</t>
  </si>
  <si>
    <t>Q8IZF4</t>
  </si>
  <si>
    <t>AGRG5</t>
  </si>
  <si>
    <t>GPR112</t>
  </si>
  <si>
    <t>ADGRG4</t>
  </si>
  <si>
    <t>Q8IZF6</t>
  </si>
  <si>
    <t>AGRG4</t>
  </si>
  <si>
    <t>ADGRB</t>
  </si>
  <si>
    <t>BAI3;KIAA0550</t>
  </si>
  <si>
    <t>ADGRB3</t>
  </si>
  <si>
    <t>O60242</t>
  </si>
  <si>
    <t>AGRB3</t>
  </si>
  <si>
    <t>BAI2</t>
  </si>
  <si>
    <t>ADGRB2</t>
  </si>
  <si>
    <t>O60241</t>
  </si>
  <si>
    <t>AGRB2</t>
  </si>
  <si>
    <t>BAI1</t>
  </si>
  <si>
    <t>AGRB1</t>
  </si>
  <si>
    <t>ADGRF</t>
  </si>
  <si>
    <t>GPR116;KIAA0758</t>
  </si>
  <si>
    <t>ADGRF5</t>
  </si>
  <si>
    <t>Q8IZF2</t>
  </si>
  <si>
    <t>AGRF5</t>
  </si>
  <si>
    <t>GPR115;PGR18</t>
  </si>
  <si>
    <t>ADGRF4</t>
  </si>
  <si>
    <t>Q8IZF3</t>
  </si>
  <si>
    <t>AGRF4</t>
  </si>
  <si>
    <t>GPR113;PGR23;UNQ9196/PRO34000</t>
  </si>
  <si>
    <t>ADGRF3</t>
  </si>
  <si>
    <t>Q8IZF5</t>
  </si>
  <si>
    <t>AGRF3</t>
  </si>
  <si>
    <t>GPR111;PGR20</t>
  </si>
  <si>
    <t>ADGRF2</t>
  </si>
  <si>
    <t>Q8IZF7</t>
  </si>
  <si>
    <t>AGRF2</t>
  </si>
  <si>
    <t>GPR110;PGR19</t>
  </si>
  <si>
    <t>ADGRF1</t>
  </si>
  <si>
    <t>Q5T601</t>
  </si>
  <si>
    <t>AGRF1</t>
  </si>
  <si>
    <t>GPR144;PGR24</t>
  </si>
  <si>
    <t>ADGRD2</t>
  </si>
  <si>
    <t>Q7Z7M1</t>
  </si>
  <si>
    <t>AGRD2</t>
  </si>
  <si>
    <t>ADGRC</t>
  </si>
  <si>
    <t>CDHF11;EGFL1;FMI1;KIAA0812;MEGF2</t>
  </si>
  <si>
    <t>CELSR3</t>
  </si>
  <si>
    <t>Q9NYQ7</t>
  </si>
  <si>
    <t>CELR3</t>
  </si>
  <si>
    <t>CDHF10;EGFL2;KIAA0279;MEGF3</t>
  </si>
  <si>
    <t>CELSR2</t>
  </si>
  <si>
    <t>Q9HCU4</t>
  </si>
  <si>
    <t>CELR2</t>
  </si>
  <si>
    <t>CDHF9;FMI2</t>
  </si>
  <si>
    <t>CELSR1</t>
  </si>
  <si>
    <t>Q9NYQ6</t>
  </si>
  <si>
    <t>CELR1</t>
  </si>
  <si>
    <t>ADGRA</t>
  </si>
  <si>
    <t>GPR125;UNQ556/PRO1113</t>
  </si>
  <si>
    <t>ADGRA3</t>
  </si>
  <si>
    <t>Q8IWK6</t>
  </si>
  <si>
    <t>AGRA3</t>
  </si>
  <si>
    <t>GPR124;KIAA1531;</t>
  </si>
  <si>
    <t>ADGRA2</t>
  </si>
  <si>
    <t>Q96PE1</t>
  </si>
  <si>
    <t>AGRA2</t>
  </si>
  <si>
    <t>GPR123;KIAA1828</t>
  </si>
  <si>
    <t>ADGRA1</t>
  </si>
  <si>
    <t>Q86SQ6</t>
  </si>
  <si>
    <t>AGRA1</t>
  </si>
  <si>
    <t>EMR4;EMR4P;GPR127;PGR16</t>
  </si>
  <si>
    <t>ADGRE4P</t>
  </si>
  <si>
    <t>Q86SQ3</t>
  </si>
  <si>
    <t>AGRE4</t>
  </si>
  <si>
    <t>EMR3;UNQ683/PRO1562</t>
  </si>
  <si>
    <t>ADGRE3</t>
  </si>
  <si>
    <t>Q9BY15</t>
  </si>
  <si>
    <t>AGRE3</t>
  </si>
  <si>
    <t>EMR1;TM7LN3</t>
  </si>
  <si>
    <t>ADGRE1</t>
  </si>
  <si>
    <t>Q14246</t>
  </si>
  <si>
    <t>AGRE1</t>
  </si>
  <si>
    <t>ELTD1;ETL;UNQ202/PRO228</t>
  </si>
  <si>
    <t>ADGRL4</t>
  </si>
  <si>
    <t>Q9HBW9</t>
  </si>
  <si>
    <t>AGRL4</t>
  </si>
  <si>
    <t>KIAA0768;</t>
  </si>
  <si>
    <t>ADGRL3</t>
  </si>
  <si>
    <t>Q9HAR2</t>
  </si>
  <si>
    <t>AGRL3</t>
  </si>
  <si>
    <t>KIAA0786;LEC1;LPHH1;LPHN2</t>
  </si>
  <si>
    <t>ADGRL2</t>
  </si>
  <si>
    <t>O95490</t>
  </si>
  <si>
    <t>AGRL2</t>
  </si>
  <si>
    <t>PTHR2</t>
  </si>
  <si>
    <t>CGRPR</t>
  </si>
  <si>
    <t>Q16602</t>
  </si>
  <si>
    <t>TA3;TAR3;TRAR3</t>
  </si>
  <si>
    <t>TAAR9</t>
  </si>
  <si>
    <t>Q96RI9</t>
  </si>
  <si>
    <t>TA4;TAR4;TRAR4</t>
  </si>
  <si>
    <t>TAAR6</t>
  </si>
  <si>
    <t>Q96RI8</t>
  </si>
  <si>
    <t>PNR</t>
  </si>
  <si>
    <t>TAAR5</t>
  </si>
  <si>
    <t>O14804</t>
  </si>
  <si>
    <t>GPR57;TAAR3</t>
  </si>
  <si>
    <t>TAAR3P</t>
  </si>
  <si>
    <t>TAAR3</t>
  </si>
  <si>
    <t>GPR58</t>
  </si>
  <si>
    <t>TAAR2</t>
  </si>
  <si>
    <t>Q9P1P5</t>
  </si>
  <si>
    <t>P2RY10</t>
  </si>
  <si>
    <t>P2RY8</t>
  </si>
  <si>
    <t>Q86VZ1</t>
  </si>
  <si>
    <t>GPR169;MRGG</t>
  </si>
  <si>
    <t>MRGPRG</t>
  </si>
  <si>
    <t>Q86SM5</t>
  </si>
  <si>
    <t>MRGRG</t>
  </si>
  <si>
    <t>GPR140;GPR168;MRGF;PSEC0142</t>
  </si>
  <si>
    <t>MRGPRF</t>
  </si>
  <si>
    <t>Q96AM1</t>
  </si>
  <si>
    <t>MRGRF</t>
  </si>
  <si>
    <t>GPR167;MRGE</t>
  </si>
  <si>
    <t>MRGPRE</t>
  </si>
  <si>
    <t>Q86SM8</t>
  </si>
  <si>
    <t>MRGRE</t>
  </si>
  <si>
    <t>MRG</t>
  </si>
  <si>
    <t>MAS1L</t>
  </si>
  <si>
    <t>P35410</t>
  </si>
  <si>
    <t>UNQ6427/PRO21331;VTS20631</t>
  </si>
  <si>
    <t>LGR6</t>
  </si>
  <si>
    <t>GPR102;TA5;TAR5;TRAR5</t>
  </si>
  <si>
    <t>TAAR8</t>
  </si>
  <si>
    <t>Q969N4</t>
  </si>
  <si>
    <t>GPR49;GPR67</t>
  </si>
  <si>
    <t>LGR5</t>
  </si>
  <si>
    <t>19605502|18424556</t>
  </si>
  <si>
    <t>GPR48</t>
  </si>
  <si>
    <t>LGR4</t>
  </si>
  <si>
    <t>ADMR</t>
  </si>
  <si>
    <t>GPR182</t>
  </si>
  <si>
    <t>O15218</t>
  </si>
  <si>
    <t>GP182</t>
  </si>
  <si>
    <t>GPR176</t>
  </si>
  <si>
    <t>Q14439</t>
  </si>
  <si>
    <t>GP176</t>
  </si>
  <si>
    <t>FKSG79;GPCR17</t>
  </si>
  <si>
    <t>SREB3</t>
  </si>
  <si>
    <t>GPR173</t>
  </si>
  <si>
    <t>Q9NS66</t>
  </si>
  <si>
    <t>GP173</t>
  </si>
  <si>
    <t>H963</t>
  </si>
  <si>
    <t>GPR171</t>
  </si>
  <si>
    <t>O14626</t>
  </si>
  <si>
    <t>GP171</t>
  </si>
  <si>
    <t>GRCA</t>
  </si>
  <si>
    <t>GPR162</t>
  </si>
  <si>
    <t>Q16538</t>
  </si>
  <si>
    <t>GP162</t>
  </si>
  <si>
    <t>GPR161</t>
  </si>
  <si>
    <t>Q8N6U8</t>
  </si>
  <si>
    <t>GP161</t>
  </si>
  <si>
    <t>GPCR150</t>
  </si>
  <si>
    <t>GPR160</t>
  </si>
  <si>
    <t>Q9UJ42</t>
  </si>
  <si>
    <t>GP160</t>
  </si>
  <si>
    <t>PGR1</t>
  </si>
  <si>
    <t>GPR153</t>
  </si>
  <si>
    <t>Q6NV75</t>
  </si>
  <si>
    <t>GP153</t>
  </si>
  <si>
    <t>PGR5</t>
  </si>
  <si>
    <t>GPR152</t>
  </si>
  <si>
    <t>Q8TDT2</t>
  </si>
  <si>
    <t>GP152</t>
  </si>
  <si>
    <t>PGR7</t>
  </si>
  <si>
    <t>GPR151</t>
  </si>
  <si>
    <t>Q8TDV0</t>
  </si>
  <si>
    <t>GP151</t>
  </si>
  <si>
    <t>GPR150</t>
  </si>
  <si>
    <t>Q8NGU9</t>
  </si>
  <si>
    <t>GP150</t>
  </si>
  <si>
    <t>PGR10</t>
  </si>
  <si>
    <t>GPR149</t>
  </si>
  <si>
    <t>Q86SP6</t>
  </si>
  <si>
    <t>GP149</t>
  </si>
  <si>
    <t>BTR;PGR6</t>
  </si>
  <si>
    <t>GPR148</t>
  </si>
  <si>
    <t>Q8TDV2</t>
  </si>
  <si>
    <t>GP148</t>
  </si>
  <si>
    <t>PGR8</t>
  </si>
  <si>
    <t>GPR146</t>
  </si>
  <si>
    <t>Q96CH1</t>
  </si>
  <si>
    <t>GP146</t>
  </si>
  <si>
    <t>PGR2</t>
  </si>
  <si>
    <t>GPR142</t>
  </si>
  <si>
    <t>Q7Z601</t>
  </si>
  <si>
    <t>GP142</t>
  </si>
  <si>
    <t>PGR13</t>
  </si>
  <si>
    <t>GPR141</t>
  </si>
  <si>
    <t>Q7Z602</t>
  </si>
  <si>
    <t>GP141</t>
  </si>
  <si>
    <t>GPR135</t>
  </si>
  <si>
    <t>Q8IZ08</t>
  </si>
  <si>
    <t>GP135</t>
  </si>
  <si>
    <t>12586833|10951580</t>
  </si>
  <si>
    <t>G2A</t>
  </si>
  <si>
    <t>STRG</t>
  </si>
  <si>
    <t>GPR88</t>
  </si>
  <si>
    <t>Q9GZN0</t>
  </si>
  <si>
    <t>GPR95;FKSG78</t>
  </si>
  <si>
    <t>GPR87</t>
  </si>
  <si>
    <t>SREB2</t>
  </si>
  <si>
    <t>GPR85</t>
  </si>
  <si>
    <t>P60893</t>
  </si>
  <si>
    <t>GPR72;KIAA1540</t>
  </si>
  <si>
    <t>GPR83</t>
  </si>
  <si>
    <t>Q9NYM4</t>
  </si>
  <si>
    <t>GPR82</t>
  </si>
  <si>
    <t>Q96P67</t>
  </si>
  <si>
    <t>PSP24B</t>
  </si>
  <si>
    <t>GPR63</t>
  </si>
  <si>
    <t>GPR62</t>
  </si>
  <si>
    <t>Q9BZJ7</t>
  </si>
  <si>
    <t>BALGR</t>
  </si>
  <si>
    <t>GPR61</t>
  </si>
  <si>
    <t>Q9BZJ8</t>
  </si>
  <si>
    <t>Q9Y2T5</t>
  </si>
  <si>
    <t>GPR50</t>
  </si>
  <si>
    <t>Q13585</t>
  </si>
  <si>
    <t>MTR1L</t>
  </si>
  <si>
    <t>GPR45</t>
  </si>
  <si>
    <t>Q9Y5Y3</t>
  </si>
  <si>
    <t>GPR32</t>
  </si>
  <si>
    <t>GPR25</t>
  </si>
  <si>
    <t>O00155</t>
  </si>
  <si>
    <t>GPR21</t>
  </si>
  <si>
    <t>Q99679</t>
  </si>
  <si>
    <t>Q15760</t>
  </si>
  <si>
    <t>GPR15</t>
  </si>
  <si>
    <t>P49685</t>
  </si>
  <si>
    <t>GPR1</t>
  </si>
  <si>
    <t>RCP</t>
  </si>
  <si>
    <t>OPN1LW</t>
  </si>
  <si>
    <t>P04000</t>
  </si>
  <si>
    <t>OPSR</t>
  </si>
  <si>
    <t>GCP</t>
  </si>
  <si>
    <t>OPN1MW</t>
  </si>
  <si>
    <t>P04001</t>
  </si>
  <si>
    <t>OPSG</t>
  </si>
  <si>
    <t>BCP</t>
  </si>
  <si>
    <t>OPN1SW</t>
  </si>
  <si>
    <t>P03999</t>
  </si>
  <si>
    <t>OPSB</t>
  </si>
  <si>
    <t>ECPN</t>
  </si>
  <si>
    <t>OPN3</t>
  </si>
  <si>
    <t>Q9H1Y3</t>
  </si>
  <si>
    <t>OPN2</t>
  </si>
  <si>
    <t>RHO</t>
  </si>
  <si>
    <t>P08100</t>
  </si>
  <si>
    <t>HORK3</t>
  </si>
  <si>
    <t>P2RY12</t>
  </si>
  <si>
    <t>GPR42P</t>
  </si>
  <si>
    <t>GPR42</t>
  </si>
  <si>
    <t>O15529</t>
  </si>
  <si>
    <t>CCR11;CCR6;CKRX;CRAM;HCR</t>
  </si>
  <si>
    <t>CCBP2;CCR11;CCRL1;VSHK1</t>
  </si>
  <si>
    <t>CMKOR1;CXCR7;GPR159;RDC1</t>
  </si>
  <si>
    <t>CCBP2;CCR10;CMKBR9;D6</t>
  </si>
  <si>
    <t>ACKR2</t>
  </si>
  <si>
    <t>O00590</t>
  </si>
  <si>
    <t>DARC;FY;GPD</t>
  </si>
  <si>
    <t>ACKR1</t>
  </si>
  <si>
    <t>Q16570</t>
  </si>
  <si>
    <t>Proteinase-activated receptors</t>
  </si>
  <si>
    <t>F2RL3</t>
  </si>
  <si>
    <t>F2RL2</t>
  </si>
  <si>
    <t>GPR11;PAR2</t>
  </si>
  <si>
    <t>F2RL1</t>
  </si>
  <si>
    <t>P55085</t>
  </si>
  <si>
    <t>CF2R;PAR1;TR</t>
  </si>
  <si>
    <t>F2R</t>
  </si>
  <si>
    <t>Prolactin-releasing peptide receptors</t>
  </si>
  <si>
    <t>GPR10;GR3</t>
  </si>
  <si>
    <t>NPY1RL;Y2B</t>
  </si>
  <si>
    <t>NPY6R</t>
  </si>
  <si>
    <t>Q99463</t>
  </si>
  <si>
    <t>C5L2;GPR77</t>
  </si>
  <si>
    <t>C5AR2</t>
  </si>
  <si>
    <t>21799898|21589858</t>
  </si>
  <si>
    <t>AZ3B;C3R1;HNFAG09</t>
  </si>
  <si>
    <t>C3AR1</t>
  </si>
  <si>
    <t>C3AR</t>
  </si>
  <si>
    <t>Non-
coupling</t>
  </si>
  <si>
    <t>num
prim
pmids</t>
  </si>
  <si>
    <t>secondary_PMID</t>
  </si>
  <si>
    <t>primary_PMID</t>
  </si>
  <si>
    <t>SecondaryEffectors</t>
  </si>
  <si>
    <t>PrimaryEffectors</t>
  </si>
  <si>
    <t>Secondary
Transducer</t>
  </si>
  <si>
    <t>Primary
Transducer</t>
  </si>
  <si>
    <t>Family</t>
  </si>
  <si>
    <t>Ligandtype</t>
  </si>
  <si>
    <t>GeneAlt</t>
  </si>
  <si>
    <t>Gene</t>
  </si>
  <si>
    <t>IUPHAR
TargetID</t>
  </si>
  <si>
    <t>IUPHAR
Name</t>
  </si>
  <si>
    <t>Uniprot</t>
  </si>
  <si>
    <t>1'-2'
Gs</t>
  </si>
  <si>
    <t>1'-2'
Gi/o</t>
  </si>
  <si>
    <t>1'-2'
Gq/11</t>
  </si>
  <si>
    <t>1'-2'
G12/13</t>
  </si>
  <si>
    <t>C/NC
Gs</t>
  </si>
  <si>
    <t>C/NC
Gi/o</t>
  </si>
  <si>
    <t>C/NC
Gq/11</t>
  </si>
  <si>
    <t>C/NC
G12/13</t>
  </si>
  <si>
    <t>GprotDb
GoA</t>
  </si>
  <si>
    <t>GprotDb
Gq</t>
  </si>
  <si>
    <t>GprotDb
GsL</t>
  </si>
  <si>
    <t>GprotDb
G13</t>
  </si>
  <si>
    <t>GtoPdb
1'</t>
  </si>
  <si>
    <t>GtoPdb
2'</t>
  </si>
  <si>
    <t>Comp
with
GtoPdb
all</t>
  </si>
  <si>
    <t>Comp
with
GtoPdb
1'</t>
  </si>
  <si>
    <t>Comp
with
GtoPdb
2'</t>
  </si>
  <si>
    <t>Comp
with
GprotDb</t>
  </si>
  <si>
    <t>Max
BRET
norm
GoA</t>
  </si>
  <si>
    <t>Max
BRET
norm
Gq</t>
  </si>
  <si>
    <t>Max
BRET
norm
G15</t>
  </si>
  <si>
    <t>Max
BRET
norm
GsL</t>
  </si>
  <si>
    <t>Max
BRET
norm
G13</t>
  </si>
  <si>
    <t>Kon
norm
GoA</t>
  </si>
  <si>
    <t>Kon
norm
Gq</t>
  </si>
  <si>
    <t>Kon
norm
G15</t>
  </si>
  <si>
    <t>Kon
norm
GsL</t>
  </si>
  <si>
    <t>Kon
norm
G13</t>
  </si>
  <si>
    <t>Sel
1'</t>
  </si>
  <si>
    <t>Rank</t>
  </si>
  <si>
    <t>G15
coup
-ling</t>
  </si>
  <si>
    <t>Gq
coup
-ling</t>
  </si>
  <si>
    <t>GoA
coup
-ling</t>
  </si>
  <si>
    <t>GsL
coup
-ling</t>
  </si>
  <si>
    <t>G13
coup
-ling</t>
  </si>
  <si>
    <t>Ligand
type</t>
  </si>
  <si>
    <t>Transf
-ection
ratio</t>
  </si>
  <si>
    <t>X-C motif chemokine receptor 1</t>
  </si>
  <si>
    <t>Chemokine</t>
  </si>
  <si>
    <t>vasoactive intestinal peptide receptor 2</t>
  </si>
  <si>
    <t>VIPandPACAP</t>
  </si>
  <si>
    <r>
      <t>VPAC</t>
    </r>
    <r>
      <rPr>
        <vertAlign val="subscript"/>
        <sz val="11"/>
        <color theme="1"/>
        <rFont val="Calibri (Body)"/>
      </rPr>
      <t>2</t>
    </r>
  </si>
  <si>
    <t>VIP1R</t>
  </si>
  <si>
    <t>vasoactive intestinal peptide receptor 1</t>
  </si>
  <si>
    <r>
      <t>VPAC</t>
    </r>
    <r>
      <rPr>
        <vertAlign val="subscript"/>
        <sz val="11"/>
        <color theme="1"/>
        <rFont val="Calibri (Body)"/>
      </rPr>
      <t>1</t>
    </r>
  </si>
  <si>
    <t>arginine vasopressin receptor 1B</t>
  </si>
  <si>
    <t>Vasopressinandoxytocin</t>
  </si>
  <si>
    <r>
      <t>V</t>
    </r>
    <r>
      <rPr>
        <vertAlign val="subscript"/>
        <sz val="11"/>
        <color theme="1"/>
        <rFont val="Calibri (Body)"/>
      </rPr>
      <t>1B</t>
    </r>
  </si>
  <si>
    <t>urotensin 2 receptor</t>
  </si>
  <si>
    <t>Urotensin</t>
  </si>
  <si>
    <t>thyroid stimulating hormone receptor</t>
  </si>
  <si>
    <t>Glycoproteinhormone</t>
  </si>
  <si>
    <t>taste 1 receptor member 3</t>
  </si>
  <si>
    <t>Taste1</t>
  </si>
  <si>
    <t>Sensory</t>
  </si>
  <si>
    <t>taste 1 receptor member 2</t>
  </si>
  <si>
    <t>taste 1 receptor member 1</t>
  </si>
  <si>
    <t>thyrotropin releasing hormone receptor</t>
  </si>
  <si>
    <t>Thyrotropin-releasinghormon</t>
  </si>
  <si>
    <r>
      <t>TRH</t>
    </r>
    <r>
      <rPr>
        <vertAlign val="subscript"/>
        <sz val="11"/>
        <color theme="1"/>
        <rFont val="Calibri (Body)"/>
      </rPr>
      <t>1</t>
    </r>
  </si>
  <si>
    <t>transmembrane protein adipocyte associated 1</t>
  </si>
  <si>
    <t>OtherGPCRorphans</t>
  </si>
  <si>
    <t>O</t>
  </si>
  <si>
    <t>trace amine associated receptor 9</t>
  </si>
  <si>
    <t>ClassAorphans</t>
  </si>
  <si>
    <t>trace amine associated receptor 8</t>
  </si>
  <si>
    <t>trace amine associated receptor 6</t>
  </si>
  <si>
    <t>trace amine associated receptor 5</t>
  </si>
  <si>
    <t>trace amine associated receptor 3, pseudogene</t>
  </si>
  <si>
    <t>trace amine associated receptor 2</t>
  </si>
  <si>
    <t>trace amine associated receptor 1</t>
  </si>
  <si>
    <t>Traceamine</t>
  </si>
  <si>
    <r>
      <t>TA</t>
    </r>
    <r>
      <rPr>
        <vertAlign val="subscript"/>
        <sz val="11"/>
        <color theme="1"/>
        <rFont val="Calibri (Body)"/>
      </rPr>
      <t>1</t>
    </r>
  </si>
  <si>
    <t>taste 2 receptor member 9</t>
  </si>
  <si>
    <t>Taste2</t>
  </si>
  <si>
    <t>T</t>
  </si>
  <si>
    <t>taste 2 receptor member 8</t>
  </si>
  <si>
    <t>taste 2 receptor member 7</t>
  </si>
  <si>
    <t>taste 2 receptor member 5</t>
  </si>
  <si>
    <t>taste 2 receptor member 4</t>
  </si>
  <si>
    <t>taste 2 receptor member 3</t>
  </si>
  <si>
    <t>taste 2 receptor member 1</t>
  </si>
  <si>
    <t>thromboxane A2 receptor</t>
  </si>
  <si>
    <t>Prostanoid</t>
  </si>
  <si>
    <t>taste 2 receptor member 60</t>
  </si>
  <si>
    <t>taste 2 receptor member 50</t>
  </si>
  <si>
    <t>taste 2 receptor member 46</t>
  </si>
  <si>
    <t>taste 2 receptor member 45</t>
  </si>
  <si>
    <t>taste 2 receptor member 43</t>
  </si>
  <si>
    <t>taste 2 receptor member 42</t>
  </si>
  <si>
    <t>taste 2 receptor member 41</t>
  </si>
  <si>
    <t>taste 2 receptor member 40</t>
  </si>
  <si>
    <t>taste 2 receptor member 39</t>
  </si>
  <si>
    <t>taste 2 receptor member 38</t>
  </si>
  <si>
    <t>taste 2 receptor member 31</t>
  </si>
  <si>
    <t>taste 2 receptor member 30</t>
  </si>
  <si>
    <t>taste 2 receptor member 20</t>
  </si>
  <si>
    <t>taste 2 receptor member 19</t>
  </si>
  <si>
    <t>taste 2 receptor member 16</t>
  </si>
  <si>
    <t>taste 2 receptor member 14</t>
  </si>
  <si>
    <t>taste 2 receptor member 13</t>
  </si>
  <si>
    <t>taste 2 receptor member 10</t>
  </si>
  <si>
    <t>succinate receptor 1</t>
  </si>
  <si>
    <t>Alicarboxylicacid</t>
  </si>
  <si>
    <t>somatostatin receptor 5</t>
  </si>
  <si>
    <t>somatostatin receptor 4</t>
  </si>
  <si>
    <t>somatostatin receptor 3</t>
  </si>
  <si>
    <t>somatostatin receptor 1</t>
  </si>
  <si>
    <t>smoothened, frizzled class receptor</t>
  </si>
  <si>
    <t>F</t>
  </si>
  <si>
    <t>Glucagonreceptorfamily</t>
  </si>
  <si>
    <t>sphingosine-1-phosphate receptor 5</t>
  </si>
  <si>
    <t>Lysophospholipid(S1P)</t>
  </si>
  <si>
    <r>
      <t>S1P</t>
    </r>
    <r>
      <rPr>
        <vertAlign val="subscript"/>
        <sz val="11"/>
        <color theme="1"/>
        <rFont val="Calibri (Body)"/>
      </rPr>
      <t>5</t>
    </r>
  </si>
  <si>
    <t>sphingosine-1-phosphate receptor 4</t>
  </si>
  <si>
    <r>
      <t>S1P</t>
    </r>
    <r>
      <rPr>
        <vertAlign val="subscript"/>
        <sz val="11"/>
        <color theme="1"/>
        <rFont val="Calibri (Body)"/>
      </rPr>
      <t>4</t>
    </r>
  </si>
  <si>
    <t>sphingosine-1-phosphate receptor 3</t>
  </si>
  <si>
    <r>
      <t>S1P</t>
    </r>
    <r>
      <rPr>
        <vertAlign val="subscript"/>
        <sz val="11"/>
        <color theme="1"/>
        <rFont val="Calibri (Body)"/>
      </rPr>
      <t>3</t>
    </r>
  </si>
  <si>
    <t>sphingosine-1-phosphate receptor 2</t>
  </si>
  <si>
    <r>
      <t>S1P</t>
    </r>
    <r>
      <rPr>
        <vertAlign val="subscript"/>
        <sz val="11"/>
        <color theme="1"/>
        <rFont val="Calibri (Body)"/>
      </rPr>
      <t>2</t>
    </r>
  </si>
  <si>
    <t>relaxin family peptide receptor 2</t>
  </si>
  <si>
    <t>Relaxinfamilypeptide</t>
  </si>
  <si>
    <t>relaxin family peptide receptor 1</t>
  </si>
  <si>
    <t>relaxin family peptide/INSL5 receptor 4</t>
  </si>
  <si>
    <t>relaxin family peptide receptor 3</t>
  </si>
  <si>
    <t>G protein-coupled receptor class C group 5 member A</t>
  </si>
  <si>
    <t>ClassCOrphans</t>
  </si>
  <si>
    <t>pyroglutamylated RFamide peptide receptor</t>
  </si>
  <si>
    <t>PeptideP518</t>
  </si>
  <si>
    <t>QRFP</t>
  </si>
  <si>
    <t>parathyroid hormone 2 receptor</t>
  </si>
  <si>
    <t>Parathyroidhormone</t>
  </si>
  <si>
    <t>platelet activating factor receptor</t>
  </si>
  <si>
    <t>Platelet-activatingfactor</t>
  </si>
  <si>
    <t>G protein-coupled receptor 65</t>
  </si>
  <si>
    <t>prolactin releasing hormone receptor</t>
  </si>
  <si>
    <t>Prolactin-releasingpeptide</t>
  </si>
  <si>
    <t>prokineticin receptor 2</t>
  </si>
  <si>
    <t>Prokineticin</t>
  </si>
  <si>
    <r>
      <t>PKR</t>
    </r>
    <r>
      <rPr>
        <vertAlign val="subscript"/>
        <sz val="11"/>
        <color theme="1"/>
        <rFont val="Calibri (Body)"/>
      </rPr>
      <t>2</t>
    </r>
  </si>
  <si>
    <t>prokineticin receptor 1</t>
  </si>
  <si>
    <r>
      <t>PKR</t>
    </r>
    <r>
      <rPr>
        <vertAlign val="subscript"/>
        <sz val="11"/>
        <color theme="1"/>
        <rFont val="Calibri (Body)"/>
      </rPr>
      <t>1</t>
    </r>
  </si>
  <si>
    <t>prostaglandin I2 receptor</t>
  </si>
  <si>
    <t>prostaglandin D2 receptor 2</t>
  </si>
  <si>
    <r>
      <t>DP</t>
    </r>
    <r>
      <rPr>
        <vertAlign val="subscript"/>
        <sz val="11"/>
        <color theme="1"/>
        <rFont val="Calibri (Body)"/>
      </rPr>
      <t>2</t>
    </r>
  </si>
  <si>
    <t>prostaglandin D2 receptor</t>
  </si>
  <si>
    <r>
      <t>DP</t>
    </r>
    <r>
      <rPr>
        <vertAlign val="subscript"/>
        <sz val="11"/>
        <color theme="1"/>
        <rFont val="Calibri (Body)"/>
      </rPr>
      <t>1</t>
    </r>
  </si>
  <si>
    <t>F2R like thrombin or trypsin receptor 3</t>
  </si>
  <si>
    <t>Proteinase-activated</t>
  </si>
  <si>
    <t>coagulation factor II thrombin receptor like 2</t>
  </si>
  <si>
    <t>ADCYAP receptor type I</t>
  </si>
  <si>
    <r>
      <t>PAC</t>
    </r>
    <r>
      <rPr>
        <vertAlign val="subscript"/>
        <sz val="11"/>
        <color theme="1"/>
        <rFont val="Calibri (Body)"/>
      </rPr>
      <t>1</t>
    </r>
  </si>
  <si>
    <t>purinergic receptor P2Y14</t>
  </si>
  <si>
    <t>P2Y</t>
  </si>
  <si>
    <r>
      <t>P2Y</t>
    </r>
    <r>
      <rPr>
        <vertAlign val="subscript"/>
        <sz val="11"/>
        <color theme="1"/>
        <rFont val="Calibri (Body)"/>
      </rPr>
      <t>14</t>
    </r>
  </si>
  <si>
    <t>purinergic receptor P2Y13</t>
  </si>
  <si>
    <r>
      <t>P2Y</t>
    </r>
    <r>
      <rPr>
        <vertAlign val="subscript"/>
        <sz val="11"/>
        <color theme="1"/>
        <rFont val="Calibri (Body)"/>
      </rPr>
      <t>13</t>
    </r>
  </si>
  <si>
    <t>purinergic receptor P2Y12</t>
  </si>
  <si>
    <r>
      <t>P2Y</t>
    </r>
    <r>
      <rPr>
        <vertAlign val="subscript"/>
        <sz val="11"/>
        <color theme="1"/>
        <rFont val="Calibri (Body)"/>
      </rPr>
      <t>12</t>
    </r>
  </si>
  <si>
    <t>purinergic receptor P2Y11</t>
  </si>
  <si>
    <r>
      <t>P2Y</t>
    </r>
    <r>
      <rPr>
        <vertAlign val="subscript"/>
        <sz val="11"/>
        <color theme="1"/>
        <rFont val="Calibri (Body)"/>
      </rPr>
      <t>11</t>
    </r>
  </si>
  <si>
    <t>P2Y receptor family member 10</t>
  </si>
  <si>
    <r>
      <t>P2RY</t>
    </r>
    <r>
      <rPr>
        <vertAlign val="subscript"/>
        <sz val="11"/>
        <color theme="1"/>
        <rFont val="Calibri (Body)"/>
      </rPr>
      <t>10</t>
    </r>
  </si>
  <si>
    <t>P2Y receptor family member 8</t>
  </si>
  <si>
    <t>pyrimidinergic receptor P2Y6</t>
  </si>
  <si>
    <r>
      <t>P2Y</t>
    </r>
    <r>
      <rPr>
        <vertAlign val="subscript"/>
        <sz val="11"/>
        <color theme="1"/>
        <rFont val="Calibri (Body)"/>
      </rPr>
      <t>6</t>
    </r>
  </si>
  <si>
    <t>pyrimidinergic receptor P2Y4</t>
  </si>
  <si>
    <r>
      <t>P2Y</t>
    </r>
    <r>
      <rPr>
        <vertAlign val="subscript"/>
        <sz val="11"/>
        <color theme="1"/>
        <rFont val="Calibri (Body)"/>
      </rPr>
      <t>4</t>
    </r>
  </si>
  <si>
    <t>purinergic receptor P2Y1</t>
  </si>
  <si>
    <r>
      <t>P2Y</t>
    </r>
    <r>
      <rPr>
        <vertAlign val="subscript"/>
        <sz val="11"/>
        <color theme="1"/>
        <rFont val="Calibri (Body)"/>
      </rPr>
      <t>1</t>
    </r>
  </si>
  <si>
    <t>oxoglutarate receptor 1</t>
  </si>
  <si>
    <t>oxoeicosanoid receptor 1</t>
  </si>
  <si>
    <t>Leukotriene</t>
  </si>
  <si>
    <t>OXE</t>
  </si>
  <si>
    <t>hypocretin receptor 1</t>
  </si>
  <si>
    <t>Orexin</t>
  </si>
  <si>
    <r>
      <t>OX</t>
    </r>
    <r>
      <rPr>
        <vertAlign val="subscript"/>
        <sz val="11"/>
        <color theme="1"/>
        <rFont val="Calibri (Body)"/>
      </rPr>
      <t>1</t>
    </r>
  </si>
  <si>
    <t>opsin 1, long wave sensitive</t>
  </si>
  <si>
    <t>opsin 1, medium wave sensitive</t>
  </si>
  <si>
    <t>rhodopsin</t>
  </si>
  <si>
    <t>opsin 1, short wave sensitive</t>
  </si>
  <si>
    <t>opsin 5</t>
  </si>
  <si>
    <t>opsin 4</t>
  </si>
  <si>
    <t>opsin 3</t>
  </si>
  <si>
    <t>G protein-coupled receptor 68</t>
  </si>
  <si>
    <t>neurotensin receptor 2</t>
  </si>
  <si>
    <r>
      <t>NTS</t>
    </r>
    <r>
      <rPr>
        <vertAlign val="subscript"/>
        <sz val="11"/>
        <color theme="1"/>
        <rFont val="Calibri (Body)"/>
      </rPr>
      <t>2</t>
    </r>
  </si>
  <si>
    <t>neurotensin receptor 1</t>
  </si>
  <si>
    <r>
      <t>NTS</t>
    </r>
    <r>
      <rPr>
        <vertAlign val="subscript"/>
        <sz val="11"/>
        <color theme="1"/>
        <rFont val="Calibri (Body)"/>
      </rPr>
      <t>1</t>
    </r>
  </si>
  <si>
    <t>neuropeptide Y receptor Y6 (pseudogene)</t>
  </si>
  <si>
    <t>NeuropeptideY</t>
  </si>
  <si>
    <r>
      <t>Y</t>
    </r>
    <r>
      <rPr>
        <vertAlign val="subscript"/>
        <sz val="11"/>
        <color theme="1"/>
        <rFont val="Calibri (Body)"/>
      </rPr>
      <t>6</t>
    </r>
  </si>
  <si>
    <t>neuropeptide Y receptor Y5</t>
  </si>
  <si>
    <r>
      <t>Y</t>
    </r>
    <r>
      <rPr>
        <vertAlign val="subscript"/>
        <sz val="11"/>
        <color theme="1"/>
        <rFont val="Calibri (Body)"/>
      </rPr>
      <t>5</t>
    </r>
  </si>
  <si>
    <t>neuropeptide Y receptor Y4</t>
  </si>
  <si>
    <r>
      <t>Y</t>
    </r>
    <r>
      <rPr>
        <vertAlign val="subscript"/>
        <sz val="11"/>
        <color theme="1"/>
        <rFont val="Calibri (Body)"/>
      </rPr>
      <t>4</t>
    </r>
  </si>
  <si>
    <t>neuropeptide Y receptor Y2</t>
  </si>
  <si>
    <r>
      <t>Y</t>
    </r>
    <r>
      <rPr>
        <vertAlign val="subscript"/>
        <sz val="11"/>
        <color theme="1"/>
        <rFont val="Calibri (Body)"/>
      </rPr>
      <t>2</t>
    </r>
  </si>
  <si>
    <t>neuropeptide Y receptor Y1</t>
  </si>
  <si>
    <r>
      <t>Y</t>
    </r>
    <r>
      <rPr>
        <vertAlign val="subscript"/>
        <sz val="11"/>
        <color theme="1"/>
        <rFont val="Calibri (Body)"/>
      </rPr>
      <t>1</t>
    </r>
  </si>
  <si>
    <t>neuropeptide S receptor 1</t>
  </si>
  <si>
    <t>NeuropeptideS</t>
  </si>
  <si>
    <t>neuropeptides B and W receptor 2</t>
  </si>
  <si>
    <t>NeuropeptideW/neuropeptide</t>
  </si>
  <si>
    <t>neuropeptides B and W receptor 1</t>
  </si>
  <si>
    <t>GPR79P</t>
  </si>
  <si>
    <t>Not in UniProt, pseudogene</t>
  </si>
  <si>
    <t>M3DSHORT</t>
  </si>
  <si>
    <t>Not in UniProt</t>
  </si>
  <si>
    <t>M3D</t>
  </si>
  <si>
    <t>neuromedin U receptor 2</t>
  </si>
  <si>
    <t>NeuromedinU</t>
  </si>
  <si>
    <t>neuromedin U receptor 1</t>
  </si>
  <si>
    <t>neuromedin B receptor</t>
  </si>
  <si>
    <r>
      <t>BB</t>
    </r>
    <r>
      <rPr>
        <vertAlign val="subscript"/>
        <sz val="11"/>
        <color theme="1"/>
        <rFont val="Calibri (Body)"/>
      </rPr>
      <t>1</t>
    </r>
  </si>
  <si>
    <t>tachykinin receptor 3</t>
  </si>
  <si>
    <t>Tachykinin</t>
  </si>
  <si>
    <r>
      <t>NK</t>
    </r>
    <r>
      <rPr>
        <vertAlign val="subscript"/>
        <sz val="11"/>
        <color theme="1"/>
        <rFont val="Calibri (Body)"/>
      </rPr>
      <t>3</t>
    </r>
  </si>
  <si>
    <t>tachykinin receptor 2</t>
  </si>
  <si>
    <r>
      <t>NK</t>
    </r>
    <r>
      <rPr>
        <vertAlign val="subscript"/>
        <sz val="11"/>
        <color theme="1"/>
        <rFont val="Calibri (Body)"/>
      </rPr>
      <t>2</t>
    </r>
  </si>
  <si>
    <t>tachykinin receptor 1</t>
  </si>
  <si>
    <r>
      <t>NK</t>
    </r>
    <r>
      <rPr>
        <vertAlign val="subscript"/>
        <sz val="11"/>
        <color theme="1"/>
        <rFont val="Calibri (Body)"/>
      </rPr>
      <t>1</t>
    </r>
  </si>
  <si>
    <t>G protein-coupled receptor 50</t>
  </si>
  <si>
    <t>Motilin</t>
  </si>
  <si>
    <t>melanocortin 1 receptor</t>
  </si>
  <si>
    <t>Melanocortin</t>
  </si>
  <si>
    <r>
      <t>MC</t>
    </r>
    <r>
      <rPr>
        <vertAlign val="subscript"/>
        <sz val="11"/>
        <color theme="1"/>
        <rFont val="Calibri (Body)"/>
      </rPr>
      <t>1</t>
    </r>
  </si>
  <si>
    <t>MAS related GPR family member X4</t>
  </si>
  <si>
    <t>MAS related GPR family member X3</t>
  </si>
  <si>
    <t>MAS related GPR family member X2</t>
  </si>
  <si>
    <t>MAS related GPR family member X1</t>
  </si>
  <si>
    <t>MAS related GPR family member G</t>
  </si>
  <si>
    <t>MAS related GPR family member F</t>
  </si>
  <si>
    <t>MAS related GPR family member E</t>
  </si>
  <si>
    <t>MAS related GPR family member D</t>
  </si>
  <si>
    <t>melanin concentrating hormone receptor 2</t>
  </si>
  <si>
    <t>Melanin-concentratinghormon</t>
  </si>
  <si>
    <r>
      <t>MCH</t>
    </r>
    <r>
      <rPr>
        <vertAlign val="subscript"/>
        <sz val="11"/>
        <color theme="1"/>
        <rFont val="Calibri (Body)"/>
      </rPr>
      <t>2</t>
    </r>
  </si>
  <si>
    <t>melanin concentrating hormone receptor 1</t>
  </si>
  <si>
    <r>
      <t>MCH</t>
    </r>
    <r>
      <rPr>
        <vertAlign val="subscript"/>
        <sz val="11"/>
        <color theme="1"/>
        <rFont val="Calibri (Body)"/>
      </rPr>
      <t>1</t>
    </r>
  </si>
  <si>
    <t>melanocortin 5 receptor</t>
  </si>
  <si>
    <r>
      <t>MC</t>
    </r>
    <r>
      <rPr>
        <vertAlign val="subscript"/>
        <sz val="11"/>
        <color theme="1"/>
        <rFont val="Calibri (Body)"/>
      </rPr>
      <t>5</t>
    </r>
  </si>
  <si>
    <t>MAS1 proto-oncogene like, G protein-coupled receptor</t>
  </si>
  <si>
    <t>MAS1 proto-oncogene, G protein-coupled receptor</t>
  </si>
  <si>
    <t>luteinizing hormone/choriogonadotropin receptor</t>
  </si>
  <si>
    <t>lysophosphatidic acid receptor 6</t>
  </si>
  <si>
    <t>Lysophospholipid(LPA)</t>
  </si>
  <si>
    <r>
      <t>LPA</t>
    </r>
    <r>
      <rPr>
        <vertAlign val="subscript"/>
        <sz val="11"/>
        <color theme="1"/>
        <rFont val="Calibri (Body)"/>
      </rPr>
      <t>6</t>
    </r>
  </si>
  <si>
    <t>lysophosphatidic acid receptor 5</t>
  </si>
  <si>
    <r>
      <t>LPA</t>
    </r>
    <r>
      <rPr>
        <vertAlign val="subscript"/>
        <sz val="11"/>
        <color theme="1"/>
        <rFont val="Calibri (Body)"/>
      </rPr>
      <t>5</t>
    </r>
  </si>
  <si>
    <t>lysophosphatidic acid receptor 4</t>
  </si>
  <si>
    <r>
      <t>LPA</t>
    </r>
    <r>
      <rPr>
        <vertAlign val="subscript"/>
        <sz val="11"/>
        <color theme="1"/>
        <rFont val="Calibri (Body)"/>
      </rPr>
      <t>4</t>
    </r>
  </si>
  <si>
    <t>lysophosphatidic acid receptor 3</t>
  </si>
  <si>
    <r>
      <t>LPA</t>
    </r>
    <r>
      <rPr>
        <vertAlign val="subscript"/>
        <sz val="11"/>
        <color theme="1"/>
        <rFont val="Calibri (Body)"/>
      </rPr>
      <t>3</t>
    </r>
  </si>
  <si>
    <t>leucine rich repeat containing G protein-coupled receptor 6</t>
  </si>
  <si>
    <t>leucine rich repeat containing G protein-coupled receptor 5</t>
  </si>
  <si>
    <t>leucine rich repeat containing G protein-coupled receptor 4</t>
  </si>
  <si>
    <t>KISS1 receptor</t>
  </si>
  <si>
    <t>histamine receptor H4</t>
  </si>
  <si>
    <r>
      <t>H</t>
    </r>
    <r>
      <rPr>
        <vertAlign val="subscript"/>
        <sz val="11"/>
        <color theme="1"/>
        <rFont val="Calibri (Body)"/>
      </rPr>
      <t>4</t>
    </r>
  </si>
  <si>
    <t>histamine receptor H3</t>
  </si>
  <si>
    <r>
      <t>H</t>
    </r>
    <r>
      <rPr>
        <vertAlign val="subscript"/>
        <sz val="11"/>
        <color theme="1"/>
        <rFont val="Calibri (Body)"/>
      </rPr>
      <t>3</t>
    </r>
  </si>
  <si>
    <t>hydroxycarboxylic acid receptor 3</t>
  </si>
  <si>
    <t>Hydroxycarboxylicacid</t>
  </si>
  <si>
    <r>
      <t>HCA</t>
    </r>
    <r>
      <rPr>
        <vertAlign val="subscript"/>
        <sz val="11"/>
        <color theme="1"/>
        <rFont val="Calibri (Body)"/>
      </rPr>
      <t>3</t>
    </r>
  </si>
  <si>
    <t>GPR109a (hHCAR2)</t>
  </si>
  <si>
    <t>hydroxycarboxylic acid receptor 2</t>
  </si>
  <si>
    <r>
      <t>HCA</t>
    </r>
    <r>
      <rPr>
        <vertAlign val="subscript"/>
        <sz val="11"/>
        <color theme="1"/>
        <rFont val="Calibri (Body)"/>
      </rPr>
      <t>2</t>
    </r>
  </si>
  <si>
    <t>hydroxycarboxylic acid receptor 1</t>
  </si>
  <si>
    <r>
      <t>HCA</t>
    </r>
    <r>
      <rPr>
        <vertAlign val="subscript"/>
        <sz val="11"/>
        <color theme="1"/>
        <rFont val="Calibri (Body)"/>
      </rPr>
      <t>1</t>
    </r>
  </si>
  <si>
    <t>gastrin releasing peptide receptor</t>
  </si>
  <si>
    <r>
      <t>BB</t>
    </r>
    <r>
      <rPr>
        <vertAlign val="subscript"/>
        <sz val="11"/>
        <color theme="1"/>
        <rFont val="Calibri (Body)"/>
      </rPr>
      <t>2</t>
    </r>
  </si>
  <si>
    <t>GRM8 + EAAC/EAAT</t>
  </si>
  <si>
    <t>glutamate metabotropic receptor 8</t>
  </si>
  <si>
    <t>Metabotropicglutamate</t>
  </si>
  <si>
    <t>Aminoacid</t>
  </si>
  <si>
    <r>
      <t>mGlu</t>
    </r>
    <r>
      <rPr>
        <vertAlign val="subscript"/>
        <sz val="11"/>
        <color theme="1"/>
        <rFont val="Calibri (Body)"/>
      </rPr>
      <t>8</t>
    </r>
  </si>
  <si>
    <t>glutamate metabotropic receptor 7</t>
  </si>
  <si>
    <r>
      <t>mGlu</t>
    </r>
    <r>
      <rPr>
        <vertAlign val="subscript"/>
        <sz val="11"/>
        <color theme="1"/>
        <rFont val="Calibri (Body)"/>
      </rPr>
      <t>7</t>
    </r>
  </si>
  <si>
    <t>GRM6+ EAAC/EAAT</t>
  </si>
  <si>
    <t>glutamate metabotropic receptor 6</t>
  </si>
  <si>
    <r>
      <t>mGlu</t>
    </r>
    <r>
      <rPr>
        <vertAlign val="subscript"/>
        <sz val="11"/>
        <color theme="1"/>
        <rFont val="Calibri (Body)"/>
      </rPr>
      <t>6</t>
    </r>
  </si>
  <si>
    <t>GRM5 + EAAC/EAAT</t>
  </si>
  <si>
    <t>glutamate metabotropic receptor 5</t>
  </si>
  <si>
    <r>
      <t>mGlu</t>
    </r>
    <r>
      <rPr>
        <vertAlign val="subscript"/>
        <sz val="11"/>
        <color theme="1"/>
        <rFont val="Calibri (Body)"/>
      </rPr>
      <t>5</t>
    </r>
  </si>
  <si>
    <t>GRM4 + EAAC/EAAT</t>
  </si>
  <si>
    <t>glutamate metabotropic receptor 4</t>
  </si>
  <si>
    <r>
      <t>mGlu</t>
    </r>
    <r>
      <rPr>
        <vertAlign val="subscript"/>
        <sz val="11"/>
        <color theme="1"/>
        <rFont val="Calibri (Body)"/>
      </rPr>
      <t>4</t>
    </r>
  </si>
  <si>
    <t>glutamate metabotropic receptor 3</t>
  </si>
  <si>
    <r>
      <t>mGlu</t>
    </r>
    <r>
      <rPr>
        <vertAlign val="subscript"/>
        <sz val="11"/>
        <color theme="1"/>
        <rFont val="Calibri (Body)"/>
      </rPr>
      <t>3</t>
    </r>
  </si>
  <si>
    <t>GRM2 + EAAC/EAAT</t>
  </si>
  <si>
    <t>glutamate metabotropic receptor 2</t>
  </si>
  <si>
    <r>
      <t>mGlu</t>
    </r>
    <r>
      <rPr>
        <vertAlign val="subscript"/>
        <sz val="11"/>
        <color theme="1"/>
        <rFont val="Calibri (Body)"/>
      </rPr>
      <t>2</t>
    </r>
  </si>
  <si>
    <t>glutamate metabotropic receptor 1</t>
  </si>
  <si>
    <r>
      <t>mGlu</t>
    </r>
    <r>
      <rPr>
        <vertAlign val="subscript"/>
        <sz val="11"/>
        <color theme="1"/>
        <rFont val="Calibri (Body)"/>
      </rPr>
      <t>1</t>
    </r>
  </si>
  <si>
    <t>G protein-coupled receptor 88</t>
  </si>
  <si>
    <t>G protein-coupled receptor 87</t>
  </si>
  <si>
    <t>G protein-coupled receptor 85</t>
  </si>
  <si>
    <t>G protein-coupled receptor 83</t>
  </si>
  <si>
    <t>G protein-coupled receptor 82</t>
  </si>
  <si>
    <t>G protein-coupled receptor 78</t>
  </si>
  <si>
    <t>G protein-coupled receptor 75</t>
  </si>
  <si>
    <t>G protein-coupled receptor 63</t>
  </si>
  <si>
    <t>G protein-coupled receptor 62</t>
  </si>
  <si>
    <t>G protein-coupled receptor 61</t>
  </si>
  <si>
    <t>G protein-coupled receptor 6</t>
  </si>
  <si>
    <t>G protein-coupled receptor 55</t>
  </si>
  <si>
    <t>G protein-coupled receptor 52</t>
  </si>
  <si>
    <t>G protein-coupled receptor 45</t>
  </si>
  <si>
    <t>G protein-coupled receptor 42</t>
  </si>
  <si>
    <t>Freefattyacid</t>
  </si>
  <si>
    <t>G protein-coupled receptor 4</t>
  </si>
  <si>
    <t>G protein-coupled receptor 39</t>
  </si>
  <si>
    <t>G protein-coupled receptor 37</t>
  </si>
  <si>
    <t>G protein-coupled receptor 35</t>
  </si>
  <si>
    <t>G protein-coupled receptor 34</t>
  </si>
  <si>
    <t>G protein-coupled receptor 33</t>
  </si>
  <si>
    <t>G protein-coupled receptor 32</t>
  </si>
  <si>
    <t>G protein-coupled receptor 31</t>
  </si>
  <si>
    <t>G protein-coupled receptor 3</t>
  </si>
  <si>
    <t>G protein-coupled receptor 27</t>
  </si>
  <si>
    <t>G protein-coupled receptor 26</t>
  </si>
  <si>
    <t>G protein-coupled receptor 25</t>
  </si>
  <si>
    <t>G protein-coupled receptor 22</t>
  </si>
  <si>
    <t>G protein-coupled receptor 21</t>
  </si>
  <si>
    <t>G protein-coupled receptor 20</t>
  </si>
  <si>
    <t>G protein-coupled receptor 19</t>
  </si>
  <si>
    <t>G protein-coupled receptor 18</t>
  </si>
  <si>
    <t>G protein-coupled receptor 17</t>
  </si>
  <si>
    <t>G protein-coupled receptor 15</t>
  </si>
  <si>
    <t>G protein-coupled receptor 12</t>
  </si>
  <si>
    <t>G protein-coupled receptor 1</t>
  </si>
  <si>
    <t>G protein-coupled estrogen receptor 1</t>
  </si>
  <si>
    <t>Estrogen(Gprotein-coupled)</t>
  </si>
  <si>
    <t>G protein-coupled receptor class C group 6 member A</t>
  </si>
  <si>
    <t>Calcium-sensing</t>
  </si>
  <si>
    <t>Ion</t>
  </si>
  <si>
    <t>GPRC6</t>
  </si>
  <si>
    <t>G protein-coupled receptor class C group 5 member D</t>
  </si>
  <si>
    <t>G protein-coupled receptor class C group 5 member C</t>
  </si>
  <si>
    <t>G protein-coupled receptor class C group 5 member B</t>
  </si>
  <si>
    <t>TGR5 (GPBAR1)</t>
  </si>
  <si>
    <t>G protein-coupled bile acid receptor 1</t>
  </si>
  <si>
    <t>Bileacid</t>
  </si>
  <si>
    <t>G protein-coupled receptor 182</t>
  </si>
  <si>
    <t>G protein-coupled receptor 179</t>
  </si>
  <si>
    <t>G protein-coupled receptor 176</t>
  </si>
  <si>
    <t>G protein-coupled receptor 174</t>
  </si>
  <si>
    <t>G protein-coupled receptor 173</t>
  </si>
  <si>
    <t>G protein-coupled receptor 171</t>
  </si>
  <si>
    <t>G protein-coupled receptor 162</t>
  </si>
  <si>
    <t>G protein-coupled receptor 161</t>
  </si>
  <si>
    <t>G protein-coupled receptor 160</t>
  </si>
  <si>
    <t>G protein-coupled receptor 158</t>
  </si>
  <si>
    <t>G protein-coupled receptor 157</t>
  </si>
  <si>
    <t>G protein-coupled receptor 156</t>
  </si>
  <si>
    <t>G protein-coupled receptor 153</t>
  </si>
  <si>
    <t>G protein-coupled receptor 152</t>
  </si>
  <si>
    <t>G protein-coupled receptor 151</t>
  </si>
  <si>
    <t>G protein-coupled receptor 150</t>
  </si>
  <si>
    <t>G protein-coupled receptor 149</t>
  </si>
  <si>
    <t>G protein-coupled receptor 148</t>
  </si>
  <si>
    <t>G protein-coupled receptor 146</t>
  </si>
  <si>
    <t>G protein-coupled receptor 143</t>
  </si>
  <si>
    <t>G protein-coupled receptor 142</t>
  </si>
  <si>
    <t>G protein-coupled receptor 141</t>
  </si>
  <si>
    <t>G protein-coupled receptor 139</t>
  </si>
  <si>
    <t>G protein-coupled receptor 135</t>
  </si>
  <si>
    <t>G protein-coupled receptor 132</t>
  </si>
  <si>
    <t>G protein-coupled receptor 119</t>
  </si>
  <si>
    <t>G protein-coupled receptor 107</t>
  </si>
  <si>
    <t>G protein-coupled receptor 101</t>
  </si>
  <si>
    <t>GLP-2R</t>
  </si>
  <si>
    <t>glucagon like peptide 2 receptor</t>
  </si>
  <si>
    <t>GLP-1R</t>
  </si>
  <si>
    <t>glucagon like peptide 1 receptor</t>
  </si>
  <si>
    <t>growth hormone releasing hormone receptor</t>
  </si>
  <si>
    <t>cholecystokinin B receptor</t>
  </si>
  <si>
    <r>
      <t>CCK</t>
    </r>
    <r>
      <rPr>
        <vertAlign val="subscript"/>
        <sz val="11"/>
        <color theme="1"/>
        <rFont val="Calibri (Body)"/>
      </rPr>
      <t>2</t>
    </r>
  </si>
  <si>
    <t>galanin receptor 3</t>
  </si>
  <si>
    <r>
      <t>GAL</t>
    </r>
    <r>
      <rPr>
        <vertAlign val="subscript"/>
        <sz val="11"/>
        <color theme="1"/>
        <rFont val="Calibri (Body)"/>
      </rPr>
      <t>3</t>
    </r>
  </si>
  <si>
    <t>galanin receptor 2</t>
  </si>
  <si>
    <r>
      <t>GAL</t>
    </r>
    <r>
      <rPr>
        <vertAlign val="subscript"/>
        <sz val="11"/>
        <color theme="1"/>
        <rFont val="Calibri (Body)"/>
      </rPr>
      <t>2</t>
    </r>
  </si>
  <si>
    <t>galanin receptor 1</t>
  </si>
  <si>
    <r>
      <t>GAL</t>
    </r>
    <r>
      <rPr>
        <vertAlign val="subscript"/>
        <sz val="11"/>
        <color theme="1"/>
        <rFont val="Calibri (Body)"/>
      </rPr>
      <t>1</t>
    </r>
  </si>
  <si>
    <t>gamma-aminobutyric acid type B receptor subunit 2</t>
  </si>
  <si>
    <t>GABA&lt;sub&gt;B&lt;/sub&gt;</t>
  </si>
  <si>
    <r>
      <t>GABA</t>
    </r>
    <r>
      <rPr>
        <vertAlign val="subscript"/>
        <sz val="11"/>
        <color theme="1"/>
        <rFont val="Calibri (Body)"/>
      </rPr>
      <t>B2</t>
    </r>
  </si>
  <si>
    <t>gamma-aminobutyric acid type B receptor subunit 1</t>
  </si>
  <si>
    <r>
      <t>GABA</t>
    </r>
    <r>
      <rPr>
        <vertAlign val="subscript"/>
        <sz val="11"/>
        <color theme="1"/>
        <rFont val="Calibri (Body)"/>
      </rPr>
      <t>B1</t>
    </r>
  </si>
  <si>
    <t>G protein-coupled receptor 37 like 1</t>
  </si>
  <si>
    <t>G protein-coupled receptor 137</t>
  </si>
  <si>
    <t>frizzled class receptor 9</t>
  </si>
  <si>
    <r>
      <t>FZD</t>
    </r>
    <r>
      <rPr>
        <vertAlign val="subscript"/>
        <sz val="11"/>
        <color theme="1"/>
        <rFont val="Calibri (Body)"/>
      </rPr>
      <t>9</t>
    </r>
  </si>
  <si>
    <t>frizzled class receptor 8</t>
  </si>
  <si>
    <r>
      <t>FZD</t>
    </r>
    <r>
      <rPr>
        <vertAlign val="subscript"/>
        <sz val="11"/>
        <color theme="1"/>
        <rFont val="Calibri (Body)"/>
      </rPr>
      <t>8</t>
    </r>
  </si>
  <si>
    <t>frizzled class receptor 7</t>
  </si>
  <si>
    <r>
      <t>FZD</t>
    </r>
    <r>
      <rPr>
        <vertAlign val="subscript"/>
        <sz val="11"/>
        <color theme="1"/>
        <rFont val="Calibri (Body)"/>
      </rPr>
      <t>7</t>
    </r>
  </si>
  <si>
    <t>frizzled class receptor 6</t>
  </si>
  <si>
    <r>
      <t>FZD</t>
    </r>
    <r>
      <rPr>
        <vertAlign val="subscript"/>
        <sz val="11"/>
        <color theme="1"/>
        <rFont val="Calibri (Body)"/>
      </rPr>
      <t>6</t>
    </r>
  </si>
  <si>
    <t>frizzled class receptor 5</t>
  </si>
  <si>
    <r>
      <t>FZD</t>
    </r>
    <r>
      <rPr>
        <vertAlign val="subscript"/>
        <sz val="11"/>
        <color theme="1"/>
        <rFont val="Calibri (Body)"/>
      </rPr>
      <t>5</t>
    </r>
  </si>
  <si>
    <t>frizzled class receptor 4</t>
  </si>
  <si>
    <r>
      <t>FZD</t>
    </r>
    <r>
      <rPr>
        <vertAlign val="subscript"/>
        <sz val="11"/>
        <color theme="1"/>
        <rFont val="Calibri (Body)"/>
      </rPr>
      <t>4</t>
    </r>
  </si>
  <si>
    <t>frizzled class receptor 3</t>
  </si>
  <si>
    <r>
      <t>FZD</t>
    </r>
    <r>
      <rPr>
        <vertAlign val="subscript"/>
        <sz val="11"/>
        <color theme="1"/>
        <rFont val="Calibri (Body)"/>
      </rPr>
      <t>3</t>
    </r>
  </si>
  <si>
    <t>frizzled class receptor 2</t>
  </si>
  <si>
    <r>
      <t>FZD</t>
    </r>
    <r>
      <rPr>
        <vertAlign val="subscript"/>
        <sz val="11"/>
        <color theme="1"/>
        <rFont val="Calibri (Body)"/>
      </rPr>
      <t>2</t>
    </r>
  </si>
  <si>
    <t>frizzled class receptor 10</t>
  </si>
  <si>
    <r>
      <t>FZD</t>
    </r>
    <r>
      <rPr>
        <vertAlign val="subscript"/>
        <sz val="11"/>
        <color theme="1"/>
        <rFont val="Calibri (Body)"/>
      </rPr>
      <t>10</t>
    </r>
  </si>
  <si>
    <t>frizzled class receptor 1</t>
  </si>
  <si>
    <r>
      <t>FZD</t>
    </r>
    <r>
      <rPr>
        <vertAlign val="subscript"/>
        <sz val="11"/>
        <color theme="1"/>
        <rFont val="Calibri (Body)"/>
      </rPr>
      <t>1</t>
    </r>
  </si>
  <si>
    <t>follicle stimulating hormone receptor</t>
  </si>
  <si>
    <t>formyl peptide receptor 3</t>
  </si>
  <si>
    <t>Formylpeptide</t>
  </si>
  <si>
    <t>formyl peptide receptor 2</t>
  </si>
  <si>
    <t>formyl peptide receptor 1</t>
  </si>
  <si>
    <t>free fatty acid receptor 1</t>
  </si>
  <si>
    <t>endothelin receptor type B</t>
  </si>
  <si>
    <t>Endothelin</t>
  </si>
  <si>
    <r>
      <t>ET</t>
    </r>
    <r>
      <rPr>
        <vertAlign val="subscript"/>
        <sz val="11"/>
        <color theme="1"/>
        <rFont val="Calibri (Body)"/>
      </rPr>
      <t>B</t>
    </r>
  </si>
  <si>
    <t>dopamine receptor D4</t>
  </si>
  <si>
    <r>
      <t>D</t>
    </r>
    <r>
      <rPr>
        <vertAlign val="subscript"/>
        <sz val="11"/>
        <color theme="1"/>
        <rFont val="Calibri (Body)"/>
      </rPr>
      <t>4</t>
    </r>
  </si>
  <si>
    <t>dopamine receptor D3</t>
  </si>
  <si>
    <r>
      <t>D</t>
    </r>
    <r>
      <rPr>
        <vertAlign val="subscript"/>
        <sz val="11"/>
        <color theme="1"/>
        <rFont val="Calibri (Body)"/>
      </rPr>
      <t>3</t>
    </r>
  </si>
  <si>
    <t>C-X-C motif chemokine receptor 6</t>
  </si>
  <si>
    <t>C-X-C motif chemokine receptor 5</t>
  </si>
  <si>
    <t>C-X-C motif chemokine receptor 4</t>
  </si>
  <si>
    <t>C-X-C motif chemokine receptor 3</t>
  </si>
  <si>
    <t>C-X-C motif chemokine receptor 2</t>
  </si>
  <si>
    <t>C-X-C motif chemokine receptor 1</t>
  </si>
  <si>
    <t>C-X3-C motif chemokine receptor 1</t>
  </si>
  <si>
    <t>corticotropin releasing hormone receptor 2</t>
  </si>
  <si>
    <t>Corticotropin-releasingfact</t>
  </si>
  <si>
    <r>
      <t>CRF</t>
    </r>
    <r>
      <rPr>
        <vertAlign val="subscript"/>
        <sz val="11"/>
        <color theme="1"/>
        <rFont val="Calibri (Body)"/>
      </rPr>
      <t>2</t>
    </r>
  </si>
  <si>
    <t>corticotropin releasing hormone receptor 1</t>
  </si>
  <si>
    <r>
      <t>CRF</t>
    </r>
    <r>
      <rPr>
        <vertAlign val="subscript"/>
        <sz val="11"/>
        <color theme="1"/>
        <rFont val="Calibri (Body)"/>
      </rPr>
      <t>1</t>
    </r>
  </si>
  <si>
    <t>P34998</t>
  </si>
  <si>
    <t>chemerin chemokine-like receptor 1</t>
  </si>
  <si>
    <t>Chemerinreceptor</t>
  </si>
  <si>
    <t>Chemerin</t>
  </si>
  <si>
    <t>cadherin EGF LAG seven-pass G-type receptor 3</t>
  </si>
  <si>
    <t>Adhesionclassorphans</t>
  </si>
  <si>
    <t>B2</t>
  </si>
  <si>
    <t>cadherin EGF LAG seven-pass G-type receptor 2</t>
  </si>
  <si>
    <t>cadherin EGF LAG seven-pass G-type receptor 1</t>
  </si>
  <si>
    <t>C-C motif chemokine receptor like 2</t>
  </si>
  <si>
    <t>C-C motif chemokine receptor 9</t>
  </si>
  <si>
    <t>C-C motif chemokine receptor 8</t>
  </si>
  <si>
    <t>C-C motif chemokine receptor 7</t>
  </si>
  <si>
    <t>C-C motif chemokine receptor 6</t>
  </si>
  <si>
    <t>C-C motif chemokine receptor 5</t>
  </si>
  <si>
    <t>C-C motif chemokine receptor 4</t>
  </si>
  <si>
    <t>C-C motif chemokine receptor 3</t>
  </si>
  <si>
    <t>C-C motif chemokine receptor 2</t>
  </si>
  <si>
    <t>C-C motif chemokine receptor 10</t>
  </si>
  <si>
    <t>C-C motif chemokine receptor 1</t>
  </si>
  <si>
    <t>calcium sensing receptor</t>
  </si>
  <si>
    <t>CaS</t>
  </si>
  <si>
    <t>calcitonin receptor like receptor</t>
  </si>
  <si>
    <t>Calcitonin receptor-like</t>
  </si>
  <si>
    <r>
      <t>AMY</t>
    </r>
    <r>
      <rPr>
        <vertAlign val="subscript"/>
        <sz val="11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</si>
  <si>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AMY2</t>
  </si>
  <si>
    <r>
      <t>AMY</t>
    </r>
    <r>
      <rPr>
        <vertAlign val="subscript"/>
        <sz val="11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</si>
  <si>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t>CALCR+RAMP2</t>
  </si>
  <si>
    <t>AMY1</t>
  </si>
  <si>
    <r>
      <t>AMY</t>
    </r>
    <r>
      <rPr>
        <vertAlign val="subscript"/>
        <sz val="11"/>
        <color theme="1"/>
        <rFont val="Calibri (Body)"/>
      </rPr>
      <t>1</t>
    </r>
  </si>
  <si>
    <t>CALCR+RAMP1</t>
  </si>
  <si>
    <t>CTR (hCALCR)</t>
  </si>
  <si>
    <t>calcitonin receptor</t>
  </si>
  <si>
    <t>complement component 5a receptor 2</t>
  </si>
  <si>
    <t>Complementpeptide</t>
  </si>
  <si>
    <r>
      <t>C5a</t>
    </r>
    <r>
      <rPr>
        <vertAlign val="subscript"/>
        <sz val="11"/>
        <color theme="1"/>
        <rFont val="Calibri (Body)"/>
      </rPr>
      <t>2</t>
    </r>
  </si>
  <si>
    <t>C5aR1</t>
  </si>
  <si>
    <t>complement C5a receptor 1</t>
  </si>
  <si>
    <r>
      <t>C5a</t>
    </r>
    <r>
      <rPr>
        <vertAlign val="subscript"/>
        <sz val="11"/>
        <color theme="1"/>
        <rFont val="Calibri (Body)"/>
      </rPr>
      <t>1</t>
    </r>
  </si>
  <si>
    <t>complement C3a receptor 1</t>
  </si>
  <si>
    <t>bombesin receptor subtype 3</t>
  </si>
  <si>
    <r>
      <t>BB</t>
    </r>
    <r>
      <rPr>
        <vertAlign val="subscript"/>
        <sz val="11"/>
        <color theme="1"/>
        <rFont val="Calibri (Body)"/>
      </rPr>
      <t>3</t>
    </r>
  </si>
  <si>
    <t>angiotensin II receptor type 2</t>
  </si>
  <si>
    <t>Angiotensin</t>
  </si>
  <si>
    <r>
      <t>AT</t>
    </r>
    <r>
      <rPr>
        <vertAlign val="subscript"/>
        <sz val="11"/>
        <color theme="1"/>
        <rFont val="Calibri (Body)"/>
      </rPr>
      <t>2</t>
    </r>
  </si>
  <si>
    <t>adhesion G protein-coupled receptor V1</t>
  </si>
  <si>
    <t>ADGRV1</t>
  </si>
  <si>
    <t>adhesion G protein-coupled receptor L4</t>
  </si>
  <si>
    <t>adhesion G protein-coupled receptor L3</t>
  </si>
  <si>
    <t>adhesion G protein-coupled receptor L2</t>
  </si>
  <si>
    <t>adhesion G protein-coupled receptor L1</t>
  </si>
  <si>
    <t>adhesion G protein-coupled receptor G7</t>
  </si>
  <si>
    <t>adhesion G protein-coupled receptor G6</t>
  </si>
  <si>
    <t>adhesion G protein-coupled receptor G5</t>
  </si>
  <si>
    <t>adhesion G protein-coupled receptor G4</t>
  </si>
  <si>
    <t>adhesion G protein-coupled receptor G3</t>
  </si>
  <si>
    <t>adhesion G protein-coupled receptor G2</t>
  </si>
  <si>
    <t>adhesion G protein-coupled receptor G1</t>
  </si>
  <si>
    <t>adhesion G protein-coupled receptor F5</t>
  </si>
  <si>
    <t>adhesion G protein-coupled receptor F4</t>
  </si>
  <si>
    <t>adhesion G protein-coupled receptor F3</t>
  </si>
  <si>
    <t>adhesion G protein-coupled receptor F2</t>
  </si>
  <si>
    <t>adhesion G protein-coupled receptor F1</t>
  </si>
  <si>
    <t>adhesion G protein-coupled receptor E5</t>
  </si>
  <si>
    <t>ADGRE5</t>
  </si>
  <si>
    <t>adhesion G protein-coupled receptor E4, pseudogene</t>
  </si>
  <si>
    <t>adhesion G protein-coupled receptor E3</t>
  </si>
  <si>
    <t>adhesion G protein-coupled receptor E2</t>
  </si>
  <si>
    <t>adhesion G protein-coupled receptor E1</t>
  </si>
  <si>
    <t>adhesion G protein-coupled receptor D2</t>
  </si>
  <si>
    <t>adhesion G protein-coupled receptor D1</t>
  </si>
  <si>
    <t>adhesion G protein-coupled receptor B3</t>
  </si>
  <si>
    <t>adhesion G protein-coupled receptor B2</t>
  </si>
  <si>
    <t>adhesion G protein-coupled receptor B1</t>
  </si>
  <si>
    <t>adhesion G protein-coupled receptor A3</t>
  </si>
  <si>
    <t>adhesion G protein-coupled receptor A2</t>
  </si>
  <si>
    <t>adhesion G protein-coupled receptor A1</t>
  </si>
  <si>
    <t>adrenoceptor beta 3</t>
  </si>
  <si>
    <r>
      <t>β</t>
    </r>
    <r>
      <rPr>
        <vertAlign val="subscript"/>
        <sz val="11"/>
        <color theme="1"/>
        <rFont val="Calibri (Body)"/>
      </rPr>
      <t>3</t>
    </r>
  </si>
  <si>
    <t>adrenoceptor alpha 1D</t>
  </si>
  <si>
    <r>
      <t>α</t>
    </r>
    <r>
      <rPr>
        <vertAlign val="subscript"/>
        <sz val="11"/>
        <color theme="1"/>
        <rFont val="Calibri (Body)"/>
      </rPr>
      <t>1D</t>
    </r>
  </si>
  <si>
    <t>adrenoceptor alpha 1B</t>
  </si>
  <si>
    <r>
      <t>α</t>
    </r>
    <r>
      <rPr>
        <vertAlign val="subscript"/>
        <sz val="11"/>
        <color theme="1"/>
        <rFont val="Calibri (Body)"/>
      </rPr>
      <t>1B</t>
    </r>
  </si>
  <si>
    <t>melanocortin 2 receptor</t>
  </si>
  <si>
    <r>
      <t>MC</t>
    </r>
    <r>
      <rPr>
        <vertAlign val="subscript"/>
        <sz val="11"/>
        <color theme="1"/>
        <rFont val="Calibri (Body)"/>
      </rPr>
      <t>2</t>
    </r>
  </si>
  <si>
    <t>cholinergic receptor muscarinic 5</t>
  </si>
  <si>
    <t>Acetylcholine(muscarinic)</t>
  </si>
  <si>
    <r>
      <t>M</t>
    </r>
    <r>
      <rPr>
        <vertAlign val="subscript"/>
        <sz val="11"/>
        <color theme="1"/>
        <rFont val="Calibri (Body)"/>
      </rPr>
      <t>5</t>
    </r>
  </si>
  <si>
    <t>atypical chemokine receptor 4</t>
  </si>
  <si>
    <t>atypical chemokine receptor 3</t>
  </si>
  <si>
    <t>atypical chemokine receptor 2</t>
  </si>
  <si>
    <t>atypical chemokine receptor 1 (Duffy blood group)</t>
  </si>
  <si>
    <t>5-hydroxytryptamine receptor 7</t>
  </si>
  <si>
    <t>5-Hydroxytryptamine</t>
  </si>
  <si>
    <r>
      <t>5-HT</t>
    </r>
    <r>
      <rPr>
        <vertAlign val="subscript"/>
        <sz val="11"/>
        <color theme="1"/>
        <rFont val="Calibri (Body)"/>
      </rPr>
      <t>7</t>
    </r>
  </si>
  <si>
    <t>5-hydroxytryptamine receptor 6</t>
  </si>
  <si>
    <r>
      <t>5-HT</t>
    </r>
    <r>
      <rPr>
        <vertAlign val="subscript"/>
        <sz val="11"/>
        <color theme="1"/>
        <rFont val="Calibri (Body)"/>
      </rPr>
      <t>6</t>
    </r>
  </si>
  <si>
    <t>5-hydroxytryptamine receptor 5A</t>
  </si>
  <si>
    <r>
      <t>5-HT</t>
    </r>
    <r>
      <rPr>
        <vertAlign val="subscript"/>
        <sz val="11"/>
        <color theme="1"/>
        <rFont val="Calibri (Body)"/>
      </rPr>
      <t>5A</t>
    </r>
  </si>
  <si>
    <t>5-hydroxytryptamine receptor 4</t>
  </si>
  <si>
    <r>
      <t>5-HT</t>
    </r>
    <r>
      <rPr>
        <vertAlign val="subscript"/>
        <sz val="11"/>
        <color theme="1"/>
        <rFont val="Calibri (Body)"/>
      </rPr>
      <t>4</t>
    </r>
  </si>
  <si>
    <t>5-hydroxytryptamine receptor 1F</t>
  </si>
  <si>
    <r>
      <t>5-HT</t>
    </r>
    <r>
      <rPr>
        <vertAlign val="subscript"/>
        <sz val="11"/>
        <color theme="1"/>
        <rFont val="Calibri (Body)"/>
      </rPr>
      <t>1F</t>
    </r>
  </si>
  <si>
    <t>5-hydroxytryptamine receptor 1E</t>
  </si>
  <si>
    <r>
      <t>5-HT</t>
    </r>
    <r>
      <rPr>
        <vertAlign val="subscript"/>
        <sz val="11"/>
        <color theme="1"/>
        <rFont val="Calibri (Body)"/>
      </rPr>
      <t>1E</t>
    </r>
  </si>
  <si>
    <t>arginine vasopressin receptor 2</t>
  </si>
  <si>
    <r>
      <t>V</t>
    </r>
    <r>
      <rPr>
        <vertAlign val="subscript"/>
        <sz val="11"/>
        <color theme="1"/>
        <rFont val="Calibri (Body)"/>
      </rPr>
      <t>2</t>
    </r>
  </si>
  <si>
    <t>arginine vasopressin receptor 1A</t>
  </si>
  <si>
    <r>
      <t>V</t>
    </r>
    <r>
      <rPr>
        <vertAlign val="subscript"/>
        <sz val="11"/>
        <color theme="1"/>
        <rFont val="Calibri (Body)"/>
      </rPr>
      <t>1A</t>
    </r>
  </si>
  <si>
    <t>SST2A</t>
  </si>
  <si>
    <t>somatostatin receptor 2</t>
  </si>
  <si>
    <t>sphingosine-1-phosphate receptor 1</t>
  </si>
  <si>
    <r>
      <t>S1P</t>
    </r>
    <r>
      <rPr>
        <vertAlign val="subscript"/>
        <sz val="11"/>
        <color theme="1"/>
        <rFont val="Calibri (Body)"/>
      </rPr>
      <t>1</t>
    </r>
  </si>
  <si>
    <t>parathyroid hormone 1 receptor</t>
  </si>
  <si>
    <t>FP (PF2R)</t>
  </si>
  <si>
    <t>prostaglandin F receptor</t>
  </si>
  <si>
    <t>EP4 (PTGER4)</t>
  </si>
  <si>
    <t>prostaglandin E receptor 4</t>
  </si>
  <si>
    <r>
      <t>EP</t>
    </r>
    <r>
      <rPr>
        <vertAlign val="subscript"/>
        <sz val="11"/>
        <color theme="1"/>
        <rFont val="Calibri (Body)"/>
      </rPr>
      <t>4</t>
    </r>
  </si>
  <si>
    <t>EP3 (hPTGER3)</t>
  </si>
  <si>
    <t>prostaglandin E receptor 3</t>
  </si>
  <si>
    <r>
      <t>EP</t>
    </r>
    <r>
      <rPr>
        <vertAlign val="subscript"/>
        <sz val="11"/>
        <color theme="1"/>
        <rFont val="Calibri (Body)"/>
      </rPr>
      <t>3</t>
    </r>
  </si>
  <si>
    <t>EP2R (hTGER2)</t>
  </si>
  <si>
    <t>prostaglandin E receptor 2</t>
  </si>
  <si>
    <r>
      <t>EP</t>
    </r>
    <r>
      <rPr>
        <vertAlign val="subscript"/>
        <sz val="11"/>
        <color theme="1"/>
        <rFont val="Calibri (Body)"/>
      </rPr>
      <t>2</t>
    </r>
  </si>
  <si>
    <t>EP1R (hPTGER1)</t>
  </si>
  <si>
    <t>prostaglandin E receptor 1</t>
  </si>
  <si>
    <r>
      <t>EP</t>
    </r>
    <r>
      <rPr>
        <vertAlign val="subscript"/>
        <sz val="11"/>
        <color theme="1"/>
        <rFont val="Calibri (Body)"/>
      </rPr>
      <t>1</t>
    </r>
  </si>
  <si>
    <t>PAR-2</t>
  </si>
  <si>
    <t>F2R like trypsin receptor 1</t>
  </si>
  <si>
    <t>PAR-1</t>
  </si>
  <si>
    <t>coagulation factor II thrombin receptor</t>
  </si>
  <si>
    <t>P2YR2</t>
  </si>
  <si>
    <t>purinergic receptor P2Y2</t>
  </si>
  <si>
    <r>
      <t>P2Y</t>
    </r>
    <r>
      <rPr>
        <vertAlign val="subscript"/>
        <sz val="11"/>
        <color theme="1"/>
        <rFont val="Calibri (Body)"/>
      </rPr>
      <t>2</t>
    </r>
  </si>
  <si>
    <t>OTR</t>
  </si>
  <si>
    <t>oxytocin receptor</t>
  </si>
  <si>
    <t>CRTR2 (OX2)</t>
  </si>
  <si>
    <t>hypocretin receptor 2</t>
  </si>
  <si>
    <r>
      <t>OX</t>
    </r>
    <r>
      <rPr>
        <vertAlign val="subscript"/>
        <sz val="11"/>
        <color theme="1"/>
        <rFont val="Calibri (Body)"/>
      </rPr>
      <t>2</t>
    </r>
  </si>
  <si>
    <t>opioid related nociceptin receptor 1</t>
  </si>
  <si>
    <t>Opioid</t>
  </si>
  <si>
    <t>opioid receptor mu 1</t>
  </si>
  <si>
    <t>opioid receptor kappa 1</t>
  </si>
  <si>
    <t>opioid receptor delta 1</t>
  </si>
  <si>
    <t>neuropeptide FF receptor 2</t>
  </si>
  <si>
    <t>NeuropeptideFF/neuropeptide</t>
  </si>
  <si>
    <t>neuropeptide FF receptor 1</t>
  </si>
  <si>
    <t>MT2R</t>
  </si>
  <si>
    <t>melatonin receptor 1B</t>
  </si>
  <si>
    <r>
      <t>MT</t>
    </r>
    <r>
      <rPr>
        <vertAlign val="subscript"/>
        <sz val="11"/>
        <color theme="1"/>
        <rFont val="Calibri (Body)"/>
      </rPr>
      <t>2</t>
    </r>
  </si>
  <si>
    <t>MT1R</t>
  </si>
  <si>
    <t>melatonin receptor 1A</t>
  </si>
  <si>
    <r>
      <t>MT</t>
    </r>
    <r>
      <rPr>
        <vertAlign val="subscript"/>
        <sz val="11"/>
        <color theme="1"/>
        <rFont val="Calibri (Body)"/>
      </rPr>
      <t>1</t>
    </r>
  </si>
  <si>
    <t>melanocortin 4 receptor</t>
  </si>
  <si>
    <r>
      <t>MC</t>
    </r>
    <r>
      <rPr>
        <vertAlign val="subscript"/>
        <sz val="11"/>
        <color theme="1"/>
        <rFont val="Calibri (Body)"/>
      </rPr>
      <t>4</t>
    </r>
  </si>
  <si>
    <t>melanocortin 3 receptor</t>
  </si>
  <si>
    <r>
      <t>MC</t>
    </r>
    <r>
      <rPr>
        <vertAlign val="subscript"/>
        <sz val="11"/>
        <color theme="1"/>
        <rFont val="Calibri (Body)"/>
      </rPr>
      <t>3</t>
    </r>
  </si>
  <si>
    <t>BLT2</t>
  </si>
  <si>
    <t>leukotriene B4 receptor 2</t>
  </si>
  <si>
    <r>
      <t>BLT</t>
    </r>
    <r>
      <rPr>
        <vertAlign val="subscript"/>
        <sz val="11"/>
        <color theme="1"/>
        <rFont val="Calibri (Body)"/>
      </rPr>
      <t>2</t>
    </r>
  </si>
  <si>
    <t>BLT1</t>
  </si>
  <si>
    <t>leukotriene B4 receptor</t>
  </si>
  <si>
    <r>
      <t>BLT</t>
    </r>
    <r>
      <rPr>
        <vertAlign val="subscript"/>
        <sz val="11"/>
        <color theme="1"/>
        <rFont val="Calibri (Body)"/>
      </rPr>
      <t>1</t>
    </r>
  </si>
  <si>
    <t>lysophosphatidic acid receptor 2</t>
  </si>
  <si>
    <r>
      <t>LPA</t>
    </r>
    <r>
      <rPr>
        <vertAlign val="subscript"/>
        <sz val="11"/>
        <color theme="1"/>
        <rFont val="Calibri (Body)"/>
      </rPr>
      <t>2</t>
    </r>
  </si>
  <si>
    <t>lysophosphatidic acid receptor 1</t>
  </si>
  <si>
    <r>
      <t>LPA</t>
    </r>
    <r>
      <rPr>
        <vertAlign val="subscript"/>
        <sz val="11"/>
        <color theme="1"/>
        <rFont val="Calibri (Body)"/>
      </rPr>
      <t>1</t>
    </r>
  </si>
  <si>
    <t>H2R</t>
  </si>
  <si>
    <t>histamine receptor H2</t>
  </si>
  <si>
    <r>
      <t>H</t>
    </r>
    <r>
      <rPr>
        <vertAlign val="subscript"/>
        <sz val="11"/>
        <color theme="1"/>
        <rFont val="Calibri (Body)"/>
      </rPr>
      <t>2</t>
    </r>
  </si>
  <si>
    <t>H1R</t>
  </si>
  <si>
    <t>histamine receptor H1</t>
  </si>
  <si>
    <r>
      <t>H</t>
    </r>
    <r>
      <rPr>
        <vertAlign val="subscript"/>
        <sz val="11"/>
        <color theme="1"/>
        <rFont val="Calibri (Body)"/>
      </rPr>
      <t>1</t>
    </r>
  </si>
  <si>
    <t>G protein-coupled receptor 84</t>
  </si>
  <si>
    <t>G protein-coupled receptor 183</t>
  </si>
  <si>
    <t>GnRHR</t>
  </si>
  <si>
    <t>gonadotropin releasing hormone receptor</t>
  </si>
  <si>
    <t>Gonadotrophin-releasinghorm</t>
  </si>
  <si>
    <r>
      <t>GnRH</t>
    </r>
    <r>
      <rPr>
        <vertAlign val="subscript"/>
        <sz val="11"/>
        <color theme="1"/>
        <rFont val="Calibri (Body)"/>
      </rPr>
      <t>1</t>
    </r>
  </si>
  <si>
    <t>gastric inhibitory polypeptide receptor</t>
  </si>
  <si>
    <t>growth hormone secretagogue receptor</t>
  </si>
  <si>
    <t>GPR120s</t>
  </si>
  <si>
    <t>free fatty acid receptor 4</t>
  </si>
  <si>
    <t>GPR41 (FFAR3)</t>
  </si>
  <si>
    <t>free fatty acid receptor 3</t>
  </si>
  <si>
    <t>GPR43 (FFAR2)</t>
  </si>
  <si>
    <t>free fatty acid receptor 2</t>
  </si>
  <si>
    <t>ETAR (Endothelin 1A)</t>
  </si>
  <si>
    <t>endothelin receptor type A</t>
  </si>
  <si>
    <r>
      <t>ET</t>
    </r>
    <r>
      <rPr>
        <vertAlign val="subscript"/>
        <sz val="11"/>
        <color theme="1"/>
        <rFont val="Calibri (Body)"/>
      </rPr>
      <t>A</t>
    </r>
  </si>
  <si>
    <t>D5R</t>
  </si>
  <si>
    <t>dopamine receptor D5</t>
  </si>
  <si>
    <r>
      <t>D</t>
    </r>
    <r>
      <rPr>
        <vertAlign val="subscript"/>
        <sz val="11"/>
        <color theme="1"/>
        <rFont val="Calibri (Body)"/>
      </rPr>
      <t>5</t>
    </r>
  </si>
  <si>
    <t>D2R</t>
  </si>
  <si>
    <t>dopamine receptor D2</t>
  </si>
  <si>
    <r>
      <t>D</t>
    </r>
    <r>
      <rPr>
        <vertAlign val="subscript"/>
        <sz val="11"/>
        <color theme="1"/>
        <rFont val="Calibri (Body)"/>
      </rPr>
      <t>2</t>
    </r>
  </si>
  <si>
    <t>D1R</t>
  </si>
  <si>
    <t>dopamine receptor D1</t>
  </si>
  <si>
    <r>
      <t>D</t>
    </r>
    <r>
      <rPr>
        <vertAlign val="subscript"/>
        <sz val="11"/>
        <color theme="1"/>
        <rFont val="Calibri (Body)"/>
      </rPr>
      <t>1</t>
    </r>
  </si>
  <si>
    <t>CB2</t>
  </si>
  <si>
    <t>cannabinoid receptor 2</t>
  </si>
  <si>
    <t>Cannabinoid</t>
  </si>
  <si>
    <r>
      <t>CB</t>
    </r>
    <r>
      <rPr>
        <vertAlign val="subscript"/>
        <sz val="11"/>
        <color theme="1"/>
        <rFont val="Calibri (Body)"/>
      </rPr>
      <t>2</t>
    </r>
  </si>
  <si>
    <t>CB1</t>
  </si>
  <si>
    <t>cannabinoid receptor 1</t>
  </si>
  <si>
    <r>
      <t>CB</t>
    </r>
    <r>
      <rPr>
        <vertAlign val="subscript"/>
        <sz val="11"/>
        <color theme="1"/>
        <rFont val="Calibri (Body)"/>
      </rPr>
      <t>1</t>
    </r>
  </si>
  <si>
    <t>Cys-LT2R</t>
  </si>
  <si>
    <t>cysteinyl leukotriene receptor 2</t>
  </si>
  <si>
    <r>
      <t>CysLT</t>
    </r>
    <r>
      <rPr>
        <vertAlign val="subscript"/>
        <sz val="11"/>
        <color theme="1"/>
        <rFont val="Calibri (Body)"/>
      </rPr>
      <t>2</t>
    </r>
  </si>
  <si>
    <t>Cys-LT1R</t>
  </si>
  <si>
    <t>cysteinyl leukotriene receptor 1</t>
  </si>
  <si>
    <r>
      <t>CysLT</t>
    </r>
    <r>
      <rPr>
        <vertAlign val="subscript"/>
        <sz val="11"/>
        <color theme="1"/>
        <rFont val="Calibri (Body)"/>
      </rPr>
      <t>1</t>
    </r>
  </si>
  <si>
    <t>CCK1 (CCKA)</t>
  </si>
  <si>
    <t>cholecystokinin A receptor</t>
  </si>
  <si>
    <r>
      <t>CCK</t>
    </r>
    <r>
      <rPr>
        <vertAlign val="subscript"/>
        <sz val="11"/>
        <color theme="1"/>
        <rFont val="Calibri (Body)"/>
      </rPr>
      <t>1</t>
    </r>
  </si>
  <si>
    <t>B2R</t>
  </si>
  <si>
    <t>bradykinin receptor B2</t>
  </si>
  <si>
    <r>
      <t>B</t>
    </r>
    <r>
      <rPr>
        <vertAlign val="subscript"/>
        <sz val="11"/>
        <color theme="1"/>
        <rFont val="Calibri (Body)"/>
      </rPr>
      <t>2</t>
    </r>
  </si>
  <si>
    <t>B1R</t>
  </si>
  <si>
    <t>bradykinin receptor B1</t>
  </si>
  <si>
    <r>
      <t>B</t>
    </r>
    <r>
      <rPr>
        <vertAlign val="subscript"/>
        <sz val="11"/>
        <color theme="1"/>
        <rFont val="Calibri (Body)"/>
      </rPr>
      <t>1</t>
    </r>
  </si>
  <si>
    <t>AT1R</t>
  </si>
  <si>
    <t>angiotensin II receptor type 1</t>
  </si>
  <si>
    <r>
      <t>AT</t>
    </r>
    <r>
      <rPr>
        <vertAlign val="subscript"/>
        <sz val="11"/>
        <color theme="1"/>
        <rFont val="Calibri (Body)"/>
      </rPr>
      <t>1</t>
    </r>
  </si>
  <si>
    <t>β2-AR</t>
  </si>
  <si>
    <t>adrenoceptor beta 2</t>
  </si>
  <si>
    <r>
      <t>β</t>
    </r>
    <r>
      <rPr>
        <vertAlign val="subscript"/>
        <sz val="11"/>
        <color theme="1"/>
        <rFont val="Calibri (Body)"/>
      </rPr>
      <t>2</t>
    </r>
  </si>
  <si>
    <t>β1-AR</t>
  </si>
  <si>
    <t>adrenoceptor beta 1</t>
  </si>
  <si>
    <r>
      <t>β</t>
    </r>
    <r>
      <rPr>
        <vertAlign val="subscript"/>
        <sz val="11"/>
        <color theme="1"/>
        <rFont val="Calibri (Body)"/>
      </rPr>
      <t>1</t>
    </r>
  </si>
  <si>
    <t>α2C-AR</t>
  </si>
  <si>
    <t>adrenoceptor alpha 2C</t>
  </si>
  <si>
    <r>
      <t>α</t>
    </r>
    <r>
      <rPr>
        <vertAlign val="subscript"/>
        <sz val="11"/>
        <color theme="1"/>
        <rFont val="Calibri (Body)"/>
      </rPr>
      <t>2C</t>
    </r>
  </si>
  <si>
    <t>α2B-AR</t>
  </si>
  <si>
    <t>adrenoceptor alpha 2B</t>
  </si>
  <si>
    <r>
      <t>α</t>
    </r>
    <r>
      <rPr>
        <vertAlign val="subscript"/>
        <sz val="11"/>
        <color theme="1"/>
        <rFont val="Calibri (Body)"/>
      </rPr>
      <t>2B</t>
    </r>
  </si>
  <si>
    <t>α2A-AR</t>
  </si>
  <si>
    <t>adrenoceptor alpha 2A</t>
  </si>
  <si>
    <r>
      <t>α</t>
    </r>
    <r>
      <rPr>
        <vertAlign val="subscript"/>
        <sz val="11"/>
        <color theme="1"/>
        <rFont val="Calibri (Body)"/>
      </rPr>
      <t>2A</t>
    </r>
  </si>
  <si>
    <t>α1A-AR</t>
  </si>
  <si>
    <t>adrenoceptor alpha 1A</t>
  </si>
  <si>
    <r>
      <t>α</t>
    </r>
    <r>
      <rPr>
        <vertAlign val="subscript"/>
        <sz val="11"/>
        <color theme="1"/>
        <rFont val="Calibri (Body)"/>
      </rPr>
      <t>1A</t>
    </r>
  </si>
  <si>
    <t>M4R/CHRM4</t>
  </si>
  <si>
    <t>cholinergic receptor muscarinic 4</t>
  </si>
  <si>
    <r>
      <t>M</t>
    </r>
    <r>
      <rPr>
        <vertAlign val="subscript"/>
        <sz val="11"/>
        <color theme="1"/>
        <rFont val="Calibri (Body)"/>
      </rPr>
      <t>4</t>
    </r>
  </si>
  <si>
    <t>M3R/CHRM3</t>
  </si>
  <si>
    <t>cholinergic receptor muscarinic 3</t>
  </si>
  <si>
    <r>
      <t>M</t>
    </r>
    <r>
      <rPr>
        <vertAlign val="subscript"/>
        <sz val="11"/>
        <color theme="1"/>
        <rFont val="Calibri (Body)"/>
      </rPr>
      <t>3</t>
    </r>
  </si>
  <si>
    <t>M2R/CHRM2</t>
  </si>
  <si>
    <t>cholinergic receptor muscarinic 2</t>
  </si>
  <si>
    <r>
      <t>M</t>
    </r>
    <r>
      <rPr>
        <vertAlign val="subscript"/>
        <sz val="11"/>
        <color theme="1"/>
        <rFont val="Calibri (Body)"/>
      </rPr>
      <t>2</t>
    </r>
  </si>
  <si>
    <t>M1R/CHRM1</t>
  </si>
  <si>
    <t>cholinergic receptor muscarinic 1</t>
  </si>
  <si>
    <r>
      <t>M</t>
    </r>
    <r>
      <rPr>
        <vertAlign val="subscript"/>
        <sz val="11"/>
        <color theme="1"/>
        <rFont val="Calibri (Body)"/>
      </rPr>
      <t>1</t>
    </r>
  </si>
  <si>
    <t>A3</t>
  </si>
  <si>
    <t>adenosine A3 receptor</t>
  </si>
  <si>
    <r>
      <t>A</t>
    </r>
    <r>
      <rPr>
        <vertAlign val="subscript"/>
        <sz val="11"/>
        <color theme="1"/>
        <rFont val="Calibri (Body)"/>
      </rPr>
      <t>3</t>
    </r>
  </si>
  <si>
    <t>A2B</t>
  </si>
  <si>
    <t>adenosine A2b receptor</t>
  </si>
  <si>
    <r>
      <t>A</t>
    </r>
    <r>
      <rPr>
        <vertAlign val="subscript"/>
        <sz val="11"/>
        <color theme="1"/>
        <rFont val="Calibri (Body)"/>
      </rPr>
      <t>2B</t>
    </r>
  </si>
  <si>
    <t>adenosine A2a receptor</t>
  </si>
  <si>
    <r>
      <t>A</t>
    </r>
    <r>
      <rPr>
        <vertAlign val="subscript"/>
        <sz val="11"/>
        <color theme="1"/>
        <rFont val="Calibri (Body)"/>
      </rPr>
      <t>2A</t>
    </r>
  </si>
  <si>
    <t>A1</t>
  </si>
  <si>
    <t>adenosine A1 receptor</t>
  </si>
  <si>
    <r>
      <t>A</t>
    </r>
    <r>
      <rPr>
        <vertAlign val="subscript"/>
        <sz val="11"/>
        <color theme="1"/>
        <rFont val="Calibri (Body)"/>
      </rPr>
      <t>1</t>
    </r>
  </si>
  <si>
    <t>5-HT2C</t>
  </si>
  <si>
    <t>5-hydroxytryptamine receptor 2C</t>
  </si>
  <si>
    <r>
      <t>5-HT</t>
    </r>
    <r>
      <rPr>
        <vertAlign val="subscript"/>
        <sz val="11"/>
        <color theme="1"/>
        <rFont val="Calibri (Body)"/>
      </rPr>
      <t>2C</t>
    </r>
  </si>
  <si>
    <t>5-HT2B</t>
  </si>
  <si>
    <t>5-hydroxytryptamine receptor 2B</t>
  </si>
  <si>
    <r>
      <t>5-HT</t>
    </r>
    <r>
      <rPr>
        <vertAlign val="subscript"/>
        <sz val="11"/>
        <color theme="1"/>
        <rFont val="Calibri (Body)"/>
      </rPr>
      <t>2B</t>
    </r>
  </si>
  <si>
    <t>5-HT2A</t>
  </si>
  <si>
    <t>5-hydroxytryptamine receptor 2A</t>
  </si>
  <si>
    <r>
      <t>5-HT</t>
    </r>
    <r>
      <rPr>
        <vertAlign val="subscript"/>
        <sz val="11"/>
        <color theme="1"/>
        <rFont val="Calibri (Body)"/>
      </rPr>
      <t>2A</t>
    </r>
  </si>
  <si>
    <t>5-HT1D</t>
  </si>
  <si>
    <t>5-hydroxytryptamine receptor 1D</t>
  </si>
  <si>
    <r>
      <t>5-HT</t>
    </r>
    <r>
      <rPr>
        <vertAlign val="subscript"/>
        <sz val="11"/>
        <color theme="1"/>
        <rFont val="Calibri (Body)"/>
      </rPr>
      <t>1D</t>
    </r>
  </si>
  <si>
    <t>5-HT1B</t>
  </si>
  <si>
    <t>5-hydroxytryptamine receptor 1B</t>
  </si>
  <si>
    <r>
      <t>5-HT</t>
    </r>
    <r>
      <rPr>
        <vertAlign val="subscript"/>
        <sz val="11"/>
        <color theme="1"/>
        <rFont val="Calibri (Body)"/>
      </rPr>
      <t>1B</t>
    </r>
  </si>
  <si>
    <t>5-HT1A</t>
  </si>
  <si>
    <t>5-hydroxytryptamine receptor 1A</t>
  </si>
  <si>
    <r>
      <t>5-HT</t>
    </r>
    <r>
      <rPr>
        <vertAlign val="subscript"/>
        <sz val="11"/>
        <color theme="1"/>
        <rFont val="Calibri (Body)"/>
      </rPr>
      <t>1A</t>
    </r>
  </si>
  <si>
    <t>HGNC</t>
  </si>
  <si>
    <t>Receptor family</t>
  </si>
  <si>
    <t>Ligand type</t>
  </si>
  <si>
    <t>GtP ID</t>
  </si>
  <si>
    <r>
      <t xml:space="preserve">Receptor
</t>
    </r>
    <r>
      <rPr>
        <sz val="11"/>
        <color theme="1"/>
        <rFont val="Arial"/>
        <family val="2"/>
      </rPr>
      <t>(UniProt)</t>
    </r>
  </si>
  <si>
    <t>Author
IUPHAR
name</t>
  </si>
  <si>
    <t>Max
BRET
mean
GsL</t>
  </si>
  <si>
    <t>Max
BRET
mean
GoA</t>
  </si>
  <si>
    <t>Max
BRET
mean
Gq</t>
  </si>
  <si>
    <t>Max
BRET
mean
G15</t>
  </si>
  <si>
    <t>Max
BRET
mean
G13</t>
  </si>
  <si>
    <t>Bouvier
log(
Emax
/EC50
Gq</t>
  </si>
  <si>
    <t>Inoue
log(
Emax
/EC50
Gq</t>
  </si>
  <si>
    <t>I-Basal
SD
GsL</t>
  </si>
  <si>
    <t>Inoue
Emax
Gq</t>
  </si>
  <si>
    <t>Emax
raw
GsL</t>
  </si>
  <si>
    <t>Emax
raw
Golf</t>
  </si>
  <si>
    <t>Emax
raw
Gi1</t>
  </si>
  <si>
    <t>Emax
raw
Gi2</t>
  </si>
  <si>
    <t>Emax
raw
Gi3</t>
  </si>
  <si>
    <t>Emax
raw
GoA</t>
  </si>
  <si>
    <t>Emax
raw
GoB</t>
  </si>
  <si>
    <t>Emax
raw
Gz</t>
  </si>
  <si>
    <t>Emax
raw
Gq</t>
  </si>
  <si>
    <t>Emax
raw
G11</t>
  </si>
  <si>
    <t>Emax
raw
G14</t>
  </si>
  <si>
    <t>Emax
raw
G15</t>
  </si>
  <si>
    <t>Emax
raw
G12</t>
  </si>
  <si>
    <t>Emax
raw
G13</t>
  </si>
  <si>
    <t>#SDs
Golf</t>
  </si>
  <si>
    <t>#SDs
Gi3</t>
  </si>
  <si>
    <t>Inoue
#SDs
Gq</t>
  </si>
  <si>
    <t>Inoue
pEC50
Gq</t>
  </si>
  <si>
    <t>x</t>
  </si>
  <si>
    <t>Iuniq</t>
  </si>
  <si>
    <t>Marte-
myanov
coupling</t>
  </si>
  <si>
    <t>Bouvier
coupling</t>
  </si>
  <si>
    <t>Inoue
Coupling</t>
  </si>
  <si>
    <t>Inoue
uniqu</t>
  </si>
  <si>
    <t>Marte-
myanov
Kon
mean
Gq</t>
  </si>
  <si>
    <t>Comp
Gs</t>
  </si>
  <si>
    <t>Comp
Gi/o</t>
  </si>
  <si>
    <t>Comp
Gq/11</t>
  </si>
  <si>
    <t>Comp
G12/13</t>
  </si>
  <si>
    <t>Diff</t>
  </si>
  <si>
    <t>Same - Diff</t>
  </si>
  <si>
    <t>Tot</t>
  </si>
  <si>
    <t>Same
1'
Gs</t>
  </si>
  <si>
    <t>Same
1'
Gi/o</t>
  </si>
  <si>
    <t>Same
1'
Gq/11</t>
  </si>
  <si>
    <t>Same
1'
G12/13</t>
  </si>
  <si>
    <t>Missing
Gs</t>
  </si>
  <si>
    <t>Missing
Gi/o</t>
  </si>
  <si>
    <t>Missing
Gq/11</t>
  </si>
  <si>
    <t>Missing
G12/13</t>
  </si>
  <si>
    <t>Re-ranked
1'
Gs</t>
  </si>
  <si>
    <t>Re-ranked
1'
Gi/o</t>
  </si>
  <si>
    <t>Re-ranked
1'
Gq/11</t>
  </si>
  <si>
    <t>Re-ranked
1'
G12/13</t>
  </si>
  <si>
    <t>No.
GtoPdb
1'</t>
  </si>
  <si>
    <t>1'
rank
diff
G12/13</t>
  </si>
  <si>
    <t>1'
rank
diff
Gq/11</t>
  </si>
  <si>
    <t>1'
rank
diff
Gi/o</t>
  </si>
  <si>
    <t>1'
rank
diff
Gs</t>
  </si>
  <si>
    <t>This shows that Martenyanovs subtypes are often not representative for the overall G protein famiilies</t>
  </si>
  <si>
    <t>These rankings will change if using  Bouvier instead of GtoPdb</t>
  </si>
  <si>
    <t>GtoPdb family ranks</t>
  </si>
  <si>
    <t>Bouvier family ranks</t>
  </si>
  <si>
    <t>Rank
GsL</t>
  </si>
  <si>
    <t>Rank
Gi1</t>
  </si>
  <si>
    <t>Rank
Gi2</t>
  </si>
  <si>
    <t>Rank
GoA</t>
  </si>
  <si>
    <t>Rank
GoB</t>
  </si>
  <si>
    <t>Rank
Gz</t>
  </si>
  <si>
    <t>Rank
Gq</t>
  </si>
  <si>
    <t>Rank
G11</t>
  </si>
  <si>
    <t>Rank
G14</t>
  </si>
  <si>
    <t>Rank
G15</t>
  </si>
  <si>
    <t>Rank
G12</t>
  </si>
  <si>
    <t>Rank
G13</t>
  </si>
  <si>
    <t>log(Emax
/EC50)
GsFam</t>
  </si>
  <si>
    <t>log(Emax
/EC50)
Gi/oFam</t>
  </si>
  <si>
    <t>log(Emax
/EC50)
Gq/11Fam</t>
  </si>
  <si>
    <t>log(Emax
/EC50)
G12/13Fam</t>
  </si>
  <si>
    <t>Rank
GsS</t>
  </si>
  <si>
    <t>Rank
Golf</t>
  </si>
  <si>
    <t>Rank
Ggust</t>
  </si>
  <si>
    <t>Rank
Gi3</t>
  </si>
  <si>
    <t>% of 1' subtype
GsL</t>
  </si>
  <si>
    <t>% of 1' subtype
Gi1</t>
  </si>
  <si>
    <t>% of 1' subtype
Gi2</t>
  </si>
  <si>
    <t>% of 1' subtype
GoA</t>
  </si>
  <si>
    <t>% of 1' subtype
GoB</t>
  </si>
  <si>
    <t>% of 1' subtype
Gz</t>
  </si>
  <si>
    <t>% of 1' subtype
Gq</t>
  </si>
  <si>
    <t>% of 1' subtype
G11</t>
  </si>
  <si>
    <t>% of 1' subtype
G14</t>
  </si>
  <si>
    <t>% of 1' subtype
G15</t>
  </si>
  <si>
    <t>% of 1' subtype
G12</t>
  </si>
  <si>
    <t>% of 1' subtype
G13</t>
  </si>
  <si>
    <t>% of 1'
family
GsFam</t>
  </si>
  <si>
    <t>% of 1'
family
Gi/oFam</t>
  </si>
  <si>
    <t>% of 1'
family
Gq/11Fam</t>
  </si>
  <si>
    <t>% of 1'
family
G12/13Fam</t>
  </si>
  <si>
    <t>% of 1' subtype
GsS</t>
  </si>
  <si>
    <t>% of 1' subtype
Golf</t>
  </si>
  <si>
    <t>% of 1' subtype
Gi3</t>
  </si>
  <si>
    <t>% of 1' subtype
Ggust</t>
  </si>
  <si>
    <t>Primary
(1')
subtype</t>
  </si>
  <si>
    <t>Rank
Gs
fam</t>
  </si>
  <si>
    <t>Rank
Gi/o
fam</t>
  </si>
  <si>
    <t>Rank
Gq/11
fam</t>
  </si>
  <si>
    <t>Rank
G12/13
fam</t>
  </si>
  <si>
    <t>Prostaglandin H2</t>
  </si>
  <si>
    <t>Phys/
Surr</t>
  </si>
  <si>
    <t>Phys</t>
  </si>
  <si>
    <t>Surr</t>
  </si>
  <si>
    <t>Phys/Surr</t>
  </si>
  <si>
    <r>
      <t>Conc.
(</t>
    </r>
    <r>
      <rPr>
        <b/>
        <sz val="11"/>
        <color theme="1" tint="0.499984740745262"/>
        <rFont val="Symbol"/>
        <family val="1"/>
        <charset val="2"/>
      </rPr>
      <t>m</t>
    </r>
    <r>
      <rPr>
        <b/>
        <sz val="11"/>
        <color theme="1" tint="0.499984740745262"/>
        <rFont val="Arial"/>
        <family val="2"/>
      </rPr>
      <t>M)</t>
    </r>
  </si>
  <si>
    <r>
      <t>M</t>
    </r>
    <r>
      <rPr>
        <vertAlign val="subscript"/>
        <sz val="11"/>
        <color theme="1" tint="0.499984740745262"/>
        <rFont val="Arial"/>
        <family val="2"/>
      </rPr>
      <t>1</t>
    </r>
  </si>
  <si>
    <r>
      <t>4.3-4.9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</si>
  <si>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2</t>
    </r>
  </si>
  <si>
    <r>
      <t>4.3-6.5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</si>
  <si>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3</t>
    </r>
  </si>
  <si>
    <r>
      <t>4.5-5.4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</si>
  <si>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4</t>
    </r>
  </si>
  <si>
    <r>
      <t>4.5-5.6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</si>
  <si>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5</t>
    </r>
  </si>
  <si>
    <r>
      <t>6.1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</si>
  <si>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1</t>
    </r>
  </si>
  <si>
    <r>
      <t>~7.0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</si>
  <si>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</si>
  <si>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</si>
  <si>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</si>
  <si>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A</t>
    </r>
    <r>
      <rPr>
        <vertAlign val="subscript"/>
        <sz val="11"/>
        <color theme="1" tint="0.499984740745262"/>
        <rFont val="Arial"/>
        <family val="2"/>
      </rPr>
      <t>3</t>
    </r>
  </si>
  <si>
    <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</si>
  <si>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7.0-9.3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</si>
  <si>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1</t>
    </r>
  </si>
  <si>
    <r>
      <t>4.3-5.6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</si>
  <si>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2</t>
    </r>
  </si>
  <si>
    <r>
      <t>4.7-7.2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</si>
  <si>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3</t>
    </r>
  </si>
  <si>
    <r>
      <t>6.4-7.3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</si>
  <si>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4</t>
    </r>
  </si>
  <si>
    <r>
      <t>7.6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</si>
  <si>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5</t>
    </r>
  </si>
  <si>
    <r>
      <t>6.6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</si>
  <si>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8.3-10.8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</si>
  <si>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1</t>
    </r>
  </si>
  <si>
    <r>
      <t>9.1-10.5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</si>
  <si>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2</t>
    </r>
  </si>
  <si>
    <r>
      <t>8.6-9.1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</si>
  <si>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3</t>
    </r>
  </si>
  <si>
    <r>
      <t>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</si>
  <si>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</si>
  <si>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1</t>
    </r>
  </si>
  <si>
    <r>
      <t>4.7-5.9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</si>
  <si>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2</t>
    </r>
  </si>
  <si>
    <r>
      <t>3.8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</si>
  <si>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3</t>
    </r>
  </si>
  <si>
    <r>
      <t>7.8-8.3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</si>
  <si>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1</t>
    </r>
  </si>
  <si>
    <r>
      <t>9.1-9.7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</si>
  <si>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2</t>
    </r>
  </si>
  <si>
    <r>
      <t>9.4-9.8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</si>
  <si>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2</t>
    </r>
  </si>
  <si>
    <r>
      <t>8.0-9.1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</si>
  <si>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3</t>
    </r>
  </si>
  <si>
    <r>
      <t>7.7-9.2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</si>
  <si>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NPFF</t>
    </r>
    <r>
      <rPr>
        <vertAlign val="subscript"/>
        <sz val="11"/>
        <color theme="1" tint="0.499984740745262"/>
        <rFont val="Arial"/>
        <family val="2"/>
      </rPr>
      <t>1</t>
    </r>
  </si>
  <si>
    <r>
      <t>8.5-9.9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</si>
  <si>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9.7-10.4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</si>
  <si>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8.2-9.6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</si>
  <si>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1</t>
    </r>
  </si>
  <si>
    <r>
      <t>7.8-9.2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</si>
  <si>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2</t>
    </r>
  </si>
  <si>
    <r>
      <t>7.6-8.6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</si>
  <si>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1</t>
    </r>
  </si>
  <si>
    <r>
      <t>7.3-8.0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</si>
  <si>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2</t>
    </r>
  </si>
  <si>
    <r>
      <t>7.5-8.3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</si>
  <si>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3</t>
    </r>
  </si>
  <si>
    <r>
      <t>8.2-9.1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</si>
  <si>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4</t>
    </r>
  </si>
  <si>
    <r>
      <t>8.1-9.1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</si>
  <si>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1A</t>
    </r>
  </si>
  <si>
    <r>
      <t>5-HT</t>
    </r>
    <r>
      <rPr>
        <vertAlign val="subscript"/>
        <sz val="11"/>
        <color theme="1" tint="0.499984740745262"/>
        <rFont val="Arial"/>
        <family val="2"/>
      </rPr>
      <t>1B</t>
    </r>
  </si>
  <si>
    <r>
      <t>7.5-8.4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</si>
  <si>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1D</t>
    </r>
  </si>
  <si>
    <r>
      <t>8.0-9.0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</si>
  <si>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1E</t>
    </r>
  </si>
  <si>
    <r>
      <t>8.0-8.2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</si>
  <si>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1F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</si>
  <si>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</si>
  <si>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2A</t>
    </r>
  </si>
  <si>
    <r>
      <t>8.9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</si>
  <si>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2B</t>
    </r>
  </si>
  <si>
    <r>
      <t>7.9-8.4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</si>
  <si>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2C</t>
    </r>
  </si>
  <si>
    <r>
      <t>6.7-7.9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</si>
  <si>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4B</t>
    </r>
  </si>
  <si>
    <r>
      <t>8.4-8.8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</si>
  <si>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5A</t>
    </r>
  </si>
  <si>
    <r>
      <t>6.7-6.9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</si>
  <si>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6</t>
    </r>
  </si>
  <si>
    <r>
      <t>6.8-7.5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</si>
  <si>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7A</t>
    </r>
  </si>
  <si>
    <r>
      <t>8.1-9.6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</si>
  <si>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7B</t>
    </r>
  </si>
  <si>
    <r>
      <t>SST</t>
    </r>
    <r>
      <rPr>
        <vertAlign val="subscript"/>
        <sz val="11"/>
        <color theme="1" tint="0.499984740745262"/>
        <rFont val="Arial"/>
        <family val="2"/>
      </rPr>
      <t>1</t>
    </r>
  </si>
  <si>
    <r>
      <t>SST</t>
    </r>
    <r>
      <rPr>
        <vertAlign val="subscript"/>
        <sz val="11"/>
        <color theme="1" tint="0.499984740745262"/>
        <rFont val="Arial"/>
        <family val="2"/>
      </rPr>
      <t>2</t>
    </r>
  </si>
  <si>
    <r>
      <t>SST</t>
    </r>
    <r>
      <rPr>
        <vertAlign val="subscript"/>
        <sz val="11"/>
        <color theme="1" tint="0.499984740745262"/>
        <rFont val="Arial"/>
        <family val="2"/>
      </rPr>
      <t>3</t>
    </r>
  </si>
  <si>
    <r>
      <t>SST</t>
    </r>
    <r>
      <rPr>
        <vertAlign val="subscript"/>
        <sz val="11"/>
        <color theme="1" tint="0.499984740745262"/>
        <rFont val="Arial"/>
        <family val="2"/>
      </rPr>
      <t>4</t>
    </r>
  </si>
  <si>
    <r>
      <t>SST</t>
    </r>
    <r>
      <rPr>
        <vertAlign val="subscript"/>
        <sz val="11"/>
        <color theme="1" tint="0.499984740745262"/>
        <rFont val="Arial"/>
        <family val="2"/>
      </rPr>
      <t>5</t>
    </r>
  </si>
  <si>
    <r>
      <t>8.4-9.9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</si>
  <si>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1</t>
    </r>
  </si>
  <si>
    <r>
      <t>8.5-10.3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</si>
  <si>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1A</t>
    </r>
  </si>
  <si>
    <r>
      <t>8.5-9.3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</si>
  <si>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1B</t>
    </r>
  </si>
  <si>
    <r>
      <t>9.0-9.5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</si>
  <si>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2</t>
    </r>
  </si>
  <si>
    <r>
      <t>7.9-9.1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</si>
  <si>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PAC</t>
    </r>
    <r>
      <rPr>
        <vertAlign val="subscript"/>
        <sz val="11"/>
        <color theme="1" tint="0.499984740745262"/>
        <rFont val="Arial"/>
        <family val="2"/>
      </rPr>
      <t>1</t>
    </r>
  </si>
  <si>
    <r>
      <t>&lt;6.0–8.4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</si>
  <si>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1</t>
    </r>
  </si>
  <si>
    <r>
      <t>7.9-10.0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</si>
  <si>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2</t>
    </r>
  </si>
  <si>
    <r>
      <t>7.3-9.3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</si>
  <si>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MC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</si>
  <si>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</si>
  <si>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4</t>
    </r>
  </si>
  <si>
    <r>
      <t>7.4-8.0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</si>
  <si>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5</t>
    </r>
  </si>
  <si>
    <r>
      <t>6.9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d)</t>
    </r>
  </si>
  <si>
    <r>
      <t>MC</t>
    </r>
    <r>
      <rPr>
        <vertAlign val="subscript"/>
        <sz val="11"/>
        <color theme="1" tint="0.499984740745262"/>
        <rFont val="Arial"/>
        <family val="2"/>
      </rPr>
      <t>1</t>
    </r>
  </si>
  <si>
    <r>
      <t>6.2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</si>
  <si>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2</t>
    </r>
  </si>
  <si>
    <r>
      <t>6.3-8.2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</si>
  <si>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9.0-11.2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</si>
  <si>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A</t>
    </r>
  </si>
  <si>
    <r>
      <t>8.2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</si>
  <si>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B</t>
    </r>
  </si>
  <si>
    <r>
      <t>GABA</t>
    </r>
    <r>
      <rPr>
        <vertAlign val="subscript"/>
        <sz val="11"/>
        <color theme="1" tint="0.499984740745262"/>
        <rFont val="Arial"/>
        <family val="2"/>
      </rPr>
      <t>B</t>
    </r>
  </si>
  <si>
    <r>
      <t>4.5-4.6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</si>
  <si>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</si>
  <si>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1</t>
    </r>
  </si>
  <si>
    <r>
      <t>6.4-6.5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</si>
  <si>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2</t>
    </r>
  </si>
  <si>
    <r>
      <t>4.7-5.4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</si>
  <si>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3</t>
    </r>
  </si>
  <si>
    <r>
      <t>7.4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</si>
  <si>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BRET buffer w/o Cl</t>
    </r>
    <r>
      <rPr>
        <vertAlign val="superscript"/>
        <sz val="11"/>
        <color theme="1" tint="0.499984740745262"/>
        <rFont val="Arial"/>
        <family val="2"/>
      </rPr>
      <t>-</t>
    </r>
  </si>
  <si>
    <r>
      <t>mGlu</t>
    </r>
    <r>
      <rPr>
        <vertAlign val="subscript"/>
        <sz val="11"/>
        <color theme="1" tint="0.499984740745262"/>
        <rFont val="Arial"/>
        <family val="2"/>
      </rPr>
      <t>4</t>
    </r>
  </si>
  <si>
    <r>
      <t>4.7-5.5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</si>
  <si>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5</t>
    </r>
  </si>
  <si>
    <r>
      <t>5.0-5.5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</si>
  <si>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6</t>
    </r>
  </si>
  <si>
    <r>
      <t>4.8-5.2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</si>
  <si>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7</t>
    </r>
  </si>
  <si>
    <r>
      <t>3.1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</si>
  <si>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8</t>
    </r>
  </si>
  <si>
    <r>
      <t>4.9-5.6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</si>
  <si>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1</t>
    </r>
  </si>
  <si>
    <r>
      <t>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</si>
  <si>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2</t>
    </r>
  </si>
  <si>
    <r>
      <t>9.3-9.5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</si>
  <si>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4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</si>
  <si>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</si>
  <si>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5</t>
    </r>
  </si>
  <si>
    <r>
      <t>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</si>
  <si>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NTS</t>
    </r>
    <r>
      <rPr>
        <vertAlign val="subscript"/>
        <sz val="11"/>
        <color theme="1" tint="0.499984740745262"/>
        <rFont val="Arial"/>
        <family val="2"/>
      </rPr>
      <t>1</t>
    </r>
  </si>
  <si>
    <r>
      <t>8.3-9.7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</si>
  <si>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CB</t>
    </r>
    <r>
      <rPr>
        <vertAlign val="subscript"/>
        <sz val="11"/>
        <color theme="1" tint="0.499984740745262"/>
        <rFont val="Arial"/>
        <family val="2"/>
      </rPr>
      <t>1</t>
    </r>
  </si>
  <si>
    <r>
      <t>6.3-7.0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</si>
  <si>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7.9-9.0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</si>
  <si>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</si>
  <si>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</si>
  <si>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</si>
  <si>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1A</t>
    </r>
  </si>
  <si>
    <r>
      <t>5.0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</si>
  <si>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1B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</si>
  <si>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1D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</si>
  <si>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</si>
  <si>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5.8-7.4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</si>
  <si>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</si>
  <si>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5.2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</si>
  <si>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2C</t>
    </r>
  </si>
  <si>
    <r>
      <t>5.8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</si>
  <si>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1</t>
    </r>
  </si>
  <si>
    <r>
      <t>5.4-6.0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</si>
  <si>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</si>
  <si>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6.0-6.2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</si>
  <si>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3</t>
    </r>
  </si>
  <si>
    <r>
      <t>3.9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</si>
  <si>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CCK</t>
    </r>
    <r>
      <rPr>
        <vertAlign val="subscript"/>
        <sz val="11"/>
        <color theme="1" tint="0.499984740745262"/>
        <rFont val="Arial"/>
        <family val="2"/>
      </rPr>
      <t>1</t>
    </r>
  </si>
  <si>
    <r>
      <t>CCK</t>
    </r>
    <r>
      <rPr>
        <vertAlign val="subscript"/>
        <sz val="11"/>
        <color theme="1" tint="0.499984740745262"/>
        <rFont val="Arial"/>
        <family val="2"/>
      </rPr>
      <t>2</t>
    </r>
  </si>
  <si>
    <r>
      <t>CRF</t>
    </r>
    <r>
      <rPr>
        <vertAlign val="subscript"/>
        <sz val="11"/>
        <color theme="1" tint="0.499984740745262"/>
        <rFont val="Arial"/>
        <family val="2"/>
      </rPr>
      <t>1</t>
    </r>
  </si>
  <si>
    <r>
      <t>7.1-9.0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</si>
  <si>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CRF</t>
    </r>
    <r>
      <rPr>
        <vertAlign val="subscript"/>
        <sz val="11"/>
        <color theme="1" tint="0.499984740745262"/>
        <rFont val="Arial"/>
        <family val="2"/>
      </rPr>
      <t>2</t>
    </r>
  </si>
  <si>
    <r>
      <t>6.5-7.4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</si>
  <si>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</si>
  <si>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</si>
  <si>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</si>
  <si>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8.5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</si>
  <si>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KISS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>R</t>
    </r>
  </si>
  <si>
    <r>
      <t>OX</t>
    </r>
    <r>
      <rPr>
        <vertAlign val="subscript"/>
        <sz val="11"/>
        <color theme="1" tint="0.499984740745262"/>
        <rFont val="Arial"/>
        <family val="2"/>
      </rPr>
      <t>1</t>
    </r>
  </si>
  <si>
    <r>
      <t>6.5-10.2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</si>
  <si>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OX</t>
    </r>
    <r>
      <rPr>
        <vertAlign val="subscript"/>
        <sz val="11"/>
        <color theme="1" tint="0.499984740745262"/>
        <rFont val="Arial"/>
        <family val="2"/>
      </rPr>
      <t>2</t>
    </r>
  </si>
  <si>
    <r>
      <t>6.5-10.0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</si>
  <si>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PTH</t>
    </r>
    <r>
      <rPr>
        <vertAlign val="subscript"/>
        <sz val="11"/>
        <color theme="1" tint="0.499984740745262"/>
        <rFont val="Arial"/>
        <family val="2"/>
      </rPr>
      <t>1</t>
    </r>
  </si>
  <si>
    <r>
      <t>PTH</t>
    </r>
    <r>
      <rPr>
        <vertAlign val="subscript"/>
        <sz val="11"/>
        <color theme="1" tint="0.499984740745262"/>
        <rFont val="Arial"/>
        <family val="2"/>
      </rPr>
      <t>2</t>
    </r>
  </si>
  <si>
    <r>
      <t>CXCR</t>
    </r>
    <r>
      <rPr>
        <vertAlign val="subscript"/>
        <sz val="11"/>
        <color theme="1" tint="0.499984740745262"/>
        <rFont val="Arial"/>
        <family val="2"/>
      </rPr>
      <t>4</t>
    </r>
  </si>
  <si>
    <r>
      <t>7.7-8.2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</si>
  <si>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SUCR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 xml:space="preserve"> (GPR91)</t>
    </r>
  </si>
  <si>
    <r>
      <t>3.1-4.7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</si>
  <si>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P2Y</t>
    </r>
    <r>
      <rPr>
        <vertAlign val="subscript"/>
        <sz val="11"/>
        <color theme="1" tint="0.499984740745262"/>
        <rFont val="Arial"/>
        <family val="2"/>
      </rPr>
      <t>15</t>
    </r>
    <r>
      <rPr>
        <sz val="11"/>
        <color theme="1" tint="0.499984740745262"/>
        <rFont val="Arial"/>
        <family val="2"/>
      </rPr>
      <t xml:space="preserve"> (GPR99)</t>
    </r>
  </si>
  <si>
    <r>
      <t>3.3-4.5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</si>
  <si>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2"/>
        <color theme="1" tint="0.499984740745262"/>
        <rFont val="Calibri (Body)"/>
      </rPr>
      <t>1</t>
    </r>
  </si>
  <si>
    <r>
      <t>H</t>
    </r>
    <r>
      <rPr>
        <vertAlign val="subscript"/>
        <sz val="12"/>
        <color theme="1" tint="0.499984740745262"/>
        <rFont val="Calibri (Body)"/>
      </rPr>
      <t>1</t>
    </r>
  </si>
  <si>
    <r>
      <t>EP</t>
    </r>
    <r>
      <rPr>
        <vertAlign val="subscript"/>
        <sz val="12"/>
        <color theme="1" tint="0.499984740745262"/>
        <rFont val="Calibri (Body)"/>
      </rPr>
      <t>3</t>
    </r>
  </si>
  <si>
    <r>
      <t>5-HT</t>
    </r>
    <r>
      <rPr>
        <vertAlign val="subscript"/>
        <sz val="12"/>
        <color theme="1" tint="0.499984740745262"/>
        <rFont val="Calibri (Body)"/>
      </rPr>
      <t>2A</t>
    </r>
  </si>
  <si>
    <r>
      <t>OX</t>
    </r>
    <r>
      <rPr>
        <vertAlign val="subscript"/>
        <sz val="12"/>
        <color theme="1" tint="0.499984740745262"/>
        <rFont val="Calibri (Body)"/>
      </rPr>
      <t>2</t>
    </r>
  </si>
  <si>
    <r>
      <t>LPA</t>
    </r>
    <r>
      <rPr>
        <vertAlign val="subscript"/>
        <sz val="12"/>
        <color theme="1" tint="0.499984740745262"/>
        <rFont val="Calibri (Body)"/>
      </rPr>
      <t>2</t>
    </r>
  </si>
  <si>
    <r>
      <t>BLT</t>
    </r>
    <r>
      <rPr>
        <vertAlign val="subscript"/>
        <sz val="12"/>
        <color theme="1" tint="0.499984740745262"/>
        <rFont val="Calibri (Body)"/>
      </rPr>
      <t>1</t>
    </r>
  </si>
  <si>
    <r>
      <t>α</t>
    </r>
    <r>
      <rPr>
        <vertAlign val="subscript"/>
        <sz val="12"/>
        <color theme="1" tint="0.499984740745262"/>
        <rFont val="Calibri (Body)"/>
      </rPr>
      <t>1A</t>
    </r>
  </si>
  <si>
    <r>
      <t>PAC</t>
    </r>
    <r>
      <rPr>
        <vertAlign val="subscript"/>
        <sz val="12"/>
        <color theme="1" tint="0.499984740745262"/>
        <rFont val="Calibri (Body)"/>
      </rPr>
      <t>1</t>
    </r>
  </si>
  <si>
    <r>
      <t>MCH</t>
    </r>
    <r>
      <rPr>
        <vertAlign val="subscript"/>
        <sz val="12"/>
        <color theme="1" tint="0.499984740745262"/>
        <rFont val="Calibri (Body)"/>
      </rPr>
      <t>1</t>
    </r>
  </si>
  <si>
    <r>
      <t>5-HT</t>
    </r>
    <r>
      <rPr>
        <vertAlign val="subscript"/>
        <sz val="12"/>
        <color theme="1" tint="0.499984740745262"/>
        <rFont val="Calibri (Body)"/>
      </rPr>
      <t>2B</t>
    </r>
  </si>
  <si>
    <r>
      <t>NK</t>
    </r>
    <r>
      <rPr>
        <vertAlign val="subscript"/>
        <sz val="12"/>
        <color theme="1" tint="0.499984740745262"/>
        <rFont val="Calibri (Body)"/>
      </rPr>
      <t>3</t>
    </r>
  </si>
  <si>
    <r>
      <t>5-HT</t>
    </r>
    <r>
      <rPr>
        <vertAlign val="subscript"/>
        <sz val="12"/>
        <color theme="1" tint="0.499984740745262"/>
        <rFont val="Calibri (Body)"/>
      </rPr>
      <t>2C</t>
    </r>
  </si>
  <si>
    <r>
      <t>CysLT</t>
    </r>
    <r>
      <rPr>
        <vertAlign val="subscript"/>
        <sz val="12"/>
        <color theme="1" tint="0.499984740745262"/>
        <rFont val="Calibri (Body)"/>
      </rPr>
      <t>2</t>
    </r>
  </si>
  <si>
    <r>
      <t>M</t>
    </r>
    <r>
      <rPr>
        <vertAlign val="subscript"/>
        <sz val="12"/>
        <color theme="1" tint="0.499984740745262"/>
        <rFont val="Calibri (Body)"/>
      </rPr>
      <t>3</t>
    </r>
  </si>
  <si>
    <r>
      <t>M</t>
    </r>
    <r>
      <rPr>
        <vertAlign val="subscript"/>
        <sz val="12"/>
        <color theme="1" tint="0.499984740745262"/>
        <rFont val="Calibri (Body)"/>
      </rPr>
      <t>5</t>
    </r>
  </si>
  <si>
    <r>
      <t>5-HT</t>
    </r>
    <r>
      <rPr>
        <vertAlign val="subscript"/>
        <sz val="12"/>
        <color theme="1" tint="0.499984740745262"/>
        <rFont val="Calibri (Body)"/>
      </rPr>
      <t>7</t>
    </r>
  </si>
  <si>
    <r>
      <t>GAL</t>
    </r>
    <r>
      <rPr>
        <vertAlign val="subscript"/>
        <sz val="12"/>
        <color theme="1" tint="0.499984740745262"/>
        <rFont val="Calibri (Body)"/>
      </rPr>
      <t>2</t>
    </r>
  </si>
  <si>
    <r>
      <t>MCH</t>
    </r>
    <r>
      <rPr>
        <vertAlign val="subscript"/>
        <sz val="12"/>
        <color theme="1" tint="0.499984740745262"/>
        <rFont val="Calibri (Body)"/>
      </rPr>
      <t>2</t>
    </r>
  </si>
  <si>
    <r>
      <t>EP</t>
    </r>
    <r>
      <rPr>
        <vertAlign val="subscript"/>
        <sz val="12"/>
        <color theme="1" tint="0.499984740745262"/>
        <rFont val="Calibri (Body)"/>
      </rPr>
      <t>1</t>
    </r>
  </si>
  <si>
    <r>
      <t>V</t>
    </r>
    <r>
      <rPr>
        <vertAlign val="subscript"/>
        <sz val="12"/>
        <color theme="1" tint="0.499984740745262"/>
        <rFont val="Calibri (Body)"/>
      </rPr>
      <t>2</t>
    </r>
  </si>
  <si>
    <r>
      <t>OX</t>
    </r>
    <r>
      <rPr>
        <vertAlign val="subscript"/>
        <sz val="12"/>
        <color theme="1" tint="0.499984740745262"/>
        <rFont val="Calibri (Body)"/>
      </rPr>
      <t>1</t>
    </r>
  </si>
  <si>
    <r>
      <t>CysLT</t>
    </r>
    <r>
      <rPr>
        <vertAlign val="subscript"/>
        <sz val="12"/>
        <color theme="1" tint="0.499984740745262"/>
        <rFont val="Calibri (Body)"/>
      </rPr>
      <t>1</t>
    </r>
  </si>
  <si>
    <r>
      <t>GnRH</t>
    </r>
    <r>
      <rPr>
        <vertAlign val="subscript"/>
        <sz val="12"/>
        <color theme="1" tint="0.499984740745262"/>
        <rFont val="Calibri (Body)"/>
      </rPr>
      <t>1</t>
    </r>
  </si>
  <si>
    <r>
      <t>NTS</t>
    </r>
    <r>
      <rPr>
        <vertAlign val="subscript"/>
        <sz val="12"/>
        <color theme="1" tint="0.499984740745262"/>
        <rFont val="Calibri (Body)"/>
      </rPr>
      <t>1</t>
    </r>
  </si>
  <si>
    <r>
      <t>V</t>
    </r>
    <r>
      <rPr>
        <vertAlign val="subscript"/>
        <sz val="12"/>
        <color theme="1" tint="0.499984740745262"/>
        <rFont val="Calibri (Body)"/>
      </rPr>
      <t>1B</t>
    </r>
  </si>
  <si>
    <r>
      <t>NK</t>
    </r>
    <r>
      <rPr>
        <vertAlign val="subscript"/>
        <sz val="12"/>
        <color theme="1" tint="0.499984740745262"/>
        <rFont val="Calibri (Body)"/>
      </rPr>
      <t>1</t>
    </r>
  </si>
  <si>
    <r>
      <t>ET</t>
    </r>
    <r>
      <rPr>
        <vertAlign val="subscript"/>
        <sz val="12"/>
        <color theme="1" tint="0.499984740745262"/>
        <rFont val="Calibri (Body)"/>
      </rPr>
      <t>B</t>
    </r>
  </si>
  <si>
    <r>
      <t>TRH</t>
    </r>
    <r>
      <rPr>
        <vertAlign val="subscript"/>
        <sz val="12"/>
        <color theme="1" tint="0.499984740745262"/>
        <rFont val="Calibri (Body)"/>
      </rPr>
      <t>1</t>
    </r>
  </si>
  <si>
    <r>
      <t>NK</t>
    </r>
    <r>
      <rPr>
        <vertAlign val="subscript"/>
        <sz val="12"/>
        <color theme="1" tint="0.499984740745262"/>
        <rFont val="Calibri (Body)"/>
      </rPr>
      <t>2</t>
    </r>
  </si>
  <si>
    <r>
      <t>B</t>
    </r>
    <r>
      <rPr>
        <vertAlign val="subscript"/>
        <sz val="12"/>
        <color theme="1" tint="0.499984740745262"/>
        <rFont val="Calibri (Body)"/>
      </rPr>
      <t>2</t>
    </r>
  </si>
  <si>
    <r>
      <t>BB</t>
    </r>
    <r>
      <rPr>
        <vertAlign val="subscript"/>
        <sz val="12"/>
        <color theme="1" tint="0.499984740745262"/>
        <rFont val="Calibri (Body)"/>
      </rPr>
      <t>2</t>
    </r>
  </si>
  <si>
    <r>
      <t>ET</t>
    </r>
    <r>
      <rPr>
        <vertAlign val="subscript"/>
        <sz val="12"/>
        <color theme="1" tint="0.499984740745262"/>
        <rFont val="Calibri (Body)"/>
      </rPr>
      <t>A</t>
    </r>
  </si>
  <si>
    <r>
      <t>CCK</t>
    </r>
    <r>
      <rPr>
        <vertAlign val="subscript"/>
        <sz val="12"/>
        <color theme="1" tint="0.499984740745262"/>
        <rFont val="Calibri (Body)"/>
      </rPr>
      <t>2</t>
    </r>
  </si>
  <si>
    <r>
      <t>AT</t>
    </r>
    <r>
      <rPr>
        <vertAlign val="subscript"/>
        <sz val="12"/>
        <color theme="1" tint="0.499984740745262"/>
        <rFont val="Calibri (Body)"/>
      </rPr>
      <t>1</t>
    </r>
  </si>
  <si>
    <r>
      <t>V</t>
    </r>
    <r>
      <rPr>
        <vertAlign val="subscript"/>
        <sz val="12"/>
        <color theme="1" tint="0.499984740745262"/>
        <rFont val="Calibri (Body)"/>
      </rPr>
      <t>1A</t>
    </r>
  </si>
  <si>
    <r>
      <t>CCK</t>
    </r>
    <r>
      <rPr>
        <vertAlign val="subscript"/>
        <sz val="12"/>
        <color theme="1" tint="0.499984740745262"/>
        <rFont val="Calibri (Body)"/>
      </rPr>
      <t>1</t>
    </r>
  </si>
  <si>
    <r>
      <t>BB</t>
    </r>
    <r>
      <rPr>
        <vertAlign val="subscript"/>
        <sz val="12"/>
        <color theme="1" tint="0.499984740745262"/>
        <rFont val="Calibri (Body)"/>
      </rPr>
      <t>1</t>
    </r>
  </si>
  <si>
    <t>Ligand
ID
type</t>
  </si>
  <si>
    <t>Ligand
ID</t>
  </si>
  <si>
    <t>5HT7R isoform</t>
  </si>
  <si>
    <t>GABR1/GABR2 dimer</t>
  </si>
  <si>
    <t>Supp
Gs
fam</t>
  </si>
  <si>
    <t>Supp
Gi/o
fam</t>
  </si>
  <si>
    <t>Supp
Gq/11
fam</t>
  </si>
  <si>
    <t>Supp
G12/13
fam</t>
  </si>
  <si>
    <t>#Fam</t>
  </si>
  <si>
    <t>Primary
(1')
fam</t>
  </si>
  <si>
    <t>ogr1</t>
  </si>
  <si>
    <t>H&lt;up&gt;+&lt;/sup&gt;</t>
  </si>
  <si>
    <t>Pyridine-3-carboxylic acid</t>
  </si>
  <si>
    <t>niacin | nicotinate | vitamin B3 | vitamin PP</t>
  </si>
  <si>
    <t>OC(=O)c1cccnc1</t>
  </si>
  <si>
    <t>PVNIIMVLHYAWGP-UHFFFAOYSA-N</t>
  </si>
  <si>
    <t>gpr84</t>
  </si>
  <si>
    <t>Decanoic acid</t>
  </si>
  <si>
    <t>capric acid | decoic acid</t>
  </si>
  <si>
    <t>CCCCCCCCCC(=O)O</t>
  </si>
  <si>
    <t>GHVNFZFCNZKVNT-UHFFFAOYSA-N</t>
  </si>
  <si>
    <t>Hexadecanoic acid</t>
  </si>
  <si>
    <t>C16:0 | cetylic acid | palmitate</t>
  </si>
  <si>
    <t>CCCCCCCCCCCCCCCC(=O)O</t>
  </si>
  <si>
    <t>IPCSVZSSVZVIGE-UHFFFAOYSA-N</t>
  </si>
  <si>
    <t>undecanoate | undecoic acid</t>
  </si>
  <si>
    <t>CCCCCCCCCCC(=O)O</t>
  </si>
  <si>
    <t>ZDPHROOEEOARMN-UHFFFAOYSA-N</t>
  </si>
  <si>
    <t>cml2</t>
  </si>
  <si>
    <t>chemerin receptor 2</t>
  </si>
  <si>
    <t>AZCMZZXDDMAXIT-VJVYQDLKSA-N</t>
  </si>
  <si>
    <t>GKDWRERMBNGKCZ-RNXBIMIWSA-N</t>
  </si>
  <si>
    <t>DKONFPYEAKZHHO-JCVYGFDXSA-N</t>
  </si>
  <si>
    <t>SSBRJDBGIVUNDK-QOGDCIHTSA-N</t>
  </si>
  <si>
    <t>TXSAAXFWNUKYQL-FMGZCOAKSA-N</t>
  </si>
  <si>
    <t>teriparatide</t>
  </si>
  <si>
    <t>OGBMKVWORPGQRR-UMXFMPSGSA-N</t>
  </si>
  <si>
    <t>TFLLR-NH&lt;sub&gt;2&lt;/sub&gt;</t>
  </si>
  <si>
    <t>PEPTIDE1{T.F.L.L.R.[am]}$$$$ | Thr-Phe-Leu-Leu-Arg-amide</t>
  </si>
  <si>
    <t>ANAMCEKSRDPIPX-GFGQVAFXSA-N</t>
  </si>
  <si>
    <t>par2</t>
  </si>
  <si>
    <t>SLIGKV-NH&lt;sub&gt;2&lt;/sub&gt;</t>
  </si>
  <si>
    <t>(2S)-2-[[2-[[(2R)-2-[[(2S)-2-amino-3-(4-hydroxyphenyl)propanoyl]amino]propanoyl]amino]acetyl]-methylamino]-N-(2-hydroxyethyl)-3-phenylpropanamide</t>
  </si>
  <si>
    <t>2-Ala-4-mephe-5-gly-enkephalin | DAGO | glyol</t>
  </si>
  <si>
    <t>HPZJMUBDEAMBFI-WTNAPCKOSA-N</t>
  </si>
  <si>
    <t>QXZBMSIDSOZZHK-DOPDSADYSA-N</t>
  </si>
  <si>
    <t>cortistatin</t>
  </si>
  <si>
    <t>WKYMVm</t>
  </si>
  <si>
    <t>Trp-Lys-Tyr-Met-Val-[D]Met | WKYMVM</t>
  </si>
  <si>
    <t>ABBOTT-43818 | Fensolvi® (leuprolide acetate injectable suspension) | Lupron® | TAP-144</t>
  </si>
  <si>
    <t>GFIJNRVAKGFPGQ-LIJARHBVSA-N</t>
  </si>
  <si>
    <t>Neurotensin(8-13)</t>
  </si>
  <si>
    <t>DQDBCHHEIKQPJD-ODKJCKIQSA-N</t>
  </si>
  <si>
    <t>OC(=O)/C=C\C(=O)O</t>
  </si>
  <si>
    <t>SNC80</t>
  </si>
  <si>
    <t>4-[(R)-[(2S,5R)-2,5-dimethyl-4-prop-2-enylpiperazin-1-yl]-(3-methoxyphenyl)methyl]-N,N-diethylbenzamide</t>
  </si>
  <si>
    <t>C=CCN1C[C@H](C)N(C[C@H]1C)[C@@H](c1cccc(c1)OC)c1ccc(cc1)C(=O)N(CC)CC</t>
  </si>
  <si>
    <t>KQWVAUSXZDRQPZ-UMTXDNHDSA-N</t>
  </si>
  <si>
    <t>(11R)-2-methyl-11-(morpholin-4-ylmethyl)-3-[(naphthalen-1-yl)carbonyl]-9-oxa-1-azatricyclo[6.3.1.0^{4,12}]dodeca-2,4,6,8(12)-tetraene</t>
  </si>
  <si>
    <t>Win 55,212 | Win 55212-2 | Win-55212-2 | WIN55,212-2</t>
  </si>
  <si>
    <t>O=C(c1c(C)n2c3c1cccc3OC[C@H]2CN1CCOCC1)c1cccc2c1cccc2</t>
  </si>
  <si>
    <t>HQVHOQAKMCMIIM-HXUWFJFHSA-N</t>
  </si>
  <si>
    <t>2-{4-[(N-phenylpentanamido)methyl]phenyl}benzoic acid</t>
  </si>
  <si>
    <t>CAY 10583 | CAY-10583 | compound A [PMID:15866883] [1]</t>
  </si>
  <si>
    <t>CCCCC(=O)N(c1ccccc1)Cc1ccc(cc1)c1ccccc1C(=O)O</t>
  </si>
  <si>
    <t>IUJTVDNJFPZYBL-UHFFFAOYSA-N</t>
  </si>
  <si>
    <t>CP55940</t>
  </si>
  <si>
    <t>2-[(1R,2R,5R)-5-hydroxy-2-(3-hydroxypropyl)cyclohexyl]-5-(2-methyloctan-2-yl)phenol</t>
  </si>
  <si>
    <t>CP-55,940 | CP-55940 | CP55,940</t>
  </si>
  <si>
    <t>CCCCCCC(c1ccc(c(c1)O)[C@@H]1C[C@H](O)CC[C@H]1CCCO)(C)C</t>
  </si>
  <si>
    <t>YNZFFALZMRAPHQ-SYYKKAFVSA-N</t>
  </si>
  <si>
    <t>CC(C)C1=NOC(=N1)N2CCC(CC2)COC3=CN=C(C=C3)C4=CC=C(C=C4)S(=O)(=O)C</t>
  </si>
  <si>
    <t>AYJRTVVIBJSSKN-UHFFFAOYSA-N</t>
  </si>
  <si>
    <t>(5E)-5-[(3aS,5R,6aS)-5-hydroxy-4-[(E,3S)-3-hydroxy-4-methyloct-1-en-6-ynyl]-3,3a,4,5,6,6a-hexahydro-1H-pentalen-2-ylidene]pentanoic acid</t>
  </si>
  <si>
    <t>Ventavis</t>
  </si>
  <si>
    <t>CC#CCC([C@@H](/C=C/C1[C@H](O)C[C@H]2[C@@H]1C/C(=C/CCCC(=O)O)/C2)O)C</t>
  </si>
  <si>
    <t>HIFJCPQKFCZDDL-SGSAMSKHSA-N</t>
  </si>
  <si>
    <t>Isoprenaline</t>
  </si>
  <si>
    <t>4-[1-hydroxy-2-(propan-2-ylamino)ethyl]benzene-1,2-diol</t>
  </si>
  <si>
    <t>isoproterenol | Isuprel® | Medihaler-Iso®</t>
  </si>
  <si>
    <t>CC(NCC(c1ccc(c(c1)O)O)O)C</t>
  </si>
  <si>
    <t>JWZZKOKVBUJMES-UHFFFAOYSA-N</t>
  </si>
  <si>
    <t>MDL29951</t>
  </si>
  <si>
    <t>3-(2-carboxyethyl)-4,6-dichloro-1H-indole-2-carboxylic acid</t>
  </si>
  <si>
    <t>C1=C(C=C(C2=C1NC(=C2CCC(=O)O)C(=O)O)Cl)Cl</t>
  </si>
  <si>
    <t>KNBSYZNKEAWABY-UHFFFAOYSA-N</t>
  </si>
  <si>
    <t>ibutamoren</t>
  </si>
  <si>
    <t>2-amino-2-methyl-N-[(2R)-1-(1-methylsulfonylspiro[2H-indole-3,4'-piperidine]-1'-yl)-1-oxo-3-phenylmethoxypropan-2-yl]propanamide</t>
  </si>
  <si>
    <t>ibutamoren mesylate | L-163,191 | MK-0677 | MK677</t>
  </si>
  <si>
    <t>O=C([C@H](NC(=O)C(N)(C)C)COCc1ccccc1)N1CCC2(CC1)CN(c1c2cccc1)S(=O)(=O)C</t>
  </si>
  <si>
    <t>UMUPQWIGCOZEOY-JOCHJYFZSA-N</t>
  </si>
  <si>
    <t>TUG-891</t>
  </si>
  <si>
    <t>3-(4-{[5-fluoro-2-(4-methylphenyl)phenyl]methoxy}phenyl)propanoic acid</t>
  </si>
  <si>
    <t>TUG 891 | TUG891</t>
  </si>
  <si>
    <t>OC(=O)CCc1ccc(cc1)OCc1cc(F)ccc1c1ccc(cc1)C</t>
  </si>
  <si>
    <t>LPGBXHWIQNZEJB-UHFFFAOYSA-N</t>
  </si>
  <si>
    <t>U46619</t>
  </si>
  <si>
    <t>(Z)-7-[(1S,4R,5R,6S)-5-[(E,3S)-3-hydroxyoct-1-enyl]-3-oxabicyclo[2.2.1]heptan-6-yl]hept-5-enoic acid</t>
  </si>
  <si>
    <t>11α,9α-epoxymethano-PGH2 | U 46619 | U-46619</t>
  </si>
  <si>
    <t>CCCCC[C@@H](/C=C/[C@H]1[C@@H]2OC[C@H]([C@@H]1C/C=C\CCCC(=O)O)C2)O</t>
  </si>
  <si>
    <t>LQANGKSBLPMBTJ-BRSNVKEHSA-N</t>
  </si>
  <si>
    <t>5-(2-propoxyphenyl)-2,3-dihydrotriazolo[4,5-e]pyrimidin-7-one</t>
  </si>
  <si>
    <t>M&amp;B-22948</t>
  </si>
  <si>
    <t>CCCOc1ccccc1c1nc(=O)c2c(n1)[nH][nH]n2</t>
  </si>
  <si>
    <t>REZGGXNDEMKIQB-UHFFFAOYSA-N</t>
  </si>
  <si>
    <t>brs3</t>
  </si>
  <si>
    <t>[125I][D-Tyr6,β-Ala11,Phe13,Nle14]bombesin-(6-14)</t>
  </si>
  <si>
    <t>[125I]-[Tyr6,βAla11,Phe13,Nle14] bombasin-6-14 | [125I][D-Tyr6,β-Ala11,Phe13,Nle14]bombesin(6-14)</t>
  </si>
  <si>
    <t>PGH2</t>
  </si>
  <si>
    <t>PGH&lt;sub&gt;2&lt;/sub&gt;</t>
  </si>
  <si>
    <t>(Z)-7-[(1S,2R,3R,4R)-3-[(E,3S)-3-hydroxyoct-1-enyl]-5,6-dioxabicyclo[2.2.1]heptan-2-yl]hept-5-enoic acid</t>
  </si>
  <si>
    <t>prostaglandin H2</t>
  </si>
  <si>
    <t>YIBNHAJFJUQSRA-YNNPMVKQSA-N</t>
  </si>
  <si>
    <t>CCCCCC(C=CC1C2OOC(C1CC=CCCCC(=O)O)C2)O</t>
  </si>
  <si>
    <t>crfr1</t>
  </si>
  <si>
    <t>Corticoliberin</t>
  </si>
  <si>
    <t>gpr52</t>
  </si>
  <si>
    <t>Ftbmt</t>
  </si>
  <si>
    <t>CC1=C(C=CC(=C1)N2C(=NC(=N2)CC3=CC(=CC(=C3)F)C(F)(F)F)C)C(=O)N</t>
  </si>
  <si>
    <t>TYXSIXOYTBHZFA-UHFFFAOYSA-N</t>
  </si>
  <si>
    <t>Glucagon-like peptide-I(7-36) amide</t>
  </si>
  <si>
    <t>DTHNMHAUYICORS-KTKZVXAJSA-N</t>
  </si>
  <si>
    <t>CCC(C)C(C(=O)NC(C)C(=O)NC(CC1=CNC2=CC=CC=C21)C(=O)NC(CC(C)C)C(=O)NC(C(C)C)C(=O)NC(CCCCN)C(=O)NCC(=O)NC(CCCNC(=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C=N6)N</t>
  </si>
  <si>
    <t>CCC(C)C(C(=O)N)NC(=O)C(C(C)CC)NC(=O)C(CCC(=O)O)NC(=O)C(CCSC)NC(=O)C(CC(C)C)NC(=O)C(CCCCN)NC(=O)C(CCCNC(=N)N)NC(=O)C(CC(=O)N)NC(=O)C(CO)NC(=O)C(CC1=CNC=N1)NC(=O)C(C)NC(=O)C(CCC(=O)N)NC(=O)C(CCC(=O)N)NC(=O)C(C)NC(=O)C(CC(C)C)NC(=O)C(CCC(=O)N)NC(=O)C(CCC(=O)O)NC(=O)C(C)NC(=O)C(CCCNC(=N)N)NC(=O)C(C)NC(=O)C(CCSC)NC(=O)C(CCC(=O)O)NC(=O)C(CC(C)C)NC(=O)C(C(C)C)NC(=O)C(CCC(=O)O)NC(=O)C(CCCNC(=N)N)NC(=O)C(CC(C)C)NC(=O)C(CC(C)C)NC(=O)C(CC2=CNC=N2)NC(=O)C(CC3=CC=CC=C3)NC(=O)C(C(C)C)NC(=O)C(CC(C)C)NC(=O)C(CC(=O)O)NC(=O)C(CC(C)C)NC(=O)C(CO)NC(=O)C(C(C)CC)NC(=O)C4CCCN4C(=O)C5CCCN5C(=O)C(CCC(=O)O)NC(=O)C(CCC(=O)O)NC(=O)C(CO)N</t>
  </si>
  <si>
    <t>KLVRDXBAMSPYKH-RKYZNNDCSA-N</t>
  </si>
  <si>
    <t>Glucagon-like peptide 2 (rat)</t>
  </si>
  <si>
    <t>CCC(C)C(C(=O)NC(C(C)O)C(=O)NC(CC(=O)O)C(=O)O)NC(=O)C(CCCCN)NC(=O)C(C(C)O)NC(=O)C(CCC(=O)N)NC(=O)C(C(C)CC)NC(=O)C(CC(C)C)NC(=O)C(CC1=CNC2=CC=CC=C21)NC(=O)C(CC(=O)N)NC(=O)C(C(C)CC)NC(=O)C(CC3=CC=CC=C3)NC(=O)C(CC(=O)O)NC(=O)C(CCCNC(=N)N)NC(=O)C(C(C)O)NC(=O)C(C)NC(=O)C(CC(C)C)NC(=O)C(CC(=O)N)NC(=O)C(CC(=O)O)NC(=O)C(CC(C)C)NC(=O)C(C(C)CC)NC(=O)C(C(C)O)NC(=O)C(CC(=O)N)NC(=O)C(CCSC)NC(=O)C(CCC(=O)O)NC(=O)C(CC(=O)O)NC(=O)C(CO)NC(=O)C(CC4=CC=CC=C4)NC(=O)C(CO)NC(=O)CNC(=O)C(CC(=O)O)NC(=O)C(C)NC(=O)C(CC5=CNC=N5)N</t>
  </si>
  <si>
    <t>JPRUMPQGPCFDGW-CWHSZFSPSA-N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</si>
</sst>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  <charset val="128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color rgb="FF9C0006"/>
      <name val="Calibri (Body)"/>
    </font>
    <font>
      <sz val="12"/>
      <color rgb="FFFF0000"/>
      <name val="Calibri (Body)"/>
    </font>
    <font>
      <sz val="12"/>
      <color rgb="FFC00000"/>
      <name val="Calibri (Body)"/>
    </font>
    <font>
      <b/>
      <sz val="12"/>
      <color theme="1"/>
      <name val="Calibri (Body)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 tint="0.499984740745262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 (Body)"/>
    </font>
    <font>
      <sz val="12"/>
      <color theme="1" tint="0.499984740745262"/>
      <name val="Calibri (Body)"/>
    </font>
    <font>
      <b/>
      <sz val="11"/>
      <color theme="1" tint="0.499984740745262"/>
      <name val="Arial"/>
      <family val="2"/>
    </font>
    <font>
      <sz val="11"/>
      <color theme="1"/>
      <name val="Calibri (Body)"/>
    </font>
    <font>
      <vertAlign val="subscript"/>
      <sz val="11"/>
      <color theme="1"/>
      <name val="Calibri (Body)"/>
    </font>
    <font>
      <b/>
      <sz val="11"/>
      <color theme="1"/>
      <name val="Calibri (Body)"/>
    </font>
    <font>
      <b/>
      <sz val="11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sz val="12"/>
      <color theme="1" tint="0.499984740745262"/>
      <name val="Calibri"/>
      <family val="2"/>
    </font>
    <font>
      <sz val="12"/>
      <color theme="1" tint="0.499984740745262"/>
      <name val="Calibri"/>
      <family val="2"/>
      <scheme val="minor"/>
    </font>
    <font>
      <strike/>
      <sz val="12"/>
      <color theme="1" tint="0.499984740745262"/>
      <name val="Calibri (Body)"/>
    </font>
    <font>
      <b/>
      <sz val="11"/>
      <color theme="1" tint="0.499984740745262"/>
      <name val="Symbol"/>
      <family val="1"/>
      <charset val="2"/>
    </font>
    <font>
      <vertAlign val="subscript"/>
      <sz val="11"/>
      <color theme="1" tint="0.499984740745262"/>
      <name val="Arial"/>
      <family val="2"/>
    </font>
    <font>
      <i/>
      <sz val="11"/>
      <color theme="1" tint="0.499984740745262"/>
      <name val="Arial"/>
      <family val="2"/>
    </font>
    <font>
      <vertAlign val="superscript"/>
      <sz val="11"/>
      <color theme="1" tint="0.499984740745262"/>
      <name val="Arial"/>
      <family val="2"/>
    </font>
    <font>
      <sz val="11"/>
      <color theme="1" tint="0.499984740745262"/>
      <name val="Arial"/>
      <family val="1"/>
      <charset val="2"/>
    </font>
    <font>
      <sz val="11"/>
      <color theme="1" tint="0.499984740745262"/>
      <name val="Symbol"/>
      <family val="1"/>
      <charset val="2"/>
    </font>
    <font>
      <vertAlign val="subscript"/>
      <sz val="12"/>
      <color theme="1" tint="0.499984740745262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11" fillId="0" borderId="0"/>
    <xf numFmtId="0" fontId="5" fillId="0" borderId="0"/>
    <xf numFmtId="0" fontId="15" fillId="3" borderId="0" applyNumberFormat="0" applyBorder="0" applyAlignment="0" applyProtection="0"/>
    <xf numFmtId="0" fontId="8" fillId="0" borderId="0"/>
    <xf numFmtId="0" fontId="2" fillId="0" borderId="0"/>
  </cellStyleXfs>
  <cellXfs count="24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quotePrefix="1"/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4" xfId="5" applyFont="1" applyBorder="1"/>
    <xf numFmtId="0" fontId="13" fillId="0" borderId="0" xfId="6" applyFont="1" applyAlignment="1">
      <alignment horizontal="center"/>
    </xf>
    <xf numFmtId="164" fontId="13" fillId="0" borderId="2" xfId="5" applyNumberFormat="1" applyFont="1" applyBorder="1"/>
    <xf numFmtId="164" fontId="13" fillId="0" borderId="0" xfId="5" applyNumberFormat="1" applyFont="1"/>
    <xf numFmtId="1" fontId="13" fillId="0" borderId="2" xfId="5" applyNumberFormat="1" applyFont="1" applyBorder="1"/>
    <xf numFmtId="1" fontId="13" fillId="0" borderId="0" xfId="5" applyNumberFormat="1" applyFont="1"/>
    <xf numFmtId="0" fontId="13" fillId="0" borderId="0" xfId="5" applyFont="1"/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16" fillId="0" borderId="0" xfId="2" applyFont="1" applyAlignment="1">
      <alignment horizontal="right"/>
    </xf>
    <xf numFmtId="0" fontId="16" fillId="0" borderId="2" xfId="2" applyFont="1" applyBorder="1" applyAlignment="1">
      <alignment horizontal="right"/>
    </xf>
    <xf numFmtId="1" fontId="16" fillId="0" borderId="0" xfId="2" applyNumberFormat="1" applyFont="1" applyAlignment="1">
      <alignment horizontal="right"/>
    </xf>
    <xf numFmtId="1" fontId="16" fillId="0" borderId="2" xfId="2" applyNumberFormat="1" applyFont="1" applyBorder="1" applyAlignment="1">
      <alignment horizontal="right"/>
    </xf>
    <xf numFmtId="164" fontId="16" fillId="0" borderId="0" xfId="2" applyNumberFormat="1" applyFont="1" applyAlignment="1">
      <alignment horizontal="right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164" fontId="17" fillId="0" borderId="2" xfId="2" applyNumberFormat="1" applyFont="1" applyBorder="1" applyAlignment="1">
      <alignment horizontal="right" vertical="center"/>
    </xf>
    <xf numFmtId="1" fontId="16" fillId="0" borderId="0" xfId="2" applyNumberFormat="1" applyFont="1" applyAlignment="1">
      <alignment horizontal="right" vertical="center"/>
    </xf>
    <xf numFmtId="1" fontId="16" fillId="0" borderId="2" xfId="2" applyNumberFormat="1" applyFont="1" applyBorder="1" applyAlignment="1">
      <alignment horizontal="right" vertical="center"/>
    </xf>
    <xf numFmtId="164" fontId="16" fillId="0" borderId="0" xfId="2" applyNumberFormat="1" applyFont="1" applyAlignment="1">
      <alignment horizontal="right" vertical="center"/>
    </xf>
    <xf numFmtId="0" fontId="16" fillId="0" borderId="0" xfId="2" applyFont="1" applyAlignment="1">
      <alignment horizontal="center" vertical="center"/>
    </xf>
    <xf numFmtId="164" fontId="17" fillId="4" borderId="0" xfId="2" applyNumberFormat="1" applyFont="1" applyFill="1" applyAlignment="1">
      <alignment horizontal="right" vertical="center"/>
    </xf>
    <xf numFmtId="164" fontId="18" fillId="3" borderId="0" xfId="7" applyNumberFormat="1" applyFont="1" applyAlignment="1">
      <alignment horizontal="right" vertical="center"/>
    </xf>
    <xf numFmtId="164" fontId="17" fillId="4" borderId="2" xfId="2" applyNumberFormat="1" applyFont="1" applyFill="1" applyBorder="1" applyAlignment="1">
      <alignment horizontal="right" vertical="center"/>
    </xf>
    <xf numFmtId="164" fontId="19" fillId="2" borderId="0" xfId="2" applyNumberFormat="1" applyFont="1" applyFill="1" applyAlignment="1">
      <alignment horizontal="right" vertical="center"/>
    </xf>
    <xf numFmtId="164" fontId="18" fillId="3" borderId="0" xfId="7" applyNumberFormat="1" applyFont="1" applyBorder="1" applyAlignment="1">
      <alignment horizontal="right" vertical="center"/>
    </xf>
    <xf numFmtId="164" fontId="20" fillId="5" borderId="0" xfId="2" applyNumberFormat="1" applyFont="1" applyFill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164" fontId="20" fillId="2" borderId="0" xfId="2" applyNumberFormat="1" applyFont="1" applyFill="1" applyAlignment="1">
      <alignment horizontal="right" vertical="center"/>
    </xf>
    <xf numFmtId="0" fontId="13" fillId="0" borderId="0" xfId="2" applyFont="1"/>
    <xf numFmtId="164" fontId="22" fillId="0" borderId="2" xfId="2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1" fontId="22" fillId="0" borderId="0" xfId="2" applyNumberFormat="1" applyFont="1" applyAlignment="1">
      <alignment horizontal="right" vertical="center"/>
    </xf>
    <xf numFmtId="1" fontId="22" fillId="0" borderId="2" xfId="2" applyNumberFormat="1" applyFont="1" applyBorder="1" applyAlignment="1">
      <alignment horizontal="right" vertical="center"/>
    </xf>
    <xf numFmtId="1" fontId="22" fillId="0" borderId="0" xfId="2" applyNumberFormat="1" applyFont="1" applyAlignment="1">
      <alignment horizontal="right" vertical="center" wrapText="1"/>
    </xf>
    <xf numFmtId="1" fontId="22" fillId="0" borderId="2" xfId="2" applyNumberFormat="1" applyFont="1" applyBorder="1" applyAlignment="1">
      <alignment horizontal="right" vertical="center" wrapText="1"/>
    </xf>
    <xf numFmtId="0" fontId="8" fillId="0" borderId="0" xfId="8" applyAlignment="1">
      <alignment vertical="center"/>
    </xf>
    <xf numFmtId="0" fontId="23" fillId="0" borderId="0" xfId="8" applyFont="1" applyAlignment="1">
      <alignment horizontal="center" vertical="center"/>
    </xf>
    <xf numFmtId="0" fontId="8" fillId="0" borderId="0" xfId="8" applyAlignment="1">
      <alignment horizontal="center" vertical="center"/>
    </xf>
    <xf numFmtId="0" fontId="24" fillId="0" borderId="0" xfId="8" applyFont="1" applyAlignment="1">
      <alignment vertical="center"/>
    </xf>
    <xf numFmtId="0" fontId="24" fillId="0" borderId="0" xfId="8" applyFont="1" applyAlignment="1">
      <alignment horizontal="center" vertical="center"/>
    </xf>
    <xf numFmtId="0" fontId="24" fillId="0" borderId="0" xfId="8" applyFont="1" applyAlignment="1">
      <alignment vertical="center" wrapText="1"/>
    </xf>
    <xf numFmtId="0" fontId="5" fillId="0" borderId="0" xfId="2"/>
    <xf numFmtId="0" fontId="5" fillId="0" borderId="2" xfId="2" applyBorder="1"/>
    <xf numFmtId="0" fontId="5" fillId="0" borderId="0" xfId="2" applyAlignment="1">
      <alignment horizontal="center"/>
    </xf>
    <xf numFmtId="0" fontId="5" fillId="0" borderId="2" xfId="2" applyBorder="1" applyAlignment="1">
      <alignment horizontal="center"/>
    </xf>
    <xf numFmtId="1" fontId="5" fillId="0" borderId="0" xfId="2" applyNumberFormat="1"/>
    <xf numFmtId="20" fontId="5" fillId="0" borderId="0" xfId="2" applyNumberFormat="1"/>
    <xf numFmtId="1" fontId="25" fillId="0" borderId="0" xfId="2" applyNumberFormat="1" applyFont="1" applyAlignment="1">
      <alignment horizontal="right" vertical="center"/>
    </xf>
    <xf numFmtId="1" fontId="26" fillId="0" borderId="0" xfId="2" applyNumberFormat="1" applyFont="1"/>
    <xf numFmtId="0" fontId="6" fillId="0" borderId="0" xfId="2" applyFont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" fontId="27" fillId="0" borderId="0" xfId="2" applyNumberFormat="1" applyFont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16" fillId="0" borderId="2" xfId="2" applyFont="1" applyBorder="1" applyAlignment="1">
      <alignment horizontal="right" vertical="center"/>
    </xf>
    <xf numFmtId="0" fontId="6" fillId="0" borderId="3" xfId="2" applyFont="1" applyBorder="1" applyAlignment="1">
      <alignment horizontal="center" vertical="center" wrapText="1"/>
    </xf>
    <xf numFmtId="0" fontId="5" fillId="0" borderId="8" xfId="2" applyBorder="1" applyAlignment="1">
      <alignment wrapText="1"/>
    </xf>
    <xf numFmtId="0" fontId="5" fillId="0" borderId="0" xfId="2" applyAlignment="1">
      <alignment wrapText="1"/>
    </xf>
    <xf numFmtId="164" fontId="5" fillId="0" borderId="0" xfId="2" applyNumberFormat="1"/>
    <xf numFmtId="164" fontId="5" fillId="0" borderId="8" xfId="2" applyNumberFormat="1" applyBorder="1"/>
    <xf numFmtId="164" fontId="31" fillId="0" borderId="2" xfId="2" applyNumberFormat="1" applyFont="1" applyBorder="1" applyAlignment="1">
      <alignment horizontal="right" vertical="center"/>
    </xf>
    <xf numFmtId="164" fontId="31" fillId="0" borderId="0" xfId="2" applyNumberFormat="1" applyFont="1" applyAlignment="1">
      <alignment horizontal="right" vertical="center"/>
    </xf>
    <xf numFmtId="0" fontId="31" fillId="0" borderId="2" xfId="2" applyFont="1" applyBorder="1" applyAlignment="1">
      <alignment horizontal="right"/>
    </xf>
    <xf numFmtId="0" fontId="31" fillId="0" borderId="0" xfId="2" applyFont="1" applyAlignment="1">
      <alignment horizontal="right"/>
    </xf>
    <xf numFmtId="164" fontId="31" fillId="0" borderId="2" xfId="2" applyNumberFormat="1" applyFont="1" applyBorder="1" applyAlignment="1">
      <alignment horizontal="right"/>
    </xf>
    <xf numFmtId="164" fontId="31" fillId="0" borderId="0" xfId="2" applyNumberFormat="1" applyFont="1" applyAlignment="1">
      <alignment horizontal="right"/>
    </xf>
    <xf numFmtId="165" fontId="8" fillId="0" borderId="2" xfId="8" applyNumberFormat="1" applyBorder="1" applyAlignment="1">
      <alignment horizontal="right" vertical="center"/>
    </xf>
    <xf numFmtId="0" fontId="24" fillId="0" borderId="2" xfId="8" applyFont="1" applyBorder="1" applyAlignment="1">
      <alignment horizontal="center" vertical="center"/>
    </xf>
    <xf numFmtId="0" fontId="24" fillId="0" borderId="2" xfId="8" applyFont="1" applyBorder="1" applyAlignment="1">
      <alignment vertical="center"/>
    </xf>
    <xf numFmtId="0" fontId="24" fillId="0" borderId="2" xfId="8" applyFont="1" applyBorder="1" applyAlignment="1">
      <alignment horizontal="center" vertical="center" wrapText="1"/>
    </xf>
    <xf numFmtId="0" fontId="7" fillId="0" borderId="0" xfId="8" applyFont="1" applyAlignment="1">
      <alignment horizontal="center" vertical="center"/>
    </xf>
    <xf numFmtId="165" fontId="7" fillId="0" borderId="2" xfId="8" applyNumberFormat="1" applyFont="1" applyBorder="1" applyAlignment="1">
      <alignment horizontal="center" vertical="center" wrapText="1"/>
    </xf>
    <xf numFmtId="0" fontId="32" fillId="0" borderId="2" xfId="8" applyFont="1" applyBorder="1" applyAlignment="1">
      <alignment horizontal="center" vertical="center"/>
    </xf>
    <xf numFmtId="0" fontId="32" fillId="0" borderId="0" xfId="8" applyFont="1" applyAlignment="1">
      <alignment horizontal="center" vertical="center" wrapText="1"/>
    </xf>
    <xf numFmtId="0" fontId="32" fillId="0" borderId="0" xfId="8" applyFont="1" applyAlignment="1">
      <alignment horizontal="center" vertical="center"/>
    </xf>
    <xf numFmtId="0" fontId="32" fillId="0" borderId="2" xfId="8" applyFont="1" applyBorder="1" applyAlignment="1">
      <alignment horizontal="center" vertical="center" wrapText="1"/>
    </xf>
    <xf numFmtId="0" fontId="33" fillId="0" borderId="0" xfId="2" applyFont="1" applyAlignment="1">
      <alignment horizontal="center"/>
    </xf>
    <xf numFmtId="0" fontId="33" fillId="0" borderId="0" xfId="1" applyFont="1" applyAlignment="1">
      <alignment horizontal="center"/>
    </xf>
    <xf numFmtId="0" fontId="33" fillId="0" borderId="0" xfId="9" applyFont="1" applyAlignment="1">
      <alignment horizontal="center"/>
    </xf>
    <xf numFmtId="1" fontId="36" fillId="0" borderId="2" xfId="8" applyNumberFormat="1" applyFont="1" applyBorder="1" applyAlignment="1">
      <alignment horizontal="center" vertical="center" wrapText="1"/>
    </xf>
    <xf numFmtId="1" fontId="36" fillId="0" borderId="0" xfId="8" applyNumberFormat="1" applyFont="1" applyAlignment="1">
      <alignment horizontal="center" vertical="center" wrapText="1"/>
    </xf>
    <xf numFmtId="1" fontId="37" fillId="0" borderId="2" xfId="8" applyNumberFormat="1" applyFont="1" applyBorder="1" applyAlignment="1">
      <alignment horizontal="right" vertical="center"/>
    </xf>
    <xf numFmtId="1" fontId="37" fillId="0" borderId="0" xfId="8" applyNumberFormat="1" applyFont="1" applyAlignment="1">
      <alignment horizontal="right" vertical="center"/>
    </xf>
    <xf numFmtId="1" fontId="37" fillId="0" borderId="0" xfId="8" quotePrefix="1" applyNumberFormat="1" applyFont="1" applyAlignment="1">
      <alignment horizontal="right" vertical="center"/>
    </xf>
    <xf numFmtId="0" fontId="8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65" fontId="7" fillId="0" borderId="0" xfId="8" applyNumberFormat="1" applyFont="1" applyAlignment="1">
      <alignment horizontal="center" vertical="center" wrapText="1"/>
    </xf>
    <xf numFmtId="165" fontId="8" fillId="0" borderId="0" xfId="8" applyNumberFormat="1" applyAlignment="1">
      <alignment horizontal="right" vertical="center"/>
    </xf>
    <xf numFmtId="164" fontId="7" fillId="0" borderId="0" xfId="8" applyNumberFormat="1" applyFont="1" applyAlignment="1">
      <alignment horizontal="center" vertical="center" wrapText="1"/>
    </xf>
    <xf numFmtId="164" fontId="8" fillId="0" borderId="0" xfId="8" applyNumberFormat="1" applyAlignment="1">
      <alignment horizontal="right" vertical="center"/>
    </xf>
    <xf numFmtId="164" fontId="7" fillId="0" borderId="2" xfId="8" applyNumberFormat="1" applyFont="1" applyBorder="1" applyAlignment="1">
      <alignment horizontal="center" vertical="center" wrapText="1"/>
    </xf>
    <xf numFmtId="164" fontId="8" fillId="0" borderId="2" xfId="8" applyNumberFormat="1" applyBorder="1" applyAlignment="1">
      <alignment horizontal="right" vertical="center"/>
    </xf>
    <xf numFmtId="1" fontId="8" fillId="0" borderId="2" xfId="8" applyNumberFormat="1" applyBorder="1" applyAlignment="1">
      <alignment horizontal="right" vertical="center"/>
    </xf>
    <xf numFmtId="1" fontId="8" fillId="0" borderId="0" xfId="8" applyNumberFormat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64" fontId="38" fillId="0" borderId="2" xfId="5" applyNumberFormat="1" applyFont="1" applyBorder="1"/>
    <xf numFmtId="164" fontId="38" fillId="0" borderId="0" xfId="5" applyNumberFormat="1" applyFont="1"/>
    <xf numFmtId="164" fontId="8" fillId="0" borderId="2" xfId="8" applyNumberFormat="1" applyBorder="1" applyAlignment="1">
      <alignment horizontal="right" vertical="center" wrapText="1"/>
    </xf>
    <xf numFmtId="164" fontId="8" fillId="0" borderId="0" xfId="8" applyNumberFormat="1" applyAlignment="1">
      <alignment horizontal="right" vertical="center" wrapText="1"/>
    </xf>
    <xf numFmtId="165" fontId="8" fillId="0" borderId="0" xfId="8" applyNumberFormat="1" applyAlignment="1">
      <alignment horizontal="center" vertical="center"/>
    </xf>
    <xf numFmtId="0" fontId="21" fillId="0" borderId="5" xfId="5" applyFont="1" applyBorder="1" applyAlignment="1">
      <alignment horizontal="center" vertical="center"/>
    </xf>
    <xf numFmtId="0" fontId="21" fillId="0" borderId="1" xfId="5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" fontId="21" fillId="0" borderId="3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1" fontId="21" fillId="0" borderId="3" xfId="5" applyNumberFormat="1" applyFont="1" applyBorder="1" applyAlignment="1">
      <alignment horizontal="center" vertical="center" wrapText="1"/>
    </xf>
    <xf numFmtId="1" fontId="21" fillId="0" borderId="1" xfId="5" applyNumberFormat="1" applyFont="1" applyBorder="1" applyAlignment="1">
      <alignment horizontal="center" vertical="center" wrapText="1"/>
    </xf>
    <xf numFmtId="164" fontId="30" fillId="0" borderId="3" xfId="5" applyNumberFormat="1" applyFont="1" applyBorder="1" applyAlignment="1">
      <alignment horizontal="center" vertical="center" wrapText="1"/>
    </xf>
    <xf numFmtId="164" fontId="30" fillId="0" borderId="1" xfId="5" applyNumberFormat="1" applyFont="1" applyBorder="1" applyAlignment="1">
      <alignment horizontal="center" vertical="center" wrapText="1"/>
    </xf>
    <xf numFmtId="1" fontId="30" fillId="0" borderId="3" xfId="0" applyNumberFormat="1" applyFont="1" applyBorder="1" applyAlignment="1">
      <alignment horizontal="center" vertical="center" wrapText="1"/>
    </xf>
    <xf numFmtId="1" fontId="30" fillId="0" borderId="1" xfId="0" applyNumberFormat="1" applyFont="1" applyBorder="1" applyAlignment="1">
      <alignment horizontal="center" vertical="center" wrapText="1"/>
    </xf>
    <xf numFmtId="0" fontId="28" fillId="0" borderId="9" xfId="2" applyFont="1" applyBorder="1" applyAlignment="1">
      <alignment horizontal="center" vertical="center"/>
    </xf>
    <xf numFmtId="0" fontId="28" fillId="0" borderId="9" xfId="2" applyFont="1" applyBorder="1" applyAlignment="1">
      <alignment horizontal="center" vertical="center" wrapText="1"/>
    </xf>
    <xf numFmtId="0" fontId="5" fillId="0" borderId="0" xfId="2" applyAlignment="1">
      <alignment vertical="center"/>
    </xf>
    <xf numFmtId="0" fontId="0" fillId="0" borderId="0" xfId="0" applyAlignment="1">
      <alignment vertical="center"/>
    </xf>
    <xf numFmtId="0" fontId="35" fillId="0" borderId="0" xfId="2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 wrapText="1"/>
    </xf>
    <xf numFmtId="0" fontId="21" fillId="0" borderId="0" xfId="2" applyFont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1" fontId="16" fillId="0" borderId="0" xfId="5" applyNumberFormat="1" applyFont="1"/>
    <xf numFmtId="164" fontId="16" fillId="0" borderId="0" xfId="5" applyNumberFormat="1" applyFont="1"/>
    <xf numFmtId="164" fontId="8" fillId="0" borderId="2" xfId="8" applyNumberFormat="1" applyBorder="1" applyAlignment="1">
      <alignment horizontal="center" vertical="center"/>
    </xf>
    <xf numFmtId="0" fontId="16" fillId="0" borderId="0" xfId="2" applyFont="1"/>
    <xf numFmtId="0" fontId="21" fillId="0" borderId="0" xfId="2" applyFont="1" applyAlignment="1">
      <alignment horizontal="right"/>
    </xf>
    <xf numFmtId="164" fontId="16" fillId="0" borderId="0" xfId="2" applyNumberFormat="1" applyFont="1"/>
    <xf numFmtId="0" fontId="16" fillId="0" borderId="2" xfId="2" applyFont="1" applyBorder="1"/>
    <xf numFmtId="0" fontId="30" fillId="0" borderId="2" xfId="2" applyFont="1" applyBorder="1" applyAlignment="1">
      <alignment horizontal="center" vertical="center" wrapText="1"/>
    </xf>
    <xf numFmtId="0" fontId="30" fillId="0" borderId="0" xfId="2" applyFont="1" applyAlignment="1">
      <alignment horizontal="center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164" fontId="29" fillId="0" borderId="0" xfId="0" applyNumberFormat="1" applyFont="1" applyAlignment="1">
      <alignment horizontal="center" vertical="center" wrapText="1"/>
    </xf>
    <xf numFmtId="1" fontId="31" fillId="4" borderId="2" xfId="2" applyNumberFormat="1" applyFont="1" applyFill="1" applyBorder="1" applyAlignment="1">
      <alignment horizontal="right" vertical="center"/>
    </xf>
    <xf numFmtId="1" fontId="31" fillId="4" borderId="0" xfId="2" applyNumberFormat="1" applyFont="1" applyFill="1" applyAlignment="1">
      <alignment horizontal="right" vertical="center"/>
    </xf>
    <xf numFmtId="1" fontId="31" fillId="0" borderId="2" xfId="2" applyNumberFormat="1" applyFont="1" applyBorder="1" applyAlignment="1">
      <alignment horizontal="right" vertical="center"/>
    </xf>
    <xf numFmtId="1" fontId="31" fillId="0" borderId="0" xfId="2" applyNumberFormat="1" applyFont="1" applyAlignment="1">
      <alignment horizontal="right" vertical="center"/>
    </xf>
    <xf numFmtId="165" fontId="32" fillId="0" borderId="2" xfId="8" applyNumberFormat="1" applyFont="1" applyBorder="1" applyAlignment="1">
      <alignment horizontal="center" vertical="center" wrapText="1"/>
    </xf>
    <xf numFmtId="165" fontId="32" fillId="0" borderId="0" xfId="8" applyNumberFormat="1" applyFont="1" applyAlignment="1">
      <alignment horizontal="center" vertical="center" wrapText="1"/>
    </xf>
    <xf numFmtId="1" fontId="32" fillId="0" borderId="2" xfId="8" applyNumberFormat="1" applyFont="1" applyBorder="1" applyAlignment="1">
      <alignment horizontal="center" vertical="center" wrapText="1"/>
    </xf>
    <xf numFmtId="1" fontId="32" fillId="0" borderId="0" xfId="8" applyNumberFormat="1" applyFont="1" applyAlignment="1">
      <alignment horizontal="center" vertical="center" wrapText="1"/>
    </xf>
    <xf numFmtId="165" fontId="24" fillId="0" borderId="2" xfId="8" applyNumberFormat="1" applyFont="1" applyBorder="1" applyAlignment="1">
      <alignment horizontal="right" vertical="center"/>
    </xf>
    <xf numFmtId="165" fontId="24" fillId="0" borderId="0" xfId="8" applyNumberFormat="1" applyFont="1" applyAlignment="1">
      <alignment horizontal="right" vertical="center"/>
    </xf>
    <xf numFmtId="165" fontId="24" fillId="4" borderId="2" xfId="8" applyNumberFormat="1" applyFont="1" applyFill="1" applyBorder="1" applyAlignment="1">
      <alignment horizontal="right" vertical="center"/>
    </xf>
    <xf numFmtId="165" fontId="24" fillId="4" borderId="0" xfId="8" applyNumberFormat="1" applyFont="1" applyFill="1" applyAlignment="1">
      <alignment horizontal="right" vertical="center"/>
    </xf>
    <xf numFmtId="1" fontId="24" fillId="0" borderId="2" xfId="8" applyNumberFormat="1" applyFont="1" applyBorder="1" applyAlignment="1">
      <alignment horizontal="right" vertical="center"/>
    </xf>
    <xf numFmtId="1" fontId="24" fillId="0" borderId="0" xfId="8" applyNumberFormat="1" applyFont="1" applyAlignment="1">
      <alignment horizontal="right" vertical="center"/>
    </xf>
    <xf numFmtId="1" fontId="24" fillId="0" borderId="2" xfId="8" quotePrefix="1" applyNumberFormat="1" applyFont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" fontId="1" fillId="7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 wrapText="1"/>
    </xf>
    <xf numFmtId="1" fontId="12" fillId="2" borderId="0" xfId="0" applyNumberFormat="1" applyFont="1" applyFill="1" applyAlignment="1">
      <alignment horizontal="center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0" xfId="0" applyNumberFormat="1" applyFont="1" applyFill="1" applyAlignment="1">
      <alignment horizontal="center" vertical="center" wrapText="1"/>
    </xf>
    <xf numFmtId="165" fontId="7" fillId="2" borderId="2" xfId="8" applyNumberFormat="1" applyFont="1" applyFill="1" applyBorder="1" applyAlignment="1">
      <alignment horizontal="center" vertical="center" wrapText="1"/>
    </xf>
    <xf numFmtId="165" fontId="7" fillId="2" borderId="0" xfId="8" applyNumberFormat="1" applyFont="1" applyFill="1" applyAlignment="1">
      <alignment horizontal="center" vertical="center" wrapText="1"/>
    </xf>
    <xf numFmtId="1" fontId="7" fillId="2" borderId="2" xfId="8" applyNumberFormat="1" applyFont="1" applyFill="1" applyBorder="1" applyAlignment="1">
      <alignment horizontal="center" vertical="center" wrapText="1"/>
    </xf>
    <xf numFmtId="1" fontId="7" fillId="2" borderId="0" xfId="8" applyNumberFormat="1" applyFont="1" applyFill="1" applyAlignment="1">
      <alignment horizontal="center" vertical="center" wrapText="1"/>
    </xf>
    <xf numFmtId="1" fontId="21" fillId="2" borderId="3" xfId="0" applyNumberFormat="1" applyFont="1" applyFill="1" applyBorder="1" applyAlignment="1">
      <alignment horizontal="center" vertical="center" wrapText="1"/>
    </xf>
    <xf numFmtId="0" fontId="30" fillId="0" borderId="1" xfId="5" applyFont="1" applyBorder="1" applyAlignment="1">
      <alignment horizontal="center" vertical="center"/>
    </xf>
    <xf numFmtId="0" fontId="31" fillId="0" borderId="0" xfId="5" applyFont="1"/>
    <xf numFmtId="0" fontId="1" fillId="7" borderId="5" xfId="5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" fontId="1" fillId="6" borderId="3" xfId="0" applyNumberFormat="1" applyFont="1" applyFill="1" applyBorder="1" applyAlignment="1">
      <alignment horizontal="center" vertical="center" wrapText="1"/>
    </xf>
    <xf numFmtId="1" fontId="1" fillId="6" borderId="0" xfId="0" applyNumberFormat="1" applyFont="1" applyFill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39" fillId="0" borderId="2" xfId="0" applyFont="1" applyBorder="1"/>
    <xf numFmtId="0" fontId="39" fillId="0" borderId="0" xfId="0" applyFont="1"/>
    <xf numFmtId="0" fontId="31" fillId="4" borderId="2" xfId="2" applyFont="1" applyFill="1" applyBorder="1" applyAlignment="1">
      <alignment horizontal="right" vertical="center"/>
    </xf>
    <xf numFmtId="0" fontId="31" fillId="0" borderId="2" xfId="2" applyFont="1" applyBorder="1" applyAlignment="1">
      <alignment horizontal="right" vertical="center"/>
    </xf>
    <xf numFmtId="1" fontId="31" fillId="3" borderId="0" xfId="7" applyNumberFormat="1" applyFont="1" applyBorder="1" applyAlignment="1">
      <alignment horizontal="right" vertical="center"/>
    </xf>
    <xf numFmtId="1" fontId="31" fillId="2" borderId="0" xfId="2" applyNumberFormat="1" applyFont="1" applyFill="1" applyAlignment="1">
      <alignment horizontal="right" vertical="center"/>
    </xf>
    <xf numFmtId="0" fontId="31" fillId="4" borderId="0" xfId="2" applyFont="1" applyFill="1" applyAlignment="1">
      <alignment horizontal="right" vertical="center"/>
    </xf>
    <xf numFmtId="1" fontId="40" fillId="2" borderId="0" xfId="2" applyNumberFormat="1" applyFont="1" applyFill="1" applyAlignment="1">
      <alignment horizontal="right" vertical="center"/>
    </xf>
    <xf numFmtId="1" fontId="31" fillId="5" borderId="0" xfId="2" applyNumberFormat="1" applyFont="1" applyFill="1" applyAlignment="1">
      <alignment horizontal="right" vertical="center"/>
    </xf>
    <xf numFmtId="164" fontId="1" fillId="0" borderId="0" xfId="0" applyNumberFormat="1" applyFont="1" applyAlignment="1">
      <alignment horizontal="center" vertical="center" wrapText="1"/>
    </xf>
    <xf numFmtId="164" fontId="18" fillId="0" borderId="0" xfId="7" applyNumberFormat="1" applyFont="1" applyFill="1" applyBorder="1" applyAlignment="1">
      <alignment horizontal="right" vertical="center"/>
    </xf>
    <xf numFmtId="164" fontId="19" fillId="0" borderId="0" xfId="2" applyNumberFormat="1" applyFont="1" applyAlignment="1">
      <alignment horizontal="right" vertical="center"/>
    </xf>
    <xf numFmtId="0" fontId="29" fillId="0" borderId="1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4" fillId="0" borderId="0" xfId="8" applyFont="1" applyAlignment="1">
      <alignment horizontal="left" vertical="center"/>
    </xf>
    <xf numFmtId="0" fontId="24" fillId="0" borderId="0" xfId="8" applyFont="1" applyAlignment="1">
      <alignment horizontal="left" vertical="center" wrapText="1"/>
    </xf>
    <xf numFmtId="0" fontId="24" fillId="0" borderId="0" xfId="8" quotePrefix="1" applyFont="1" applyAlignment="1">
      <alignment horizontal="left" vertical="center"/>
    </xf>
    <xf numFmtId="49" fontId="24" fillId="0" borderId="0" xfId="8" quotePrefix="1" applyNumberFormat="1" applyFont="1" applyAlignment="1">
      <alignment horizontal="left" vertical="center" wrapText="1"/>
    </xf>
    <xf numFmtId="0" fontId="45" fillId="0" borderId="0" xfId="8" applyFont="1" applyAlignment="1">
      <alignment horizontal="left" vertical="center"/>
    </xf>
    <xf numFmtId="3" fontId="24" fillId="0" borderId="0" xfId="8" applyNumberFormat="1" applyFont="1" applyAlignment="1">
      <alignment horizontal="left" vertical="center"/>
    </xf>
    <xf numFmtId="1" fontId="30" fillId="0" borderId="1" xfId="5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0" borderId="0" xfId="6" applyFont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0" xfId="0" applyFont="1" applyAlignment="1">
      <alignment horizontal="center"/>
    </xf>
    <xf numFmtId="1" fontId="31" fillId="0" borderId="0" xfId="5" applyNumberFormat="1" applyFont="1"/>
    <xf numFmtId="164" fontId="31" fillId="0" borderId="0" xfId="5" applyNumberFormat="1" applyFont="1"/>
    <xf numFmtId="0" fontId="39" fillId="0" borderId="2" xfId="0" applyFont="1" applyBorder="1" applyAlignment="1">
      <alignment horizontal="center"/>
    </xf>
    <xf numFmtId="0" fontId="3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8" fillId="8" borderId="0" xfId="8" applyFill="1" applyAlignment="1">
      <alignment horizontal="center" vertical="center"/>
    </xf>
    <xf numFmtId="164" fontId="21" fillId="2" borderId="0" xfId="0" applyNumberFormat="1" applyFont="1" applyFill="1" applyAlignment="1">
      <alignment horizontal="center" vertical="center" wrapText="1"/>
    </xf>
    <xf numFmtId="1" fontId="0" fillId="0" borderId="6" xfId="0" applyNumberFormat="1" applyBorder="1"/>
    <xf numFmtId="1" fontId="29" fillId="0" borderId="1" xfId="0" applyNumberFormat="1" applyFont="1" applyBorder="1" applyAlignment="1">
      <alignment horizontal="center" vertical="center" wrapText="1"/>
    </xf>
    <xf numFmtId="164" fontId="39" fillId="0" borderId="0" xfId="5" applyNumberFormat="1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/>
    <xf numFmtId="49" fontId="8" fillId="0" borderId="0" xfId="0" applyNumberFormat="1" applyFont="1" applyAlignment="1">
      <alignment horizontal="center"/>
    </xf>
    <xf numFmtId="0" fontId="8" fillId="0" borderId="0" xfId="0" applyFont="1" applyFill="1" applyBorder="1" applyAlignment="1">
      <alignment horizontal="left"/>
    </xf>
  </cellXfs>
  <cellStyles count="10">
    <cellStyle name="Bad" xfId="7" builtinId="27"/>
    <cellStyle name="Normal" xfId="0" builtinId="0"/>
    <cellStyle name="Normal 10" xfId="2"/>
    <cellStyle name="Normal 2" xfId="1"/>
    <cellStyle name="Normal 2 2" xfId="3"/>
    <cellStyle name="Normal 2 2 2" xfId="9"/>
    <cellStyle name="Normal 2 3" xfId="6"/>
    <cellStyle name="Normal 3" xfId="5"/>
    <cellStyle name="Normal 4" xfId="8"/>
    <cellStyle name="標準 4" xfId="4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connections" Target="connections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New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EJ106"/>
  <sheetViews>
    <sheetView tabSelected="1" zoomScale="120" zoomScaleNormal="120" workbookViewId="0">
      <pane xSplit="1" ySplit="1" topLeftCell="B39" activePane="bottomRight" state="frozen"/>
      <selection activeCell="J2" sqref="J2"/>
      <selection pane="topRight" activeCell="J2" sqref="J2"/>
      <selection pane="bottomLeft" activeCell="J2" sqref="J2"/>
      <selection pane="bottomRight" activeCell="J2" sqref="J2"/>
    </sheetView>
  </sheetViews>
  <sheetFormatPr baseColWidth="10" defaultRowHeight="16" x14ac:dyDescent="0.2"/>
  <cols>
    <col min="1" max="1" width="13.33203125" style="28" bestFit="1" customWidth="1"/>
    <col min="2" max="2" width="11.6640625" customWidth="1"/>
    <col min="3" max="3" width="6.33203125" style="19" customWidth="1"/>
    <col min="4" max="4" width="5.83203125" bestFit="1" customWidth="1"/>
    <col min="5" max="5" width="5.33203125" style="1" bestFit="1" customWidth="1"/>
    <col min="6" max="6" width="5.33203125" bestFit="1" customWidth="1"/>
    <col min="7" max="7" width="6.33203125" bestFit="1" customWidth="1"/>
    <col min="8" max="8" width="7.33203125" bestFit="1" customWidth="1"/>
    <col min="9" max="9" width="7.33203125" style="175" customWidth="1"/>
    <col min="10" max="10" width="7.6640625" style="175" bestFit="1" customWidth="1"/>
    <col min="11" max="11" width="5.33203125" style="1" bestFit="1" customWidth="1"/>
    <col min="12" max="12" width="5.33203125" bestFit="1" customWidth="1"/>
    <col min="13" max="13" width="6.33203125" bestFit="1" customWidth="1"/>
    <col min="14" max="14" width="7.33203125" bestFit="1" customWidth="1"/>
    <col min="15" max="15" width="10" style="20" bestFit="1" customWidth="1"/>
    <col min="16" max="17" width="10" style="19" bestFit="1" customWidth="1"/>
    <col min="18" max="18" width="11" style="19" bestFit="1" customWidth="1"/>
    <col min="19" max="19" width="9" style="1" bestFit="1" customWidth="1"/>
    <col min="20" max="20" width="9" bestFit="1" customWidth="1"/>
    <col min="21" max="21" width="10" bestFit="1" customWidth="1"/>
    <col min="22" max="22" width="11" bestFit="1" customWidth="1"/>
    <col min="23" max="23" width="7.6640625" style="176" bestFit="1" customWidth="1"/>
    <col min="24" max="24" width="5.33203125" style="26" bestFit="1" customWidth="1"/>
    <col min="25" max="35" width="5.33203125" style="25" bestFit="1" customWidth="1"/>
    <col min="36" max="36" width="7.83203125" style="26" bestFit="1" customWidth="1"/>
    <col min="37" max="47" width="7.83203125" style="25" bestFit="1" customWidth="1"/>
    <col min="48" max="48" width="9" style="22" customWidth="1"/>
    <col min="49" max="60" width="9" style="21" customWidth="1"/>
    <col min="61" max="62" width="9" style="21" bestFit="1" customWidth="1"/>
    <col min="63" max="63" width="5.83203125" style="26" bestFit="1" customWidth="1"/>
    <col min="64" max="75" width="5.83203125" style="25" bestFit="1" customWidth="1"/>
    <col min="76" max="77" width="8.6640625" style="25" bestFit="1" customWidth="1"/>
    <col min="78" max="78" width="6.1640625" style="24" bestFit="1" customWidth="1"/>
    <col min="79" max="90" width="6.1640625" style="23" bestFit="1" customWidth="1"/>
    <col min="91" max="92" width="8.6640625" style="23" bestFit="1" customWidth="1"/>
    <col min="93" max="93" width="8.6640625" style="23" customWidth="1"/>
    <col min="94" max="94" width="5.83203125" style="77" bestFit="1" customWidth="1"/>
    <col min="95" max="105" width="5.83203125" style="78" bestFit="1" customWidth="1"/>
    <col min="106" max="106" width="6.6640625" style="78" bestFit="1" customWidth="1"/>
    <col min="107" max="107" width="5.83203125" style="78" bestFit="1" customWidth="1"/>
    <col min="108" max="108" width="6.6640625" style="78" bestFit="1" customWidth="1"/>
    <col min="109" max="109" width="9.5" style="206" customWidth="1"/>
    <col min="110" max="110" width="14" style="207" customWidth="1"/>
    <col min="111" max="111" width="5.6640625" style="77" bestFit="1" customWidth="1"/>
    <col min="112" max="122" width="5.6640625" style="78" bestFit="1" customWidth="1"/>
    <col min="123" max="123" width="6.6640625" style="78" bestFit="1" customWidth="1"/>
    <col min="124" max="124" width="5.6640625" style="78" bestFit="1" customWidth="1"/>
    <col min="125" max="125" width="6.6640625" style="78" bestFit="1" customWidth="1"/>
    <col min="126" max="126" width="5.33203125" style="79" bestFit="1" customWidth="1"/>
    <col min="127" max="130" width="5.83203125" style="80" bestFit="1" customWidth="1"/>
    <col min="131" max="131" width="5.33203125" style="80" bestFit="1" customWidth="1"/>
    <col min="132" max="135" width="5.83203125" style="80" bestFit="1" customWidth="1"/>
    <col min="136" max="136" width="5.33203125" style="80" bestFit="1" customWidth="1"/>
    <col min="137" max="137" width="5.83203125" style="80" bestFit="1" customWidth="1"/>
    <col min="138" max="138" width="6.83203125" style="80" bestFit="1" customWidth="1"/>
    <col min="139" max="140" width="8.6640625" style="80" bestFit="1" customWidth="1"/>
    <col min="141" max="16384" width="10.83203125" style="23"/>
  </cols>
  <sheetData>
    <row r="1" spans="1:140" s="144" customFormat="1" ht="66" customHeight="1" x14ac:dyDescent="0.2">
      <c r="A1" s="196" t="s">
        <v>3</v>
      </c>
      <c r="B1" s="196" t="s">
        <v>5578</v>
      </c>
      <c r="C1" s="177" t="s">
        <v>5579</v>
      </c>
      <c r="D1" s="196" t="s">
        <v>5336</v>
      </c>
      <c r="E1" s="199" t="s">
        <v>5582</v>
      </c>
      <c r="F1" s="204" t="s">
        <v>5583</v>
      </c>
      <c r="G1" s="204" t="s">
        <v>5584</v>
      </c>
      <c r="H1" s="200" t="s">
        <v>5585</v>
      </c>
      <c r="I1" s="198" t="s">
        <v>5586</v>
      </c>
      <c r="J1" s="198" t="s">
        <v>5587</v>
      </c>
      <c r="K1" s="199" t="s">
        <v>5331</v>
      </c>
      <c r="L1" s="204" t="s">
        <v>5332</v>
      </c>
      <c r="M1" s="200" t="s">
        <v>5333</v>
      </c>
      <c r="N1" s="200" t="s">
        <v>5334</v>
      </c>
      <c r="O1" s="201" t="s">
        <v>5322</v>
      </c>
      <c r="P1" s="202" t="s">
        <v>5323</v>
      </c>
      <c r="Q1" s="203" t="s">
        <v>5324</v>
      </c>
      <c r="R1" s="203" t="s">
        <v>5325</v>
      </c>
      <c r="S1" s="199" t="s">
        <v>5302</v>
      </c>
      <c r="T1" s="204" t="s">
        <v>5303</v>
      </c>
      <c r="U1" s="204" t="s">
        <v>5304</v>
      </c>
      <c r="V1" s="200" t="s">
        <v>5305</v>
      </c>
      <c r="W1" s="173" t="s">
        <v>5330</v>
      </c>
      <c r="X1" s="178" t="s">
        <v>5290</v>
      </c>
      <c r="Y1" s="178" t="s">
        <v>5291</v>
      </c>
      <c r="Z1" s="179" t="s">
        <v>5292</v>
      </c>
      <c r="AA1" s="179" t="s">
        <v>5293</v>
      </c>
      <c r="AB1" s="179" t="s">
        <v>5294</v>
      </c>
      <c r="AC1" s="179" t="s">
        <v>5295</v>
      </c>
      <c r="AD1" s="178" t="s">
        <v>5296</v>
      </c>
      <c r="AE1" s="179" t="s">
        <v>5297</v>
      </c>
      <c r="AF1" s="179" t="s">
        <v>5298</v>
      </c>
      <c r="AG1" s="179" t="s">
        <v>5299</v>
      </c>
      <c r="AH1" s="178" t="s">
        <v>5300</v>
      </c>
      <c r="AI1" s="179" t="s">
        <v>5301</v>
      </c>
      <c r="AJ1" s="178" t="s">
        <v>5310</v>
      </c>
      <c r="AK1" s="178" t="s">
        <v>5311</v>
      </c>
      <c r="AL1" s="179" t="s">
        <v>5312</v>
      </c>
      <c r="AM1" s="179" t="s">
        <v>5313</v>
      </c>
      <c r="AN1" s="179" t="s">
        <v>5314</v>
      </c>
      <c r="AO1" s="179" t="s">
        <v>5315</v>
      </c>
      <c r="AP1" s="178" t="s">
        <v>5316</v>
      </c>
      <c r="AQ1" s="179" t="s">
        <v>5317</v>
      </c>
      <c r="AR1" s="179" t="s">
        <v>5318</v>
      </c>
      <c r="AS1" s="179" t="s">
        <v>5319</v>
      </c>
      <c r="AT1" s="178" t="s">
        <v>5320</v>
      </c>
      <c r="AU1" s="179" t="s">
        <v>5321</v>
      </c>
      <c r="AV1" s="178" t="s">
        <v>2776</v>
      </c>
      <c r="AW1" s="178" t="s">
        <v>2778</v>
      </c>
      <c r="AX1" s="179" t="s">
        <v>2779</v>
      </c>
      <c r="AY1" s="179" t="s">
        <v>2781</v>
      </c>
      <c r="AZ1" s="179" t="s">
        <v>2782</v>
      </c>
      <c r="BA1" s="179" t="s">
        <v>2783</v>
      </c>
      <c r="BB1" s="178" t="s">
        <v>2784</v>
      </c>
      <c r="BC1" s="179" t="s">
        <v>2785</v>
      </c>
      <c r="BD1" s="179" t="s">
        <v>2821</v>
      </c>
      <c r="BE1" s="179" t="s">
        <v>2786</v>
      </c>
      <c r="BF1" s="178" t="s">
        <v>2787</v>
      </c>
      <c r="BG1" s="179" t="s">
        <v>2788</v>
      </c>
      <c r="BH1" s="180" t="s">
        <v>2855</v>
      </c>
      <c r="BI1" s="181" t="s">
        <v>2854</v>
      </c>
      <c r="BJ1" s="182" t="s">
        <v>2853</v>
      </c>
      <c r="BK1" s="178" t="s">
        <v>2790</v>
      </c>
      <c r="BL1" s="178" t="s">
        <v>2792</v>
      </c>
      <c r="BM1" s="179" t="s">
        <v>2793</v>
      </c>
      <c r="BN1" s="179" t="s">
        <v>2795</v>
      </c>
      <c r="BO1" s="179" t="s">
        <v>2796</v>
      </c>
      <c r="BP1" s="179" t="s">
        <v>2797</v>
      </c>
      <c r="BQ1" s="178" t="s">
        <v>2799</v>
      </c>
      <c r="BR1" s="179" t="s">
        <v>2800</v>
      </c>
      <c r="BS1" s="179" t="s">
        <v>2822</v>
      </c>
      <c r="BT1" s="179" t="s">
        <v>2801</v>
      </c>
      <c r="BU1" s="178" t="s">
        <v>2802</v>
      </c>
      <c r="BV1" s="179" t="s">
        <v>2803</v>
      </c>
      <c r="BW1" s="178" t="s">
        <v>2856</v>
      </c>
      <c r="BX1" s="183" t="s">
        <v>2857</v>
      </c>
      <c r="BY1" s="179" t="s">
        <v>2858</v>
      </c>
      <c r="BZ1" s="178" t="s">
        <v>2805</v>
      </c>
      <c r="CA1" s="178" t="s">
        <v>2807</v>
      </c>
      <c r="CB1" s="179" t="s">
        <v>2808</v>
      </c>
      <c r="CC1" s="179" t="s">
        <v>2810</v>
      </c>
      <c r="CD1" s="179" t="s">
        <v>2811</v>
      </c>
      <c r="CE1" s="179" t="s">
        <v>2812</v>
      </c>
      <c r="CF1" s="178" t="s">
        <v>2814</v>
      </c>
      <c r="CG1" s="179" t="s">
        <v>2815</v>
      </c>
      <c r="CH1" s="179" t="s">
        <v>2819</v>
      </c>
      <c r="CI1" s="179" t="s">
        <v>2816</v>
      </c>
      <c r="CJ1" s="178" t="s">
        <v>2817</v>
      </c>
      <c r="CK1" s="179" t="s">
        <v>2818</v>
      </c>
      <c r="CL1" s="178" t="s">
        <v>2862</v>
      </c>
      <c r="CM1" s="183" t="s">
        <v>2863</v>
      </c>
      <c r="CN1" s="179" t="s">
        <v>2864</v>
      </c>
      <c r="CO1" s="215"/>
      <c r="CP1" s="153" t="s">
        <v>2790</v>
      </c>
      <c r="CQ1" s="154" t="s">
        <v>2792</v>
      </c>
      <c r="CR1" s="154" t="s">
        <v>2793</v>
      </c>
      <c r="CS1" s="154" t="s">
        <v>2795</v>
      </c>
      <c r="CT1" s="154" t="s">
        <v>2795</v>
      </c>
      <c r="CU1" s="154" t="s">
        <v>2797</v>
      </c>
      <c r="CV1" s="154" t="s">
        <v>2799</v>
      </c>
      <c r="CW1" s="154" t="s">
        <v>2800</v>
      </c>
      <c r="CX1" s="154" t="s">
        <v>2822</v>
      </c>
      <c r="CY1" s="154" t="s">
        <v>2801</v>
      </c>
      <c r="CZ1" s="154" t="s">
        <v>2802</v>
      </c>
      <c r="DA1" s="154" t="s">
        <v>2803</v>
      </c>
      <c r="DB1" s="154" t="s">
        <v>2834</v>
      </c>
      <c r="DC1" s="154" t="s">
        <v>2835</v>
      </c>
      <c r="DD1" s="154" t="s">
        <v>2836</v>
      </c>
      <c r="DE1" s="205" t="s">
        <v>580</v>
      </c>
      <c r="DF1" s="205" t="s">
        <v>581</v>
      </c>
      <c r="DG1" s="153" t="s">
        <v>2837</v>
      </c>
      <c r="DH1" s="154" t="s">
        <v>2838</v>
      </c>
      <c r="DI1" s="154" t="s">
        <v>2839</v>
      </c>
      <c r="DJ1" s="154" t="s">
        <v>2840</v>
      </c>
      <c r="DK1" s="154" t="s">
        <v>2841</v>
      </c>
      <c r="DL1" s="154" t="s">
        <v>2842</v>
      </c>
      <c r="DM1" s="154" t="s">
        <v>2843</v>
      </c>
      <c r="DN1" s="154" t="s">
        <v>2844</v>
      </c>
      <c r="DO1" s="154" t="s">
        <v>2845</v>
      </c>
      <c r="DP1" s="154" t="s">
        <v>2846</v>
      </c>
      <c r="DQ1" s="154" t="s">
        <v>2847</v>
      </c>
      <c r="DR1" s="154" t="s">
        <v>2848</v>
      </c>
      <c r="DS1" s="154" t="s">
        <v>2849</v>
      </c>
      <c r="DT1" s="154" t="s">
        <v>2850</v>
      </c>
      <c r="DU1" s="154" t="s">
        <v>2851</v>
      </c>
      <c r="DV1" s="155" t="s">
        <v>2852</v>
      </c>
      <c r="DW1" s="155" t="s">
        <v>2823</v>
      </c>
      <c r="DX1" s="156" t="s">
        <v>2824</v>
      </c>
      <c r="DY1" s="156" t="s">
        <v>2825</v>
      </c>
      <c r="DZ1" s="156" t="s">
        <v>2826</v>
      </c>
      <c r="EA1" s="156" t="s">
        <v>2827</v>
      </c>
      <c r="EB1" s="155" t="s">
        <v>2828</v>
      </c>
      <c r="EC1" s="156" t="s">
        <v>2829</v>
      </c>
      <c r="ED1" s="156" t="s">
        <v>2830</v>
      </c>
      <c r="EE1" s="156" t="s">
        <v>2831</v>
      </c>
      <c r="EF1" s="155" t="s">
        <v>2832</v>
      </c>
      <c r="EG1" s="156" t="s">
        <v>2833</v>
      </c>
      <c r="EH1" s="155" t="s">
        <v>2865</v>
      </c>
      <c r="EI1" s="157" t="s">
        <v>2866</v>
      </c>
      <c r="EJ1" s="156" t="s">
        <v>2867</v>
      </c>
    </row>
    <row r="2" spans="1:140" s="29" customFormat="1" x14ac:dyDescent="0.2">
      <c r="A2" s="35" t="s">
        <v>28</v>
      </c>
      <c r="B2" t="str">
        <f>IF(VLOOKUP($A2,'B-Ligands'!$A:$G,5,FALSE)="","",VLOOKUP($A2,'B-Ligands'!$A:$G,5,FALSE))</f>
        <v>Guide To Pharmacology</v>
      </c>
      <c r="C2" s="19">
        <f>IF(VLOOKUP($A2,'B-Ligands'!$A:$G,6,FALSE)="","",VLOOKUP($A2,'B-Ligands'!$A:$G,6,FALSE))</f>
        <v>294</v>
      </c>
      <c r="D2" t="str">
        <f>IF(VLOOKUP($A2,'B-Ligands'!$A:$G,7,FALSE)="","",VLOOKUP($A2,'B-Ligands'!$A:$G,7,FALSE))</f>
        <v>Phys</v>
      </c>
      <c r="E2" s="20" t="str">
        <f>IF(S2&gt;0,1,"")</f>
        <v/>
      </c>
      <c r="F2" s="19">
        <f t="shared" ref="F2:H2" si="0">IF(T2&gt;0,1,"")</f>
        <v>1</v>
      </c>
      <c r="G2" s="19">
        <f t="shared" si="0"/>
        <v>1</v>
      </c>
      <c r="H2" s="19" t="str">
        <f t="shared" si="0"/>
        <v/>
      </c>
      <c r="I2" s="238">
        <f>COUNTIF(K2:N2,"&gt;0")</f>
        <v>2</v>
      </c>
      <c r="J2" s="174" t="str">
        <f>SUBSTITUTE(SUBSTITUTE(INDEX(K$1:N$1,1,MATCH(1,K2:N2,0)),"Rank",""),"fam","")</f>
        <v xml:space="preserve">
Gq/11
</v>
      </c>
      <c r="K2" s="20">
        <f>IF(S2=0,0,_xlfn.RANK.EQ(S2,$S2:$V2,0))</f>
        <v>0</v>
      </c>
      <c r="L2" s="19">
        <f t="shared" ref="L2:N2" si="1">IF(T2=0,0,_xlfn.RANK.EQ(T2,$S2:$V2,0))</f>
        <v>2</v>
      </c>
      <c r="M2" s="19">
        <f t="shared" si="1"/>
        <v>1</v>
      </c>
      <c r="N2" s="19">
        <f t="shared" si="1"/>
        <v>0</v>
      </c>
      <c r="O2" s="20">
        <f>S2/MAX($S2:$V2)*100</f>
        <v>0</v>
      </c>
      <c r="P2" s="19">
        <f t="shared" ref="P2:Q2" si="2">T2/MAX($S2:$V2)*100</f>
        <v>35.46124131753249</v>
      </c>
      <c r="Q2" s="19">
        <f t="shared" si="2"/>
        <v>100</v>
      </c>
      <c r="R2" s="19">
        <f>V2/MAX($S2:$V2)*100</f>
        <v>0</v>
      </c>
      <c r="S2" s="20">
        <f>AV2</f>
        <v>0</v>
      </c>
      <c r="T2" s="21">
        <f>MAX(AW2:BA2)</f>
        <v>35.063551225111645</v>
      </c>
      <c r="U2" s="21">
        <f>MAX(BB2:BE2)</f>
        <v>98.8785217955012</v>
      </c>
      <c r="V2" s="21">
        <f>MAX(BF2:BG2)</f>
        <v>0</v>
      </c>
      <c r="W2" s="174" t="str">
        <f>SUBSTITUTE(INDEX(X$1:AI$1,1,MATCH(1,X2:AI2,0)),"Rank","")</f>
        <v xml:space="preserve">
G15</v>
      </c>
      <c r="X2" s="33">
        <f>IF(AV2=0,0,_xlfn.RANK.EQ(AV2,$AV2:$BG2,0))</f>
        <v>0</v>
      </c>
      <c r="Y2" s="32">
        <f t="shared" ref="Y2:AI2" si="3">IF(AW2=0,0,_xlfn.RANK.EQ(AW2,$AV2:$BG2,0))</f>
        <v>5</v>
      </c>
      <c r="Z2" s="32">
        <f t="shared" si="3"/>
        <v>9</v>
      </c>
      <c r="AA2" s="32">
        <f t="shared" si="3"/>
        <v>8</v>
      </c>
      <c r="AB2" s="32">
        <f t="shared" si="3"/>
        <v>7</v>
      </c>
      <c r="AC2" s="32">
        <f t="shared" si="3"/>
        <v>6</v>
      </c>
      <c r="AD2" s="32">
        <f t="shared" si="3"/>
        <v>4</v>
      </c>
      <c r="AE2" s="32">
        <f t="shared" si="3"/>
        <v>3</v>
      </c>
      <c r="AF2" s="32">
        <f t="shared" si="3"/>
        <v>2</v>
      </c>
      <c r="AG2" s="32">
        <f t="shared" si="3"/>
        <v>1</v>
      </c>
      <c r="AH2" s="32">
        <f t="shared" si="3"/>
        <v>0</v>
      </c>
      <c r="AI2" s="32">
        <f t="shared" si="3"/>
        <v>0</v>
      </c>
      <c r="AJ2" s="33">
        <f>AV2/MAX($AV2:$BG2)*100</f>
        <v>0</v>
      </c>
      <c r="AK2" s="32">
        <f t="shared" ref="AK2:AT2" si="4">AW2/MAX($AV2:$BG2)*100</f>
        <v>35.46124131753249</v>
      </c>
      <c r="AL2" s="32">
        <f t="shared" si="4"/>
        <v>16.006609043943651</v>
      </c>
      <c r="AM2" s="32">
        <f t="shared" si="4"/>
        <v>28.883900485208731</v>
      </c>
      <c r="AN2" s="32">
        <f t="shared" si="4"/>
        <v>32.676428691131179</v>
      </c>
      <c r="AO2" s="32">
        <f t="shared" si="4"/>
        <v>33.578742932464436</v>
      </c>
      <c r="AP2" s="32">
        <f t="shared" si="4"/>
        <v>82.119973797887141</v>
      </c>
      <c r="AQ2" s="32">
        <f t="shared" si="4"/>
        <v>90.447684867732946</v>
      </c>
      <c r="AR2" s="32">
        <f t="shared" si="4"/>
        <v>99.98858186714638</v>
      </c>
      <c r="AS2" s="32">
        <f t="shared" si="4"/>
        <v>100</v>
      </c>
      <c r="AT2" s="32">
        <f t="shared" si="4"/>
        <v>0</v>
      </c>
      <c r="AU2" s="32">
        <f>BG2/MAX($AV2:$BG2)*100</f>
        <v>0</v>
      </c>
      <c r="AV2" s="7">
        <f t="array" ref="AV2">_xlfn.IFS(BK2=0,0,BK2&gt;0,(LOG(0.01*BZ2/10^-BK2)))</f>
        <v>0</v>
      </c>
      <c r="AW2" s="8">
        <f t="array" ref="AW2">_xlfn.IFS(BL2=0,0,BL2&gt;0,(LOG(0.01*CA2/10^-BL2)))</f>
        <v>35.063551225111645</v>
      </c>
      <c r="AX2" s="8">
        <f t="array" ref="AX2">_xlfn.IFS(BM2=0,0,BM2&gt;0,(LOG(0.01*CB2/10^-BM2)))</f>
        <v>15.827098412236488</v>
      </c>
      <c r="AY2" s="8">
        <f t="array" ref="AY2">_xlfn.IFS(BN2=0,0,BN2&gt;0,(LOG(0.01*CC2/10^-BN2)))</f>
        <v>28.559973836657988</v>
      </c>
      <c r="AZ2" s="8">
        <f t="array" ref="AZ2">_xlfn.IFS(BO2=0,0,BO2&gt;0,(LOG(0.01*CD2/10^-BO2)))</f>
        <v>32.309969665351545</v>
      </c>
      <c r="BA2" s="8">
        <f t="array" ref="BA2">_xlfn.IFS(BP2=0,0,BP2&gt;0,(LOG(0.01*CE2/10^-BP2)))</f>
        <v>33.202164649132172</v>
      </c>
      <c r="BB2" s="8">
        <f t="array" ref="BB2">_xlfn.IFS(BQ2=0,0,BQ2&gt;0,(LOG(0.01*CF2/10^-BQ2)))</f>
        <v>81.199016190203722</v>
      </c>
      <c r="BC2" s="8">
        <f t="array" ref="BC2">_xlfn.IFS(BR2=0,0,BR2&gt;0,(LOG(0.01*CG2/10^-BR2)))</f>
        <v>89.433333795467561</v>
      </c>
      <c r="BD2" s="8">
        <f t="array" ref="BD2">_xlfn.IFS(BS2=0,0,BS2&gt;0,(LOG(0.01*CH2/10^-BS2)))</f>
        <v>98.867231714518894</v>
      </c>
      <c r="BE2" s="8">
        <f t="array" ref="BE2">_xlfn.IFS(BT2=0,0,BT2&gt;0,(LOG(0.01*CI2/10^-BT2)))</f>
        <v>98.8785217955012</v>
      </c>
      <c r="BF2" s="8">
        <f t="array" ref="BF2">_xlfn.IFS(BU2=0,0,BU2&gt;0,(LOG(0.01*CJ2/10^-BU2)))</f>
        <v>0</v>
      </c>
      <c r="BG2" s="8">
        <f t="array" ref="BG2">_xlfn.IFS(BV2=0,0,BV2&gt;0,(LOG(0.01*CK2/10^-BV2)))</f>
        <v>0</v>
      </c>
      <c r="BH2" s="8">
        <f t="array" ref="BH2">_xlfn.IFS(BW2=0,0,BW2&gt;0,(LOG(0.01*CL2/10^-BW2)))</f>
        <v>8.5651082246525623E-3</v>
      </c>
      <c r="BI2" s="8">
        <f t="array" ref="BI2">_xlfn.IFS(BX2=0,0,BX2&gt;0,(LOG(0.01*CM2/10^-BX2)))</f>
        <v>3.2221116826717355</v>
      </c>
      <c r="BJ2" s="8">
        <f t="array" ref="BJ2">_xlfn.IFS(BY2=0,0,BY2&gt;0,(LOG(0.01*CN2/10^-BY2)))</f>
        <v>8.2706157961470872</v>
      </c>
      <c r="BK2" s="33">
        <f t="shared" ref="BK2:BK33" si="5">IF(CP2="",0,100*CP2/MAX(CP:CP))</f>
        <v>0</v>
      </c>
      <c r="BL2" s="32">
        <f t="shared" ref="BL2:BL33" si="6">IF(CQ2="",0,100*CQ2/MAX(CQ:CQ))</f>
        <v>36.294691224268689</v>
      </c>
      <c r="BM2" s="32">
        <f t="shared" ref="BM2:BM33" si="7">IF(CR2="",0,100*CR2/MAX(CR:CR))</f>
        <v>17.061057551855097</v>
      </c>
      <c r="BN2" s="32">
        <f t="shared" ref="BN2:BN33" si="8">IF(CS2="",0,100*CS2/MAX(CS:CS))</f>
        <v>29.78494623655914</v>
      </c>
      <c r="BO2" s="32">
        <f t="shared" ref="BO2:BO33" si="9">IF(CT2="",0,100*CT2/MAX(CT:CT))</f>
        <v>33.53559870550162</v>
      </c>
      <c r="BP2" s="32">
        <f t="shared" ref="BP2:BP33" si="10">IF(CU2="",0,100*CU2/MAX(CU:CU))</f>
        <v>34.425754060324827</v>
      </c>
      <c r="BQ2" s="32">
        <f t="shared" ref="BQ2:BQ33" si="11">IF(CV2="",0,100*CV2/MAX(CV:CV))</f>
        <v>82.334089998664709</v>
      </c>
      <c r="BR2" s="32">
        <f t="shared" ref="BR2:BR33" si="12">IF(CW2="",0,100*CW2/MAX(CW:CW))</f>
        <v>90.558040970096542</v>
      </c>
      <c r="BS2" s="32">
        <f t="shared" ref="BS2:BS33" si="13">IF(CX2="",0,100*CX2/MAX(CX:CX))</f>
        <v>100</v>
      </c>
      <c r="BT2" s="32">
        <f t="shared" ref="BT2:BT33" si="14">IF(CY2="",0,100*CY2/MAX(CY:CY))</f>
        <v>100</v>
      </c>
      <c r="BU2" s="32">
        <f t="shared" ref="BU2:BU33" si="15">IF(CZ2="",0,100*CZ2/MAX(CZ:CZ))</f>
        <v>0</v>
      </c>
      <c r="BV2" s="32">
        <f t="shared" ref="BV2:BV33" si="16">IF(DA2="",0,100*DA2/MAX(DA:DA))</f>
        <v>0</v>
      </c>
      <c r="BW2" s="32">
        <f t="shared" ref="BW2:BW33" si="17">IF(DB2="",0,100*DB2/MAX(DB:DB))</f>
        <v>1.2047667002349782</v>
      </c>
      <c r="BX2" s="32">
        <f t="shared" ref="BX2:BX33" si="18">IF(DC2="",0,100*DC2/MAX(DC:DC))</f>
        <v>4.4870719776380144</v>
      </c>
      <c r="BY2" s="32">
        <f t="shared" ref="BY2:BY33" si="19">IF(DD2="",0,100*DD2/MAX(DD:DD))</f>
        <v>9.501312335958005</v>
      </c>
      <c r="BZ2" s="38"/>
      <c r="CA2" s="36">
        <v>5.8730000000000002</v>
      </c>
      <c r="CB2" s="36">
        <v>5.835</v>
      </c>
      <c r="CC2" s="36">
        <v>5.9569999999999999</v>
      </c>
      <c r="CD2" s="36">
        <v>5.9480000000000004</v>
      </c>
      <c r="CE2" s="36">
        <v>5.976</v>
      </c>
      <c r="CF2" s="36">
        <v>7.327</v>
      </c>
      <c r="CG2" s="36">
        <v>7.5039999999999996</v>
      </c>
      <c r="CH2" s="36">
        <v>7.3659999999999997</v>
      </c>
      <c r="CI2" s="36">
        <v>7.56</v>
      </c>
      <c r="CJ2" s="36"/>
      <c r="CK2" s="36"/>
      <c r="CL2" s="36">
        <v>6.3650000000000002</v>
      </c>
      <c r="CM2" s="36">
        <v>5.4329999999999998</v>
      </c>
      <c r="CN2" s="36">
        <v>5.8789999999999996</v>
      </c>
      <c r="CO2" s="30"/>
      <c r="CP2" s="158"/>
      <c r="CQ2" s="159">
        <v>335</v>
      </c>
      <c r="CR2" s="159">
        <v>116.8</v>
      </c>
      <c r="CS2" s="159">
        <v>110.8</v>
      </c>
      <c r="CT2" s="159">
        <v>165.8</v>
      </c>
      <c r="CU2" s="159">
        <v>118.7</v>
      </c>
      <c r="CV2" s="159">
        <v>616.6</v>
      </c>
      <c r="CW2" s="159">
        <v>769.2</v>
      </c>
      <c r="CX2" s="159">
        <v>924.1</v>
      </c>
      <c r="CY2" s="159">
        <v>1067</v>
      </c>
      <c r="CZ2" s="159"/>
      <c r="DA2" s="159"/>
      <c r="DB2" s="159">
        <v>35.89</v>
      </c>
      <c r="DC2" s="159">
        <v>64.209999999999994</v>
      </c>
      <c r="DD2" s="159">
        <v>217.2</v>
      </c>
      <c r="DE2" s="206" t="str">
        <f>IF(VLOOKUP($A2,'B-Ligands'!$A:$G,3,FALSE)="","",VLOOKUP($A2,'B-Ligands'!$A:$G,3,FALSE))</f>
        <v/>
      </c>
      <c r="DF2" s="207" t="str">
        <f>IF(VLOOKUP($A2,'B-Ligands'!$A:$G,4,FALSE)="","",VLOOKUP($A2,'B-Ligands'!$A:$G,4,FALSE))</f>
        <v>Acetylcholine</v>
      </c>
      <c r="DG2" s="158">
        <v>19.695659026411022</v>
      </c>
      <c r="DH2" s="159">
        <v>8.5807006782955497</v>
      </c>
      <c r="DI2" s="159">
        <v>7.7895008147573188</v>
      </c>
      <c r="DJ2" s="159">
        <v>8.9642109905096437</v>
      </c>
      <c r="DK2" s="159">
        <v>7.923367350083268</v>
      </c>
      <c r="DL2" s="159">
        <v>6.6408931200672958</v>
      </c>
      <c r="DM2" s="159">
        <v>11.893188148333994</v>
      </c>
      <c r="DN2" s="159">
        <v>8.7721912732901686</v>
      </c>
      <c r="DO2" s="159">
        <v>11.108602525695382</v>
      </c>
      <c r="DP2" s="159">
        <v>16.947393953099727</v>
      </c>
      <c r="DQ2" s="159">
        <v>11.49113694550115</v>
      </c>
      <c r="DR2" s="159">
        <v>2.7470645076289548</v>
      </c>
      <c r="DS2" s="159">
        <v>9.7321937111285504</v>
      </c>
      <c r="DT2" s="159">
        <v>8.4345413554699586</v>
      </c>
      <c r="DU2" s="159">
        <v>2.7535126525670659</v>
      </c>
      <c r="DV2" s="75">
        <f t="shared" ref="DV2:DV33" si="20">IF(CP2="",0,CP2/DG2)</f>
        <v>0</v>
      </c>
      <c r="DW2" s="76">
        <f t="shared" ref="DW2:DW33" si="21">IF(CQ2="",0,CQ2/DH2)</f>
        <v>39.04110078648538</v>
      </c>
      <c r="DX2" s="76">
        <f t="shared" ref="DX2:DX33" si="22">IF(CR2="",0,CR2/DI2)</f>
        <v>14.994542368969364</v>
      </c>
      <c r="DY2" s="76">
        <f t="shared" ref="DY2:DY33" si="23">IF(CS2="",0,CS2/DJ2)</f>
        <v>12.360262394236736</v>
      </c>
      <c r="DZ2" s="76">
        <f t="shared" ref="DZ2:DZ33" si="24">IF(CT2="",0,CT2/DK2)</f>
        <v>20.925446552501139</v>
      </c>
      <c r="EA2" s="76">
        <f t="shared" ref="EA2:EA33" si="25">IF(CU2="",0,CU2/DL2)</f>
        <v>17.874101849541159</v>
      </c>
      <c r="EB2" s="76">
        <f t="shared" ref="EB2:EB33" si="26">IF(CV2="",0,CV2/DM2)</f>
        <v>51.84480328652446</v>
      </c>
      <c r="EC2" s="76">
        <f t="shared" ref="EC2:EC33" si="27">IF(CW2="",0,CW2/DN2)</f>
        <v>87.686186499613086</v>
      </c>
      <c r="ED2" s="76">
        <f t="shared" ref="ED2:ED33" si="28">IF(CX2="",0,CX2/DO2)</f>
        <v>83.187781528995956</v>
      </c>
      <c r="EE2" s="76">
        <f t="shared" ref="EE2:EE33" si="29">IF(CY2="",0,CY2/DP2)</f>
        <v>62.959532477549011</v>
      </c>
      <c r="EF2" s="76">
        <f t="shared" ref="EF2:EF33" si="30">IF(CZ2="",0,CZ2/DQ2)</f>
        <v>0</v>
      </c>
      <c r="EG2" s="76">
        <f t="shared" ref="EG2:EG33" si="31">IF(DA2="",0,DA2/DR2)</f>
        <v>0</v>
      </c>
      <c r="EH2" s="76">
        <f t="shared" ref="EH2:EH33" si="32">IF(DB2="",0,DB2/DS2)</f>
        <v>3.6877605466237866</v>
      </c>
      <c r="EI2" s="76">
        <f t="shared" ref="EI2:EI33" si="33">IF(DC2="",0,DC2/DT2)</f>
        <v>7.6127435143060387</v>
      </c>
      <c r="EJ2" s="76">
        <f t="shared" ref="EJ2:EJ33" si="34">IF(DD2="",0,DD2/DU2)</f>
        <v>78.881061177440785</v>
      </c>
    </row>
    <row r="3" spans="1:140" s="29" customFormat="1" x14ac:dyDescent="0.2">
      <c r="A3" s="35" t="s">
        <v>54</v>
      </c>
      <c r="B3" t="str">
        <f>IF(VLOOKUP($A3,'B-Ligands'!$A:$G,5,FALSE)="","",VLOOKUP($A3,'B-Ligands'!$A:$G,5,FALSE))</f>
        <v>Guide To Pharmacology</v>
      </c>
      <c r="C3" s="19">
        <f>IF(VLOOKUP($A3,'B-Ligands'!$A:$G,6,FALSE)="","",VLOOKUP($A3,'B-Ligands'!$A:$G,6,FALSE))</f>
        <v>650</v>
      </c>
      <c r="D3" t="str">
        <f>IF(VLOOKUP($A3,'B-Ligands'!$A:$G,7,FALSE)="","",VLOOKUP($A3,'B-Ligands'!$A:$G,7,FALSE))</f>
        <v>Phys</v>
      </c>
      <c r="E3" s="20" t="str">
        <f t="shared" ref="E3:E5" si="35">IF(S3&gt;0,1,"")</f>
        <v/>
      </c>
      <c r="F3" s="19">
        <f t="shared" ref="F3:F5" si="36">IF(T3&gt;0,1,"")</f>
        <v>1</v>
      </c>
      <c r="G3" s="19">
        <f t="shared" ref="G3:G5" si="37">IF(U3&gt;0,1,"")</f>
        <v>1</v>
      </c>
      <c r="H3" s="19">
        <f t="shared" ref="H3:H5" si="38">IF(V3&gt;0,1,"")</f>
        <v>1</v>
      </c>
      <c r="I3" s="238">
        <f t="shared" ref="I3:I66" si="39">COUNTIF(K3:N3,"&gt;0")</f>
        <v>3</v>
      </c>
      <c r="J3" s="174" t="str">
        <f t="shared" ref="J3:J66" si="40">SUBSTITUTE(SUBSTITUTE(INDEX(K$1:N$1,1,MATCH(1,K3:N3,0)),"Rank",""),"fam","")</f>
        <v xml:space="preserve">
Gq/11
</v>
      </c>
      <c r="K3" s="20">
        <f t="shared" ref="K3:K66" si="41">IF(S3=0,0,_xlfn.RANK.EQ(S3,$S3:$V3,0))</f>
        <v>0</v>
      </c>
      <c r="L3" s="19">
        <f t="shared" ref="L3:L66" si="42">IF(T3=0,0,_xlfn.RANK.EQ(T3,$S3:$V3,0))</f>
        <v>2</v>
      </c>
      <c r="M3" s="19">
        <f t="shared" ref="M3:M66" si="43">IF(U3=0,0,_xlfn.RANK.EQ(U3,$S3:$V3,0))</f>
        <v>1</v>
      </c>
      <c r="N3" s="19">
        <f t="shared" ref="N3:N66" si="44">IF(V3=0,0,_xlfn.RANK.EQ(V3,$S3:$V3,0))</f>
        <v>3</v>
      </c>
      <c r="O3" s="20">
        <f t="shared" ref="O3:O66" si="45">S3/MAX($S3:$V3)*100</f>
        <v>0</v>
      </c>
      <c r="P3" s="19">
        <f t="shared" ref="P3:P66" si="46">T3/MAX($S3:$V3)*100</f>
        <v>73.812608108963587</v>
      </c>
      <c r="Q3" s="19">
        <f t="shared" ref="Q3:Q66" si="47">U3/MAX($S3:$V3)*100</f>
        <v>100</v>
      </c>
      <c r="R3" s="19">
        <f t="shared" ref="R3:R66" si="48">V3/MAX($S3:$V3)*100</f>
        <v>69.402564367691824</v>
      </c>
      <c r="S3" s="20">
        <f t="shared" ref="S3:S66" si="49">AV3</f>
        <v>0</v>
      </c>
      <c r="T3" s="21">
        <f t="shared" ref="T3:T66" si="50">MAX(AW3:BA3)</f>
        <v>71.786624532147712</v>
      </c>
      <c r="U3" s="21">
        <f t="shared" ref="U3:U66" si="51">MAX(BB3:BE3)</f>
        <v>97.255233721283659</v>
      </c>
      <c r="V3" s="21">
        <f t="shared" ref="V3:V66" si="52">MAX(BF3:BG3)</f>
        <v>67.497626184363014</v>
      </c>
      <c r="W3" s="174" t="str">
        <f t="shared" ref="W3:W66" si="53">SUBSTITUTE(INDEX(X$1:AI$1,1,MATCH(1,X3:AI3,0)),"Rank","")</f>
        <v xml:space="preserve">
G15</v>
      </c>
      <c r="X3" s="33">
        <f t="shared" ref="X3:X66" si="54">IF(AV3=0,0,_xlfn.RANK.EQ(AV3,$AV3:$BG3,0))</f>
        <v>0</v>
      </c>
      <c r="Y3" s="32">
        <f t="shared" ref="Y3:Y66" si="55">IF(AW3=0,0,_xlfn.RANK.EQ(AW3,$AV3:$BG3,0))</f>
        <v>9</v>
      </c>
      <c r="Z3" s="32">
        <f t="shared" ref="Z3:Z66" si="56">IF(AX3=0,0,_xlfn.RANK.EQ(AX3,$AV3:$BG3,0))</f>
        <v>11</v>
      </c>
      <c r="AA3" s="32">
        <f t="shared" ref="AA3:AA66" si="57">IF(AY3=0,0,_xlfn.RANK.EQ(AY3,$AV3:$BG3,0))</f>
        <v>10</v>
      </c>
      <c r="AB3" s="32">
        <f t="shared" ref="AB3:AB66" si="58">IF(AZ3=0,0,_xlfn.RANK.EQ(AZ3,$AV3:$BG3,0))</f>
        <v>5</v>
      </c>
      <c r="AC3" s="32">
        <f t="shared" ref="AC3:AC66" si="59">IF(BA3=0,0,_xlfn.RANK.EQ(BA3,$AV3:$BG3,0))</f>
        <v>8</v>
      </c>
      <c r="AD3" s="32">
        <f t="shared" ref="AD3:AD66" si="60">IF(BB3=0,0,_xlfn.RANK.EQ(BB3,$AV3:$BG3,0))</f>
        <v>4</v>
      </c>
      <c r="AE3" s="32">
        <f t="shared" ref="AE3:AE66" si="61">IF(BC3=0,0,_xlfn.RANK.EQ(BC3,$AV3:$BG3,0))</f>
        <v>2</v>
      </c>
      <c r="AF3" s="32">
        <f t="shared" ref="AF3:AF66" si="62">IF(BD3=0,0,_xlfn.RANK.EQ(BD3,$AV3:$BG3,0))</f>
        <v>3</v>
      </c>
      <c r="AG3" s="32">
        <f t="shared" ref="AG3:AG66" si="63">IF(BE3=0,0,_xlfn.RANK.EQ(BE3,$AV3:$BG3,0))</f>
        <v>1</v>
      </c>
      <c r="AH3" s="32">
        <f t="shared" ref="AH3:AH66" si="64">IF(BF3=0,0,_xlfn.RANK.EQ(BF3,$AV3:$BG3,0))</f>
        <v>7</v>
      </c>
      <c r="AI3" s="32">
        <f t="shared" ref="AI3:AI66" si="65">IF(BG3=0,0,_xlfn.RANK.EQ(BG3,$AV3:$BG3,0))</f>
        <v>6</v>
      </c>
      <c r="AJ3" s="33">
        <f t="shared" ref="AJ3:AJ66" si="66">AV3/MAX($AV3:$BG3)*100</f>
        <v>0</v>
      </c>
      <c r="AK3" s="32">
        <f t="shared" ref="AK3:AK66" si="67">AW3/MAX($AV3:$BG3)*100</f>
        <v>52.129259748460598</v>
      </c>
      <c r="AL3" s="32">
        <f t="shared" ref="AL3:AL66" si="68">AX3/MAX($AV3:$BG3)*100</f>
        <v>37.494551294332588</v>
      </c>
      <c r="AM3" s="32">
        <f t="shared" ref="AM3:AM66" si="69">AY3/MAX($AV3:$BG3)*100</f>
        <v>40.019244577122592</v>
      </c>
      <c r="AN3" s="32">
        <f t="shared" ref="AN3:AN66" si="70">AZ3/MAX($AV3:$BG3)*100</f>
        <v>73.812608108963587</v>
      </c>
      <c r="AO3" s="32">
        <f t="shared" ref="AO3:AO66" si="71">BA3/MAX($AV3:$BG3)*100</f>
        <v>59.711641763159662</v>
      </c>
      <c r="AP3" s="32">
        <f t="shared" ref="AP3:AP66" si="72">BB3/MAX($AV3:$BG3)*100</f>
        <v>78.056011548226564</v>
      </c>
      <c r="AQ3" s="32">
        <f t="shared" ref="AQ3:AQ66" si="73">BC3/MAX($AV3:$BG3)*100</f>
        <v>95.974644302969594</v>
      </c>
      <c r="AR3" s="32">
        <f t="shared" ref="AR3:AR66" si="74">BD3/MAX($AV3:$BG3)*100</f>
        <v>95.886697751335319</v>
      </c>
      <c r="AS3" s="32">
        <f t="shared" ref="AS3:AS66" si="75">BE3/MAX($AV3:$BG3)*100</f>
        <v>100</v>
      </c>
      <c r="AT3" s="32">
        <f t="shared" ref="AT3:AT66" si="76">BF3/MAX($AV3:$BG3)*100</f>
        <v>69.083399428504876</v>
      </c>
      <c r="AU3" s="32">
        <f t="shared" ref="AU3:AU66" si="77">BG3/MAX($AV3:$BG3)*100</f>
        <v>69.402564367691824</v>
      </c>
      <c r="AV3" s="7">
        <f t="array" ref="AV3">_xlfn.IFS(BK3=0,0,BK3&gt;0,(LOG(0.01*BZ3/10^-BK3)))</f>
        <v>0</v>
      </c>
      <c r="AW3" s="8">
        <f t="array" ref="AW3">_xlfn.IFS(BL3=0,0,BL3&gt;0,(LOG(0.01*CA3/10^-BL3)))</f>
        <v>50.698433405540406</v>
      </c>
      <c r="AX3" s="8">
        <f t="array" ref="AX3">_xlfn.IFS(BM3=0,0,BM3&gt;0,(LOG(0.01*CB3/10^-BM3)))</f>
        <v>36.465413494049749</v>
      </c>
      <c r="AY3" s="8">
        <f t="array" ref="AY3">_xlfn.IFS(BN3=0,0,BN3&gt;0,(LOG(0.01*CC3/10^-BN3)))</f>
        <v>38.920809846972716</v>
      </c>
      <c r="AZ3" s="8">
        <f t="array" ref="AZ3">_xlfn.IFS(BO3=0,0,BO3&gt;0,(LOG(0.01*CD3/10^-BO3)))</f>
        <v>71.786624532147712</v>
      </c>
      <c r="BA3" s="8">
        <f t="array" ref="BA3">_xlfn.IFS(BP3=0,0,BP3&gt;0,(LOG(0.01*CE3/10^-BP3)))</f>
        <v>58.072696755576551</v>
      </c>
      <c r="BB3" s="8">
        <f t="array" ref="BB3">_xlfn.IFS(BQ3=0,0,BQ3&gt;0,(LOG(0.01*CF3/10^-BQ3)))</f>
        <v>75.913556464739912</v>
      </c>
      <c r="BC3" s="8">
        <f t="array" ref="BC3">_xlfn.IFS(BR3=0,0,BR3&gt;0,(LOG(0.01*CG3/10^-BR3)))</f>
        <v>93.340364630023728</v>
      </c>
      <c r="BD3" s="8">
        <f t="array" ref="BD3">_xlfn.IFS(BS3=0,0,BS3&gt;0,(LOG(0.01*CH3/10^-BS3)))</f>
        <v>93.254832005682005</v>
      </c>
      <c r="BE3" s="8">
        <f t="array" ref="BE3">_xlfn.IFS(BT3=0,0,BT3&gt;0,(LOG(0.01*CI3/10^-BT3)))</f>
        <v>97.255233721283659</v>
      </c>
      <c r="BF3" s="8">
        <f t="array" ref="BF3">_xlfn.IFS(BU3=0,0,BU3&gt;0,(LOG(0.01*CJ3/10^-BU3)))</f>
        <v>67.187221576800354</v>
      </c>
      <c r="BG3" s="8">
        <f t="array" ref="BG3">_xlfn.IFS(BV3=0,0,BV3&gt;0,(LOG(0.01*CK3/10^-BV3)))</f>
        <v>67.497626184363014</v>
      </c>
      <c r="BH3" s="8">
        <f t="array" ref="BH3">_xlfn.IFS(BW3=0,0,BW3&gt;0,(LOG(0.01*CL3/10^-BW3)))</f>
        <v>57.243765118215762</v>
      </c>
      <c r="BI3" s="8">
        <f t="array" ref="BI3">_xlfn.IFS(BX3=0,0,BX3&gt;0,(LOG(0.01*CM3/10^-BX3)))</f>
        <v>61.03462770434664</v>
      </c>
      <c r="BJ3" s="8">
        <f t="array" ref="BJ3">_xlfn.IFS(BY3=0,0,BY3&gt;0,(LOG(0.01*CN3/10^-BY3)))</f>
        <v>50.548987276306512</v>
      </c>
      <c r="BK3" s="33">
        <f t="shared" si="5"/>
        <v>0</v>
      </c>
      <c r="BL3" s="32">
        <f t="shared" si="6"/>
        <v>51.787648970747561</v>
      </c>
      <c r="BM3" s="32">
        <f t="shared" si="7"/>
        <v>37.569383581653518</v>
      </c>
      <c r="BN3" s="32">
        <f t="shared" si="8"/>
        <v>40.026881720430104</v>
      </c>
      <c r="BO3" s="32">
        <f t="shared" si="9"/>
        <v>72.876213592233015</v>
      </c>
      <c r="BP3" s="32">
        <f t="shared" si="10"/>
        <v>59.135730858468676</v>
      </c>
      <c r="BQ3" s="32">
        <f t="shared" si="11"/>
        <v>76.926158365602888</v>
      </c>
      <c r="BR3" s="32">
        <f t="shared" si="12"/>
        <v>94.360725217800805</v>
      </c>
      <c r="BS3" s="32">
        <f t="shared" si="13"/>
        <v>94.275511308299969</v>
      </c>
      <c r="BT3" s="32">
        <f t="shared" si="14"/>
        <v>98.313027179006554</v>
      </c>
      <c r="BU3" s="32">
        <f t="shared" si="15"/>
        <v>68.180327868852459</v>
      </c>
      <c r="BV3" s="32">
        <f t="shared" si="16"/>
        <v>68.535825545171335</v>
      </c>
      <c r="BW3" s="32">
        <f t="shared" si="17"/>
        <v>58.308157099697887</v>
      </c>
      <c r="BX3" s="32">
        <f t="shared" si="18"/>
        <v>62.103424178895878</v>
      </c>
      <c r="BY3" s="32">
        <f t="shared" si="19"/>
        <v>51.618547681539809</v>
      </c>
      <c r="BZ3" s="38"/>
      <c r="CA3" s="36">
        <v>8.1430000000000007</v>
      </c>
      <c r="CB3" s="36">
        <v>7.8710000000000004</v>
      </c>
      <c r="CC3" s="36">
        <v>7.8330000000000002</v>
      </c>
      <c r="CD3" s="36">
        <v>8.1359999999999992</v>
      </c>
      <c r="CE3" s="36">
        <v>8.6489999999999991</v>
      </c>
      <c r="CF3" s="36">
        <v>9.7140000000000004</v>
      </c>
      <c r="CG3" s="36">
        <v>9.5419999999999998</v>
      </c>
      <c r="CH3" s="36">
        <v>9.5350000000000001</v>
      </c>
      <c r="CI3" s="36">
        <v>8.7539999999999996</v>
      </c>
      <c r="CJ3" s="36">
        <v>10.16</v>
      </c>
      <c r="CK3" s="36">
        <v>9.1579999999999995</v>
      </c>
      <c r="CL3" s="36">
        <v>8.6219999999999999</v>
      </c>
      <c r="CM3" s="36">
        <v>8.5350000000000001</v>
      </c>
      <c r="CN3" s="36">
        <v>8.52</v>
      </c>
      <c r="CO3" s="30"/>
      <c r="CP3" s="158"/>
      <c r="CQ3" s="159">
        <v>478</v>
      </c>
      <c r="CR3" s="159">
        <v>257.2</v>
      </c>
      <c r="CS3" s="159">
        <v>148.9</v>
      </c>
      <c r="CT3" s="159">
        <v>360.3</v>
      </c>
      <c r="CU3" s="159">
        <v>203.9</v>
      </c>
      <c r="CV3" s="159">
        <v>576.1</v>
      </c>
      <c r="CW3" s="159">
        <v>801.5</v>
      </c>
      <c r="CX3" s="159">
        <v>871.2</v>
      </c>
      <c r="CY3" s="159">
        <v>1049</v>
      </c>
      <c r="CZ3" s="159">
        <v>83.18</v>
      </c>
      <c r="DA3" s="159">
        <v>484</v>
      </c>
      <c r="DB3" s="159">
        <v>1737</v>
      </c>
      <c r="DC3" s="159">
        <v>888.7</v>
      </c>
      <c r="DD3" s="159">
        <v>1180</v>
      </c>
      <c r="DE3" s="206" t="str">
        <f>IF(VLOOKUP($A3,'B-Ligands'!$A:$G,3,FALSE)="","",VLOOKUP($A3,'B-Ligands'!$A:$G,3,FALSE))</f>
        <v/>
      </c>
      <c r="DF3" s="207" t="str">
        <f>IF(VLOOKUP($A3,'B-Ligands'!$A:$G,4,FALSE)="","",VLOOKUP($A3,'B-Ligands'!$A:$G,4,FALSE))</f>
        <v>Kallidin</v>
      </c>
      <c r="DG3" s="158">
        <v>19.117169221884605</v>
      </c>
      <c r="DH3" s="159">
        <v>32.154339849868073</v>
      </c>
      <c r="DI3" s="159">
        <v>28.669607657556401</v>
      </c>
      <c r="DJ3" s="159">
        <v>26.284110215730404</v>
      </c>
      <c r="DK3" s="159">
        <v>26.746391890811974</v>
      </c>
      <c r="DL3" s="159">
        <v>18.744433216357898</v>
      </c>
      <c r="DM3" s="159">
        <v>4.4375050388241677</v>
      </c>
      <c r="DN3" s="159">
        <v>21.933325979669966</v>
      </c>
      <c r="DO3" s="159">
        <v>12.624712640686703</v>
      </c>
      <c r="DP3" s="159">
        <v>12.184549510242119</v>
      </c>
      <c r="DQ3" s="159">
        <v>8.9232861271764961</v>
      </c>
      <c r="DR3" s="159">
        <v>10.584936948020859</v>
      </c>
      <c r="DS3" s="159">
        <v>23.230597422266939</v>
      </c>
      <c r="DT3" s="159">
        <v>13.492496884831645</v>
      </c>
      <c r="DU3" s="159">
        <v>21.537564344397573</v>
      </c>
      <c r="DV3" s="75">
        <f t="shared" si="20"/>
        <v>0</v>
      </c>
      <c r="DW3" s="76">
        <f t="shared" si="21"/>
        <v>14.865800455920764</v>
      </c>
      <c r="DX3" s="76">
        <f t="shared" si="22"/>
        <v>8.9711726463829091</v>
      </c>
      <c r="DY3" s="76">
        <f t="shared" si="23"/>
        <v>5.6650196174754646</v>
      </c>
      <c r="DZ3" s="76">
        <f t="shared" si="24"/>
        <v>13.470975878573427</v>
      </c>
      <c r="EA3" s="76">
        <f t="shared" si="25"/>
        <v>10.877896261064885</v>
      </c>
      <c r="EB3" s="76">
        <f t="shared" si="26"/>
        <v>129.82520469490052</v>
      </c>
      <c r="EC3" s="76">
        <f t="shared" si="27"/>
        <v>36.542565443239731</v>
      </c>
      <c r="ED3" s="76">
        <f t="shared" si="28"/>
        <v>69.007511283251858</v>
      </c>
      <c r="EE3" s="76">
        <f t="shared" si="29"/>
        <v>86.092637164650938</v>
      </c>
      <c r="EF3" s="76">
        <f t="shared" si="30"/>
        <v>9.3216780023078556</v>
      </c>
      <c r="EG3" s="76">
        <f t="shared" si="31"/>
        <v>45.725355037707324</v>
      </c>
      <c r="EH3" s="76">
        <f t="shared" si="32"/>
        <v>74.772076172912136</v>
      </c>
      <c r="EI3" s="76">
        <f t="shared" si="33"/>
        <v>65.866237182465653</v>
      </c>
      <c r="EJ3" s="76">
        <f t="shared" si="34"/>
        <v>54.787996503743273</v>
      </c>
    </row>
    <row r="4" spans="1:140" s="29" customFormat="1" x14ac:dyDescent="0.2">
      <c r="A4" s="35" t="s">
        <v>34</v>
      </c>
      <c r="B4" t="str">
        <f>IF(VLOOKUP($A4,'B-Ligands'!$A:$G,5,FALSE)="","",VLOOKUP($A4,'B-Ligands'!$A:$G,5,FALSE))</f>
        <v>Guide To Pharmacology</v>
      </c>
      <c r="C4" s="19">
        <f>IF(VLOOKUP($A4,'B-Ligands'!$A:$G,6,FALSE)="","",VLOOKUP($A4,'B-Ligands'!$A:$G,6,FALSE))</f>
        <v>484</v>
      </c>
      <c r="D4" t="str">
        <f>IF(VLOOKUP($A4,'B-Ligands'!$A:$G,7,FALSE)="","",VLOOKUP($A4,'B-Ligands'!$A:$G,7,FALSE))</f>
        <v>Phys</v>
      </c>
      <c r="E4" s="20">
        <f t="shared" si="35"/>
        <v>1</v>
      </c>
      <c r="F4" s="19">
        <f t="shared" si="36"/>
        <v>1</v>
      </c>
      <c r="G4" s="19">
        <f t="shared" si="37"/>
        <v>1</v>
      </c>
      <c r="H4" s="19" t="str">
        <f t="shared" si="38"/>
        <v/>
      </c>
      <c r="I4" s="238">
        <f t="shared" si="39"/>
        <v>3</v>
      </c>
      <c r="J4" s="174" t="str">
        <f t="shared" si="40"/>
        <v xml:space="preserve">
Gq/11
</v>
      </c>
      <c r="K4" s="20">
        <f t="shared" si="41"/>
        <v>2</v>
      </c>
      <c r="L4" s="19">
        <f t="shared" si="42"/>
        <v>3</v>
      </c>
      <c r="M4" s="19">
        <f t="shared" si="43"/>
        <v>1</v>
      </c>
      <c r="N4" s="19">
        <f t="shared" si="44"/>
        <v>0</v>
      </c>
      <c r="O4" s="20">
        <f t="shared" si="45"/>
        <v>57.891182945329113</v>
      </c>
      <c r="P4" s="19">
        <f t="shared" si="46"/>
        <v>9.4574668890152402</v>
      </c>
      <c r="Q4" s="19">
        <f t="shared" si="47"/>
        <v>100</v>
      </c>
      <c r="R4" s="19">
        <f t="shared" si="48"/>
        <v>0</v>
      </c>
      <c r="S4" s="20">
        <f t="shared" si="49"/>
        <v>55.784309755487804</v>
      </c>
      <c r="T4" s="21">
        <f t="shared" si="50"/>
        <v>9.1132748649708297</v>
      </c>
      <c r="U4" s="21">
        <f t="shared" si="51"/>
        <v>96.360631994977581</v>
      </c>
      <c r="V4" s="21">
        <f t="shared" si="52"/>
        <v>0</v>
      </c>
      <c r="W4" s="174" t="str">
        <f t="shared" si="53"/>
        <v xml:space="preserve">
G15</v>
      </c>
      <c r="X4" s="33">
        <f t="shared" si="54"/>
        <v>5</v>
      </c>
      <c r="Y4" s="32">
        <f t="shared" si="55"/>
        <v>7</v>
      </c>
      <c r="Z4" s="32">
        <f t="shared" si="56"/>
        <v>0</v>
      </c>
      <c r="AA4" s="32">
        <f t="shared" si="57"/>
        <v>6</v>
      </c>
      <c r="AB4" s="32">
        <f t="shared" si="58"/>
        <v>0</v>
      </c>
      <c r="AC4" s="32">
        <f t="shared" si="59"/>
        <v>0</v>
      </c>
      <c r="AD4" s="32">
        <f t="shared" si="60"/>
        <v>2</v>
      </c>
      <c r="AE4" s="32">
        <f t="shared" si="61"/>
        <v>4</v>
      </c>
      <c r="AF4" s="32">
        <f t="shared" si="62"/>
        <v>3</v>
      </c>
      <c r="AG4" s="32">
        <f t="shared" si="63"/>
        <v>1</v>
      </c>
      <c r="AH4" s="32">
        <f t="shared" si="64"/>
        <v>0</v>
      </c>
      <c r="AI4" s="32">
        <f t="shared" si="65"/>
        <v>0</v>
      </c>
      <c r="AJ4" s="33">
        <f t="shared" si="66"/>
        <v>57.891182945329113</v>
      </c>
      <c r="AK4" s="32">
        <f t="shared" si="67"/>
        <v>3.4931248893065847</v>
      </c>
      <c r="AL4" s="32">
        <f t="shared" si="68"/>
        <v>0</v>
      </c>
      <c r="AM4" s="32">
        <f t="shared" si="69"/>
        <v>9.4574668890152402</v>
      </c>
      <c r="AN4" s="32">
        <f t="shared" si="70"/>
        <v>0</v>
      </c>
      <c r="AO4" s="32">
        <f t="shared" si="71"/>
        <v>0</v>
      </c>
      <c r="AP4" s="32">
        <f t="shared" si="72"/>
        <v>94.738883562639288</v>
      </c>
      <c r="AQ4" s="32">
        <f t="shared" si="73"/>
        <v>90.096745440250956</v>
      </c>
      <c r="AR4" s="32">
        <f t="shared" si="74"/>
        <v>91.711210984088837</v>
      </c>
      <c r="AS4" s="32">
        <f t="shared" si="75"/>
        <v>100</v>
      </c>
      <c r="AT4" s="32">
        <f t="shared" si="76"/>
        <v>0</v>
      </c>
      <c r="AU4" s="32">
        <f t="shared" si="77"/>
        <v>0</v>
      </c>
      <c r="AV4" s="7">
        <f t="array" ref="AV4">_xlfn.IFS(BK4=0,0,BK4&gt;0,(LOG(0.01*BZ4/10^-BK4)))</f>
        <v>55.784309755487804</v>
      </c>
      <c r="AW4" s="8">
        <f t="array" ref="AW4">_xlfn.IFS(BL4=0,0,BL4&gt;0,(LOG(0.01*CA4/10^-BL4)))</f>
        <v>3.3659972197096861</v>
      </c>
      <c r="AX4" s="8">
        <f t="array" ref="AX4">_xlfn.IFS(BM4=0,0,BM4&gt;0,(LOG(0.01*CB4/10^-BM4)))</f>
        <v>0</v>
      </c>
      <c r="AY4" s="8">
        <f t="array" ref="AY4">_xlfn.IFS(BN4=0,0,BN4&gt;0,(LOG(0.01*CC4/10^-BN4)))</f>
        <v>9.1132748649708297</v>
      </c>
      <c r="AZ4" s="8">
        <f t="array" ref="AZ4">_xlfn.IFS(BO4=0,0,BO4&gt;0,(LOG(0.01*CD4/10^-BO4)))</f>
        <v>0</v>
      </c>
      <c r="BA4" s="8">
        <f t="array" ref="BA4">_xlfn.IFS(BP4=0,0,BP4&gt;0,(LOG(0.01*CE4/10^-BP4)))</f>
        <v>0</v>
      </c>
      <c r="BB4" s="8">
        <f t="array" ref="BB4">_xlfn.IFS(BQ4=0,0,BQ4&gt;0,(LOG(0.01*CF4/10^-BQ4)))</f>
        <v>91.29098694594515</v>
      </c>
      <c r="BC4" s="8">
        <f t="array" ref="BC4">_xlfn.IFS(BR4=0,0,BR4&gt;0,(LOG(0.01*CG4/10^-BR4)))</f>
        <v>86.817793313131972</v>
      </c>
      <c r="BD4" s="8">
        <f t="array" ref="BD4">_xlfn.IFS(BS4=0,0,BS4&gt;0,(LOG(0.01*CH4/10^-BS4)))</f>
        <v>88.373502514515309</v>
      </c>
      <c r="BE4" s="8">
        <f t="array" ref="BE4">_xlfn.IFS(BT4=0,0,BT4&gt;0,(LOG(0.01*CI4/10^-BT4)))</f>
        <v>96.360631994977581</v>
      </c>
      <c r="BF4" s="8">
        <f t="array" ref="BF4">_xlfn.IFS(BU4=0,0,BU4&gt;0,(LOG(0.01*CJ4/10^-BU4)))</f>
        <v>0</v>
      </c>
      <c r="BG4" s="8">
        <f t="array" ref="BG4">_xlfn.IFS(BV4=0,0,BV4&gt;0,(LOG(0.01*CK4/10^-BV4)))</f>
        <v>0</v>
      </c>
      <c r="BH4" s="8">
        <f t="array" ref="BH4">_xlfn.IFS(BW4=0,0,BW4&gt;0,(LOG(0.01*CL4/10^-BW4)))</f>
        <v>0</v>
      </c>
      <c r="BI4" s="8">
        <f t="array" ref="BI4">_xlfn.IFS(BX4=0,0,BX4&gt;0,(LOG(0.01*CM4/10^-BX4)))</f>
        <v>0</v>
      </c>
      <c r="BJ4" s="8">
        <f t="array" ref="BJ4">_xlfn.IFS(BY4=0,0,BY4&gt;0,(LOG(0.01*CN4/10^-BY4)))</f>
        <v>-0.32375585324908518</v>
      </c>
      <c r="BK4" s="33">
        <f t="shared" si="5"/>
        <v>56.950398040416424</v>
      </c>
      <c r="BL4" s="32">
        <f t="shared" si="6"/>
        <v>4.5059588299024922</v>
      </c>
      <c r="BM4" s="32">
        <f t="shared" si="7"/>
        <v>0</v>
      </c>
      <c r="BN4" s="32">
        <f t="shared" si="8"/>
        <v>10.241935483870968</v>
      </c>
      <c r="BO4" s="32">
        <f t="shared" si="9"/>
        <v>0</v>
      </c>
      <c r="BP4" s="32">
        <f t="shared" si="10"/>
        <v>0</v>
      </c>
      <c r="BQ4" s="32">
        <f t="shared" si="11"/>
        <v>92.402189878488457</v>
      </c>
      <c r="BR4" s="32">
        <f t="shared" si="12"/>
        <v>87.932658347068525</v>
      </c>
      <c r="BS4" s="32">
        <f t="shared" si="13"/>
        <v>89.546585867330379</v>
      </c>
      <c r="BT4" s="32">
        <f t="shared" si="14"/>
        <v>97.469540768509844</v>
      </c>
      <c r="BU4" s="32">
        <f t="shared" si="15"/>
        <v>0</v>
      </c>
      <c r="BV4" s="32">
        <f t="shared" si="16"/>
        <v>0</v>
      </c>
      <c r="BW4" s="32">
        <f t="shared" si="17"/>
        <v>0</v>
      </c>
      <c r="BX4" s="32">
        <f t="shared" si="18"/>
        <v>0</v>
      </c>
      <c r="BY4" s="32">
        <f t="shared" si="19"/>
        <v>0.8311461067366579</v>
      </c>
      <c r="BZ4" s="38">
        <v>6.8220000000000001</v>
      </c>
      <c r="CA4" s="40">
        <v>7.2450000000000001</v>
      </c>
      <c r="CB4" s="43"/>
      <c r="CC4" s="40">
        <v>7.4359999999999999</v>
      </c>
      <c r="CD4" s="43"/>
      <c r="CE4" s="43"/>
      <c r="CF4" s="36">
        <v>7.7409999999999997</v>
      </c>
      <c r="CG4" s="36">
        <v>7.6760000000000002</v>
      </c>
      <c r="CH4" s="36">
        <v>6.7130000000000001</v>
      </c>
      <c r="CI4" s="36">
        <v>7.782</v>
      </c>
      <c r="CJ4" s="36"/>
      <c r="CK4" s="36"/>
      <c r="CL4" s="36"/>
      <c r="CM4" s="36"/>
      <c r="CN4" s="40">
        <v>7</v>
      </c>
      <c r="CO4" s="216"/>
      <c r="CP4" s="158">
        <v>37.200000000000003</v>
      </c>
      <c r="CQ4" s="210">
        <v>41.59</v>
      </c>
      <c r="CR4" s="211"/>
      <c r="CS4" s="210">
        <v>38.1</v>
      </c>
      <c r="CT4" s="211"/>
      <c r="CU4" s="211"/>
      <c r="CV4" s="159">
        <v>692</v>
      </c>
      <c r="CW4" s="159">
        <v>746.9</v>
      </c>
      <c r="CX4" s="159">
        <v>827.5</v>
      </c>
      <c r="CY4" s="159">
        <v>1040</v>
      </c>
      <c r="CZ4" s="159"/>
      <c r="DA4" s="159"/>
      <c r="DB4" s="159"/>
      <c r="DC4" s="159"/>
      <c r="DD4" s="210">
        <v>19</v>
      </c>
      <c r="DE4" s="206" t="str">
        <f>IF(VLOOKUP($A4,'B-Ligands'!$A:$G,3,FALSE)="","",VLOOKUP($A4,'B-Ligands'!$A:$G,3,FALSE))</f>
        <v/>
      </c>
      <c r="DF4" s="207" t="str">
        <f>IF(VLOOKUP($A4,'B-Ligands'!$A:$G,4,FALSE)="","",VLOOKUP($A4,'B-Ligands'!$A:$G,4,FALSE))</f>
        <v>Noradrenaline</v>
      </c>
      <c r="DG4" s="158">
        <v>13.356204077439971</v>
      </c>
      <c r="DH4" s="159">
        <v>26.030223264476934</v>
      </c>
      <c r="DI4" s="159">
        <v>22.377924996977512</v>
      </c>
      <c r="DJ4" s="159">
        <v>20.763890013390974</v>
      </c>
      <c r="DK4" s="159">
        <v>5.8149318661993608</v>
      </c>
      <c r="DL4" s="159">
        <v>43.144067484934354</v>
      </c>
      <c r="DM4" s="159">
        <v>24.579985006877074</v>
      </c>
      <c r="DN4" s="159">
        <v>24.593236331029292</v>
      </c>
      <c r="DO4" s="159">
        <v>27.979712244929122</v>
      </c>
      <c r="DP4" s="159">
        <v>12.609480580342098</v>
      </c>
      <c r="DQ4" s="159">
        <v>23.131809843884533</v>
      </c>
      <c r="DR4" s="159">
        <v>29.783521919596833</v>
      </c>
      <c r="DS4" s="159">
        <v>47.249447489529921</v>
      </c>
      <c r="DT4" s="159">
        <v>50.450375133671855</v>
      </c>
      <c r="DU4" s="159">
        <v>15.540808377726327</v>
      </c>
      <c r="DV4" s="75">
        <f t="shared" si="20"/>
        <v>2.7852224916834496</v>
      </c>
      <c r="DW4" s="76">
        <f t="shared" si="21"/>
        <v>1.5977580974788361</v>
      </c>
      <c r="DX4" s="76">
        <f t="shared" si="22"/>
        <v>0</v>
      </c>
      <c r="DY4" s="76">
        <f t="shared" si="23"/>
        <v>1.8349162885869983</v>
      </c>
      <c r="DZ4" s="76">
        <f t="shared" si="24"/>
        <v>0</v>
      </c>
      <c r="EA4" s="76">
        <f t="shared" si="25"/>
        <v>0</v>
      </c>
      <c r="EB4" s="76">
        <f t="shared" si="26"/>
        <v>28.152987066769562</v>
      </c>
      <c r="EC4" s="76">
        <f t="shared" si="27"/>
        <v>30.370138762812445</v>
      </c>
      <c r="ED4" s="76">
        <f t="shared" si="28"/>
        <v>29.575000370133228</v>
      </c>
      <c r="EE4" s="76">
        <f t="shared" si="29"/>
        <v>82.477624147447997</v>
      </c>
      <c r="EF4" s="76">
        <f t="shared" si="30"/>
        <v>0</v>
      </c>
      <c r="EG4" s="76">
        <f t="shared" si="31"/>
        <v>0</v>
      </c>
      <c r="EH4" s="76">
        <f t="shared" si="32"/>
        <v>0</v>
      </c>
      <c r="EI4" s="76">
        <f t="shared" si="33"/>
        <v>0</v>
      </c>
      <c r="EJ4" s="76">
        <f t="shared" si="34"/>
        <v>1.2225876246715401</v>
      </c>
    </row>
    <row r="5" spans="1:140" s="29" customFormat="1" x14ac:dyDescent="0.2">
      <c r="A5" s="35" t="s">
        <v>27</v>
      </c>
      <c r="B5" t="str">
        <f>IF(VLOOKUP($A5,'B-Ligands'!$A:$G,5,FALSE)="","",VLOOKUP($A5,'B-Ligands'!$A:$G,5,FALSE))</f>
        <v>Guide To Pharmacology</v>
      </c>
      <c r="C5" s="19">
        <f>IF(VLOOKUP($A5,'B-Ligands'!$A:$G,6,FALSE)="","",VLOOKUP($A5,'B-Ligands'!$A:$G,6,FALSE))</f>
        <v>294</v>
      </c>
      <c r="D5" t="str">
        <f>IF(VLOOKUP($A5,'B-Ligands'!$A:$G,7,FALSE)="","",VLOOKUP($A5,'B-Ligands'!$A:$G,7,FALSE))</f>
        <v>Phys</v>
      </c>
      <c r="E5" s="20">
        <f t="shared" si="35"/>
        <v>1</v>
      </c>
      <c r="F5" s="19">
        <f t="shared" si="36"/>
        <v>1</v>
      </c>
      <c r="G5" s="19">
        <f t="shared" si="37"/>
        <v>1</v>
      </c>
      <c r="H5" s="19" t="str">
        <f t="shared" si="38"/>
        <v/>
      </c>
      <c r="I5" s="238">
        <f t="shared" si="39"/>
        <v>3</v>
      </c>
      <c r="J5" s="174" t="str">
        <f t="shared" si="40"/>
        <v xml:space="preserve">
Gq/11
</v>
      </c>
      <c r="K5" s="20">
        <f t="shared" si="41"/>
        <v>3</v>
      </c>
      <c r="L5" s="19">
        <f t="shared" si="42"/>
        <v>2</v>
      </c>
      <c r="M5" s="19">
        <f t="shared" si="43"/>
        <v>1</v>
      </c>
      <c r="N5" s="19">
        <f t="shared" si="44"/>
        <v>0</v>
      </c>
      <c r="O5" s="20">
        <f t="shared" si="45"/>
        <v>37.213958106501977</v>
      </c>
      <c r="P5" s="19">
        <f t="shared" si="46"/>
        <v>84.169586265443002</v>
      </c>
      <c r="Q5" s="19">
        <f t="shared" si="47"/>
        <v>100</v>
      </c>
      <c r="R5" s="19">
        <f t="shared" si="48"/>
        <v>0</v>
      </c>
      <c r="S5" s="20">
        <f t="shared" si="49"/>
        <v>32.968951352157475</v>
      </c>
      <c r="T5" s="21">
        <f t="shared" si="50"/>
        <v>74.568337691329063</v>
      </c>
      <c r="U5" s="21">
        <f t="shared" si="51"/>
        <v>88.592971641995746</v>
      </c>
      <c r="V5" s="21">
        <f t="shared" si="52"/>
        <v>0</v>
      </c>
      <c r="W5" s="174" t="str">
        <f t="shared" si="53"/>
        <v xml:space="preserve">
G15</v>
      </c>
      <c r="X5" s="33">
        <f t="shared" si="54"/>
        <v>7</v>
      </c>
      <c r="Y5" s="32">
        <f t="shared" si="55"/>
        <v>3</v>
      </c>
      <c r="Z5" s="32">
        <f t="shared" si="56"/>
        <v>6</v>
      </c>
      <c r="AA5" s="32">
        <f t="shared" si="57"/>
        <v>5</v>
      </c>
      <c r="AB5" s="32">
        <f t="shared" si="58"/>
        <v>4</v>
      </c>
      <c r="AC5" s="32">
        <f t="shared" si="59"/>
        <v>2</v>
      </c>
      <c r="AD5" s="32">
        <f t="shared" si="60"/>
        <v>0</v>
      </c>
      <c r="AE5" s="32">
        <f t="shared" si="61"/>
        <v>0</v>
      </c>
      <c r="AF5" s="32">
        <f t="shared" si="62"/>
        <v>8</v>
      </c>
      <c r="AG5" s="32">
        <f t="shared" si="63"/>
        <v>1</v>
      </c>
      <c r="AH5" s="32">
        <f t="shared" si="64"/>
        <v>0</v>
      </c>
      <c r="AI5" s="32">
        <f t="shared" si="65"/>
        <v>0</v>
      </c>
      <c r="AJ5" s="33">
        <f t="shared" si="66"/>
        <v>37.213958106501977</v>
      </c>
      <c r="AK5" s="32">
        <f t="shared" si="67"/>
        <v>80.310615059636689</v>
      </c>
      <c r="AL5" s="32">
        <f t="shared" si="68"/>
        <v>63.127010471918219</v>
      </c>
      <c r="AM5" s="32">
        <f t="shared" si="69"/>
        <v>72.836037326458282</v>
      </c>
      <c r="AN5" s="32">
        <f t="shared" si="70"/>
        <v>75.37445296735244</v>
      </c>
      <c r="AO5" s="32">
        <f t="shared" si="71"/>
        <v>84.169586265443002</v>
      </c>
      <c r="AP5" s="32">
        <f t="shared" si="72"/>
        <v>0</v>
      </c>
      <c r="AQ5" s="32">
        <f t="shared" si="73"/>
        <v>0</v>
      </c>
      <c r="AR5" s="32">
        <f t="shared" si="74"/>
        <v>13.230582447367183</v>
      </c>
      <c r="AS5" s="32">
        <f t="shared" si="75"/>
        <v>100</v>
      </c>
      <c r="AT5" s="32">
        <f t="shared" si="76"/>
        <v>0</v>
      </c>
      <c r="AU5" s="32">
        <f t="shared" si="77"/>
        <v>0</v>
      </c>
      <c r="AV5" s="7">
        <f t="array" ref="AV5">_xlfn.IFS(BK5=0,0,BK5&gt;0,(LOG(0.01*BZ5/10^-BK5)))</f>
        <v>32.968951352157475</v>
      </c>
      <c r="AW5" s="8">
        <f t="array" ref="AW5">_xlfn.IFS(BL5=0,0,BL5&gt;0,(LOG(0.01*CA5/10^-BL5)))</f>
        <v>71.149560425296301</v>
      </c>
      <c r="AX5" s="8">
        <f t="array" ref="AX5">_xlfn.IFS(BM5=0,0,BM5&gt;0,(LOG(0.01*CB5/10^-BM5)))</f>
        <v>55.926094485826198</v>
      </c>
      <c r="AY5" s="8">
        <f t="array" ref="AY5">_xlfn.IFS(BN5=0,0,BN5&gt;0,(LOG(0.01*CC5/10^-BN5)))</f>
        <v>64.527609893782625</v>
      </c>
      <c r="AZ5" s="8">
        <f t="array" ref="AZ5">_xlfn.IFS(BO5=0,0,BO5&gt;0,(LOG(0.01*CD5/10^-BO5)))</f>
        <v>66.776467742675976</v>
      </c>
      <c r="BA5" s="8">
        <f t="array" ref="BA5">_xlfn.IFS(BP5=0,0,BP5&gt;0,(LOG(0.01*CE5/10^-BP5)))</f>
        <v>74.568337691329063</v>
      </c>
      <c r="BB5" s="8">
        <f t="array" ref="BB5">_xlfn.IFS(BQ5=0,0,BQ5&gt;0,(LOG(0.01*CF5/10^-BQ5)))</f>
        <v>0</v>
      </c>
      <c r="BC5" s="8">
        <f t="array" ref="BC5">_xlfn.IFS(BR5=0,0,BR5&gt;0,(LOG(0.01*CG5/10^-BR5)))</f>
        <v>0</v>
      </c>
      <c r="BD5" s="8">
        <f t="array" ref="BD5">_xlfn.IFS(BS5=0,0,BS5&gt;0,(LOG(0.01*CH5/10^-BS5)))</f>
        <v>11.721366155666876</v>
      </c>
      <c r="BE5" s="8">
        <f t="array" ref="BE5">_xlfn.IFS(BT5=0,0,BT5&gt;0,(LOG(0.01*CI5/10^-BT5)))</f>
        <v>88.592971641995746</v>
      </c>
      <c r="BF5" s="8">
        <f t="array" ref="BF5">_xlfn.IFS(BU5=0,0,BU5&gt;0,(LOG(0.01*CJ5/10^-BU5)))</f>
        <v>0</v>
      </c>
      <c r="BG5" s="8">
        <f t="array" ref="BG5">_xlfn.IFS(BV5=0,0,BV5&gt;0,(LOG(0.01*CK5/10^-BV5)))</f>
        <v>0</v>
      </c>
      <c r="BH5" s="8">
        <f t="array" ref="BH5">_xlfn.IFS(BW5=0,0,BW5&gt;0,(LOG(0.01*CL5/10^-BW5)))</f>
        <v>47.170496328462569</v>
      </c>
      <c r="BI5" s="8">
        <f t="array" ref="BI5">_xlfn.IFS(BX5=0,0,BX5&gt;0,(LOG(0.01*CM5/10^-BX5)))</f>
        <v>56.208612099037744</v>
      </c>
      <c r="BJ5" s="8">
        <f t="array" ref="BJ5">_xlfn.IFS(BY5=0,0,BY5&gt;0,(LOG(0.01*CN5/10^-BY5)))</f>
        <v>49.844049610209247</v>
      </c>
      <c r="BK5" s="33">
        <f t="shared" si="5"/>
        <v>34.185548071034908</v>
      </c>
      <c r="BL5" s="32">
        <f t="shared" si="6"/>
        <v>72.24268689057422</v>
      </c>
      <c r="BM5" s="32">
        <f t="shared" si="7"/>
        <v>57.026000584282791</v>
      </c>
      <c r="BN5" s="32">
        <f t="shared" si="8"/>
        <v>65.591397849462368</v>
      </c>
      <c r="BO5" s="32">
        <f t="shared" si="9"/>
        <v>67.819579288025892</v>
      </c>
      <c r="BP5" s="32">
        <f t="shared" si="10"/>
        <v>75.638051044083525</v>
      </c>
      <c r="BQ5" s="32">
        <f t="shared" si="11"/>
        <v>0</v>
      </c>
      <c r="BR5" s="32">
        <f t="shared" si="12"/>
        <v>0</v>
      </c>
      <c r="BS5" s="32">
        <f t="shared" si="13"/>
        <v>12.985607618223137</v>
      </c>
      <c r="BT5" s="32">
        <f t="shared" si="14"/>
        <v>89.718837863167764</v>
      </c>
      <c r="BU5" s="32">
        <f t="shared" si="15"/>
        <v>0</v>
      </c>
      <c r="BV5" s="32">
        <f t="shared" si="16"/>
        <v>0</v>
      </c>
      <c r="BW5" s="32">
        <f t="shared" si="17"/>
        <v>48.304800268546494</v>
      </c>
      <c r="BX5" s="32">
        <f t="shared" si="18"/>
        <v>57.442348008385743</v>
      </c>
      <c r="BY5" s="32">
        <f t="shared" si="19"/>
        <v>50.962379702537184</v>
      </c>
      <c r="BZ5" s="31">
        <v>6.0730000000000004</v>
      </c>
      <c r="CA5" s="30">
        <v>8.07</v>
      </c>
      <c r="CB5" s="30">
        <v>7.9450000000000003</v>
      </c>
      <c r="CC5" s="30">
        <v>8.6340000000000003</v>
      </c>
      <c r="CD5" s="30">
        <v>9.0549999999999997</v>
      </c>
      <c r="CE5" s="30">
        <v>8.5169999999999995</v>
      </c>
      <c r="CF5" s="39"/>
      <c r="CG5" s="39"/>
      <c r="CH5" s="30">
        <v>5.4420000000000002</v>
      </c>
      <c r="CI5" s="30">
        <v>7.484</v>
      </c>
      <c r="CJ5" s="30"/>
      <c r="CK5" s="30"/>
      <c r="CL5" s="30">
        <v>7.34</v>
      </c>
      <c r="CM5" s="30">
        <v>5.8380000000000001</v>
      </c>
      <c r="CN5" s="30">
        <v>7.6150000000000002</v>
      </c>
      <c r="CO5" s="30"/>
      <c r="CP5" s="160">
        <v>22.33</v>
      </c>
      <c r="CQ5" s="161">
        <v>666.8</v>
      </c>
      <c r="CR5" s="161">
        <v>390.4</v>
      </c>
      <c r="CS5" s="161">
        <v>244</v>
      </c>
      <c r="CT5" s="161">
        <v>335.3</v>
      </c>
      <c r="CU5" s="161">
        <v>260.8</v>
      </c>
      <c r="CV5" s="211"/>
      <c r="CW5" s="211"/>
      <c r="CX5" s="161">
        <v>120</v>
      </c>
      <c r="CY5" s="161">
        <v>957.3</v>
      </c>
      <c r="CZ5" s="161"/>
      <c r="DA5" s="161"/>
      <c r="DB5" s="161">
        <v>1439</v>
      </c>
      <c r="DC5" s="161">
        <v>822</v>
      </c>
      <c r="DD5" s="161">
        <v>1165</v>
      </c>
      <c r="DE5" s="206" t="str">
        <f>IF(VLOOKUP($A5,'B-Ligands'!$A:$G,3,FALSE)="","",VLOOKUP($A5,'B-Ligands'!$A:$G,3,FALSE))</f>
        <v/>
      </c>
      <c r="DF5" s="207" t="str">
        <f>IF(VLOOKUP($A5,'B-Ligands'!$A:$G,4,FALSE)="","",VLOOKUP($A5,'B-Ligands'!$A:$G,4,FALSE))</f>
        <v>Acetylcholine</v>
      </c>
      <c r="DG5" s="160">
        <v>7.7106114212276964</v>
      </c>
      <c r="DH5" s="161">
        <v>6.4708386547466965</v>
      </c>
      <c r="DI5" s="161">
        <v>6.0484320285927931</v>
      </c>
      <c r="DJ5" s="161">
        <v>8.6429457019180038</v>
      </c>
      <c r="DK5" s="161">
        <v>5.2789548633021761</v>
      </c>
      <c r="DL5" s="161">
        <v>12.340906755586955</v>
      </c>
      <c r="DM5" s="161">
        <v>6.2282611999873927</v>
      </c>
      <c r="DN5" s="161">
        <v>5.9777928197983208</v>
      </c>
      <c r="DO5" s="161">
        <v>0.9899432213456586</v>
      </c>
      <c r="DP5" s="161">
        <v>6.2440639255093462</v>
      </c>
      <c r="DQ5" s="161">
        <v>4.2230856928580565</v>
      </c>
      <c r="DR5" s="161">
        <v>15.182255161864745</v>
      </c>
      <c r="DS5" s="161">
        <v>9.4496451244609414</v>
      </c>
      <c r="DT5" s="161">
        <v>7.1145557830228841</v>
      </c>
      <c r="DU5" s="161">
        <v>11.288350948703709</v>
      </c>
      <c r="DV5" s="75">
        <f t="shared" si="20"/>
        <v>2.8960089907428612</v>
      </c>
      <c r="DW5" s="76">
        <f t="shared" si="21"/>
        <v>103.04692105263165</v>
      </c>
      <c r="DX5" s="76">
        <f t="shared" si="22"/>
        <v>64.545653841269839</v>
      </c>
      <c r="DY5" s="76">
        <f t="shared" si="23"/>
        <v>28.231115688468645</v>
      </c>
      <c r="DZ5" s="76">
        <f t="shared" si="24"/>
        <v>63.516360469552829</v>
      </c>
      <c r="EA5" s="76">
        <f t="shared" si="25"/>
        <v>21.132969008288718</v>
      </c>
      <c r="EB5" s="76">
        <f t="shared" si="26"/>
        <v>0</v>
      </c>
      <c r="EC5" s="76">
        <f t="shared" si="27"/>
        <v>0</v>
      </c>
      <c r="ED5" s="76">
        <f t="shared" si="28"/>
        <v>121.21907338976523</v>
      </c>
      <c r="EE5" s="76">
        <f t="shared" si="29"/>
        <v>153.313612964318</v>
      </c>
      <c r="EF5" s="76">
        <f t="shared" si="30"/>
        <v>0</v>
      </c>
      <c r="EG5" s="76">
        <f t="shared" si="31"/>
        <v>0</v>
      </c>
      <c r="EH5" s="76">
        <f t="shared" si="32"/>
        <v>152.28085087291447</v>
      </c>
      <c r="EI5" s="76">
        <f t="shared" si="33"/>
        <v>115.53778269073359</v>
      </c>
      <c r="EJ5" s="76">
        <f t="shared" si="34"/>
        <v>103.20373678086099</v>
      </c>
    </row>
    <row r="6" spans="1:140" s="29" customFormat="1" x14ac:dyDescent="0.2">
      <c r="A6" s="35" t="s">
        <v>26</v>
      </c>
      <c r="B6" t="str">
        <f>IF(VLOOKUP($A6,'B-Ligands'!$A:$G,5,FALSE)="","",VLOOKUP($A6,'B-Ligands'!$A:$G,5,FALSE))</f>
        <v>Guide To Pharmacology</v>
      </c>
      <c r="C6" s="19">
        <f>IF(VLOOKUP($A6,'B-Ligands'!$A:$G,6,FALSE)="","",VLOOKUP($A6,'B-Ligands'!$A:$G,6,FALSE))</f>
        <v>294</v>
      </c>
      <c r="D6" t="str">
        <f>IF(VLOOKUP($A6,'B-Ligands'!$A:$G,7,FALSE)="","",VLOOKUP($A6,'B-Ligands'!$A:$G,7,FALSE))</f>
        <v>Phys</v>
      </c>
      <c r="E6" s="20">
        <f t="shared" ref="E6:E69" si="78">IF(S6&gt;0,1,"")</f>
        <v>1</v>
      </c>
      <c r="F6" s="19">
        <f t="shared" ref="F6:F69" si="79">IF(T6&gt;0,1,"")</f>
        <v>1</v>
      </c>
      <c r="G6" s="19">
        <f t="shared" ref="G6:G69" si="80">IF(U6&gt;0,1,"")</f>
        <v>1</v>
      </c>
      <c r="H6" s="19" t="str">
        <f t="shared" ref="H6:H69" si="81">IF(V6&gt;0,1,"")</f>
        <v/>
      </c>
      <c r="I6" s="238">
        <f t="shared" si="39"/>
        <v>3</v>
      </c>
      <c r="J6" s="174" t="str">
        <f t="shared" si="40"/>
        <v xml:space="preserve">
Gq/11
</v>
      </c>
      <c r="K6" s="20">
        <f t="shared" si="41"/>
        <v>3</v>
      </c>
      <c r="L6" s="19">
        <f t="shared" si="42"/>
        <v>2</v>
      </c>
      <c r="M6" s="19">
        <f t="shared" si="43"/>
        <v>1</v>
      </c>
      <c r="N6" s="19">
        <f t="shared" si="44"/>
        <v>0</v>
      </c>
      <c r="O6" s="20">
        <f t="shared" si="45"/>
        <v>62.214570857188015</v>
      </c>
      <c r="P6" s="19">
        <f t="shared" si="46"/>
        <v>71.717341018146968</v>
      </c>
      <c r="Q6" s="19">
        <f t="shared" si="47"/>
        <v>100</v>
      </c>
      <c r="R6" s="19">
        <f t="shared" si="48"/>
        <v>0</v>
      </c>
      <c r="S6" s="20">
        <f t="shared" si="49"/>
        <v>51.266210262899264</v>
      </c>
      <c r="T6" s="21">
        <f t="shared" si="50"/>
        <v>59.096707306268989</v>
      </c>
      <c r="U6" s="21">
        <f t="shared" si="51"/>
        <v>82.40225650769105</v>
      </c>
      <c r="V6" s="21">
        <f t="shared" si="52"/>
        <v>0</v>
      </c>
      <c r="W6" s="174" t="str">
        <f t="shared" si="53"/>
        <v xml:space="preserve">
G15</v>
      </c>
      <c r="X6" s="33">
        <f t="shared" si="54"/>
        <v>6</v>
      </c>
      <c r="Y6" s="32">
        <f t="shared" si="55"/>
        <v>9</v>
      </c>
      <c r="Z6" s="32">
        <f t="shared" si="56"/>
        <v>10</v>
      </c>
      <c r="AA6" s="32">
        <f t="shared" si="57"/>
        <v>8</v>
      </c>
      <c r="AB6" s="32">
        <f t="shared" si="58"/>
        <v>7</v>
      </c>
      <c r="AC6" s="32">
        <f t="shared" si="59"/>
        <v>5</v>
      </c>
      <c r="AD6" s="32">
        <f t="shared" si="60"/>
        <v>3</v>
      </c>
      <c r="AE6" s="32">
        <f t="shared" si="61"/>
        <v>4</v>
      </c>
      <c r="AF6" s="32">
        <f t="shared" si="62"/>
        <v>2</v>
      </c>
      <c r="AG6" s="32">
        <f t="shared" si="63"/>
        <v>1</v>
      </c>
      <c r="AH6" s="32">
        <f t="shared" si="64"/>
        <v>0</v>
      </c>
      <c r="AI6" s="32">
        <f t="shared" si="65"/>
        <v>0</v>
      </c>
      <c r="AJ6" s="33">
        <f t="shared" si="66"/>
        <v>62.214570857188015</v>
      </c>
      <c r="AK6" s="32">
        <f t="shared" si="67"/>
        <v>33.494608392467896</v>
      </c>
      <c r="AL6" s="32">
        <f t="shared" si="68"/>
        <v>27.084160027999239</v>
      </c>
      <c r="AM6" s="32">
        <f t="shared" si="69"/>
        <v>38.509437786361126</v>
      </c>
      <c r="AN6" s="32">
        <f t="shared" si="70"/>
        <v>52.094710167292682</v>
      </c>
      <c r="AO6" s="32">
        <f t="shared" si="71"/>
        <v>71.717341018146968</v>
      </c>
      <c r="AP6" s="32">
        <f t="shared" si="72"/>
        <v>86.534268655057005</v>
      </c>
      <c r="AQ6" s="32">
        <f t="shared" si="73"/>
        <v>85.76410750421806</v>
      </c>
      <c r="AR6" s="32">
        <f t="shared" si="74"/>
        <v>98.932031930433638</v>
      </c>
      <c r="AS6" s="32">
        <f t="shared" si="75"/>
        <v>100</v>
      </c>
      <c r="AT6" s="32">
        <f t="shared" si="76"/>
        <v>0</v>
      </c>
      <c r="AU6" s="32">
        <f t="shared" si="77"/>
        <v>0</v>
      </c>
      <c r="AV6" s="7">
        <f t="array" ref="AV6">_xlfn.IFS(BK6=0,0,BK6&gt;0,(LOG(0.01*BZ6/10^-BK6)))</f>
        <v>51.266210262899264</v>
      </c>
      <c r="AW6" s="8">
        <f t="array" ref="AW6">_xlfn.IFS(BL6=0,0,BL6&gt;0,(LOG(0.01*CA6/10^-BL6)))</f>
        <v>27.600313123808007</v>
      </c>
      <c r="AX6" s="8">
        <f t="array" ref="AX6">_xlfn.IFS(BM6=0,0,BM6&gt;0,(LOG(0.01*CB6/10^-BM6)))</f>
        <v>22.317959019225462</v>
      </c>
      <c r="AY6" s="8">
        <f t="array" ref="AY6">_xlfn.IFS(BN6=0,0,BN6&gt;0,(LOG(0.01*CC6/10^-BN6)))</f>
        <v>31.732645704387</v>
      </c>
      <c r="AZ6" s="8">
        <f t="array" ref="AZ6">_xlfn.IFS(BO6=0,0,BO6&gt;0,(LOG(0.01*CD6/10^-BO6)))</f>
        <v>42.927216698990726</v>
      </c>
      <c r="BA6" s="8">
        <f t="array" ref="BA6">_xlfn.IFS(BP6=0,0,BP6&gt;0,(LOG(0.01*CE6/10^-BP6)))</f>
        <v>59.096707306268989</v>
      </c>
      <c r="BB6" s="8">
        <f t="array" ref="BB6">_xlfn.IFS(BQ6=0,0,BQ6&gt;0,(LOG(0.01*CF6/10^-BQ6)))</f>
        <v>71.306190024194564</v>
      </c>
      <c r="BC6" s="8">
        <f t="array" ref="BC6">_xlfn.IFS(BR6=0,0,BR6&gt;0,(LOG(0.01*CG6/10^-BR6)))</f>
        <v>70.671559857157675</v>
      </c>
      <c r="BD6" s="8">
        <f t="array" ref="BD6">_xlfn.IFS(BS6=0,0,BS6&gt;0,(LOG(0.01*CH6/10^-BS6)))</f>
        <v>81.52222671958674</v>
      </c>
      <c r="BE6" s="8">
        <f t="array" ref="BE6">_xlfn.IFS(BT6=0,0,BT6&gt;0,(LOG(0.01*CI6/10^-BT6)))</f>
        <v>82.40225650769105</v>
      </c>
      <c r="BF6" s="8">
        <f t="array" ref="BF6">_xlfn.IFS(BU6=0,0,BU6&gt;0,(LOG(0.01*CJ6/10^-BU6)))</f>
        <v>0</v>
      </c>
      <c r="BG6" s="8">
        <f t="array" ref="BG6">_xlfn.IFS(BV6=0,0,BV6&gt;0,(LOG(0.01*CK6/10^-BV6)))</f>
        <v>0</v>
      </c>
      <c r="BH6" s="8">
        <f t="array" ref="BH6">_xlfn.IFS(BW6=0,0,BW6&gt;0,(LOG(0.01*CL6/10^-BW6)))</f>
        <v>0</v>
      </c>
      <c r="BI6" s="8">
        <f t="array" ref="BI6">_xlfn.IFS(BX6=0,0,BX6&gt;0,(LOG(0.01*CM6/10^-BX6)))</f>
        <v>5.9319666236700508</v>
      </c>
      <c r="BJ6" s="8">
        <f t="array" ref="BJ6">_xlfn.IFS(BY6=0,0,BY6&gt;0,(LOG(0.01*CN6/10^-BY6)))</f>
        <v>7.6325603071622332</v>
      </c>
      <c r="BK6" s="33">
        <f t="shared" si="5"/>
        <v>52.480097979179433</v>
      </c>
      <c r="BL6" s="32">
        <f t="shared" si="6"/>
        <v>28.862405200433365</v>
      </c>
      <c r="BM6" s="32">
        <f t="shared" si="7"/>
        <v>23.590417762196903</v>
      </c>
      <c r="BN6" s="32">
        <f t="shared" si="8"/>
        <v>33.01075268817204</v>
      </c>
      <c r="BO6" s="32">
        <f t="shared" si="9"/>
        <v>44.194983818770226</v>
      </c>
      <c r="BP6" s="32">
        <f t="shared" si="10"/>
        <v>60.324825986078885</v>
      </c>
      <c r="BQ6" s="32">
        <f t="shared" si="11"/>
        <v>72.412872212578435</v>
      </c>
      <c r="BR6" s="32">
        <f t="shared" si="12"/>
        <v>71.768307040263721</v>
      </c>
      <c r="BS6" s="32">
        <f t="shared" si="13"/>
        <v>82.631749810626559</v>
      </c>
      <c r="BT6" s="32">
        <f t="shared" si="14"/>
        <v>83.514526710403004</v>
      </c>
      <c r="BU6" s="32">
        <f t="shared" si="15"/>
        <v>0</v>
      </c>
      <c r="BV6" s="32">
        <f t="shared" si="16"/>
        <v>0</v>
      </c>
      <c r="BW6" s="32">
        <f t="shared" si="17"/>
        <v>0</v>
      </c>
      <c r="BX6" s="32">
        <f t="shared" si="18"/>
        <v>7.2187281621243882</v>
      </c>
      <c r="BY6" s="32">
        <f t="shared" si="19"/>
        <v>8.9238845144356951</v>
      </c>
      <c r="BZ6" s="38">
        <v>6.1109999999999998</v>
      </c>
      <c r="CA6" s="36">
        <v>5.4690000000000003</v>
      </c>
      <c r="CB6" s="36">
        <v>5.34</v>
      </c>
      <c r="CC6" s="36">
        <v>5.2709999999999999</v>
      </c>
      <c r="CD6" s="36">
        <v>5.3979999999999997</v>
      </c>
      <c r="CE6" s="36">
        <v>5.9139999999999997</v>
      </c>
      <c r="CF6" s="36">
        <v>7.8220000000000001</v>
      </c>
      <c r="CG6" s="36">
        <v>8.0030000000000001</v>
      </c>
      <c r="CH6" s="36">
        <v>7.7709999999999999</v>
      </c>
      <c r="CI6" s="36">
        <v>7.7220000000000004</v>
      </c>
      <c r="CJ6" s="36"/>
      <c r="CK6" s="36"/>
      <c r="CL6" s="36"/>
      <c r="CM6" s="36">
        <v>5.1669999999999998</v>
      </c>
      <c r="CN6" s="36">
        <v>5.1130000000000004</v>
      </c>
      <c r="CO6" s="30"/>
      <c r="CP6" s="158">
        <v>34.28</v>
      </c>
      <c r="CQ6" s="159">
        <v>266.39999999999998</v>
      </c>
      <c r="CR6" s="159">
        <v>161.5</v>
      </c>
      <c r="CS6" s="159">
        <v>122.8</v>
      </c>
      <c r="CT6" s="159">
        <v>218.5</v>
      </c>
      <c r="CU6" s="159">
        <v>208</v>
      </c>
      <c r="CV6" s="159">
        <v>542.29999999999995</v>
      </c>
      <c r="CW6" s="159">
        <v>609.6</v>
      </c>
      <c r="CX6" s="159">
        <v>763.6</v>
      </c>
      <c r="CY6" s="159">
        <v>891.1</v>
      </c>
      <c r="CZ6" s="159"/>
      <c r="DA6" s="159"/>
      <c r="DB6" s="159"/>
      <c r="DC6" s="159">
        <v>103.3</v>
      </c>
      <c r="DD6" s="159">
        <v>204</v>
      </c>
      <c r="DE6" s="206" t="str">
        <f>IF(VLOOKUP($A6,'B-Ligands'!$A:$G,3,FALSE)="","",VLOOKUP($A6,'B-Ligands'!$A:$G,3,FALSE))</f>
        <v/>
      </c>
      <c r="DF6" s="207" t="str">
        <f>IF(VLOOKUP($A6,'B-Ligands'!$A:$G,4,FALSE)="","",VLOOKUP($A6,'B-Ligands'!$A:$G,4,FALSE))</f>
        <v>Acetylcholine</v>
      </c>
      <c r="DG6" s="158">
        <v>6.7165547366629816</v>
      </c>
      <c r="DH6" s="159">
        <v>23.939752660518156</v>
      </c>
      <c r="DI6" s="159">
        <v>11.225933815573795</v>
      </c>
      <c r="DJ6" s="159">
        <v>22.316416974618608</v>
      </c>
      <c r="DK6" s="159">
        <v>22.17445895804271</v>
      </c>
      <c r="DL6" s="159">
        <v>14.225690187467862</v>
      </c>
      <c r="DM6" s="159">
        <v>15.575205234154883</v>
      </c>
      <c r="DN6" s="159">
        <v>9.5457190162445631</v>
      </c>
      <c r="DO6" s="159">
        <v>6.1994609164420496</v>
      </c>
      <c r="DP6" s="159">
        <v>12.330701850187289</v>
      </c>
      <c r="DQ6" s="159">
        <v>2.8282415229750639</v>
      </c>
      <c r="DR6" s="159">
        <v>8.1478211323058289</v>
      </c>
      <c r="DS6" s="159">
        <v>11.279803144653206</v>
      </c>
      <c r="DT6" s="159">
        <v>3.8602426560169558</v>
      </c>
      <c r="DU6" s="159">
        <v>11.22690825018765</v>
      </c>
      <c r="DV6" s="75">
        <f t="shared" si="20"/>
        <v>5.1038071368463971</v>
      </c>
      <c r="DW6" s="76">
        <f t="shared" si="21"/>
        <v>11.12793451869498</v>
      </c>
      <c r="DX6" s="76">
        <f t="shared" si="22"/>
        <v>14.386331030737972</v>
      </c>
      <c r="DY6" s="76">
        <f t="shared" si="23"/>
        <v>5.5026754581465998</v>
      </c>
      <c r="DZ6" s="76">
        <f t="shared" si="24"/>
        <v>9.8536789742394024</v>
      </c>
      <c r="EA6" s="76">
        <f t="shared" si="25"/>
        <v>14.621434690264648</v>
      </c>
      <c r="EB6" s="76">
        <f t="shared" si="26"/>
        <v>34.818160778439683</v>
      </c>
      <c r="EC6" s="76">
        <f t="shared" si="27"/>
        <v>63.861087777945755</v>
      </c>
      <c r="ED6" s="76">
        <f t="shared" si="28"/>
        <v>123.17199999999998</v>
      </c>
      <c r="EE6" s="76">
        <f t="shared" si="29"/>
        <v>72.266770442305784</v>
      </c>
      <c r="EF6" s="76">
        <f t="shared" si="30"/>
        <v>0</v>
      </c>
      <c r="EG6" s="76">
        <f t="shared" si="31"/>
        <v>0</v>
      </c>
      <c r="EH6" s="76">
        <f t="shared" si="32"/>
        <v>0</v>
      </c>
      <c r="EI6" s="76">
        <f t="shared" si="33"/>
        <v>26.759975785197444</v>
      </c>
      <c r="EJ6" s="76">
        <f t="shared" si="34"/>
        <v>18.170630368925504</v>
      </c>
    </row>
    <row r="7" spans="1:140" s="29" customFormat="1" x14ac:dyDescent="0.2">
      <c r="A7" s="35" t="s">
        <v>37</v>
      </c>
      <c r="B7" t="str">
        <f>IF(VLOOKUP($A7,'B-Ligands'!$A:$G,5,FALSE)="","",VLOOKUP($A7,'B-Ligands'!$A:$G,5,FALSE))</f>
        <v>Guide To Pharmacology</v>
      </c>
      <c r="C7" s="19">
        <f>IF(VLOOKUP($A7,'B-Ligands'!$A:$G,6,FALSE)="","",VLOOKUP($A7,'B-Ligands'!$A:$G,6,FALSE))</f>
        <v>484</v>
      </c>
      <c r="D7" t="str">
        <f>IF(VLOOKUP($A7,'B-Ligands'!$A:$G,7,FALSE)="","",VLOOKUP($A7,'B-Ligands'!$A:$G,7,FALSE))</f>
        <v>Phys</v>
      </c>
      <c r="E7" s="20">
        <f t="shared" si="78"/>
        <v>1</v>
      </c>
      <c r="F7" s="19">
        <f t="shared" si="79"/>
        <v>1</v>
      </c>
      <c r="G7" s="19">
        <f t="shared" si="80"/>
        <v>1</v>
      </c>
      <c r="H7" s="19">
        <f t="shared" si="81"/>
        <v>1</v>
      </c>
      <c r="I7" s="238">
        <f t="shared" si="39"/>
        <v>4</v>
      </c>
      <c r="J7" s="174" t="str">
        <f t="shared" si="40"/>
        <v xml:space="preserve">
Gi/o
</v>
      </c>
      <c r="K7" s="20">
        <f t="shared" si="41"/>
        <v>4</v>
      </c>
      <c r="L7" s="19">
        <f t="shared" si="42"/>
        <v>1</v>
      </c>
      <c r="M7" s="19">
        <f t="shared" si="43"/>
        <v>2</v>
      </c>
      <c r="N7" s="19">
        <f t="shared" si="44"/>
        <v>3</v>
      </c>
      <c r="O7" s="20">
        <f t="shared" si="45"/>
        <v>28.574170376809178</v>
      </c>
      <c r="P7" s="19">
        <f t="shared" si="46"/>
        <v>100</v>
      </c>
      <c r="Q7" s="19">
        <f t="shared" si="47"/>
        <v>87.131879846018251</v>
      </c>
      <c r="R7" s="19">
        <f t="shared" si="48"/>
        <v>68.040492771941246</v>
      </c>
      <c r="S7" s="20">
        <f t="shared" si="49"/>
        <v>26.355308520777257</v>
      </c>
      <c r="T7" s="21">
        <f t="shared" si="50"/>
        <v>92.234728684081929</v>
      </c>
      <c r="U7" s="21">
        <f t="shared" si="51"/>
        <v>80.365852973315199</v>
      </c>
      <c r="V7" s="21">
        <f t="shared" si="52"/>
        <v>62.756963903512386</v>
      </c>
      <c r="W7" s="174" t="str">
        <f t="shared" si="53"/>
        <v xml:space="preserve">
Gi1</v>
      </c>
      <c r="X7" s="33">
        <f t="shared" si="54"/>
        <v>9</v>
      </c>
      <c r="Y7" s="32">
        <f t="shared" si="55"/>
        <v>1</v>
      </c>
      <c r="Z7" s="32">
        <f t="shared" si="56"/>
        <v>4</v>
      </c>
      <c r="AA7" s="32">
        <f t="shared" si="57"/>
        <v>5</v>
      </c>
      <c r="AB7" s="32">
        <f t="shared" si="58"/>
        <v>3</v>
      </c>
      <c r="AC7" s="32">
        <f t="shared" si="59"/>
        <v>8</v>
      </c>
      <c r="AD7" s="32">
        <f t="shared" si="60"/>
        <v>10</v>
      </c>
      <c r="AE7" s="32">
        <f t="shared" si="61"/>
        <v>12</v>
      </c>
      <c r="AF7" s="32">
        <f t="shared" si="62"/>
        <v>11</v>
      </c>
      <c r="AG7" s="32">
        <f t="shared" si="63"/>
        <v>2</v>
      </c>
      <c r="AH7" s="32">
        <f t="shared" si="64"/>
        <v>7</v>
      </c>
      <c r="AI7" s="32">
        <f t="shared" si="65"/>
        <v>6</v>
      </c>
      <c r="AJ7" s="33">
        <f t="shared" si="66"/>
        <v>28.574170376809178</v>
      </c>
      <c r="AK7" s="32">
        <f t="shared" si="67"/>
        <v>100</v>
      </c>
      <c r="AL7" s="32">
        <f t="shared" si="68"/>
        <v>75.826210176228571</v>
      </c>
      <c r="AM7" s="32">
        <f t="shared" si="69"/>
        <v>68.194484336099976</v>
      </c>
      <c r="AN7" s="32">
        <f t="shared" si="70"/>
        <v>84.069557519938328</v>
      </c>
      <c r="AO7" s="32">
        <f t="shared" si="71"/>
        <v>34.04020701127812</v>
      </c>
      <c r="AP7" s="32">
        <f t="shared" si="72"/>
        <v>6.8266792156736757</v>
      </c>
      <c r="AQ7" s="32">
        <f t="shared" si="73"/>
        <v>2.4015629348526706</v>
      </c>
      <c r="AR7" s="32">
        <f t="shared" si="74"/>
        <v>6.3386556816184285</v>
      </c>
      <c r="AS7" s="32">
        <f t="shared" si="75"/>
        <v>87.131879846018251</v>
      </c>
      <c r="AT7" s="32">
        <f t="shared" si="76"/>
        <v>58.853942819780549</v>
      </c>
      <c r="AU7" s="32">
        <f t="shared" si="77"/>
        <v>68.040492771941246</v>
      </c>
      <c r="AV7" s="7">
        <f t="array" ref="AV7">_xlfn.IFS(BK7=0,0,BK7&gt;0,(LOG(0.01*BZ7/10^-BK7)))</f>
        <v>26.355308520777257</v>
      </c>
      <c r="AW7" s="8">
        <f t="array" ref="AW7">_xlfn.IFS(BL7=0,0,BL7&gt;0,(LOG(0.01*CA7/10^-BL7)))</f>
        <v>92.234728684081929</v>
      </c>
      <c r="AX7" s="8">
        <f t="array" ref="AX7">_xlfn.IFS(BM7=0,0,BM7&gt;0,(LOG(0.01*CB7/10^-BM7)))</f>
        <v>69.938099227466139</v>
      </c>
      <c r="AY7" s="8">
        <f t="array" ref="AY7">_xlfn.IFS(BN7=0,0,BN7&gt;0,(LOG(0.01*CC7/10^-BN7)))</f>
        <v>62.898997604910562</v>
      </c>
      <c r="AZ7" s="8">
        <f t="array" ref="AZ7">_xlfn.IFS(BO7=0,0,BO7&gt;0,(LOG(0.01*CD7/10^-BO7)))</f>
        <v>77.541328284423315</v>
      </c>
      <c r="BA7" s="8">
        <f t="array" ref="BA7">_xlfn.IFS(BP7=0,0,BP7&gt;0,(LOG(0.01*CE7/10^-BP7)))</f>
        <v>31.396892580352208</v>
      </c>
      <c r="BB7" s="8">
        <f t="array" ref="BB7">_xlfn.IFS(BQ7=0,0,BQ7&gt;0,(LOG(0.01*CF7/10^-BQ7)))</f>
        <v>6.2965690527092271</v>
      </c>
      <c r="BC7" s="8">
        <f t="array" ref="BC7">_xlfn.IFS(BR7=0,0,BR7&gt;0,(LOG(0.01*CG7/10^-BR7)))</f>
        <v>2.215075057138836</v>
      </c>
      <c r="BD7" s="8">
        <f t="array" ref="BD7">_xlfn.IFS(BS7=0,0,BS7&gt;0,(LOG(0.01*CH7/10^-BS7)))</f>
        <v>5.8464418701589018</v>
      </c>
      <c r="BE7" s="8">
        <f t="array" ref="BE7">_xlfn.IFS(BT7=0,0,BT7&gt;0,(LOG(0.01*CI7/10^-BT7)))</f>
        <v>80.365852973315199</v>
      </c>
      <c r="BF7" s="8">
        <f t="array" ref="BF7">_xlfn.IFS(BU7=0,0,BU7&gt;0,(LOG(0.01*CJ7/10^-BU7)))</f>
        <v>54.283774479709301</v>
      </c>
      <c r="BG7" s="8">
        <f t="array" ref="BG7">_xlfn.IFS(BV7=0,0,BV7&gt;0,(LOG(0.01*CK7/10^-BV7)))</f>
        <v>62.756963903512386</v>
      </c>
      <c r="BH7" s="8">
        <f t="array" ref="BH7">_xlfn.IFS(BW7=0,0,BW7&gt;0,(LOG(0.01*CL7/10^-BW7)))</f>
        <v>20.915726404026927</v>
      </c>
      <c r="BI7" s="8">
        <f t="array" ref="BI7">_xlfn.IFS(BX7=0,0,BX7&gt;0,(LOG(0.01*CM7/10^-BX7)))</f>
        <v>24.327297359356002</v>
      </c>
      <c r="BJ7" s="8">
        <f t="array" ref="BJ7">_xlfn.IFS(BY7=0,0,BY7&gt;0,(LOG(0.01*CN7/10^-BY7)))</f>
        <v>27.949550125610546</v>
      </c>
      <c r="BK7" s="33">
        <f t="shared" si="5"/>
        <v>27.587262706674835</v>
      </c>
      <c r="BL7" s="32">
        <f t="shared" si="6"/>
        <v>93.304442036836406</v>
      </c>
      <c r="BM7" s="32">
        <f t="shared" si="7"/>
        <v>71.004966403739402</v>
      </c>
      <c r="BN7" s="32">
        <f t="shared" si="8"/>
        <v>63.951612903225808</v>
      </c>
      <c r="BO7" s="32">
        <f t="shared" si="9"/>
        <v>78.580097087378647</v>
      </c>
      <c r="BP7" s="32">
        <f t="shared" si="10"/>
        <v>32.395591647331784</v>
      </c>
      <c r="BQ7" s="32">
        <f t="shared" si="11"/>
        <v>7.529710241687809</v>
      </c>
      <c r="BR7" s="32">
        <f t="shared" si="12"/>
        <v>3.4377207440546269</v>
      </c>
      <c r="BS7" s="32">
        <f t="shared" si="13"/>
        <v>7.0944702954225729</v>
      </c>
      <c r="BT7" s="32">
        <f t="shared" si="14"/>
        <v>81.565135895032796</v>
      </c>
      <c r="BU7" s="32">
        <f t="shared" si="15"/>
        <v>55.491803278688522</v>
      </c>
      <c r="BV7" s="32">
        <f t="shared" si="16"/>
        <v>64.00453129425091</v>
      </c>
      <c r="BW7" s="32">
        <f t="shared" si="17"/>
        <v>22.12151728768043</v>
      </c>
      <c r="BX7" s="32">
        <f t="shared" si="18"/>
        <v>25.548567435359889</v>
      </c>
      <c r="BY7" s="32">
        <f t="shared" si="19"/>
        <v>29.146981627296586</v>
      </c>
      <c r="BZ7" s="31">
        <v>5.8620000000000001</v>
      </c>
      <c r="CA7" s="30">
        <v>8.5169999999999995</v>
      </c>
      <c r="CB7" s="30">
        <v>8.5730000000000004</v>
      </c>
      <c r="CC7" s="30">
        <v>8.859</v>
      </c>
      <c r="CD7" s="30">
        <v>9.1460000000000008</v>
      </c>
      <c r="CE7" s="30">
        <v>10.029999999999999</v>
      </c>
      <c r="CF7" s="30">
        <v>5.8460000000000001</v>
      </c>
      <c r="CG7" s="30">
        <v>5.9889999999999999</v>
      </c>
      <c r="CH7" s="30">
        <v>5.649</v>
      </c>
      <c r="CI7" s="30">
        <v>6.32</v>
      </c>
      <c r="CJ7" s="30">
        <v>6.194</v>
      </c>
      <c r="CK7" s="30">
        <v>5.6550000000000002</v>
      </c>
      <c r="CL7" s="30">
        <v>6.226</v>
      </c>
      <c r="CM7" s="30">
        <v>6.008</v>
      </c>
      <c r="CN7" s="30">
        <v>6.3470000000000004</v>
      </c>
      <c r="CO7" s="30"/>
      <c r="CP7" s="160">
        <v>18.02</v>
      </c>
      <c r="CQ7" s="161">
        <v>861.2</v>
      </c>
      <c r="CR7" s="161">
        <v>486.1</v>
      </c>
      <c r="CS7" s="161">
        <v>237.9</v>
      </c>
      <c r="CT7" s="161">
        <v>388.5</v>
      </c>
      <c r="CU7" s="161">
        <v>111.7</v>
      </c>
      <c r="CV7" s="161">
        <v>56.39</v>
      </c>
      <c r="CW7" s="161">
        <v>29.2</v>
      </c>
      <c r="CX7" s="161">
        <v>65.56</v>
      </c>
      <c r="CY7" s="161">
        <v>870.3</v>
      </c>
      <c r="CZ7" s="161">
        <v>67.7</v>
      </c>
      <c r="DA7" s="161">
        <v>452</v>
      </c>
      <c r="DB7" s="161">
        <v>659</v>
      </c>
      <c r="DC7" s="161">
        <v>365.6</v>
      </c>
      <c r="DD7" s="161">
        <v>666.3</v>
      </c>
      <c r="DE7" s="206" t="str">
        <f>IF(VLOOKUP($A7,'B-Ligands'!$A:$G,3,FALSE)="","",VLOOKUP($A7,'B-Ligands'!$A:$G,3,FALSE))</f>
        <v/>
      </c>
      <c r="DF7" s="207" t="str">
        <f>IF(VLOOKUP($A7,'B-Ligands'!$A:$G,4,FALSE)="","",VLOOKUP($A7,'B-Ligands'!$A:$G,4,FALSE))</f>
        <v>Noradrenaline</v>
      </c>
      <c r="DG7" s="160">
        <v>5.8215552042855823</v>
      </c>
      <c r="DH7" s="161">
        <v>37.09926197814719</v>
      </c>
      <c r="DI7" s="161">
        <v>59.735645811463293</v>
      </c>
      <c r="DJ7" s="161">
        <v>51.443379561763614</v>
      </c>
      <c r="DK7" s="161">
        <v>50.365174969252223</v>
      </c>
      <c r="DL7" s="161">
        <v>3.7113203789756444</v>
      </c>
      <c r="DM7" s="161">
        <v>21.956161784808241</v>
      </c>
      <c r="DN7" s="161">
        <v>6.351530352662567</v>
      </c>
      <c r="DO7" s="161">
        <v>23.78425151256662</v>
      </c>
      <c r="DP7" s="161">
        <v>20.014695361535605</v>
      </c>
      <c r="DQ7" s="161">
        <v>11.481139393915365</v>
      </c>
      <c r="DR7" s="161">
        <v>2.9700791832819231</v>
      </c>
      <c r="DS7" s="161">
        <v>29.800984516462577</v>
      </c>
      <c r="DT7" s="161">
        <v>20.369690968933707</v>
      </c>
      <c r="DU7" s="161">
        <v>27.077819907907543</v>
      </c>
      <c r="DV7" s="75">
        <f t="shared" si="20"/>
        <v>3.0953927889809307</v>
      </c>
      <c r="DW7" s="76">
        <f t="shared" si="21"/>
        <v>23.213399784267356</v>
      </c>
      <c r="DX7" s="76">
        <f t="shared" si="22"/>
        <v>8.1375197906827896</v>
      </c>
      <c r="DY7" s="76">
        <f t="shared" si="23"/>
        <v>4.6245017731460285</v>
      </c>
      <c r="DZ7" s="76">
        <f t="shared" si="24"/>
        <v>7.7136632650869972</v>
      </c>
      <c r="EA7" s="76">
        <f t="shared" si="25"/>
        <v>30.09710523315967</v>
      </c>
      <c r="EB7" s="76">
        <f t="shared" si="26"/>
        <v>2.5682995303403615</v>
      </c>
      <c r="EC7" s="76">
        <f t="shared" si="27"/>
        <v>4.5973172414675361</v>
      </c>
      <c r="ED7" s="76">
        <f t="shared" si="28"/>
        <v>2.7564457920973799</v>
      </c>
      <c r="EE7" s="76">
        <f t="shared" si="29"/>
        <v>43.483050042947404</v>
      </c>
      <c r="EF7" s="76">
        <f t="shared" si="30"/>
        <v>5.8966273012832531</v>
      </c>
      <c r="EG7" s="76">
        <f t="shared" si="31"/>
        <v>152.18449479200154</v>
      </c>
      <c r="EH7" s="76">
        <f t="shared" si="32"/>
        <v>22.113363390258368</v>
      </c>
      <c r="EI7" s="76">
        <f t="shared" si="33"/>
        <v>17.948234980961917</v>
      </c>
      <c r="EJ7" s="76">
        <f t="shared" si="34"/>
        <v>24.606855436150536</v>
      </c>
    </row>
    <row r="8" spans="1:140" s="29" customFormat="1" x14ac:dyDescent="0.2">
      <c r="A8" s="35" t="s">
        <v>29</v>
      </c>
      <c r="B8" t="str">
        <f>IF(VLOOKUP($A8,'B-Ligands'!$A:$G,5,FALSE)="","",VLOOKUP($A8,'B-Ligands'!$A:$G,5,FALSE))</f>
        <v>Guide To Pharmacology</v>
      </c>
      <c r="C8" s="19">
        <f>IF(VLOOKUP($A8,'B-Ligands'!$A:$G,6,FALSE)="","",VLOOKUP($A8,'B-Ligands'!$A:$G,6,FALSE))</f>
        <v>294</v>
      </c>
      <c r="D8" t="str">
        <f>IF(VLOOKUP($A8,'B-Ligands'!$A:$G,7,FALSE)="","",VLOOKUP($A8,'B-Ligands'!$A:$G,7,FALSE))</f>
        <v>Phys</v>
      </c>
      <c r="E8" s="20" t="str">
        <f t="shared" si="78"/>
        <v/>
      </c>
      <c r="F8" s="19">
        <f t="shared" si="79"/>
        <v>1</v>
      </c>
      <c r="G8" s="19">
        <f t="shared" si="80"/>
        <v>1</v>
      </c>
      <c r="H8" s="19" t="str">
        <f t="shared" si="81"/>
        <v/>
      </c>
      <c r="I8" s="238">
        <f t="shared" si="39"/>
        <v>2</v>
      </c>
      <c r="J8" s="174" t="str">
        <f t="shared" si="40"/>
        <v xml:space="preserve">
Gi/o
</v>
      </c>
      <c r="K8" s="20">
        <f t="shared" si="41"/>
        <v>0</v>
      </c>
      <c r="L8" s="19">
        <f t="shared" si="42"/>
        <v>1</v>
      </c>
      <c r="M8" s="19">
        <f t="shared" si="43"/>
        <v>2</v>
      </c>
      <c r="N8" s="19">
        <f t="shared" si="44"/>
        <v>0</v>
      </c>
      <c r="O8" s="20">
        <f t="shared" si="45"/>
        <v>0</v>
      </c>
      <c r="P8" s="19">
        <f t="shared" si="46"/>
        <v>100</v>
      </c>
      <c r="Q8" s="19">
        <f t="shared" si="47"/>
        <v>92.107490986661944</v>
      </c>
      <c r="R8" s="19">
        <f t="shared" si="48"/>
        <v>0</v>
      </c>
      <c r="S8" s="20">
        <f t="shared" si="49"/>
        <v>0</v>
      </c>
      <c r="T8" s="21">
        <f t="shared" si="50"/>
        <v>87.194957296642841</v>
      </c>
      <c r="U8" s="21">
        <f t="shared" si="51"/>
        <v>80.313087432829036</v>
      </c>
      <c r="V8" s="21">
        <f t="shared" si="52"/>
        <v>0</v>
      </c>
      <c r="W8" s="174" t="str">
        <f t="shared" si="53"/>
        <v xml:space="preserve">
Gi2</v>
      </c>
      <c r="X8" s="33">
        <f t="shared" si="54"/>
        <v>0</v>
      </c>
      <c r="Y8" s="32">
        <f t="shared" si="55"/>
        <v>3</v>
      </c>
      <c r="Z8" s="32">
        <f t="shared" si="56"/>
        <v>1</v>
      </c>
      <c r="AA8" s="32">
        <f t="shared" si="57"/>
        <v>4</v>
      </c>
      <c r="AB8" s="32">
        <f t="shared" si="58"/>
        <v>5</v>
      </c>
      <c r="AC8" s="32">
        <f t="shared" si="59"/>
        <v>6</v>
      </c>
      <c r="AD8" s="32">
        <f t="shared" si="60"/>
        <v>8</v>
      </c>
      <c r="AE8" s="32">
        <f t="shared" si="61"/>
        <v>0</v>
      </c>
      <c r="AF8" s="32">
        <f t="shared" si="62"/>
        <v>7</v>
      </c>
      <c r="AG8" s="32">
        <f t="shared" si="63"/>
        <v>2</v>
      </c>
      <c r="AH8" s="32">
        <f t="shared" si="64"/>
        <v>0</v>
      </c>
      <c r="AI8" s="32">
        <f t="shared" si="65"/>
        <v>0</v>
      </c>
      <c r="AJ8" s="33">
        <f t="shared" si="66"/>
        <v>0</v>
      </c>
      <c r="AK8" s="32">
        <f t="shared" si="67"/>
        <v>85.48508678669991</v>
      </c>
      <c r="AL8" s="32">
        <f t="shared" si="68"/>
        <v>100</v>
      </c>
      <c r="AM8" s="32">
        <f t="shared" si="69"/>
        <v>84.050118178704466</v>
      </c>
      <c r="AN8" s="32">
        <f t="shared" si="70"/>
        <v>78.259464511155386</v>
      </c>
      <c r="AO8" s="32">
        <f t="shared" si="71"/>
        <v>49.738740792096323</v>
      </c>
      <c r="AP8" s="32">
        <f t="shared" si="72"/>
        <v>9.7878987431640354</v>
      </c>
      <c r="AQ8" s="32">
        <f t="shared" si="73"/>
        <v>0</v>
      </c>
      <c r="AR8" s="32">
        <f t="shared" si="74"/>
        <v>16.521642499030403</v>
      </c>
      <c r="AS8" s="32">
        <f t="shared" si="75"/>
        <v>92.107490986661944</v>
      </c>
      <c r="AT8" s="32">
        <f t="shared" si="76"/>
        <v>0</v>
      </c>
      <c r="AU8" s="32">
        <f t="shared" si="77"/>
        <v>0</v>
      </c>
      <c r="AV8" s="7">
        <f t="array" ref="AV8">_xlfn.IFS(BK8=0,0,BK8&gt;0,(LOG(0.01*BZ8/10^-BK8)))</f>
        <v>0</v>
      </c>
      <c r="AW8" s="8">
        <f t="array" ref="AW8">_xlfn.IFS(BL8=0,0,BL8&gt;0,(LOG(0.01*CA8/10^-BL8)))</f>
        <v>74.538684918661062</v>
      </c>
      <c r="AX8" s="8">
        <f t="array" ref="AX8">_xlfn.IFS(BM8=0,0,BM8&gt;0,(LOG(0.01*CB8/10^-BM8)))</f>
        <v>87.194957296642841</v>
      </c>
      <c r="AY8" s="8">
        <f t="array" ref="AY8">_xlfn.IFS(BN8=0,0,BN8&gt;0,(LOG(0.01*CC8/10^-BN8)))</f>
        <v>73.287464653699203</v>
      </c>
      <c r="AZ8" s="8">
        <f t="array" ref="AZ8">_xlfn.IFS(BO8=0,0,BO8&gt;0,(LOG(0.01*CD8/10^-BO8)))</f>
        <v>68.2383066610833</v>
      </c>
      <c r="BA8" s="8">
        <f t="array" ref="BA8">_xlfn.IFS(BP8=0,0,BP8&gt;0,(LOG(0.01*CE8/10^-BP8)))</f>
        <v>43.36967379355626</v>
      </c>
      <c r="BB8" s="8">
        <f t="array" ref="BB8">_xlfn.IFS(BQ8=0,0,BQ8&gt;0,(LOG(0.01*CF8/10^-BQ8)))</f>
        <v>8.5345541293405223</v>
      </c>
      <c r="BC8" s="8">
        <f t="array" ref="BC8">_xlfn.IFS(BR8=0,0,BR8&gt;0,(LOG(0.01*CG8/10^-BR8)))</f>
        <v>0</v>
      </c>
      <c r="BD8" s="8">
        <f t="array" ref="BD8">_xlfn.IFS(BS8=0,0,BS8&gt;0,(LOG(0.01*CH8/10^-BS8)))</f>
        <v>14.406039121733555</v>
      </c>
      <c r="BE8" s="8">
        <f t="array" ref="BE8">_xlfn.IFS(BT8=0,0,BT8&gt;0,(LOG(0.01*CI8/10^-BT8)))</f>
        <v>80.313087432829036</v>
      </c>
      <c r="BF8" s="8">
        <f t="array" ref="BF8">_xlfn.IFS(BU8=0,0,BU8&gt;0,(LOG(0.01*CJ8/10^-BU8)))</f>
        <v>0</v>
      </c>
      <c r="BG8" s="8">
        <f t="array" ref="BG8">_xlfn.IFS(BV8=0,0,BV8&gt;0,(LOG(0.01*CK8/10^-BV8)))</f>
        <v>0</v>
      </c>
      <c r="BH8" s="8">
        <f t="array" ref="BH8">_xlfn.IFS(BW8=0,0,BW8&gt;0,(LOG(0.01*CL8/10^-BW8)))</f>
        <v>21.081637947488698</v>
      </c>
      <c r="BI8" s="8">
        <f t="array" ref="BI8">_xlfn.IFS(BX8=0,0,BX8&gt;0,(LOG(0.01*CM8/10^-BX8)))</f>
        <v>14.456252518233052</v>
      </c>
      <c r="BJ8" s="8">
        <f t="array" ref="BJ8">_xlfn.IFS(BY8=0,0,BY8&gt;0,(LOG(0.01*CN8/10^-BY8)))</f>
        <v>29.990956537464555</v>
      </c>
      <c r="BK8" s="33">
        <f t="shared" si="5"/>
        <v>0</v>
      </c>
      <c r="BL8" s="32">
        <f t="shared" si="6"/>
        <v>75.622968580715053</v>
      </c>
      <c r="BM8" s="32">
        <f t="shared" si="7"/>
        <v>88.270522933099613</v>
      </c>
      <c r="BN8" s="32">
        <f t="shared" si="8"/>
        <v>74.354838709677423</v>
      </c>
      <c r="BO8" s="32">
        <f t="shared" si="9"/>
        <v>69.275889967637539</v>
      </c>
      <c r="BP8" s="32">
        <f t="shared" si="10"/>
        <v>44.431554524361943</v>
      </c>
      <c r="BQ8" s="32">
        <f t="shared" si="11"/>
        <v>9.7770062758712779</v>
      </c>
      <c r="BR8" s="32">
        <f t="shared" si="12"/>
        <v>0</v>
      </c>
      <c r="BS8" s="32">
        <f t="shared" si="13"/>
        <v>15.647657179958879</v>
      </c>
      <c r="BT8" s="32">
        <f t="shared" si="14"/>
        <v>81.471415182755393</v>
      </c>
      <c r="BU8" s="32">
        <f t="shared" si="15"/>
        <v>0</v>
      </c>
      <c r="BV8" s="32">
        <f t="shared" si="16"/>
        <v>0</v>
      </c>
      <c r="BW8" s="32">
        <f t="shared" si="17"/>
        <v>22.265861027190333</v>
      </c>
      <c r="BX8" s="32">
        <f t="shared" si="18"/>
        <v>15.6743535988819</v>
      </c>
      <c r="BY8" s="32">
        <f t="shared" si="19"/>
        <v>31.146106736657917</v>
      </c>
      <c r="BZ8" s="31"/>
      <c r="CA8" s="30">
        <v>8.2360000000000007</v>
      </c>
      <c r="CB8" s="30">
        <v>8.4030000000000005</v>
      </c>
      <c r="CC8" s="30">
        <v>8.5630000000000006</v>
      </c>
      <c r="CD8" s="30">
        <v>9.1709999999999994</v>
      </c>
      <c r="CE8" s="30">
        <v>8.6720000000000006</v>
      </c>
      <c r="CF8" s="30">
        <v>5.7220000000000004</v>
      </c>
      <c r="CG8" s="39"/>
      <c r="CH8" s="30">
        <v>5.7329999999999997</v>
      </c>
      <c r="CI8" s="30">
        <v>6.9450000000000003</v>
      </c>
      <c r="CJ8" s="30"/>
      <c r="CK8" s="30"/>
      <c r="CL8" s="30">
        <v>6.5430000000000001</v>
      </c>
      <c r="CM8" s="30">
        <v>6.0519999999999996</v>
      </c>
      <c r="CN8" s="30">
        <v>6.9960000000000004</v>
      </c>
      <c r="CO8" s="30"/>
      <c r="CP8" s="160"/>
      <c r="CQ8" s="161">
        <v>698</v>
      </c>
      <c r="CR8" s="161">
        <v>604.29999999999995</v>
      </c>
      <c r="CS8" s="161">
        <v>276.60000000000002</v>
      </c>
      <c r="CT8" s="161">
        <v>342.5</v>
      </c>
      <c r="CU8" s="161">
        <v>153.19999999999999</v>
      </c>
      <c r="CV8" s="161">
        <v>73.22</v>
      </c>
      <c r="CW8" s="211"/>
      <c r="CX8" s="161">
        <v>144.6</v>
      </c>
      <c r="CY8" s="161">
        <v>869.3</v>
      </c>
      <c r="CZ8" s="161"/>
      <c r="DA8" s="161"/>
      <c r="DB8" s="161">
        <v>663.3</v>
      </c>
      <c r="DC8" s="161">
        <v>224.3</v>
      </c>
      <c r="DD8" s="161">
        <v>712</v>
      </c>
      <c r="DE8" s="206" t="str">
        <f>IF(VLOOKUP($A8,'B-Ligands'!$A:$G,3,FALSE)="","",VLOOKUP($A8,'B-Ligands'!$A:$G,3,FALSE))</f>
        <v/>
      </c>
      <c r="DF8" s="207" t="str">
        <f>IF(VLOOKUP($A8,'B-Ligands'!$A:$G,4,FALSE)="","",VLOOKUP($A8,'B-Ligands'!$A:$G,4,FALSE))</f>
        <v>Acetylcholine</v>
      </c>
      <c r="DG8" s="160">
        <v>17.264791757906341</v>
      </c>
      <c r="DH8" s="161">
        <v>14.56499017726442</v>
      </c>
      <c r="DI8" s="161">
        <v>8.8483520122864281</v>
      </c>
      <c r="DJ8" s="161">
        <v>20.135300244095891</v>
      </c>
      <c r="DK8" s="161">
        <v>17.597669670707415</v>
      </c>
      <c r="DL8" s="161">
        <v>17.030246986003249</v>
      </c>
      <c r="DM8" s="161">
        <v>7.8726424500964267</v>
      </c>
      <c r="DN8" s="161">
        <v>26.242508240880444</v>
      </c>
      <c r="DO8" s="161">
        <v>8.3534807422827413</v>
      </c>
      <c r="DP8" s="161">
        <v>10.570512585950416</v>
      </c>
      <c r="DQ8" s="161">
        <v>9.930764041321293</v>
      </c>
      <c r="DR8" s="161">
        <v>10.971176643199291</v>
      </c>
      <c r="DS8" s="161">
        <v>29.972768706032593</v>
      </c>
      <c r="DT8" s="161">
        <v>8.4031973647457878</v>
      </c>
      <c r="DU8" s="161">
        <v>3.6730103636895404</v>
      </c>
      <c r="DV8" s="75">
        <f t="shared" si="20"/>
        <v>0</v>
      </c>
      <c r="DW8" s="76">
        <f t="shared" si="21"/>
        <v>47.923135649590776</v>
      </c>
      <c r="DX8" s="76">
        <f t="shared" si="22"/>
        <v>68.29520335096251</v>
      </c>
      <c r="DY8" s="76">
        <f t="shared" si="23"/>
        <v>13.737068563509759</v>
      </c>
      <c r="DZ8" s="76">
        <f t="shared" si="24"/>
        <v>19.46280424675296</v>
      </c>
      <c r="EA8" s="76">
        <f t="shared" si="25"/>
        <v>8.9957591411276301</v>
      </c>
      <c r="EB8" s="76">
        <f t="shared" si="26"/>
        <v>9.3005621002263581</v>
      </c>
      <c r="EC8" s="76">
        <f t="shared" si="27"/>
        <v>0</v>
      </c>
      <c r="ED8" s="76">
        <f t="shared" si="28"/>
        <v>17.31014944082883</v>
      </c>
      <c r="EE8" s="76">
        <f t="shared" si="29"/>
        <v>82.238206797597741</v>
      </c>
      <c r="EF8" s="76">
        <f t="shared" si="30"/>
        <v>0</v>
      </c>
      <c r="EG8" s="76">
        <f t="shared" si="31"/>
        <v>0</v>
      </c>
      <c r="EH8" s="76">
        <f t="shared" si="32"/>
        <v>22.130087697453796</v>
      </c>
      <c r="EI8" s="76">
        <f t="shared" si="33"/>
        <v>26.692220861194244</v>
      </c>
      <c r="EJ8" s="76">
        <f t="shared" si="34"/>
        <v>193.84644460539874</v>
      </c>
    </row>
    <row r="9" spans="1:140" s="29" customFormat="1" x14ac:dyDescent="0.2">
      <c r="A9" s="35" t="s">
        <v>228</v>
      </c>
      <c r="B9" t="str">
        <f>IF(VLOOKUP($A9,'B-Ligands'!$A:$G,5,FALSE)="","",VLOOKUP($A9,'B-Ligands'!$A:$G,5,FALSE))</f>
        <v>Guide To Pharmacology</v>
      </c>
      <c r="C9" s="19">
        <f>IF(VLOOKUP($A9,'B-Ligands'!$A:$G,6,FALSE)="","",VLOOKUP($A9,'B-Ligands'!$A:$G,6,FALSE))</f>
        <v>2168</v>
      </c>
      <c r="D9" t="str">
        <f>IF(VLOOKUP($A9,'B-Ligands'!$A:$G,7,FALSE)="","",VLOOKUP($A9,'B-Ligands'!$A:$G,7,FALSE))</f>
        <v>Phys</v>
      </c>
      <c r="E9" s="20" t="str">
        <f t="shared" si="78"/>
        <v/>
      </c>
      <c r="F9" s="19">
        <f t="shared" si="79"/>
        <v>1</v>
      </c>
      <c r="G9" s="19">
        <f t="shared" si="80"/>
        <v>1</v>
      </c>
      <c r="H9" s="19" t="str">
        <f t="shared" si="81"/>
        <v/>
      </c>
      <c r="I9" s="238">
        <f t="shared" si="39"/>
        <v>2</v>
      </c>
      <c r="J9" s="174" t="str">
        <f t="shared" si="40"/>
        <v xml:space="preserve">
Gq/11
</v>
      </c>
      <c r="K9" s="20">
        <f t="shared" si="41"/>
        <v>0</v>
      </c>
      <c r="L9" s="19">
        <f t="shared" si="42"/>
        <v>2</v>
      </c>
      <c r="M9" s="19">
        <f t="shared" si="43"/>
        <v>1</v>
      </c>
      <c r="N9" s="19">
        <f t="shared" si="44"/>
        <v>0</v>
      </c>
      <c r="O9" s="20">
        <f t="shared" si="45"/>
        <v>0</v>
      </c>
      <c r="P9" s="19">
        <f t="shared" si="46"/>
        <v>27.176366657455198</v>
      </c>
      <c r="Q9" s="19">
        <f t="shared" si="47"/>
        <v>100</v>
      </c>
      <c r="R9" s="19">
        <f t="shared" si="48"/>
        <v>0</v>
      </c>
      <c r="S9" s="20">
        <f t="shared" si="49"/>
        <v>0</v>
      </c>
      <c r="T9" s="21">
        <f t="shared" si="50"/>
        <v>25.869230094030769</v>
      </c>
      <c r="U9" s="21">
        <f t="shared" si="51"/>
        <v>95.190171740393978</v>
      </c>
      <c r="V9" s="21">
        <f t="shared" si="52"/>
        <v>0</v>
      </c>
      <c r="W9" s="174" t="str">
        <f t="shared" si="53"/>
        <v xml:space="preserve">
G11</v>
      </c>
      <c r="X9" s="33">
        <f t="shared" si="54"/>
        <v>0</v>
      </c>
      <c r="Y9" s="32">
        <f t="shared" si="55"/>
        <v>8</v>
      </c>
      <c r="Z9" s="32">
        <f t="shared" si="56"/>
        <v>9</v>
      </c>
      <c r="AA9" s="32">
        <f t="shared" si="57"/>
        <v>6</v>
      </c>
      <c r="AB9" s="32">
        <f t="shared" si="58"/>
        <v>7</v>
      </c>
      <c r="AC9" s="32">
        <f t="shared" si="59"/>
        <v>5</v>
      </c>
      <c r="AD9" s="32">
        <f t="shared" si="60"/>
        <v>3</v>
      </c>
      <c r="AE9" s="32">
        <f t="shared" si="61"/>
        <v>1</v>
      </c>
      <c r="AF9" s="32">
        <f t="shared" si="62"/>
        <v>2</v>
      </c>
      <c r="AG9" s="32">
        <f t="shared" si="63"/>
        <v>4</v>
      </c>
      <c r="AH9" s="32">
        <f t="shared" si="64"/>
        <v>0</v>
      </c>
      <c r="AI9" s="32">
        <f t="shared" si="65"/>
        <v>0</v>
      </c>
      <c r="AJ9" s="33">
        <f t="shared" si="66"/>
        <v>0</v>
      </c>
      <c r="AK9" s="32">
        <f t="shared" si="67"/>
        <v>9.9767897388577573</v>
      </c>
      <c r="AL9" s="32">
        <f t="shared" si="68"/>
        <v>7.7824112316743657</v>
      </c>
      <c r="AM9" s="32">
        <f t="shared" si="69"/>
        <v>14.971652587616074</v>
      </c>
      <c r="AN9" s="32">
        <f t="shared" si="70"/>
        <v>9.9934201626831864</v>
      </c>
      <c r="AO9" s="32">
        <f t="shared" si="71"/>
        <v>27.176366657455198</v>
      </c>
      <c r="AP9" s="32">
        <f t="shared" si="72"/>
        <v>85.244100717523224</v>
      </c>
      <c r="AQ9" s="32">
        <f t="shared" si="73"/>
        <v>100</v>
      </c>
      <c r="AR9" s="32">
        <f t="shared" si="74"/>
        <v>93.418287453623989</v>
      </c>
      <c r="AS9" s="32">
        <f t="shared" si="75"/>
        <v>82.66407491358153</v>
      </c>
      <c r="AT9" s="32">
        <f t="shared" si="76"/>
        <v>0</v>
      </c>
      <c r="AU9" s="32">
        <f t="shared" si="77"/>
        <v>0</v>
      </c>
      <c r="AV9" s="7">
        <f t="array" ref="AV9">_xlfn.IFS(BK9=0,0,BK9&gt;0,(LOG(0.01*BZ9/10^-BK9)))</f>
        <v>0</v>
      </c>
      <c r="AW9" s="8">
        <f t="array" ref="AW9">_xlfn.IFS(BL9=0,0,BL9&gt;0,(LOG(0.01*CA9/10^-BL9)))</f>
        <v>9.4969232865967044</v>
      </c>
      <c r="AX9" s="8">
        <f t="array" ref="AX9">_xlfn.IFS(BM9=0,0,BM9&gt;0,(LOG(0.01*CB9/10^-BM9)))</f>
        <v>7.4080906169745395</v>
      </c>
      <c r="AY9" s="8">
        <f t="array" ref="AY9">_xlfn.IFS(BN9=0,0,BN9&gt;0,(LOG(0.01*CC9/10^-BN9)))</f>
        <v>14.251541810526881</v>
      </c>
      <c r="AZ9" s="8">
        <f t="array" ref="AZ9">_xlfn.IFS(BO9=0,0,BO9&gt;0,(LOG(0.01*CD9/10^-BO9)))</f>
        <v>9.5127538155972839</v>
      </c>
      <c r="BA9" s="8">
        <f t="array" ref="BA9">_xlfn.IFS(BP9=0,0,BP9&gt;0,(LOG(0.01*CE9/10^-BP9)))</f>
        <v>25.869230094030769</v>
      </c>
      <c r="BB9" s="8">
        <f t="array" ref="BB9">_xlfn.IFS(BQ9=0,0,BQ9&gt;0,(LOG(0.01*CF9/10^-BQ9)))</f>
        <v>81.144005871564772</v>
      </c>
      <c r="BC9" s="8">
        <f t="array" ref="BC9">_xlfn.IFS(BR9=0,0,BR9&gt;0,(LOG(0.01*CG9/10^-BR9)))</f>
        <v>95.190171740393978</v>
      </c>
      <c r="BD9" s="8">
        <f t="array" ref="BD9">_xlfn.IFS(BS9=0,0,BS9&gt;0,(LOG(0.01*CH9/10^-BS9)))</f>
        <v>88.925028264039597</v>
      </c>
      <c r="BE9" s="8">
        <f t="array" ref="BE9">_xlfn.IFS(BT9=0,0,BT9&gt;0,(LOG(0.01*CI9/10^-BT9)))</f>
        <v>78.688074877846191</v>
      </c>
      <c r="BF9" s="8">
        <f t="array" ref="BF9">_xlfn.IFS(BU9=0,0,BU9&gt;0,(LOG(0.01*CJ9/10^-BU9)))</f>
        <v>0</v>
      </c>
      <c r="BG9" s="8">
        <f t="array" ref="BG9">_xlfn.IFS(BV9=0,0,BV9&gt;0,(LOG(0.01*CK9/10^-BV9)))</f>
        <v>0</v>
      </c>
      <c r="BH9" s="8">
        <f t="array" ref="BH9">_xlfn.IFS(BW9=0,0,BW9&gt;0,(LOG(0.01*CL9/10^-BW9)))</f>
        <v>28.768063337813384</v>
      </c>
      <c r="BI9" s="8">
        <f t="array" ref="BI9">_xlfn.IFS(BX9=0,0,BX9&gt;0,(LOG(0.01*CM9/10^-BX9)))</f>
        <v>46.434553144981322</v>
      </c>
      <c r="BJ9" s="8">
        <f t="array" ref="BJ9">_xlfn.IFS(BY9=0,0,BY9&gt;0,(LOG(0.01*CN9/10^-BY9)))</f>
        <v>39.781442840029761</v>
      </c>
      <c r="BK9" s="33">
        <f t="shared" si="5"/>
        <v>0</v>
      </c>
      <c r="BL9" s="32">
        <f t="shared" si="6"/>
        <v>10.604550379198267</v>
      </c>
      <c r="BM9" s="32">
        <f t="shared" si="7"/>
        <v>8.5100788781770369</v>
      </c>
      <c r="BN9" s="32">
        <f t="shared" si="8"/>
        <v>15.341397849462366</v>
      </c>
      <c r="BO9" s="32">
        <f t="shared" si="9"/>
        <v>10.606796116504855</v>
      </c>
      <c r="BP9" s="32">
        <f t="shared" si="10"/>
        <v>26.966357308584687</v>
      </c>
      <c r="BQ9" s="32">
        <f t="shared" si="11"/>
        <v>82.200560822539728</v>
      </c>
      <c r="BR9" s="32">
        <f t="shared" si="12"/>
        <v>96.244407817282791</v>
      </c>
      <c r="BS9" s="32">
        <f t="shared" si="13"/>
        <v>90.011903473650037</v>
      </c>
      <c r="BT9" s="32">
        <f t="shared" si="14"/>
        <v>79.784442361761947</v>
      </c>
      <c r="BU9" s="32">
        <f t="shared" si="15"/>
        <v>0</v>
      </c>
      <c r="BV9" s="32">
        <f t="shared" si="16"/>
        <v>0</v>
      </c>
      <c r="BW9" s="32">
        <f t="shared" si="17"/>
        <v>29.879154078549849</v>
      </c>
      <c r="BX9" s="32">
        <f t="shared" si="18"/>
        <v>47.540181691125085</v>
      </c>
      <c r="BY9" s="32">
        <f t="shared" si="19"/>
        <v>40.888013998250216</v>
      </c>
      <c r="BZ9" s="31"/>
      <c r="CA9" s="30">
        <v>7.8049999999999997</v>
      </c>
      <c r="CB9" s="30">
        <v>7.907</v>
      </c>
      <c r="CC9" s="30">
        <v>8.1310000000000002</v>
      </c>
      <c r="CD9" s="30">
        <v>8.0530000000000008</v>
      </c>
      <c r="CE9" s="30">
        <v>7.9960000000000004</v>
      </c>
      <c r="CF9" s="30">
        <v>8.7789999999999999</v>
      </c>
      <c r="CG9" s="30">
        <v>8.8260000000000005</v>
      </c>
      <c r="CH9" s="30">
        <v>8.1869999999999994</v>
      </c>
      <c r="CI9" s="30">
        <v>8.01</v>
      </c>
      <c r="CJ9" s="30"/>
      <c r="CK9" s="30"/>
      <c r="CL9" s="30">
        <v>7.7430000000000003</v>
      </c>
      <c r="CM9" s="30">
        <v>7.8410000000000002</v>
      </c>
      <c r="CN9" s="30">
        <v>7.8239999999999998</v>
      </c>
      <c r="CO9" s="30"/>
      <c r="CP9" s="160"/>
      <c r="CQ9" s="161">
        <v>97.88</v>
      </c>
      <c r="CR9" s="161">
        <v>58.26</v>
      </c>
      <c r="CS9" s="161">
        <v>57.07</v>
      </c>
      <c r="CT9" s="161">
        <v>52.44</v>
      </c>
      <c r="CU9" s="161">
        <v>92.98</v>
      </c>
      <c r="CV9" s="161">
        <v>615.6</v>
      </c>
      <c r="CW9" s="161">
        <v>817.5</v>
      </c>
      <c r="CX9" s="161">
        <v>831.8</v>
      </c>
      <c r="CY9" s="161">
        <v>851.3</v>
      </c>
      <c r="CZ9" s="161"/>
      <c r="DA9" s="161"/>
      <c r="DB9" s="161">
        <v>890.1</v>
      </c>
      <c r="DC9" s="161">
        <v>680.3</v>
      </c>
      <c r="DD9" s="161">
        <v>934.7</v>
      </c>
      <c r="DE9" s="206" t="str">
        <f>IF(VLOOKUP($A9,'B-Ligands'!$A:$G,3,FALSE)="","",VLOOKUP($A9,'B-Ligands'!$A:$G,3,FALSE))</f>
        <v>AVP</v>
      </c>
      <c r="DF9" s="207" t="str">
        <f>IF(VLOOKUP($A9,'B-Ligands'!$A:$G,4,FALSE)="","",VLOOKUP($A9,'B-Ligands'!$A:$G,4,FALSE))</f>
        <v>Vasopressin</v>
      </c>
      <c r="DG9" s="160">
        <v>9.6057439053672198</v>
      </c>
      <c r="DH9" s="161">
        <v>2.9288446558022723</v>
      </c>
      <c r="DI9" s="161">
        <v>8.1434844224241587</v>
      </c>
      <c r="DJ9" s="161">
        <v>6.0507239285647278</v>
      </c>
      <c r="DK9" s="161">
        <v>3.9350629692104322</v>
      </c>
      <c r="DL9" s="161">
        <v>1.0479131938618993</v>
      </c>
      <c r="DM9" s="161">
        <v>8.5510395021570371</v>
      </c>
      <c r="DN9" s="161">
        <v>4.1177830420362316</v>
      </c>
      <c r="DO9" s="161">
        <v>6.1085796309559495</v>
      </c>
      <c r="DP9" s="161">
        <v>5.6743723440698499</v>
      </c>
      <c r="DQ9" s="161">
        <v>17.86762818716301</v>
      </c>
      <c r="DR9" s="161">
        <v>12.702030801876456</v>
      </c>
      <c r="DS9" s="161">
        <v>9.0882481206327785</v>
      </c>
      <c r="DT9" s="161">
        <v>3.8338979417510246</v>
      </c>
      <c r="DU9" s="161">
        <v>5.6784865793183545</v>
      </c>
      <c r="DV9" s="75">
        <f t="shared" si="20"/>
        <v>0</v>
      </c>
      <c r="DW9" s="76">
        <f t="shared" si="21"/>
        <v>33.419321098540337</v>
      </c>
      <c r="DX9" s="76">
        <f t="shared" si="22"/>
        <v>7.1541857241813345</v>
      </c>
      <c r="DY9" s="76">
        <f t="shared" si="23"/>
        <v>9.4319292490902633</v>
      </c>
      <c r="DZ9" s="76">
        <f t="shared" si="24"/>
        <v>13.32634329115248</v>
      </c>
      <c r="EA9" s="76">
        <f t="shared" si="25"/>
        <v>88.728723471205285</v>
      </c>
      <c r="EB9" s="76">
        <f t="shared" si="26"/>
        <v>71.991247361763712</v>
      </c>
      <c r="EC9" s="76">
        <f t="shared" si="27"/>
        <v>198.52915796062646</v>
      </c>
      <c r="ED9" s="76">
        <f t="shared" si="28"/>
        <v>136.16913427546316</v>
      </c>
      <c r="EE9" s="76">
        <f t="shared" si="29"/>
        <v>150.02540340689364</v>
      </c>
      <c r="EF9" s="76">
        <f t="shared" si="30"/>
        <v>0</v>
      </c>
      <c r="EG9" s="76">
        <f t="shared" si="31"/>
        <v>0</v>
      </c>
      <c r="EH9" s="76">
        <f t="shared" si="32"/>
        <v>97.939667599879073</v>
      </c>
      <c r="EI9" s="76">
        <f t="shared" si="33"/>
        <v>177.44342972502082</v>
      </c>
      <c r="EJ9" s="76">
        <f t="shared" si="34"/>
        <v>164.60371737150453</v>
      </c>
    </row>
    <row r="10" spans="1:140" s="29" customFormat="1" x14ac:dyDescent="0.2">
      <c r="A10" s="35" t="s">
        <v>80</v>
      </c>
      <c r="B10" t="str">
        <f>IF(VLOOKUP($A10,'B-Ligands'!$A:$G,5,FALSE)="","",VLOOKUP($A10,'B-Ligands'!$A:$G,5,FALSE))</f>
        <v>Guide To Pharmacology</v>
      </c>
      <c r="C10" s="19">
        <f>IF(VLOOKUP($A10,'B-Ligands'!$A:$G,6,FALSE)="","",VLOOKUP($A10,'B-Ligands'!$A:$G,6,FALSE))</f>
        <v>864</v>
      </c>
      <c r="D10" t="str">
        <f>IF(VLOOKUP($A10,'B-Ligands'!$A:$G,7,FALSE)="","",VLOOKUP($A10,'B-Ligands'!$A:$G,7,FALSE))</f>
        <v>Phys</v>
      </c>
      <c r="E10" s="20">
        <f t="shared" si="78"/>
        <v>1</v>
      </c>
      <c r="F10" s="19">
        <f t="shared" si="79"/>
        <v>1</v>
      </c>
      <c r="G10" s="19">
        <f t="shared" si="80"/>
        <v>1</v>
      </c>
      <c r="H10" s="19">
        <f t="shared" si="81"/>
        <v>1</v>
      </c>
      <c r="I10" s="238">
        <f t="shared" si="39"/>
        <v>4</v>
      </c>
      <c r="J10" s="174" t="str">
        <f t="shared" si="40"/>
        <v xml:space="preserve">
G12/13
</v>
      </c>
      <c r="K10" s="20">
        <f t="shared" si="41"/>
        <v>4</v>
      </c>
      <c r="L10" s="19">
        <f t="shared" si="42"/>
        <v>3</v>
      </c>
      <c r="M10" s="19">
        <f t="shared" si="43"/>
        <v>2</v>
      </c>
      <c r="N10" s="19">
        <f t="shared" si="44"/>
        <v>1</v>
      </c>
      <c r="O10" s="20">
        <f t="shared" si="45"/>
        <v>39.277285700581132</v>
      </c>
      <c r="P10" s="19">
        <f t="shared" si="46"/>
        <v>62.892044619310575</v>
      </c>
      <c r="Q10" s="19">
        <f t="shared" si="47"/>
        <v>79.28458467465461</v>
      </c>
      <c r="R10" s="19">
        <f t="shared" si="48"/>
        <v>100</v>
      </c>
      <c r="S10" s="20">
        <f t="shared" si="49"/>
        <v>38.8700670453741</v>
      </c>
      <c r="T10" s="21">
        <f t="shared" si="50"/>
        <v>62.239993099550958</v>
      </c>
      <c r="U10" s="21">
        <f t="shared" si="51"/>
        <v>78.462578739825375</v>
      </c>
      <c r="V10" s="21">
        <f t="shared" si="52"/>
        <v>98.963220986522984</v>
      </c>
      <c r="W10" s="174" t="str">
        <f t="shared" si="53"/>
        <v xml:space="preserve">
G13</v>
      </c>
      <c r="X10" s="33">
        <f t="shared" si="54"/>
        <v>11</v>
      </c>
      <c r="Y10" s="32">
        <f t="shared" si="55"/>
        <v>8</v>
      </c>
      <c r="Z10" s="32">
        <f t="shared" si="56"/>
        <v>12</v>
      </c>
      <c r="AA10" s="32">
        <f t="shared" si="57"/>
        <v>6</v>
      </c>
      <c r="AB10" s="32">
        <f t="shared" si="58"/>
        <v>10</v>
      </c>
      <c r="AC10" s="32">
        <f t="shared" si="59"/>
        <v>9</v>
      </c>
      <c r="AD10" s="32">
        <f t="shared" si="60"/>
        <v>7</v>
      </c>
      <c r="AE10" s="32">
        <f t="shared" si="61"/>
        <v>5</v>
      </c>
      <c r="AF10" s="32">
        <f t="shared" si="62"/>
        <v>4</v>
      </c>
      <c r="AG10" s="32">
        <f t="shared" si="63"/>
        <v>2</v>
      </c>
      <c r="AH10" s="32">
        <f t="shared" si="64"/>
        <v>3</v>
      </c>
      <c r="AI10" s="32">
        <f t="shared" si="65"/>
        <v>1</v>
      </c>
      <c r="AJ10" s="33">
        <f t="shared" si="66"/>
        <v>39.277285700581132</v>
      </c>
      <c r="AK10" s="32">
        <f t="shared" si="67"/>
        <v>53.885812032201564</v>
      </c>
      <c r="AL10" s="32">
        <f t="shared" si="68"/>
        <v>31.644390530311139</v>
      </c>
      <c r="AM10" s="32">
        <f t="shared" si="69"/>
        <v>62.892044619310575</v>
      </c>
      <c r="AN10" s="32">
        <f t="shared" si="70"/>
        <v>48.099580701753915</v>
      </c>
      <c r="AO10" s="32">
        <f t="shared" si="71"/>
        <v>48.271477486281093</v>
      </c>
      <c r="AP10" s="32">
        <f t="shared" si="72"/>
        <v>60.653093150936087</v>
      </c>
      <c r="AQ10" s="32">
        <f t="shared" si="73"/>
        <v>64.164621956659587</v>
      </c>
      <c r="AR10" s="32">
        <f t="shared" si="74"/>
        <v>64.758491147439656</v>
      </c>
      <c r="AS10" s="32">
        <f t="shared" si="75"/>
        <v>79.28458467465461</v>
      </c>
      <c r="AT10" s="32">
        <f t="shared" si="76"/>
        <v>77.021387408763758</v>
      </c>
      <c r="AU10" s="32">
        <f t="shared" si="77"/>
        <v>100</v>
      </c>
      <c r="AV10" s="7">
        <f t="array" ref="AV10">_xlfn.IFS(BK10=0,0,BK10&gt;0,(LOG(0.01*BZ10/10^-BK10)))</f>
        <v>38.8700670453741</v>
      </c>
      <c r="AW10" s="8">
        <f t="array" ref="AW10">_xlfn.IFS(BL10=0,0,BL10&gt;0,(LOG(0.01*CA10/10^-BL10)))</f>
        <v>53.327135241810026</v>
      </c>
      <c r="AX10" s="8">
        <f t="array" ref="AX10">_xlfn.IFS(BM10=0,0,BM10&gt;0,(LOG(0.01*CB10/10^-BM10)))</f>
        <v>31.316308130350166</v>
      </c>
      <c r="AY10" s="8">
        <f t="array" ref="AY10">_xlfn.IFS(BN10=0,0,BN10&gt;0,(LOG(0.01*CC10/10^-BN10)))</f>
        <v>62.239993099550958</v>
      </c>
      <c r="AZ10" s="8">
        <f t="array" ref="AZ10">_xlfn.IFS(BO10=0,0,BO10&gt;0,(LOG(0.01*CD10/10^-BO10)))</f>
        <v>47.600894343467687</v>
      </c>
      <c r="BA10" s="8">
        <f t="array" ref="BA10">_xlfn.IFS(BP10=0,0,BP10&gt;0,(LOG(0.01*CE10/10^-BP10)))</f>
        <v>47.771008938208048</v>
      </c>
      <c r="BB10" s="8">
        <f t="array" ref="BB10">_xlfn.IFS(BQ10=0,0,BQ10&gt;0,(LOG(0.01*CF10/10^-BQ10)))</f>
        <v>60.024254610122519</v>
      </c>
      <c r="BC10" s="8">
        <f t="array" ref="BC10">_xlfn.IFS(BR10=0,0,BR10&gt;0,(LOG(0.01*CG10/10^-BR10)))</f>
        <v>63.499376622136069</v>
      </c>
      <c r="BD10" s="8">
        <f t="array" ref="BD10">_xlfn.IFS(BS10=0,0,BS10&gt;0,(LOG(0.01*CH10/10^-BS10)))</f>
        <v>64.087088701778626</v>
      </c>
      <c r="BE10" s="8">
        <f t="array" ref="BE10">_xlfn.IFS(BT10=0,0,BT10&gt;0,(LOG(0.01*CI10/10^-BT10)))</f>
        <v>78.462578739825375</v>
      </c>
      <c r="BF10" s="8">
        <f t="array" ref="BF10">_xlfn.IFS(BU10=0,0,BU10&gt;0,(LOG(0.01*CJ10/10^-BU10)))</f>
        <v>76.222845828220869</v>
      </c>
      <c r="BG10" s="8">
        <f t="array" ref="BG10">_xlfn.IFS(BV10=0,0,BV10&gt;0,(LOG(0.01*CK10/10^-BV10)))</f>
        <v>98.963220986522984</v>
      </c>
      <c r="BH10" s="8">
        <f t="array" ref="BH10">_xlfn.IFS(BW10=0,0,BW10&gt;0,(LOG(0.01*CL10/10^-BW10)))</f>
        <v>45.043452882225807</v>
      </c>
      <c r="BI10" s="8">
        <f t="array" ref="BI10">_xlfn.IFS(BX10=0,0,BX10&gt;0,(LOG(0.01*CM10/10^-BX10)))</f>
        <v>56.341018351351281</v>
      </c>
      <c r="BJ10" s="8">
        <f t="array" ref="BJ10">_xlfn.IFS(BY10=0,0,BY10&gt;0,(LOG(0.01*CN10/10^-BY10)))</f>
        <v>65.432254825422731</v>
      </c>
      <c r="BK10" s="33">
        <f t="shared" si="5"/>
        <v>39.941824862216784</v>
      </c>
      <c r="BL10" s="32">
        <f t="shared" si="6"/>
        <v>54.387865655471288</v>
      </c>
      <c r="BM10" s="32">
        <f t="shared" si="7"/>
        <v>32.369266725094946</v>
      </c>
      <c r="BN10" s="32">
        <f t="shared" si="8"/>
        <v>63.27956989247312</v>
      </c>
      <c r="BO10" s="32">
        <f t="shared" si="9"/>
        <v>48.644822006472495</v>
      </c>
      <c r="BP10" s="32">
        <f t="shared" si="10"/>
        <v>48.839907192575403</v>
      </c>
      <c r="BQ10" s="32">
        <f t="shared" si="11"/>
        <v>61.036186406729875</v>
      </c>
      <c r="BR10" s="32">
        <f t="shared" si="12"/>
        <v>64.5043560160113</v>
      </c>
      <c r="BS10" s="32">
        <f t="shared" si="13"/>
        <v>65.090358186343465</v>
      </c>
      <c r="BT10" s="32">
        <f t="shared" si="14"/>
        <v>79.512652296157455</v>
      </c>
      <c r="BU10" s="32">
        <f t="shared" si="15"/>
        <v>77.196721311475414</v>
      </c>
      <c r="BV10" s="32">
        <f t="shared" si="16"/>
        <v>100</v>
      </c>
      <c r="BW10" s="32">
        <f t="shared" si="17"/>
        <v>46.12286002014099</v>
      </c>
      <c r="BX10" s="32">
        <f t="shared" si="18"/>
        <v>57.442348008385743</v>
      </c>
      <c r="BY10" s="32">
        <f t="shared" si="19"/>
        <v>66.491688538932635</v>
      </c>
      <c r="BZ10" s="38">
        <v>8.4770000000000003</v>
      </c>
      <c r="CA10" s="36">
        <v>8.6950000000000003</v>
      </c>
      <c r="CB10" s="36">
        <v>8.8520000000000003</v>
      </c>
      <c r="CC10" s="36">
        <v>9.1289999999999996</v>
      </c>
      <c r="CD10" s="36">
        <v>9.0380000000000003</v>
      </c>
      <c r="CE10" s="36">
        <v>8.5329999999999995</v>
      </c>
      <c r="CF10" s="36">
        <v>9.7289999999999992</v>
      </c>
      <c r="CG10" s="36">
        <v>9.8859999999999992</v>
      </c>
      <c r="CH10" s="36">
        <v>9.9250000000000007</v>
      </c>
      <c r="CI10" s="36">
        <v>8.9109999999999996</v>
      </c>
      <c r="CJ10" s="36">
        <v>10.62</v>
      </c>
      <c r="CK10" s="36">
        <v>9.1880000000000006</v>
      </c>
      <c r="CL10" s="36">
        <v>8.3290000000000006</v>
      </c>
      <c r="CM10" s="36">
        <v>7.9189999999999996</v>
      </c>
      <c r="CN10" s="36">
        <v>8.7210000000000001</v>
      </c>
      <c r="CO10" s="30"/>
      <c r="CP10" s="158">
        <v>26.09</v>
      </c>
      <c r="CQ10" s="159">
        <v>502</v>
      </c>
      <c r="CR10" s="159">
        <v>221.6</v>
      </c>
      <c r="CS10" s="159">
        <v>235.4</v>
      </c>
      <c r="CT10" s="159">
        <v>240.5</v>
      </c>
      <c r="CU10" s="159">
        <v>168.4</v>
      </c>
      <c r="CV10" s="159">
        <v>457.1</v>
      </c>
      <c r="CW10" s="159">
        <v>547.9</v>
      </c>
      <c r="CX10" s="159">
        <v>601.5</v>
      </c>
      <c r="CY10" s="159">
        <v>848.4</v>
      </c>
      <c r="CZ10" s="159">
        <v>94.18</v>
      </c>
      <c r="DA10" s="159">
        <v>706.2</v>
      </c>
      <c r="DB10" s="159">
        <v>1374</v>
      </c>
      <c r="DC10" s="159">
        <v>822</v>
      </c>
      <c r="DD10" s="159">
        <v>1520</v>
      </c>
      <c r="DE10" s="206" t="str">
        <f>IF(VLOOKUP($A10,'B-Ligands'!$A:$G,3,FALSE)="","",VLOOKUP($A10,'B-Ligands'!$A:$G,3,FALSE))</f>
        <v>CCK-8</v>
      </c>
      <c r="DF10" s="207" t="str">
        <f>IF(VLOOKUP($A10,'B-Ligands'!$A:$G,4,FALSE)="","",VLOOKUP($A10,'B-Ligands'!$A:$G,4,FALSE))</f>
        <v>Cholecystokinin 8</v>
      </c>
      <c r="DG10" s="158">
        <v>6.1193555963332029</v>
      </c>
      <c r="DH10" s="159">
        <v>10.562020983550074</v>
      </c>
      <c r="DI10" s="159">
        <v>2.2564256184441609</v>
      </c>
      <c r="DJ10" s="159">
        <v>24.717210699488298</v>
      </c>
      <c r="DK10" s="159">
        <v>17.499667380897804</v>
      </c>
      <c r="DL10" s="159">
        <v>2.3220149113418698</v>
      </c>
      <c r="DM10" s="159">
        <v>2.8129304078378552</v>
      </c>
      <c r="DN10" s="159">
        <v>2.6731684440875036</v>
      </c>
      <c r="DO10" s="159">
        <v>4.6772703478902411</v>
      </c>
      <c r="DP10" s="159">
        <v>3.389912753965282</v>
      </c>
      <c r="DQ10" s="159">
        <v>13.779841877104488</v>
      </c>
      <c r="DR10" s="159">
        <v>15.914174332733351</v>
      </c>
      <c r="DS10" s="159">
        <v>19.05783449680002</v>
      </c>
      <c r="DT10" s="159">
        <v>1.9496294547150848</v>
      </c>
      <c r="DU10" s="159">
        <v>10.099420940200659</v>
      </c>
      <c r="DV10" s="75">
        <f t="shared" si="20"/>
        <v>4.2635208216423095</v>
      </c>
      <c r="DW10" s="76">
        <f t="shared" si="21"/>
        <v>47.52878268106501</v>
      </c>
      <c r="DX10" s="76">
        <f t="shared" si="22"/>
        <v>98.208422289052237</v>
      </c>
      <c r="DY10" s="76">
        <f t="shared" si="23"/>
        <v>9.523728339010086</v>
      </c>
      <c r="DZ10" s="76">
        <f t="shared" si="24"/>
        <v>13.743118355639361</v>
      </c>
      <c r="EA10" s="76">
        <f t="shared" si="25"/>
        <v>72.523220749983594</v>
      </c>
      <c r="EB10" s="76">
        <f t="shared" si="26"/>
        <v>162.49957650084477</v>
      </c>
      <c r="EC10" s="76">
        <f t="shared" si="27"/>
        <v>204.96276664190077</v>
      </c>
      <c r="ED10" s="76">
        <f t="shared" si="28"/>
        <v>128.6006485110095</v>
      </c>
      <c r="EE10" s="76">
        <f t="shared" si="29"/>
        <v>250.27192779743407</v>
      </c>
      <c r="EF10" s="76">
        <f t="shared" si="30"/>
        <v>6.8346212416618624</v>
      </c>
      <c r="EG10" s="76">
        <f t="shared" si="31"/>
        <v>44.375534993822463</v>
      </c>
      <c r="EH10" s="76">
        <f t="shared" si="32"/>
        <v>72.096333937137871</v>
      </c>
      <c r="EI10" s="76">
        <f t="shared" si="33"/>
        <v>421.61857885970727</v>
      </c>
      <c r="EJ10" s="76">
        <f t="shared" si="34"/>
        <v>150.50367828017278</v>
      </c>
    </row>
    <row r="11" spans="1:140" s="29" customFormat="1" x14ac:dyDescent="0.2">
      <c r="A11" s="35" t="s">
        <v>14</v>
      </c>
      <c r="B11" t="str">
        <f>IF(VLOOKUP($A11,'B-Ligands'!$A:$G,5,FALSE)="","",VLOOKUP($A11,'B-Ligands'!$A:$G,5,FALSE))</f>
        <v>Guide To Pharmacology</v>
      </c>
      <c r="C11" s="19">
        <f>IF(VLOOKUP($A11,'B-Ligands'!$A:$G,6,FALSE)="","",VLOOKUP($A11,'B-Ligands'!$A:$G,6,FALSE))</f>
        <v>5</v>
      </c>
      <c r="D11" t="str">
        <f>IF(VLOOKUP($A11,'B-Ligands'!$A:$G,7,FALSE)="","",VLOOKUP($A11,'B-Ligands'!$A:$G,7,FALSE))</f>
        <v>Phys</v>
      </c>
      <c r="E11" s="20" t="str">
        <f t="shared" si="78"/>
        <v/>
      </c>
      <c r="F11" s="19">
        <f t="shared" si="79"/>
        <v>1</v>
      </c>
      <c r="G11" s="19">
        <f t="shared" si="80"/>
        <v>1</v>
      </c>
      <c r="H11" s="19" t="str">
        <f t="shared" si="81"/>
        <v/>
      </c>
      <c r="I11" s="238">
        <f t="shared" si="39"/>
        <v>2</v>
      </c>
      <c r="J11" s="174" t="str">
        <f t="shared" si="40"/>
        <v xml:space="preserve">
Gq/11
</v>
      </c>
      <c r="K11" s="20">
        <f t="shared" si="41"/>
        <v>0</v>
      </c>
      <c r="L11" s="19">
        <f t="shared" si="42"/>
        <v>2</v>
      </c>
      <c r="M11" s="19">
        <f t="shared" si="43"/>
        <v>1</v>
      </c>
      <c r="N11" s="19">
        <f t="shared" si="44"/>
        <v>0</v>
      </c>
      <c r="O11" s="20">
        <f t="shared" si="45"/>
        <v>0</v>
      </c>
      <c r="P11" s="19">
        <f t="shared" si="46"/>
        <v>90.188832606305041</v>
      </c>
      <c r="Q11" s="19">
        <f t="shared" si="47"/>
        <v>100</v>
      </c>
      <c r="R11" s="19">
        <f t="shared" si="48"/>
        <v>0</v>
      </c>
      <c r="S11" s="20">
        <f t="shared" si="49"/>
        <v>0</v>
      </c>
      <c r="T11" s="21">
        <f t="shared" si="50"/>
        <v>67.211952008020063</v>
      </c>
      <c r="U11" s="21">
        <f t="shared" si="51"/>
        <v>74.523585754142829</v>
      </c>
      <c r="V11" s="21">
        <f t="shared" si="52"/>
        <v>0</v>
      </c>
      <c r="W11" s="174" t="str">
        <f t="shared" si="53"/>
        <v xml:space="preserve">
G15</v>
      </c>
      <c r="X11" s="33">
        <f t="shared" si="54"/>
        <v>0</v>
      </c>
      <c r="Y11" s="32">
        <f t="shared" si="55"/>
        <v>2</v>
      </c>
      <c r="Z11" s="32">
        <f t="shared" si="56"/>
        <v>6</v>
      </c>
      <c r="AA11" s="32">
        <f t="shared" si="57"/>
        <v>4</v>
      </c>
      <c r="AB11" s="32">
        <f t="shared" si="58"/>
        <v>3</v>
      </c>
      <c r="AC11" s="32">
        <f t="shared" si="59"/>
        <v>5</v>
      </c>
      <c r="AD11" s="32">
        <f t="shared" si="60"/>
        <v>0</v>
      </c>
      <c r="AE11" s="32">
        <f t="shared" si="61"/>
        <v>0</v>
      </c>
      <c r="AF11" s="32">
        <f t="shared" si="62"/>
        <v>7</v>
      </c>
      <c r="AG11" s="32">
        <f t="shared" si="63"/>
        <v>1</v>
      </c>
      <c r="AH11" s="32">
        <f t="shared" si="64"/>
        <v>0</v>
      </c>
      <c r="AI11" s="32">
        <f t="shared" si="65"/>
        <v>0</v>
      </c>
      <c r="AJ11" s="33">
        <f t="shared" si="66"/>
        <v>0</v>
      </c>
      <c r="AK11" s="32">
        <f t="shared" si="67"/>
        <v>90.188832606305041</v>
      </c>
      <c r="AL11" s="32">
        <f t="shared" si="68"/>
        <v>72.829475708714469</v>
      </c>
      <c r="AM11" s="32">
        <f t="shared" si="69"/>
        <v>77.567553418399712</v>
      </c>
      <c r="AN11" s="32">
        <f t="shared" si="70"/>
        <v>89.147646391401352</v>
      </c>
      <c r="AO11" s="32">
        <f t="shared" si="71"/>
        <v>73.445953722692039</v>
      </c>
      <c r="AP11" s="32">
        <f t="shared" si="72"/>
        <v>0</v>
      </c>
      <c r="AQ11" s="32">
        <f t="shared" si="73"/>
        <v>0</v>
      </c>
      <c r="AR11" s="32">
        <f t="shared" si="74"/>
        <v>19.886113975638292</v>
      </c>
      <c r="AS11" s="32">
        <f t="shared" si="75"/>
        <v>100</v>
      </c>
      <c r="AT11" s="32">
        <f t="shared" si="76"/>
        <v>0</v>
      </c>
      <c r="AU11" s="32">
        <f t="shared" si="77"/>
        <v>0</v>
      </c>
      <c r="AV11" s="7">
        <f t="array" ref="AV11">_xlfn.IFS(BK11=0,0,BK11&gt;0,(LOG(0.01*BZ11/10^-BK11)))</f>
        <v>0</v>
      </c>
      <c r="AW11" s="8">
        <f t="array" ref="AW11">_xlfn.IFS(BL11=0,0,BL11&gt;0,(LOG(0.01*CA11/10^-BL11)))</f>
        <v>67.211952008020063</v>
      </c>
      <c r="AX11" s="8">
        <f t="array" ref="AX11">_xlfn.IFS(BM11=0,0,BM11&gt;0,(LOG(0.01*CB11/10^-BM11)))</f>
        <v>54.275136784076452</v>
      </c>
      <c r="AY11" s="8">
        <f t="array" ref="AY11">_xlfn.IFS(BN11=0,0,BN11&gt;0,(LOG(0.01*CC11/10^-BN11)))</f>
        <v>57.806122189151658</v>
      </c>
      <c r="AZ11" s="8">
        <f t="array" ref="AZ11">_xlfn.IFS(BO11=0,0,BO11&gt;0,(LOG(0.01*CD11/10^-BO11)))</f>
        <v>66.436022706296001</v>
      </c>
      <c r="BA11" s="8">
        <f t="array" ref="BA11">_xlfn.IFS(BP11=0,0,BP11&gt;0,(LOG(0.01*CE11/10^-BP11)))</f>
        <v>54.734558305478458</v>
      </c>
      <c r="BB11" s="8">
        <f t="array" ref="BB11">_xlfn.IFS(BQ11=0,0,BQ11&gt;0,(LOG(0.01*CF11/10^-BQ11)))</f>
        <v>0</v>
      </c>
      <c r="BC11" s="8">
        <f t="array" ref="BC11">_xlfn.IFS(BR11=0,0,BR11&gt;0,(LOG(0.01*CG11/10^-BR11)))</f>
        <v>0</v>
      </c>
      <c r="BD11" s="8">
        <f t="array" ref="BD11">_xlfn.IFS(BS11=0,0,BS11&gt;0,(LOG(0.01*CH11/10^-BS11)))</f>
        <v>14.819845201801385</v>
      </c>
      <c r="BE11" s="8">
        <f t="array" ref="BE11">_xlfn.IFS(BT11=0,0,BT11&gt;0,(LOG(0.01*CI11/10^-BT11)))</f>
        <v>74.523585754142829</v>
      </c>
      <c r="BF11" s="8">
        <f t="array" ref="BF11">_xlfn.IFS(BU11=0,0,BU11&gt;0,(LOG(0.01*CJ11/10^-BU11)))</f>
        <v>0</v>
      </c>
      <c r="BG11" s="8">
        <f t="array" ref="BG11">_xlfn.IFS(BV11=0,0,BV11&gt;0,(LOG(0.01*CK11/10^-BV11)))</f>
        <v>0</v>
      </c>
      <c r="BH11" s="8">
        <f t="array" ref="BH11">_xlfn.IFS(BW11=0,0,BW11&gt;0,(LOG(0.01*CL11/10^-BW11)))</f>
        <v>2.0091635789114521</v>
      </c>
      <c r="BI11" s="8">
        <f t="array" ref="BI11">_xlfn.IFS(BX11=0,0,BX11&gt;0,(LOG(0.01*CM11/10^-BX11)))</f>
        <v>5.395580745411686</v>
      </c>
      <c r="BJ11" s="8">
        <f t="array" ref="BJ11">_xlfn.IFS(BY11=0,0,BY11&gt;0,(LOG(0.01*CN11/10^-BY11)))</f>
        <v>6.7704187003910459</v>
      </c>
      <c r="BK11" s="33">
        <f t="shared" si="5"/>
        <v>0</v>
      </c>
      <c r="BL11" s="32">
        <f t="shared" si="6"/>
        <v>68.320693391115924</v>
      </c>
      <c r="BM11" s="32">
        <f t="shared" si="7"/>
        <v>55.404615834063684</v>
      </c>
      <c r="BN11" s="32">
        <f t="shared" si="8"/>
        <v>58.87096774193548</v>
      </c>
      <c r="BO11" s="32">
        <f t="shared" si="9"/>
        <v>67.495954692556637</v>
      </c>
      <c r="BP11" s="32">
        <f t="shared" si="10"/>
        <v>55.800464037122971</v>
      </c>
      <c r="BQ11" s="32">
        <f t="shared" si="11"/>
        <v>0</v>
      </c>
      <c r="BR11" s="32">
        <f t="shared" si="12"/>
        <v>0</v>
      </c>
      <c r="BS11" s="32">
        <f t="shared" si="13"/>
        <v>16.026404068823719</v>
      </c>
      <c r="BT11" s="32">
        <f t="shared" si="14"/>
        <v>75.688847235238981</v>
      </c>
      <c r="BU11" s="32">
        <f t="shared" si="15"/>
        <v>0</v>
      </c>
      <c r="BV11" s="32">
        <f t="shared" si="16"/>
        <v>0</v>
      </c>
      <c r="BW11" s="32">
        <f t="shared" si="17"/>
        <v>3.1910036925142666</v>
      </c>
      <c r="BX11" s="32">
        <f t="shared" si="18"/>
        <v>6.584206848357792</v>
      </c>
      <c r="BY11" s="32">
        <f t="shared" si="19"/>
        <v>7.9483814523184604</v>
      </c>
      <c r="BZ11" s="38"/>
      <c r="CA11" s="36">
        <v>7.7850000000000001</v>
      </c>
      <c r="CB11" s="36">
        <v>7.4219999999999997</v>
      </c>
      <c r="CC11" s="36">
        <v>8.6129999999999995</v>
      </c>
      <c r="CD11" s="36">
        <v>8.7110000000000003</v>
      </c>
      <c r="CE11" s="36">
        <v>8.5920000000000005</v>
      </c>
      <c r="CF11" s="36"/>
      <c r="CG11" s="36"/>
      <c r="CH11" s="36">
        <v>6.2149999999999999</v>
      </c>
      <c r="CI11" s="36">
        <v>6.835</v>
      </c>
      <c r="CJ11" s="36"/>
      <c r="CK11" s="36"/>
      <c r="CL11" s="36">
        <v>6.5789999999999997</v>
      </c>
      <c r="CM11" s="36">
        <v>6.4770000000000003</v>
      </c>
      <c r="CN11" s="36">
        <v>6.6379999999999999</v>
      </c>
      <c r="CO11" s="30"/>
      <c r="CP11" s="208"/>
      <c r="CQ11" s="159">
        <v>630.6</v>
      </c>
      <c r="CR11" s="159">
        <v>379.3</v>
      </c>
      <c r="CS11" s="159">
        <v>219</v>
      </c>
      <c r="CT11" s="159">
        <v>333.7</v>
      </c>
      <c r="CU11" s="159">
        <v>192.4</v>
      </c>
      <c r="CV11" s="212"/>
      <c r="CW11" s="212"/>
      <c r="CX11" s="159">
        <v>148.1</v>
      </c>
      <c r="CY11" s="159">
        <v>807.6</v>
      </c>
      <c r="CZ11" s="212"/>
      <c r="DA11" s="212"/>
      <c r="DB11" s="159">
        <v>95.06</v>
      </c>
      <c r="DC11" s="159">
        <v>94.22</v>
      </c>
      <c r="DD11" s="159">
        <v>181.7</v>
      </c>
      <c r="DE11" s="206" t="str">
        <f>IF(VLOOKUP($A11,'B-Ligands'!$A:$G,3,FALSE)="","",VLOOKUP($A11,'B-Ligands'!$A:$G,3,FALSE))</f>
        <v/>
      </c>
      <c r="DF11" s="207" t="str">
        <f>IF(VLOOKUP($A11,'B-Ligands'!$A:$G,4,FALSE)="","",VLOOKUP($A11,'B-Ligands'!$A:$G,4,FALSE))</f>
        <v>Serotonin</v>
      </c>
      <c r="DG11" s="158">
        <v>12.5066115531178</v>
      </c>
      <c r="DH11" s="159">
        <v>26.682920313949822</v>
      </c>
      <c r="DI11" s="159">
        <v>12.127682517886596</v>
      </c>
      <c r="DJ11" s="159">
        <v>4.0158106893948551</v>
      </c>
      <c r="DK11" s="159">
        <v>18.473650767196933</v>
      </c>
      <c r="DL11" s="159">
        <v>30.179715844925823</v>
      </c>
      <c r="DM11" s="159">
        <v>30.407166003683614</v>
      </c>
      <c r="DN11" s="159">
        <v>18.759059047344156</v>
      </c>
      <c r="DO11" s="159">
        <v>8.5027386565085337</v>
      </c>
      <c r="DP11" s="159">
        <v>22.391839801186975</v>
      </c>
      <c r="DQ11" s="159">
        <v>3.9936235755561507</v>
      </c>
      <c r="DR11" s="159">
        <v>0.60011221877725207</v>
      </c>
      <c r="DS11" s="159">
        <v>14.510347453193814</v>
      </c>
      <c r="DT11" s="159">
        <v>44.336219894795363</v>
      </c>
      <c r="DU11" s="159">
        <v>51.685651092618777</v>
      </c>
      <c r="DV11" s="75">
        <f t="shared" si="20"/>
        <v>0</v>
      </c>
      <c r="DW11" s="76">
        <f t="shared" si="21"/>
        <v>23.633095350148857</v>
      </c>
      <c r="DX11" s="76">
        <f t="shared" si="22"/>
        <v>31.275554867188088</v>
      </c>
      <c r="DY11" s="76">
        <f t="shared" si="23"/>
        <v>54.534443214254516</v>
      </c>
      <c r="DZ11" s="76">
        <f t="shared" si="24"/>
        <v>18.063565464414882</v>
      </c>
      <c r="EA11" s="76">
        <f t="shared" si="25"/>
        <v>6.3751428604768856</v>
      </c>
      <c r="EB11" s="76">
        <f t="shared" si="26"/>
        <v>0</v>
      </c>
      <c r="EC11" s="76">
        <f t="shared" si="27"/>
        <v>0</v>
      </c>
      <c r="ED11" s="76">
        <f t="shared" si="28"/>
        <v>17.417917447884264</v>
      </c>
      <c r="EE11" s="76">
        <f t="shared" si="29"/>
        <v>36.066710336021146</v>
      </c>
      <c r="EF11" s="76">
        <f t="shared" si="30"/>
        <v>0</v>
      </c>
      <c r="EG11" s="76">
        <f t="shared" si="31"/>
        <v>0</v>
      </c>
      <c r="EH11" s="76">
        <f t="shared" si="32"/>
        <v>6.5511870275082025</v>
      </c>
      <c r="EI11" s="76">
        <f t="shared" si="33"/>
        <v>2.1251247901506485</v>
      </c>
      <c r="EJ11" s="76">
        <f t="shared" si="34"/>
        <v>3.5154824629063937</v>
      </c>
    </row>
    <row r="12" spans="1:140" s="29" customFormat="1" x14ac:dyDescent="0.2">
      <c r="A12" s="35" t="s">
        <v>203</v>
      </c>
      <c r="B12" t="str">
        <f>IF(VLOOKUP($A12,'B-Ligands'!$A:$G,5,FALSE)="","",VLOOKUP($A12,'B-Ligands'!$A:$G,5,FALSE))</f>
        <v>Guide To Pharmacology</v>
      </c>
      <c r="C12" s="19">
        <f>IF(VLOOKUP($A12,'B-Ligands'!$A:$G,6,FALSE)="","",VLOOKUP($A12,'B-Ligands'!$A:$G,6,FALSE))</f>
        <v>1883</v>
      </c>
      <c r="D12" t="str">
        <f>IF(VLOOKUP($A12,'B-Ligands'!$A:$G,7,FALSE)="","",VLOOKUP($A12,'B-Ligands'!$A:$G,7,FALSE))</f>
        <v>Phys</v>
      </c>
      <c r="E12" s="20" t="str">
        <f t="shared" si="78"/>
        <v/>
      </c>
      <c r="F12" s="19">
        <f t="shared" si="79"/>
        <v>1</v>
      </c>
      <c r="G12" s="19">
        <f t="shared" si="80"/>
        <v>1</v>
      </c>
      <c r="H12" s="19">
        <f t="shared" si="81"/>
        <v>1</v>
      </c>
      <c r="I12" s="238">
        <f t="shared" si="39"/>
        <v>3</v>
      </c>
      <c r="J12" s="174" t="str">
        <f t="shared" si="40"/>
        <v xml:space="preserve">
Gq/11
</v>
      </c>
      <c r="K12" s="20">
        <f t="shared" si="41"/>
        <v>0</v>
      </c>
      <c r="L12" s="19">
        <f t="shared" si="42"/>
        <v>3</v>
      </c>
      <c r="M12" s="19">
        <f t="shared" si="43"/>
        <v>1</v>
      </c>
      <c r="N12" s="19">
        <f t="shared" si="44"/>
        <v>2</v>
      </c>
      <c r="O12" s="20">
        <f t="shared" si="45"/>
        <v>0</v>
      </c>
      <c r="P12" s="19">
        <f t="shared" si="46"/>
        <v>14.11930785773162</v>
      </c>
      <c r="Q12" s="19">
        <f t="shared" si="47"/>
        <v>100</v>
      </c>
      <c r="R12" s="19">
        <f t="shared" si="48"/>
        <v>88.025619337135524</v>
      </c>
      <c r="S12" s="20">
        <f t="shared" si="49"/>
        <v>0</v>
      </c>
      <c r="T12" s="21">
        <f t="shared" si="50"/>
        <v>10.510616868712374</v>
      </c>
      <c r="U12" s="21">
        <f t="shared" si="51"/>
        <v>74.441445534150915</v>
      </c>
      <c r="V12" s="21">
        <f t="shared" si="52"/>
        <v>65.527543474952751</v>
      </c>
      <c r="W12" s="174" t="str">
        <f t="shared" si="53"/>
        <v xml:space="preserve">
G15</v>
      </c>
      <c r="X12" s="33">
        <f t="shared" si="54"/>
        <v>0</v>
      </c>
      <c r="Y12" s="32">
        <f t="shared" si="55"/>
        <v>9</v>
      </c>
      <c r="Z12" s="32">
        <f t="shared" si="56"/>
        <v>10</v>
      </c>
      <c r="AA12" s="32">
        <f t="shared" si="57"/>
        <v>6</v>
      </c>
      <c r="AB12" s="32">
        <f t="shared" si="58"/>
        <v>7</v>
      </c>
      <c r="AC12" s="32">
        <f t="shared" si="59"/>
        <v>0</v>
      </c>
      <c r="AD12" s="32">
        <f t="shared" si="60"/>
        <v>4</v>
      </c>
      <c r="AE12" s="32">
        <f t="shared" si="61"/>
        <v>3</v>
      </c>
      <c r="AF12" s="32">
        <f t="shared" si="62"/>
        <v>5</v>
      </c>
      <c r="AG12" s="32">
        <f t="shared" si="63"/>
        <v>1</v>
      </c>
      <c r="AH12" s="32">
        <f t="shared" si="64"/>
        <v>2</v>
      </c>
      <c r="AI12" s="32">
        <f t="shared" si="65"/>
        <v>8</v>
      </c>
      <c r="AJ12" s="33">
        <f t="shared" si="66"/>
        <v>0</v>
      </c>
      <c r="AK12" s="32">
        <f t="shared" si="67"/>
        <v>6.5289104365779878</v>
      </c>
      <c r="AL12" s="32">
        <f t="shared" si="68"/>
        <v>4.421882380064889</v>
      </c>
      <c r="AM12" s="32">
        <f t="shared" si="69"/>
        <v>14.11930785773162</v>
      </c>
      <c r="AN12" s="32">
        <f t="shared" si="70"/>
        <v>11.8348542252028</v>
      </c>
      <c r="AO12" s="32">
        <f t="shared" si="71"/>
        <v>0</v>
      </c>
      <c r="AP12" s="32">
        <f t="shared" si="72"/>
        <v>41.545564862762276</v>
      </c>
      <c r="AQ12" s="32">
        <f t="shared" si="73"/>
        <v>49.818799087599245</v>
      </c>
      <c r="AR12" s="32">
        <f t="shared" si="74"/>
        <v>21.403315190388035</v>
      </c>
      <c r="AS12" s="32">
        <f t="shared" si="75"/>
        <v>100</v>
      </c>
      <c r="AT12" s="32">
        <f t="shared" si="76"/>
        <v>88.025619337135524</v>
      </c>
      <c r="AU12" s="32">
        <f t="shared" si="77"/>
        <v>10.28290074976152</v>
      </c>
      <c r="AV12" s="7">
        <f t="array" ref="AV12">_xlfn.IFS(BK12=0,0,BK12&gt;0,(LOG(0.01*BZ12/10^-BK12)))</f>
        <v>0</v>
      </c>
      <c r="AW12" s="8">
        <f t="array" ref="AW12">_xlfn.IFS(BL12=0,0,BL12&gt;0,(LOG(0.01*CA12/10^-BL12)))</f>
        <v>4.8602153066186977</v>
      </c>
      <c r="AX12" s="8">
        <f t="array" ref="AX12">_xlfn.IFS(BM12=0,0,BM12&gt;0,(LOG(0.01*CB12/10^-BM12)))</f>
        <v>3.2917131635402206</v>
      </c>
      <c r="AY12" s="8">
        <f t="array" ref="AY12">_xlfn.IFS(BN12=0,0,BN12&gt;0,(LOG(0.01*CC12/10^-BN12)))</f>
        <v>10.510616868712374</v>
      </c>
      <c r="AZ12" s="8">
        <f t="array" ref="AZ12">_xlfn.IFS(BO12=0,0,BO12&gt;0,(LOG(0.01*CD12/10^-BO12)))</f>
        <v>8.8100365621005015</v>
      </c>
      <c r="BA12" s="8">
        <f t="array" ref="BA12">_xlfn.IFS(BP12=0,0,BP12&gt;0,(LOG(0.01*CE12/10^-BP12)))</f>
        <v>0</v>
      </c>
      <c r="BB12" s="8">
        <f t="array" ref="BB12">_xlfn.IFS(BQ12=0,0,BQ12&gt;0,(LOG(0.01*CF12/10^-BQ12)))</f>
        <v>30.92711903916852</v>
      </c>
      <c r="BC12" s="8">
        <f t="array" ref="BC12">_xlfn.IFS(BR12=0,0,BR12&gt;0,(LOG(0.01*CG12/10^-BR12)))</f>
        <v>37.085834188563268</v>
      </c>
      <c r="BD12" s="8">
        <f t="array" ref="BD12">_xlfn.IFS(BS12=0,0,BS12&gt;0,(LOG(0.01*CH12/10^-BS12)))</f>
        <v>15.932937219955358</v>
      </c>
      <c r="BE12" s="8">
        <f t="array" ref="BE12">_xlfn.IFS(BT12=0,0,BT12&gt;0,(LOG(0.01*CI12/10^-BT12)))</f>
        <v>74.441445534150915</v>
      </c>
      <c r="BF12" s="8">
        <f t="array" ref="BF12">_xlfn.IFS(BU12=0,0,BU12&gt;0,(LOG(0.01*CJ12/10^-BU12)))</f>
        <v>65.527543474952751</v>
      </c>
      <c r="BG12" s="8">
        <f t="array" ref="BG12">_xlfn.IFS(BV12=0,0,BV12&gt;0,(LOG(0.01*CK12/10^-BV12)))</f>
        <v>7.6547399609645179</v>
      </c>
      <c r="BH12" s="8">
        <f t="array" ref="BH12">_xlfn.IFS(BW12=0,0,BW12&gt;0,(LOG(0.01*CL12/10^-BW12)))</f>
        <v>0</v>
      </c>
      <c r="BI12" s="8">
        <f t="array" ref="BI12">_xlfn.IFS(BX12=0,0,BX12&gt;0,(LOG(0.01*CM12/10^-BX12)))</f>
        <v>1.1931923097109935</v>
      </c>
      <c r="BJ12" s="8">
        <f t="array" ref="BJ12">_xlfn.IFS(BY12=0,0,BY12&gt;0,(LOG(0.01*CN12/10^-BY12)))</f>
        <v>0</v>
      </c>
      <c r="BK12" s="33">
        <f t="shared" si="5"/>
        <v>0</v>
      </c>
      <c r="BL12" s="32">
        <f t="shared" si="6"/>
        <v>6.0520043336944749</v>
      </c>
      <c r="BM12" s="32">
        <f t="shared" si="7"/>
        <v>4.424481449021326</v>
      </c>
      <c r="BN12" s="32">
        <f t="shared" si="8"/>
        <v>11.60752688172043</v>
      </c>
      <c r="BO12" s="32">
        <f t="shared" si="9"/>
        <v>9.9372977346278315</v>
      </c>
      <c r="BP12" s="32">
        <f t="shared" si="10"/>
        <v>0</v>
      </c>
      <c r="BQ12" s="32">
        <f t="shared" si="11"/>
        <v>32.006943517158497</v>
      </c>
      <c r="BR12" s="32">
        <f t="shared" si="12"/>
        <v>38.168118672003772</v>
      </c>
      <c r="BS12" s="32">
        <f t="shared" si="13"/>
        <v>17.032788659236012</v>
      </c>
      <c r="BT12" s="32">
        <f t="shared" si="14"/>
        <v>75.473289597000942</v>
      </c>
      <c r="BU12" s="32">
        <f t="shared" si="15"/>
        <v>66.549180327868854</v>
      </c>
      <c r="BV12" s="32">
        <f t="shared" si="16"/>
        <v>8.7496459926366459</v>
      </c>
      <c r="BW12" s="32">
        <f t="shared" si="17"/>
        <v>0</v>
      </c>
      <c r="BX12" s="32">
        <f t="shared" si="18"/>
        <v>2.3235499650593989</v>
      </c>
      <c r="BY12" s="32">
        <f t="shared" si="19"/>
        <v>0</v>
      </c>
      <c r="BZ12" s="31"/>
      <c r="CA12" s="30">
        <v>6.43</v>
      </c>
      <c r="CB12" s="30">
        <v>7.3659999999999997</v>
      </c>
      <c r="CC12" s="30">
        <v>8</v>
      </c>
      <c r="CD12" s="30">
        <v>7.46</v>
      </c>
      <c r="CE12" s="30"/>
      <c r="CF12" s="30">
        <v>8.3209999999999997</v>
      </c>
      <c r="CG12" s="30">
        <v>8.2739999999999991</v>
      </c>
      <c r="CH12" s="30">
        <v>7.9459999999999997</v>
      </c>
      <c r="CI12" s="30">
        <v>9.2929999999999993</v>
      </c>
      <c r="CJ12" s="30">
        <v>9.5139999999999993</v>
      </c>
      <c r="CK12" s="30">
        <v>8.0370000000000008</v>
      </c>
      <c r="CL12" s="30"/>
      <c r="CM12" s="30">
        <v>7.407</v>
      </c>
      <c r="CN12" s="30"/>
      <c r="CO12" s="30"/>
      <c r="CP12" s="160"/>
      <c r="CQ12" s="161">
        <v>55.86</v>
      </c>
      <c r="CR12" s="161">
        <v>30.29</v>
      </c>
      <c r="CS12" s="161">
        <v>43.18</v>
      </c>
      <c r="CT12" s="161">
        <v>49.13</v>
      </c>
      <c r="CU12" s="161"/>
      <c r="CV12" s="161">
        <v>239.7</v>
      </c>
      <c r="CW12" s="161">
        <v>324.2</v>
      </c>
      <c r="CX12" s="161">
        <v>157.4</v>
      </c>
      <c r="CY12" s="161">
        <v>805.3</v>
      </c>
      <c r="CZ12" s="161">
        <v>81.19</v>
      </c>
      <c r="DA12" s="161">
        <v>61.79</v>
      </c>
      <c r="DB12" s="161"/>
      <c r="DC12" s="161">
        <v>33.25</v>
      </c>
      <c r="DD12" s="161"/>
      <c r="DE12" s="206" t="str">
        <f>IF(VLOOKUP($A12,'B-Ligands'!$A:$G,3,FALSE)="","",VLOOKUP($A12,'B-Ligands'!$A:$G,3,FALSE))</f>
        <v>PGE2</v>
      </c>
      <c r="DF12" s="207" t="str">
        <f>IF(VLOOKUP($A12,'B-Ligands'!$A:$G,4,FALSE)="","",VLOOKUP($A12,'B-Ligands'!$A:$G,4,FALSE))</f>
        <v>Prostaglandin E2</v>
      </c>
      <c r="DG12" s="160">
        <v>12.993481544667182</v>
      </c>
      <c r="DH12" s="161">
        <v>25.430387779014051</v>
      </c>
      <c r="DI12" s="161">
        <v>7.8388754682445958</v>
      </c>
      <c r="DJ12" s="161">
        <v>13.473909896107168</v>
      </c>
      <c r="DK12" s="161">
        <v>15.692677361006886</v>
      </c>
      <c r="DL12" s="161">
        <v>3.8814959416743093</v>
      </c>
      <c r="DM12" s="161">
        <v>13.783701369718582</v>
      </c>
      <c r="DN12" s="161">
        <v>15.561458638763167</v>
      </c>
      <c r="DO12" s="161">
        <v>14.230644419162982</v>
      </c>
      <c r="DP12" s="161">
        <v>11.137743962057618</v>
      </c>
      <c r="DQ12" s="161">
        <v>22.311710399558699</v>
      </c>
      <c r="DR12" s="161">
        <v>18.872757948895934</v>
      </c>
      <c r="DS12" s="161">
        <v>11.45574829171146</v>
      </c>
      <c r="DT12" s="161">
        <v>10.679613028747035</v>
      </c>
      <c r="DU12" s="161">
        <v>20.386430738207537</v>
      </c>
      <c r="DV12" s="75">
        <f t="shared" si="20"/>
        <v>0</v>
      </c>
      <c r="DW12" s="76">
        <f t="shared" si="21"/>
        <v>2.19658467206298</v>
      </c>
      <c r="DX12" s="76">
        <f t="shared" si="22"/>
        <v>3.8640746523790628</v>
      </c>
      <c r="DY12" s="76">
        <f t="shared" si="23"/>
        <v>3.204711945748977</v>
      </c>
      <c r="DZ12" s="76">
        <f t="shared" si="24"/>
        <v>3.1307595810309632</v>
      </c>
      <c r="EA12" s="76">
        <f t="shared" si="25"/>
        <v>0</v>
      </c>
      <c r="EB12" s="76">
        <f t="shared" si="26"/>
        <v>17.390103976468687</v>
      </c>
      <c r="EC12" s="76">
        <f t="shared" si="27"/>
        <v>20.833522584600566</v>
      </c>
      <c r="ED12" s="76">
        <f t="shared" si="28"/>
        <v>11.06063754836325</v>
      </c>
      <c r="EE12" s="76">
        <f t="shared" si="29"/>
        <v>72.30369119126587</v>
      </c>
      <c r="EF12" s="76">
        <f t="shared" si="30"/>
        <v>3.6388962811925816</v>
      </c>
      <c r="EG12" s="76">
        <f t="shared" si="31"/>
        <v>3.2740312871768031</v>
      </c>
      <c r="EH12" s="76">
        <f t="shared" si="32"/>
        <v>0</v>
      </c>
      <c r="EI12" s="76">
        <f t="shared" si="33"/>
        <v>3.1134086891068744</v>
      </c>
      <c r="EJ12" s="76">
        <f t="shared" si="34"/>
        <v>0</v>
      </c>
    </row>
    <row r="13" spans="1:140" s="29" customFormat="1" x14ac:dyDescent="0.2">
      <c r="A13" s="35" t="s">
        <v>20</v>
      </c>
      <c r="B13" t="str">
        <f>IF(VLOOKUP($A13,'B-Ligands'!$A:$G,5,FALSE)="","",VLOOKUP($A13,'B-Ligands'!$A:$G,5,FALSE))</f>
        <v>Guide To Pharmacology</v>
      </c>
      <c r="C13" s="19">
        <f>IF(VLOOKUP($A13,'B-Ligands'!$A:$G,6,FALSE)="","",VLOOKUP($A13,'B-Ligands'!$A:$G,6,FALSE))</f>
        <v>5</v>
      </c>
      <c r="D13" t="str">
        <f>IF(VLOOKUP($A13,'B-Ligands'!$A:$G,7,FALSE)="","",VLOOKUP($A13,'B-Ligands'!$A:$G,7,FALSE))</f>
        <v>Phys</v>
      </c>
      <c r="E13" s="20" t="str">
        <f t="shared" si="78"/>
        <v/>
      </c>
      <c r="F13" s="19">
        <f t="shared" si="79"/>
        <v>1</v>
      </c>
      <c r="G13" s="19">
        <f t="shared" si="80"/>
        <v>1</v>
      </c>
      <c r="H13" s="19" t="str">
        <f t="shared" si="81"/>
        <v/>
      </c>
      <c r="I13" s="238">
        <f t="shared" si="39"/>
        <v>2</v>
      </c>
      <c r="J13" s="174" t="str">
        <f t="shared" si="40"/>
        <v xml:space="preserve">
Gq/11
</v>
      </c>
      <c r="K13" s="20">
        <f t="shared" si="41"/>
        <v>0</v>
      </c>
      <c r="L13" s="19">
        <f t="shared" si="42"/>
        <v>2</v>
      </c>
      <c r="M13" s="19">
        <f t="shared" si="43"/>
        <v>1</v>
      </c>
      <c r="N13" s="19">
        <f t="shared" si="44"/>
        <v>0</v>
      </c>
      <c r="O13" s="20">
        <f t="shared" si="45"/>
        <v>0</v>
      </c>
      <c r="P13" s="19">
        <f t="shared" si="46"/>
        <v>59.556452164887233</v>
      </c>
      <c r="Q13" s="19">
        <f t="shared" si="47"/>
        <v>100</v>
      </c>
      <c r="R13" s="19">
        <f t="shared" si="48"/>
        <v>0</v>
      </c>
      <c r="S13" s="20">
        <f t="shared" si="49"/>
        <v>0</v>
      </c>
      <c r="T13" s="21">
        <f t="shared" si="50"/>
        <v>42.636540828066096</v>
      </c>
      <c r="U13" s="21">
        <f t="shared" si="51"/>
        <v>71.590128824368378</v>
      </c>
      <c r="V13" s="21">
        <f t="shared" si="52"/>
        <v>0</v>
      </c>
      <c r="W13" s="174" t="str">
        <f t="shared" si="53"/>
        <v xml:space="preserve">
G15</v>
      </c>
      <c r="X13" s="33">
        <f t="shared" si="54"/>
        <v>0</v>
      </c>
      <c r="Y13" s="32">
        <f t="shared" si="55"/>
        <v>8</v>
      </c>
      <c r="Z13" s="32">
        <f t="shared" si="56"/>
        <v>9</v>
      </c>
      <c r="AA13" s="32">
        <f t="shared" si="57"/>
        <v>7</v>
      </c>
      <c r="AB13" s="32">
        <f t="shared" si="58"/>
        <v>6</v>
      </c>
      <c r="AC13" s="32">
        <f t="shared" si="59"/>
        <v>2</v>
      </c>
      <c r="AD13" s="32">
        <f t="shared" si="60"/>
        <v>4</v>
      </c>
      <c r="AE13" s="32">
        <f t="shared" si="61"/>
        <v>5</v>
      </c>
      <c r="AF13" s="32">
        <f t="shared" si="62"/>
        <v>3</v>
      </c>
      <c r="AG13" s="32">
        <f t="shared" si="63"/>
        <v>1</v>
      </c>
      <c r="AH13" s="32">
        <f t="shared" si="64"/>
        <v>0</v>
      </c>
      <c r="AI13" s="32">
        <f t="shared" si="65"/>
        <v>0</v>
      </c>
      <c r="AJ13" s="33">
        <f t="shared" si="66"/>
        <v>0</v>
      </c>
      <c r="AK13" s="32">
        <f t="shared" si="67"/>
        <v>10.96324316241963</v>
      </c>
      <c r="AL13" s="32">
        <f t="shared" si="68"/>
        <v>5.052562805826601</v>
      </c>
      <c r="AM13" s="32">
        <f t="shared" si="69"/>
        <v>11.120914894245367</v>
      </c>
      <c r="AN13" s="32">
        <f t="shared" si="70"/>
        <v>14.843068814076076</v>
      </c>
      <c r="AO13" s="32">
        <f t="shared" si="71"/>
        <v>59.556452164887233</v>
      </c>
      <c r="AP13" s="32">
        <f t="shared" si="72"/>
        <v>25.864338076840909</v>
      </c>
      <c r="AQ13" s="32">
        <f t="shared" si="73"/>
        <v>16.907928904428719</v>
      </c>
      <c r="AR13" s="32">
        <f t="shared" si="74"/>
        <v>38.051709952025334</v>
      </c>
      <c r="AS13" s="32">
        <f t="shared" si="75"/>
        <v>100</v>
      </c>
      <c r="AT13" s="32">
        <f t="shared" si="76"/>
        <v>0</v>
      </c>
      <c r="AU13" s="32">
        <f t="shared" si="77"/>
        <v>0</v>
      </c>
      <c r="AV13" s="7">
        <f t="array" ref="AV13">_xlfn.IFS(BK13=0,0,BK13&gt;0,(LOG(0.01*BZ13/10^-BK13)))</f>
        <v>0</v>
      </c>
      <c r="AW13" s="8">
        <f t="array" ref="AW13">_xlfn.IFS(BL13=0,0,BL13&gt;0,(LOG(0.01*CA13/10^-BL13)))</f>
        <v>7.8485999033049705</v>
      </c>
      <c r="AX13" s="8">
        <f t="array" ref="AX13">_xlfn.IFS(BM13=0,0,BM13&gt;0,(LOG(0.01*CB13/10^-BM13)))</f>
        <v>3.6171362216233849</v>
      </c>
      <c r="AY13" s="8">
        <f t="array" ref="AY13">_xlfn.IFS(BN13=0,0,BN13&gt;0,(LOG(0.01*CC13/10^-BN13)))</f>
        <v>7.961477299238628</v>
      </c>
      <c r="AZ13" s="8">
        <f t="array" ref="AZ13">_xlfn.IFS(BO13=0,0,BO13&gt;0,(LOG(0.01*CD13/10^-BO13)))</f>
        <v>10.626172085486711</v>
      </c>
      <c r="BA13" s="8">
        <f t="array" ref="BA13">_xlfn.IFS(BP13=0,0,BP13&gt;0,(LOG(0.01*CE13/10^-BP13)))</f>
        <v>42.636540828066096</v>
      </c>
      <c r="BB13" s="8">
        <f t="array" ref="BB13">_xlfn.IFS(BQ13=0,0,BQ13&gt;0,(LOG(0.01*CF13/10^-BQ13)))</f>
        <v>18.51631294878057</v>
      </c>
      <c r="BC13" s="8">
        <f t="array" ref="BC13">_xlfn.IFS(BR13=0,0,BR13&gt;0,(LOG(0.01*CG13/10^-BR13)))</f>
        <v>12.104408084213135</v>
      </c>
      <c r="BD13" s="8">
        <f t="array" ref="BD13">_xlfn.IFS(BS13=0,0,BS13&gt;0,(LOG(0.01*CH13/10^-BS13)))</f>
        <v>27.241268174529939</v>
      </c>
      <c r="BE13" s="8">
        <f t="array" ref="BE13">_xlfn.IFS(BT13=0,0,BT13&gt;0,(LOG(0.01*CI13/10^-BT13)))</f>
        <v>71.590128824368378</v>
      </c>
      <c r="BF13" s="8">
        <f t="array" ref="BF13">_xlfn.IFS(BU13=0,0,BU13&gt;0,(LOG(0.01*CJ13/10^-BU13)))</f>
        <v>0</v>
      </c>
      <c r="BG13" s="8">
        <f t="array" ref="BG13">_xlfn.IFS(BV13=0,0,BV13&gt;0,(LOG(0.01*CK13/10^-BV13)))</f>
        <v>0</v>
      </c>
      <c r="BH13" s="8">
        <f t="array" ref="BH13">_xlfn.IFS(BW13=0,0,BW13&gt;0,(LOG(0.01*CL13/10^-BW13)))</f>
        <v>16.218399987243444</v>
      </c>
      <c r="BI13" s="8">
        <f t="array" ref="BI13">_xlfn.IFS(BX13=0,0,BX13&gt;0,(LOG(0.01*CM13/10^-BX13)))</f>
        <v>22.679274382596965</v>
      </c>
      <c r="BJ13" s="8">
        <f t="array" ref="BJ13">_xlfn.IFS(BY13=0,0,BY13&gt;0,(LOG(0.01*CN13/10^-BY13)))</f>
        <v>32.906324316252835</v>
      </c>
      <c r="BK13" s="33">
        <f t="shared" si="5"/>
        <v>0</v>
      </c>
      <c r="BL13" s="32">
        <f t="shared" si="6"/>
        <v>9.0097508125677148</v>
      </c>
      <c r="BM13" s="32">
        <f t="shared" si="7"/>
        <v>4.7779725387087346</v>
      </c>
      <c r="BN13" s="32">
        <f t="shared" si="8"/>
        <v>9.129032258064516</v>
      </c>
      <c r="BO13" s="32">
        <f t="shared" si="9"/>
        <v>11.786003236245955</v>
      </c>
      <c r="BP13" s="32">
        <f t="shared" si="10"/>
        <v>43.764501160092806</v>
      </c>
      <c r="BQ13" s="32">
        <f t="shared" si="11"/>
        <v>19.548671384697556</v>
      </c>
      <c r="BR13" s="32">
        <f t="shared" si="12"/>
        <v>13.126913115140098</v>
      </c>
      <c r="BS13" s="32">
        <f t="shared" si="13"/>
        <v>28.276160588680877</v>
      </c>
      <c r="BT13" s="32">
        <f t="shared" si="14"/>
        <v>72.680412371134025</v>
      </c>
      <c r="BU13" s="32">
        <f t="shared" si="15"/>
        <v>0</v>
      </c>
      <c r="BV13" s="32">
        <f t="shared" si="16"/>
        <v>0</v>
      </c>
      <c r="BW13" s="32">
        <f t="shared" si="17"/>
        <v>17.391742195367573</v>
      </c>
      <c r="BX13" s="32">
        <f t="shared" si="18"/>
        <v>23.836477987421382</v>
      </c>
      <c r="BY13" s="32">
        <f t="shared" si="19"/>
        <v>34.059492563429572</v>
      </c>
      <c r="BZ13" s="31"/>
      <c r="CA13" s="30">
        <v>6.9</v>
      </c>
      <c r="CB13" s="40">
        <v>6.9050000000000002</v>
      </c>
      <c r="CC13" s="40">
        <v>6.7990000000000004</v>
      </c>
      <c r="CD13" s="30">
        <v>6.9210000000000003</v>
      </c>
      <c r="CE13" s="30">
        <v>7.4480000000000004</v>
      </c>
      <c r="CF13" s="30">
        <v>9.282</v>
      </c>
      <c r="CG13" s="30">
        <v>9.4949999999999992</v>
      </c>
      <c r="CH13" s="30">
        <v>9.2279999999999998</v>
      </c>
      <c r="CI13" s="30">
        <v>8.1229999999999993</v>
      </c>
      <c r="CJ13" s="30"/>
      <c r="CK13" s="30"/>
      <c r="CL13" s="30">
        <v>6.7089999999999996</v>
      </c>
      <c r="CM13" s="30">
        <v>6.9630000000000001</v>
      </c>
      <c r="CN13" s="30">
        <v>7.0279999999999996</v>
      </c>
      <c r="CO13" s="30"/>
      <c r="CP13" s="209"/>
      <c r="CQ13" s="161">
        <v>83.16</v>
      </c>
      <c r="CR13" s="210">
        <v>32.71</v>
      </c>
      <c r="CS13" s="210">
        <v>33.96</v>
      </c>
      <c r="CT13" s="161">
        <v>58.27</v>
      </c>
      <c r="CU13" s="161">
        <v>150.9</v>
      </c>
      <c r="CV13" s="161">
        <v>146.4</v>
      </c>
      <c r="CW13" s="161">
        <v>111.5</v>
      </c>
      <c r="CX13" s="161">
        <v>261.3</v>
      </c>
      <c r="CY13" s="161">
        <v>775.5</v>
      </c>
      <c r="CZ13" s="161"/>
      <c r="DA13" s="161"/>
      <c r="DB13" s="161">
        <v>518.1</v>
      </c>
      <c r="DC13" s="161">
        <v>341.1</v>
      </c>
      <c r="DD13" s="161">
        <v>778.6</v>
      </c>
      <c r="DE13" s="206" t="str">
        <f>IF(VLOOKUP($A13,'B-Ligands'!$A:$G,3,FALSE)="","",VLOOKUP($A13,'B-Ligands'!$A:$G,3,FALSE))</f>
        <v/>
      </c>
      <c r="DF13" s="207" t="str">
        <f>IF(VLOOKUP($A13,'B-Ligands'!$A:$G,4,FALSE)="","",VLOOKUP($A13,'B-Ligands'!$A:$G,4,FALSE))</f>
        <v>Serotonin</v>
      </c>
      <c r="DG13" s="160">
        <v>8.6733949522883389</v>
      </c>
      <c r="DH13" s="161">
        <v>32.727047749857363</v>
      </c>
      <c r="DI13" s="161">
        <v>22.786429043315906</v>
      </c>
      <c r="DJ13" s="161">
        <v>23.615518386415289</v>
      </c>
      <c r="DK13" s="161">
        <v>11.948033738445808</v>
      </c>
      <c r="DL13" s="161">
        <v>69.129317876664786</v>
      </c>
      <c r="DM13" s="161">
        <v>15.497954169409709</v>
      </c>
      <c r="DN13" s="161">
        <v>9.9817672396393853</v>
      </c>
      <c r="DO13" s="161">
        <v>11.901057777492928</v>
      </c>
      <c r="DP13" s="161">
        <v>8.8399395775958194</v>
      </c>
      <c r="DQ13" s="161">
        <v>29.325534711410004</v>
      </c>
      <c r="DR13" s="161">
        <v>39.242815997013025</v>
      </c>
      <c r="DS13" s="161">
        <v>30.695072714352534</v>
      </c>
      <c r="DT13" s="161">
        <v>13.731355003612375</v>
      </c>
      <c r="DU13" s="161">
        <v>6.0605654754544194</v>
      </c>
      <c r="DV13" s="75">
        <f t="shared" si="20"/>
        <v>0</v>
      </c>
      <c r="DW13" s="76">
        <f t="shared" si="21"/>
        <v>2.54101746774157</v>
      </c>
      <c r="DX13" s="76">
        <f t="shared" si="22"/>
        <v>1.4355035595011338</v>
      </c>
      <c r="DY13" s="76">
        <f t="shared" si="23"/>
        <v>1.4380374567401122</v>
      </c>
      <c r="DZ13" s="76">
        <f t="shared" si="24"/>
        <v>4.8769530849667424</v>
      </c>
      <c r="EA13" s="76">
        <f t="shared" si="25"/>
        <v>2.1828654561473351</v>
      </c>
      <c r="EB13" s="76">
        <f t="shared" si="26"/>
        <v>9.4464081129474735</v>
      </c>
      <c r="EC13" s="76">
        <f t="shared" si="27"/>
        <v>11.170366661848568</v>
      </c>
      <c r="ED13" s="76">
        <f t="shared" si="28"/>
        <v>21.956031546554289</v>
      </c>
      <c r="EE13" s="76">
        <f t="shared" si="29"/>
        <v>87.726843966835261</v>
      </c>
      <c r="EF13" s="76">
        <f t="shared" si="30"/>
        <v>0</v>
      </c>
      <c r="EG13" s="76">
        <f t="shared" si="31"/>
        <v>0</v>
      </c>
      <c r="EH13" s="76">
        <f t="shared" si="32"/>
        <v>16.878930531340444</v>
      </c>
      <c r="EI13" s="76">
        <f t="shared" si="33"/>
        <v>24.840957058517908</v>
      </c>
      <c r="EJ13" s="76">
        <f t="shared" si="34"/>
        <v>128.4698603048457</v>
      </c>
    </row>
    <row r="14" spans="1:140" s="29" customFormat="1" x14ac:dyDescent="0.2">
      <c r="A14" s="35" t="s">
        <v>111</v>
      </c>
      <c r="B14" t="str">
        <f>IF(VLOOKUP($A14,'B-Ligands'!$A:$G,5,FALSE)="","",VLOOKUP($A14,'B-Ligands'!$A:$G,5,FALSE))</f>
        <v>Guide To Pharmacology</v>
      </c>
      <c r="C14" s="19">
        <f>IF(VLOOKUP($A14,'B-Ligands'!$A:$G,6,FALSE)="","",VLOOKUP($A14,'B-Ligands'!$A:$G,6,FALSE))</f>
        <v>940</v>
      </c>
      <c r="D14" t="str">
        <f>IF(VLOOKUP($A14,'B-Ligands'!$A:$G,7,FALSE)="","",VLOOKUP($A14,'B-Ligands'!$A:$G,7,FALSE))</f>
        <v>Phys</v>
      </c>
      <c r="E14" s="20">
        <f t="shared" si="78"/>
        <v>1</v>
      </c>
      <c r="F14" s="19">
        <f t="shared" si="79"/>
        <v>1</v>
      </c>
      <c r="G14" s="19">
        <f t="shared" si="80"/>
        <v>1</v>
      </c>
      <c r="H14" s="19" t="str">
        <f t="shared" si="81"/>
        <v/>
      </c>
      <c r="I14" s="238">
        <f t="shared" si="39"/>
        <v>3</v>
      </c>
      <c r="J14" s="174" t="str">
        <f t="shared" si="40"/>
        <v xml:space="preserve">
Gs
</v>
      </c>
      <c r="K14" s="20">
        <f t="shared" si="41"/>
        <v>1</v>
      </c>
      <c r="L14" s="19">
        <f t="shared" si="42"/>
        <v>3</v>
      </c>
      <c r="M14" s="19">
        <f t="shared" si="43"/>
        <v>2</v>
      </c>
      <c r="N14" s="19">
        <f t="shared" si="44"/>
        <v>0</v>
      </c>
      <c r="O14" s="20">
        <f t="shared" si="45"/>
        <v>100</v>
      </c>
      <c r="P14" s="19">
        <f t="shared" si="46"/>
        <v>24.679667685861546</v>
      </c>
      <c r="Q14" s="19">
        <f t="shared" si="47"/>
        <v>94.940697858922263</v>
      </c>
      <c r="R14" s="19">
        <f t="shared" si="48"/>
        <v>0</v>
      </c>
      <c r="S14" s="20">
        <f t="shared" si="49"/>
        <v>75.172522754266893</v>
      </c>
      <c r="T14" s="21">
        <f t="shared" si="50"/>
        <v>18.552328806831724</v>
      </c>
      <c r="U14" s="21">
        <f t="shared" si="51"/>
        <v>71.369317701058122</v>
      </c>
      <c r="V14" s="21">
        <f t="shared" si="52"/>
        <v>0</v>
      </c>
      <c r="W14" s="174" t="str">
        <f t="shared" si="53"/>
        <v xml:space="preserve">
GsL</v>
      </c>
      <c r="X14" s="33">
        <f t="shared" si="54"/>
        <v>1</v>
      </c>
      <c r="Y14" s="32">
        <f t="shared" si="55"/>
        <v>5</v>
      </c>
      <c r="Z14" s="32">
        <f t="shared" si="56"/>
        <v>4</v>
      </c>
      <c r="AA14" s="32">
        <f t="shared" si="57"/>
        <v>0</v>
      </c>
      <c r="AB14" s="32">
        <f t="shared" si="58"/>
        <v>3</v>
      </c>
      <c r="AC14" s="32">
        <f t="shared" si="59"/>
        <v>0</v>
      </c>
      <c r="AD14" s="32">
        <f t="shared" si="60"/>
        <v>0</v>
      </c>
      <c r="AE14" s="32">
        <f t="shared" si="61"/>
        <v>0</v>
      </c>
      <c r="AF14" s="32">
        <f t="shared" si="62"/>
        <v>0</v>
      </c>
      <c r="AG14" s="32">
        <f t="shared" si="63"/>
        <v>2</v>
      </c>
      <c r="AH14" s="32">
        <f t="shared" si="64"/>
        <v>0</v>
      </c>
      <c r="AI14" s="32">
        <f t="shared" si="65"/>
        <v>0</v>
      </c>
      <c r="AJ14" s="33">
        <f t="shared" si="66"/>
        <v>100</v>
      </c>
      <c r="AK14" s="32">
        <f t="shared" si="67"/>
        <v>1.4045073992459336</v>
      </c>
      <c r="AL14" s="32">
        <f t="shared" si="68"/>
        <v>2.1660137196027702</v>
      </c>
      <c r="AM14" s="32">
        <f t="shared" si="69"/>
        <v>0</v>
      </c>
      <c r="AN14" s="32">
        <f t="shared" si="70"/>
        <v>24.679667685861546</v>
      </c>
      <c r="AO14" s="32">
        <f t="shared" si="71"/>
        <v>0</v>
      </c>
      <c r="AP14" s="32">
        <f t="shared" si="72"/>
        <v>0</v>
      </c>
      <c r="AQ14" s="32">
        <f t="shared" si="73"/>
        <v>0</v>
      </c>
      <c r="AR14" s="32">
        <f t="shared" si="74"/>
        <v>0</v>
      </c>
      <c r="AS14" s="32">
        <f t="shared" si="75"/>
        <v>94.940697858922263</v>
      </c>
      <c r="AT14" s="32">
        <f t="shared" si="76"/>
        <v>0</v>
      </c>
      <c r="AU14" s="32">
        <f t="shared" si="77"/>
        <v>0</v>
      </c>
      <c r="AV14" s="7">
        <f t="array" ref="AV14">_xlfn.IFS(BK14=0,0,BK14&gt;0,(LOG(0.01*BZ14/10^-BK14)))</f>
        <v>75.172522754266893</v>
      </c>
      <c r="AW14" s="8">
        <f t="array" ref="AW14">_xlfn.IFS(BL14=0,0,BL14&gt;0,(LOG(0.01*CA14/10^-BL14)))</f>
        <v>1.0558036442835117</v>
      </c>
      <c r="AX14" s="8">
        <f t="array" ref="AX14">_xlfn.IFS(BM14=0,0,BM14&gt;0,(LOG(0.01*CB14/10^-BM14)))</f>
        <v>1.6282471562289349</v>
      </c>
      <c r="AY14" s="8">
        <f t="array" ref="AY14">_xlfn.IFS(BN14=0,0,BN14&gt;0,(LOG(0.01*CC14/10^-BN14)))</f>
        <v>0</v>
      </c>
      <c r="AZ14" s="8">
        <f t="array" ref="AZ14">_xlfn.IFS(BO14=0,0,BO14&gt;0,(LOG(0.01*CD14/10^-BO14)))</f>
        <v>18.552328806831724</v>
      </c>
      <c r="BA14" s="8">
        <f t="array" ref="BA14">_xlfn.IFS(BP14=0,0,BP14&gt;0,(LOG(0.01*CE14/10^-BP14)))</f>
        <v>0</v>
      </c>
      <c r="BB14" s="8">
        <f t="array" ref="BB14">_xlfn.IFS(BQ14=0,0,BQ14&gt;0,(LOG(0.01*CF14/10^-BQ14)))</f>
        <v>0</v>
      </c>
      <c r="BC14" s="8">
        <f t="array" ref="BC14">_xlfn.IFS(BR14=0,0,BR14&gt;0,(LOG(0.01*CG14/10^-BR14)))</f>
        <v>0</v>
      </c>
      <c r="BD14" s="8">
        <f t="array" ref="BD14">_xlfn.IFS(BS14=0,0,BS14&gt;0,(LOG(0.01*CH14/10^-BS14)))</f>
        <v>0</v>
      </c>
      <c r="BE14" s="8">
        <f t="array" ref="BE14">_xlfn.IFS(BT14=0,0,BT14&gt;0,(LOG(0.01*CI14/10^-BT14)))</f>
        <v>71.369317701058122</v>
      </c>
      <c r="BF14" s="8">
        <f t="array" ref="BF14">_xlfn.IFS(BU14=0,0,BU14&gt;0,(LOG(0.01*CJ14/10^-BU14)))</f>
        <v>0</v>
      </c>
      <c r="BG14" s="8">
        <f t="array" ref="BG14">_xlfn.IFS(BV14=0,0,BV14&gt;0,(LOG(0.01*CK14/10^-BV14)))</f>
        <v>0</v>
      </c>
      <c r="BH14" s="8">
        <f t="array" ref="BH14">_xlfn.IFS(BW14=0,0,BW14&gt;0,(LOG(0.01*CL14/10^-BW14)))</f>
        <v>2.8442668067863131</v>
      </c>
      <c r="BI14" s="8">
        <f t="array" ref="BI14">_xlfn.IFS(BX14=0,0,BX14&gt;0,(LOG(0.01*CM14/10^-BX14)))</f>
        <v>17.385938269571959</v>
      </c>
      <c r="BJ14" s="8">
        <f t="array" ref="BJ14">_xlfn.IFS(BY14=0,0,BY14&gt;0,(LOG(0.01*CN14/10^-BY14)))</f>
        <v>11.229936052904948</v>
      </c>
      <c r="BK14" s="33">
        <f t="shared" si="5"/>
        <v>76.240048989589724</v>
      </c>
      <c r="BL14" s="32">
        <f t="shared" si="6"/>
        <v>2.2264355362946913</v>
      </c>
      <c r="BM14" s="32">
        <f t="shared" si="7"/>
        <v>2.829389424481449</v>
      </c>
      <c r="BN14" s="32">
        <f t="shared" si="8"/>
        <v>0</v>
      </c>
      <c r="BO14" s="32">
        <f t="shared" si="9"/>
        <v>19.716828478964402</v>
      </c>
      <c r="BP14" s="32">
        <f t="shared" si="10"/>
        <v>0</v>
      </c>
      <c r="BQ14" s="32">
        <f t="shared" si="11"/>
        <v>0</v>
      </c>
      <c r="BR14" s="32">
        <f t="shared" si="12"/>
        <v>0</v>
      </c>
      <c r="BS14" s="32">
        <f t="shared" si="13"/>
        <v>0</v>
      </c>
      <c r="BT14" s="32">
        <f t="shared" si="14"/>
        <v>72.474226804123717</v>
      </c>
      <c r="BU14" s="32">
        <f t="shared" si="15"/>
        <v>0</v>
      </c>
      <c r="BV14" s="32">
        <f t="shared" si="16"/>
        <v>0</v>
      </c>
      <c r="BW14" s="32">
        <f t="shared" si="17"/>
        <v>4.01477005706613</v>
      </c>
      <c r="BX14" s="32">
        <f t="shared" si="18"/>
        <v>18.560447239692525</v>
      </c>
      <c r="BY14" s="32">
        <f t="shared" si="19"/>
        <v>12.388451443569554</v>
      </c>
      <c r="BZ14" s="31">
        <v>8.56</v>
      </c>
      <c r="CA14" s="40">
        <v>6.7510000000000003</v>
      </c>
      <c r="CB14" s="40">
        <v>6.2930000000000001</v>
      </c>
      <c r="CC14" s="39"/>
      <c r="CD14" s="30">
        <v>6.8470000000000004</v>
      </c>
      <c r="CE14" s="39"/>
      <c r="CF14" s="30"/>
      <c r="CG14" s="30"/>
      <c r="CH14" s="30"/>
      <c r="CI14" s="30">
        <v>7.8540000000000001</v>
      </c>
      <c r="CJ14" s="30"/>
      <c r="CK14" s="30"/>
      <c r="CL14" s="30">
        <v>6.7530000000000001</v>
      </c>
      <c r="CM14" s="30">
        <v>6.6909999999999998</v>
      </c>
      <c r="CN14" s="30">
        <v>6.9420000000000002</v>
      </c>
      <c r="CO14" s="30"/>
      <c r="CP14" s="160">
        <v>49.8</v>
      </c>
      <c r="CQ14" s="210">
        <v>20.55</v>
      </c>
      <c r="CR14" s="210">
        <v>19.37</v>
      </c>
      <c r="CS14" s="211"/>
      <c r="CT14" s="161">
        <v>97.48</v>
      </c>
      <c r="CU14" s="211"/>
      <c r="CV14" s="161"/>
      <c r="CW14" s="161"/>
      <c r="CX14" s="161"/>
      <c r="CY14" s="161">
        <v>773.3</v>
      </c>
      <c r="CZ14" s="161"/>
      <c r="DA14" s="161"/>
      <c r="DB14" s="161">
        <v>119.6</v>
      </c>
      <c r="DC14" s="161">
        <v>265.60000000000002</v>
      </c>
      <c r="DD14" s="161">
        <v>283.2</v>
      </c>
      <c r="DE14" s="206" t="str">
        <f>IF(VLOOKUP($A14,'B-Ligands'!$A:$G,3,FALSE)="","",VLOOKUP($A14,'B-Ligands'!$A:$G,3,FALSE))</f>
        <v/>
      </c>
      <c r="DF14" s="207" t="str">
        <f>IF(VLOOKUP($A14,'B-Ligands'!$A:$G,4,FALSE)="","",VLOOKUP($A14,'B-Ligands'!$A:$G,4,FALSE))</f>
        <v>Dopamine</v>
      </c>
      <c r="DG14" s="160">
        <v>6.4006712742104419</v>
      </c>
      <c r="DH14" s="161">
        <v>9.6036035831237871</v>
      </c>
      <c r="DI14" s="161">
        <v>11.445380411570266</v>
      </c>
      <c r="DJ14" s="161">
        <v>0.86675891719617204</v>
      </c>
      <c r="DK14" s="161">
        <v>6.6066699265058491</v>
      </c>
      <c r="DL14" s="161">
        <v>8.980151235329668</v>
      </c>
      <c r="DM14" s="161">
        <v>6.5463228824030146</v>
      </c>
      <c r="DN14" s="161">
        <v>20.832347739045606</v>
      </c>
      <c r="DO14" s="161">
        <v>9.9786358415619762</v>
      </c>
      <c r="DP14" s="161">
        <v>20.964960352218611</v>
      </c>
      <c r="DQ14" s="161">
        <v>32.528925003631379</v>
      </c>
      <c r="DR14" s="161">
        <v>18.52904363493472</v>
      </c>
      <c r="DS14" s="161">
        <v>16.969527867122778</v>
      </c>
      <c r="DT14" s="161">
        <v>22.567237697443016</v>
      </c>
      <c r="DU14" s="161">
        <v>10.575857944703147</v>
      </c>
      <c r="DV14" s="75">
        <f t="shared" si="20"/>
        <v>7.7804339367737807</v>
      </c>
      <c r="DW14" s="76">
        <f t="shared" si="21"/>
        <v>2.1398217681654508</v>
      </c>
      <c r="DX14" s="76">
        <f t="shared" si="22"/>
        <v>1.6923858625457873</v>
      </c>
      <c r="DY14" s="76">
        <f t="shared" si="23"/>
        <v>0</v>
      </c>
      <c r="DZ14" s="76">
        <f t="shared" si="24"/>
        <v>14.754785857987528</v>
      </c>
      <c r="EA14" s="76">
        <f t="shared" si="25"/>
        <v>0</v>
      </c>
      <c r="EB14" s="76">
        <f t="shared" si="26"/>
        <v>0</v>
      </c>
      <c r="EC14" s="76">
        <f t="shared" si="27"/>
        <v>0</v>
      </c>
      <c r="ED14" s="76">
        <f t="shared" si="28"/>
        <v>0</v>
      </c>
      <c r="EE14" s="76">
        <f t="shared" si="29"/>
        <v>36.885354754232374</v>
      </c>
      <c r="EF14" s="76">
        <f t="shared" si="30"/>
        <v>0</v>
      </c>
      <c r="EG14" s="76">
        <f t="shared" si="31"/>
        <v>0</v>
      </c>
      <c r="EH14" s="76">
        <f t="shared" si="32"/>
        <v>7.0479273752640026</v>
      </c>
      <c r="EI14" s="76">
        <f t="shared" si="33"/>
        <v>11.769273827877209</v>
      </c>
      <c r="EJ14" s="76">
        <f t="shared" si="34"/>
        <v>26.777969360097064</v>
      </c>
    </row>
    <row r="15" spans="1:140" s="29" customFormat="1" x14ac:dyDescent="0.2">
      <c r="A15" s="35" t="s">
        <v>144</v>
      </c>
      <c r="B15" t="str">
        <f>IF(VLOOKUP($A15,'B-Ligands'!$A:$G,5,FALSE)="","",VLOOKUP($A15,'B-Ligands'!$A:$G,5,FALSE))</f>
        <v>Guide To Pharmacology</v>
      </c>
      <c r="C15" s="19">
        <f>IF(VLOOKUP($A15,'B-Ligands'!$A:$G,6,FALSE)="","",VLOOKUP($A15,'B-Ligands'!$A:$G,6,FALSE))</f>
        <v>2487</v>
      </c>
      <c r="D15" t="str">
        <f>IF(VLOOKUP($A15,'B-Ligands'!$A:$G,7,FALSE)="","",VLOOKUP($A15,'B-Ligands'!$A:$G,7,FALSE))</f>
        <v>Phys</v>
      </c>
      <c r="E15" s="20" t="str">
        <f t="shared" si="78"/>
        <v/>
      </c>
      <c r="F15" s="19">
        <f t="shared" si="79"/>
        <v>1</v>
      </c>
      <c r="G15" s="19">
        <f t="shared" si="80"/>
        <v>1</v>
      </c>
      <c r="H15" s="19" t="str">
        <f t="shared" si="81"/>
        <v/>
      </c>
      <c r="I15" s="238">
        <f t="shared" si="39"/>
        <v>2</v>
      </c>
      <c r="J15" s="174" t="str">
        <f t="shared" si="40"/>
        <v xml:space="preserve">
Gi/o
</v>
      </c>
      <c r="K15" s="20">
        <f t="shared" si="41"/>
        <v>0</v>
      </c>
      <c r="L15" s="19">
        <f t="shared" si="42"/>
        <v>1</v>
      </c>
      <c r="M15" s="19">
        <f t="shared" si="43"/>
        <v>2</v>
      </c>
      <c r="N15" s="19">
        <f t="shared" si="44"/>
        <v>0</v>
      </c>
      <c r="O15" s="20">
        <f t="shared" si="45"/>
        <v>0</v>
      </c>
      <c r="P15" s="19">
        <f t="shared" si="46"/>
        <v>100</v>
      </c>
      <c r="Q15" s="19">
        <f t="shared" si="47"/>
        <v>92.833263734505138</v>
      </c>
      <c r="R15" s="19">
        <f t="shared" si="48"/>
        <v>0</v>
      </c>
      <c r="S15" s="20">
        <f t="shared" si="49"/>
        <v>0</v>
      </c>
      <c r="T15" s="21">
        <f t="shared" si="50"/>
        <v>98.261742419256336</v>
      </c>
      <c r="U15" s="21">
        <f t="shared" si="51"/>
        <v>91.219582490188344</v>
      </c>
      <c r="V15" s="21">
        <f t="shared" si="52"/>
        <v>0</v>
      </c>
      <c r="W15" s="174" t="str">
        <f t="shared" si="53"/>
        <v xml:space="preserve">
Gi1</v>
      </c>
      <c r="X15" s="33">
        <f t="shared" si="54"/>
        <v>0</v>
      </c>
      <c r="Y15" s="32">
        <f t="shared" si="55"/>
        <v>1</v>
      </c>
      <c r="Z15" s="32">
        <f t="shared" si="56"/>
        <v>9</v>
      </c>
      <c r="AA15" s="32">
        <f t="shared" si="57"/>
        <v>5</v>
      </c>
      <c r="AB15" s="32">
        <f t="shared" si="58"/>
        <v>3</v>
      </c>
      <c r="AC15" s="32">
        <f t="shared" si="59"/>
        <v>7</v>
      </c>
      <c r="AD15" s="32">
        <f t="shared" si="60"/>
        <v>4</v>
      </c>
      <c r="AE15" s="32">
        <f t="shared" si="61"/>
        <v>2</v>
      </c>
      <c r="AF15" s="32">
        <f t="shared" si="62"/>
        <v>8</v>
      </c>
      <c r="AG15" s="32">
        <f t="shared" si="63"/>
        <v>6</v>
      </c>
      <c r="AH15" s="32">
        <f t="shared" si="64"/>
        <v>0</v>
      </c>
      <c r="AI15" s="32">
        <f t="shared" si="65"/>
        <v>0</v>
      </c>
      <c r="AJ15" s="33">
        <f t="shared" si="66"/>
        <v>0</v>
      </c>
      <c r="AK15" s="32">
        <f t="shared" si="67"/>
        <v>100</v>
      </c>
      <c r="AL15" s="32">
        <f t="shared" si="68"/>
        <v>47.033940827450706</v>
      </c>
      <c r="AM15" s="32">
        <f t="shared" si="69"/>
        <v>85.146671622530562</v>
      </c>
      <c r="AN15" s="32">
        <f t="shared" si="70"/>
        <v>88.861517808923367</v>
      </c>
      <c r="AO15" s="32">
        <f t="shared" si="71"/>
        <v>56.518415724403269</v>
      </c>
      <c r="AP15" s="32">
        <f t="shared" si="72"/>
        <v>87.998287622441538</v>
      </c>
      <c r="AQ15" s="32">
        <f t="shared" si="73"/>
        <v>92.833263734505138</v>
      </c>
      <c r="AR15" s="32">
        <f t="shared" si="74"/>
        <v>49.770372661978065</v>
      </c>
      <c r="AS15" s="32">
        <f t="shared" si="75"/>
        <v>72.362474903041317</v>
      </c>
      <c r="AT15" s="32">
        <f t="shared" si="76"/>
        <v>0</v>
      </c>
      <c r="AU15" s="32">
        <f t="shared" si="77"/>
        <v>0</v>
      </c>
      <c r="AV15" s="7">
        <f t="array" ref="AV15">_xlfn.IFS(BK15=0,0,BK15&gt;0,(LOG(0.01*BZ15/10^-BK15)))</f>
        <v>0</v>
      </c>
      <c r="AW15" s="8">
        <f t="array" ref="AW15">_xlfn.IFS(BL15=0,0,BL15&gt;0,(LOG(0.01*CA15/10^-BL15)))</f>
        <v>98.261742419256336</v>
      </c>
      <c r="AX15" s="8">
        <f t="array" ref="AX15">_xlfn.IFS(BM15=0,0,BM15&gt;0,(LOG(0.01*CB15/10^-BM15)))</f>
        <v>46.216369785495061</v>
      </c>
      <c r="AY15" s="8">
        <f t="array" ref="AY15">_xlfn.IFS(BN15=0,0,BN15&gt;0,(LOG(0.01*CC15/10^-BN15)))</f>
        <v>83.666603148301007</v>
      </c>
      <c r="AZ15" s="8">
        <f t="array" ref="AZ15">_xlfn.IFS(BO15=0,0,BO15&gt;0,(LOG(0.01*CD15/10^-BO15)))</f>
        <v>87.316875739245887</v>
      </c>
      <c r="BA15" s="8">
        <f t="array" ref="BA15">_xlfn.IFS(BP15=0,0,BP15&gt;0,(LOG(0.01*CE15/10^-BP15)))</f>
        <v>55.535980078557607</v>
      </c>
      <c r="BB15" s="8">
        <f t="array" ref="BB15">_xlfn.IFS(BQ15=0,0,BQ15&gt;0,(LOG(0.01*CF15/10^-BQ15)))</f>
        <v>86.468650716919839</v>
      </c>
      <c r="BC15" s="8">
        <f t="array" ref="BC15">_xlfn.IFS(BR15=0,0,BR15&gt;0,(LOG(0.01*CG15/10^-BR15)))</f>
        <v>91.219582490188344</v>
      </c>
      <c r="BD15" s="8">
        <f t="array" ref="BD15">_xlfn.IFS(BS15=0,0,BS15&gt;0,(LOG(0.01*CH15/10^-BS15)))</f>
        <v>48.905235386216859</v>
      </c>
      <c r="BE15" s="8">
        <f t="array" ref="BE15">_xlfn.IFS(BT15=0,0,BT15&gt;0,(LOG(0.01*CI15/10^-BT15)))</f>
        <v>71.104628697425468</v>
      </c>
      <c r="BF15" s="8">
        <f t="array" ref="BF15">_xlfn.IFS(BU15=0,0,BU15&gt;0,(LOG(0.01*CJ15/10^-BU15)))</f>
        <v>0</v>
      </c>
      <c r="BG15" s="8">
        <f t="array" ref="BG15">_xlfn.IFS(BV15=0,0,BV15&gt;0,(LOG(0.01*CK15/10^-BV15)))</f>
        <v>0</v>
      </c>
      <c r="BH15" s="8">
        <f t="array" ref="BH15">_xlfn.IFS(BW15=0,0,BW15&gt;0,(LOG(0.01*CL15/10^-BW15)))</f>
        <v>12.480921830864441</v>
      </c>
      <c r="BI15" s="8">
        <f t="array" ref="BI15">_xlfn.IFS(BX15=0,0,BX15&gt;0,(LOG(0.01*CM15/10^-BX15)))</f>
        <v>16.444161700743443</v>
      </c>
      <c r="BJ15" s="8">
        <f t="array" ref="BJ15">_xlfn.IFS(BY15=0,0,BY15&gt;0,(LOG(0.01*CN15/10^-BY15)))</f>
        <v>18.433867626532663</v>
      </c>
      <c r="BK15" s="33">
        <f t="shared" si="5"/>
        <v>0</v>
      </c>
      <c r="BL15" s="32">
        <f t="shared" si="6"/>
        <v>99.349945828819074</v>
      </c>
      <c r="BM15" s="32">
        <f t="shared" si="7"/>
        <v>47.283085013146362</v>
      </c>
      <c r="BN15" s="32">
        <f t="shared" si="8"/>
        <v>84.758064516129039</v>
      </c>
      <c r="BO15" s="32">
        <f t="shared" si="9"/>
        <v>88.389967637540451</v>
      </c>
      <c r="BP15" s="32">
        <f t="shared" si="10"/>
        <v>56.583526682134568</v>
      </c>
      <c r="BQ15" s="32">
        <f t="shared" si="11"/>
        <v>87.608492455601549</v>
      </c>
      <c r="BR15" s="32">
        <f t="shared" si="12"/>
        <v>92.37108547209796</v>
      </c>
      <c r="BS15" s="32">
        <f t="shared" si="13"/>
        <v>50.059517368250191</v>
      </c>
      <c r="BT15" s="32">
        <f t="shared" si="14"/>
        <v>72.23055295220243</v>
      </c>
      <c r="BU15" s="32">
        <f t="shared" si="15"/>
        <v>0</v>
      </c>
      <c r="BV15" s="32">
        <f t="shared" si="16"/>
        <v>0</v>
      </c>
      <c r="BW15" s="32">
        <f t="shared" si="17"/>
        <v>13.672373279624034</v>
      </c>
      <c r="BX15" s="32">
        <f t="shared" si="18"/>
        <v>17.617051013277429</v>
      </c>
      <c r="BY15" s="32">
        <f t="shared" si="19"/>
        <v>19.615048118985126</v>
      </c>
      <c r="BZ15" s="31"/>
      <c r="CA15" s="30">
        <v>8.1620000000000008</v>
      </c>
      <c r="CB15" s="30">
        <v>8.5760000000000005</v>
      </c>
      <c r="CC15" s="30">
        <v>8.1010000000000009</v>
      </c>
      <c r="CD15" s="30">
        <v>8.4510000000000005</v>
      </c>
      <c r="CE15" s="30">
        <v>8.9629999999999992</v>
      </c>
      <c r="CF15" s="30">
        <v>7.2469999999999999</v>
      </c>
      <c r="CG15" s="30">
        <v>7.0549999999999997</v>
      </c>
      <c r="CH15" s="30">
        <v>7.01</v>
      </c>
      <c r="CI15" s="30">
        <v>7.4829999999999997</v>
      </c>
      <c r="CJ15" s="30"/>
      <c r="CK15" s="30"/>
      <c r="CL15" s="30">
        <v>6.4349999999999996</v>
      </c>
      <c r="CM15" s="30">
        <v>6.7160000000000002</v>
      </c>
      <c r="CN15" s="30">
        <v>6.5890000000000004</v>
      </c>
      <c r="CO15" s="30"/>
      <c r="CP15" s="160"/>
      <c r="CQ15" s="161">
        <v>917</v>
      </c>
      <c r="CR15" s="161">
        <v>323.7</v>
      </c>
      <c r="CS15" s="161">
        <v>315.3</v>
      </c>
      <c r="CT15" s="161">
        <v>437</v>
      </c>
      <c r="CU15" s="161">
        <v>195.1</v>
      </c>
      <c r="CV15" s="161">
        <v>656.1</v>
      </c>
      <c r="CW15" s="161">
        <v>784.6</v>
      </c>
      <c r="CX15" s="161">
        <v>462.6</v>
      </c>
      <c r="CY15" s="161">
        <v>770.7</v>
      </c>
      <c r="CZ15" s="161"/>
      <c r="DA15" s="161"/>
      <c r="DB15" s="161">
        <v>407.3</v>
      </c>
      <c r="DC15" s="161">
        <v>252.1</v>
      </c>
      <c r="DD15" s="161">
        <v>448.4</v>
      </c>
      <c r="DE15" s="206" t="str">
        <f>IF(VLOOKUP($A15,'B-Ligands'!$A:$G,3,FALSE)="","",VLOOKUP($A15,'B-Ligands'!$A:$G,3,FALSE))</f>
        <v>LTD4</v>
      </c>
      <c r="DF15" s="207" t="str">
        <f>IF(VLOOKUP($A15,'B-Ligands'!$A:$G,4,FALSE)="","",VLOOKUP($A15,'B-Ligands'!$A:$G,4,FALSE))</f>
        <v>Leukotriene D4</v>
      </c>
      <c r="DG15" s="160">
        <v>14.470053834363924</v>
      </c>
      <c r="DH15" s="161">
        <v>20.517057467619843</v>
      </c>
      <c r="DI15" s="161">
        <v>11.598418650762051</v>
      </c>
      <c r="DJ15" s="161">
        <v>7.7505097238499046</v>
      </c>
      <c r="DK15" s="161">
        <v>11.02794930330567</v>
      </c>
      <c r="DL15" s="161">
        <v>12.147550886042538</v>
      </c>
      <c r="DM15" s="161">
        <v>7.5088374784224543</v>
      </c>
      <c r="DN15" s="161">
        <v>12.670739203066482</v>
      </c>
      <c r="DO15" s="161">
        <v>16.045595488456581</v>
      </c>
      <c r="DP15" s="161">
        <v>8.0742232171409967</v>
      </c>
      <c r="DQ15" s="161">
        <v>22.916028436590754</v>
      </c>
      <c r="DR15" s="161">
        <v>14.456617905007171</v>
      </c>
      <c r="DS15" s="161">
        <v>15.84745517794587</v>
      </c>
      <c r="DT15" s="161">
        <v>12.572113262159784</v>
      </c>
      <c r="DU15" s="161">
        <v>18.030632832188193</v>
      </c>
      <c r="DV15" s="75">
        <f t="shared" si="20"/>
        <v>0</v>
      </c>
      <c r="DW15" s="76">
        <f t="shared" si="21"/>
        <v>44.694518278131042</v>
      </c>
      <c r="DX15" s="76">
        <f t="shared" si="22"/>
        <v>27.908977055137765</v>
      </c>
      <c r="DY15" s="76">
        <f t="shared" si="23"/>
        <v>40.681195332193106</v>
      </c>
      <c r="DZ15" s="76">
        <f t="shared" si="24"/>
        <v>39.626587680177998</v>
      </c>
      <c r="EA15" s="76">
        <f t="shared" si="25"/>
        <v>16.060850605216949</v>
      </c>
      <c r="EB15" s="76">
        <f t="shared" si="26"/>
        <v>87.377040971439598</v>
      </c>
      <c r="EC15" s="76">
        <f t="shared" si="27"/>
        <v>61.922196284342803</v>
      </c>
      <c r="ED15" s="76">
        <f t="shared" si="28"/>
        <v>28.830341655615133</v>
      </c>
      <c r="EE15" s="76">
        <f t="shared" si="29"/>
        <v>95.451906551686506</v>
      </c>
      <c r="EF15" s="76">
        <f t="shared" si="30"/>
        <v>0</v>
      </c>
      <c r="EG15" s="76">
        <f t="shared" si="31"/>
        <v>0</v>
      </c>
      <c r="EH15" s="76">
        <f t="shared" si="32"/>
        <v>25.701287394509848</v>
      </c>
      <c r="EI15" s="76">
        <f t="shared" si="33"/>
        <v>20.052316960807538</v>
      </c>
      <c r="EJ15" s="76">
        <f t="shared" si="34"/>
        <v>24.868788809204666</v>
      </c>
    </row>
    <row r="16" spans="1:140" s="29" customFormat="1" x14ac:dyDescent="0.2">
      <c r="A16" s="35" t="s">
        <v>230</v>
      </c>
      <c r="B16" t="str">
        <f>IF(VLOOKUP($A16,'B-Ligands'!$A:$G,5,FALSE)="","",VLOOKUP($A16,'B-Ligands'!$A:$G,5,FALSE))</f>
        <v>Guide To Pharmacology</v>
      </c>
      <c r="C16" s="19">
        <f>IF(VLOOKUP($A16,'B-Ligands'!$A:$G,6,FALSE)="","",VLOOKUP($A16,'B-Ligands'!$A:$G,6,FALSE))</f>
        <v>2168</v>
      </c>
      <c r="D16" t="str">
        <f>IF(VLOOKUP($A16,'B-Ligands'!$A:$G,7,FALSE)="","",VLOOKUP($A16,'B-Ligands'!$A:$G,7,FALSE))</f>
        <v>Phys</v>
      </c>
      <c r="E16" s="20">
        <f t="shared" si="78"/>
        <v>1</v>
      </c>
      <c r="F16" s="19">
        <f t="shared" si="79"/>
        <v>1</v>
      </c>
      <c r="G16" s="19">
        <f t="shared" si="80"/>
        <v>1</v>
      </c>
      <c r="H16" s="19">
        <f t="shared" si="81"/>
        <v>1</v>
      </c>
      <c r="I16" s="238">
        <f t="shared" si="39"/>
        <v>4</v>
      </c>
      <c r="J16" s="174" t="str">
        <f t="shared" si="40"/>
        <v xml:space="preserve">
Gq/11
</v>
      </c>
      <c r="K16" s="20">
        <f t="shared" si="41"/>
        <v>2</v>
      </c>
      <c r="L16" s="19">
        <f t="shared" si="42"/>
        <v>4</v>
      </c>
      <c r="M16" s="19">
        <f t="shared" si="43"/>
        <v>1</v>
      </c>
      <c r="N16" s="19">
        <f t="shared" si="44"/>
        <v>3</v>
      </c>
      <c r="O16" s="20">
        <f t="shared" si="45"/>
        <v>90.983429630027388</v>
      </c>
      <c r="P16" s="19">
        <f t="shared" si="46"/>
        <v>3.1543172455794828</v>
      </c>
      <c r="Q16" s="19">
        <f t="shared" si="47"/>
        <v>100</v>
      </c>
      <c r="R16" s="19">
        <f t="shared" si="48"/>
        <v>30.660542672031969</v>
      </c>
      <c r="S16" s="20">
        <f t="shared" si="49"/>
        <v>64.503257703118692</v>
      </c>
      <c r="T16" s="21">
        <f t="shared" si="50"/>
        <v>2.2362724618797563</v>
      </c>
      <c r="U16" s="21">
        <f t="shared" si="51"/>
        <v>70.895610294548177</v>
      </c>
      <c r="V16" s="21">
        <f t="shared" si="52"/>
        <v>21.736978846957435</v>
      </c>
      <c r="W16" s="174" t="str">
        <f t="shared" si="53"/>
        <v xml:space="preserve">
G15</v>
      </c>
      <c r="X16" s="33">
        <f t="shared" si="54"/>
        <v>2</v>
      </c>
      <c r="Y16" s="32">
        <f t="shared" si="55"/>
        <v>7</v>
      </c>
      <c r="Z16" s="32">
        <f t="shared" si="56"/>
        <v>8</v>
      </c>
      <c r="AA16" s="32">
        <f t="shared" si="57"/>
        <v>9</v>
      </c>
      <c r="AB16" s="32">
        <f t="shared" si="58"/>
        <v>0</v>
      </c>
      <c r="AC16" s="32">
        <f t="shared" si="59"/>
        <v>0</v>
      </c>
      <c r="AD16" s="32">
        <f t="shared" si="60"/>
        <v>5</v>
      </c>
      <c r="AE16" s="32">
        <f t="shared" si="61"/>
        <v>3</v>
      </c>
      <c r="AF16" s="32">
        <f t="shared" si="62"/>
        <v>6</v>
      </c>
      <c r="AG16" s="32">
        <f t="shared" si="63"/>
        <v>1</v>
      </c>
      <c r="AH16" s="32">
        <f t="shared" si="64"/>
        <v>0</v>
      </c>
      <c r="AI16" s="32">
        <f t="shared" si="65"/>
        <v>4</v>
      </c>
      <c r="AJ16" s="33">
        <f t="shared" si="66"/>
        <v>90.983429630027388</v>
      </c>
      <c r="AK16" s="32">
        <f t="shared" si="67"/>
        <v>3.1543172455794828</v>
      </c>
      <c r="AL16" s="32">
        <f t="shared" si="68"/>
        <v>2.4728693225442262</v>
      </c>
      <c r="AM16" s="32">
        <f t="shared" si="69"/>
        <v>2.2059583319350762</v>
      </c>
      <c r="AN16" s="32">
        <f t="shared" si="70"/>
        <v>0</v>
      </c>
      <c r="AO16" s="32">
        <f t="shared" si="71"/>
        <v>0</v>
      </c>
      <c r="AP16" s="32">
        <f t="shared" si="72"/>
        <v>21.477483456568027</v>
      </c>
      <c r="AQ16" s="32">
        <f t="shared" si="73"/>
        <v>33.075768789126087</v>
      </c>
      <c r="AR16" s="32">
        <f t="shared" si="74"/>
        <v>9.653863413503224</v>
      </c>
      <c r="AS16" s="32">
        <f t="shared" si="75"/>
        <v>100</v>
      </c>
      <c r="AT16" s="32">
        <f t="shared" si="76"/>
        <v>0</v>
      </c>
      <c r="AU16" s="32">
        <f t="shared" si="77"/>
        <v>30.660542672031969</v>
      </c>
      <c r="AV16" s="7">
        <f t="array" ref="AV16">_xlfn.IFS(BK16=0,0,BK16&gt;0,(LOG(0.01*BZ16/10^-BK16)))</f>
        <v>64.503257703118692</v>
      </c>
      <c r="AW16" s="8">
        <f t="array" ref="AW16">_xlfn.IFS(BL16=0,0,BL16&gt;0,(LOG(0.01*CA16/10^-BL16)))</f>
        <v>2.2362724618797563</v>
      </c>
      <c r="AX16" s="8">
        <f t="array" ref="AX16">_xlfn.IFS(BM16=0,0,BM16&gt;0,(LOG(0.01*CB16/10^-BM16)))</f>
        <v>1.7531557980043881</v>
      </c>
      <c r="AY16" s="8">
        <f t="array" ref="AY16">_xlfn.IFS(BN16=0,0,BN16&gt;0,(LOG(0.01*CC16/10^-BN16)))</f>
        <v>1.5639276222688072</v>
      </c>
      <c r="AZ16" s="8">
        <f t="array" ref="AZ16">_xlfn.IFS(BO16=0,0,BO16&gt;0,(LOG(0.01*CD16/10^-BO16)))</f>
        <v>0</v>
      </c>
      <c r="BA16" s="8">
        <f t="array" ref="BA16">_xlfn.IFS(BP16=0,0,BP16&gt;0,(LOG(0.01*CE16/10^-BP16)))</f>
        <v>0</v>
      </c>
      <c r="BB16" s="8">
        <f t="array" ref="BB16">_xlfn.IFS(BQ16=0,0,BQ16&gt;0,(LOG(0.01*CF16/10^-BQ16)))</f>
        <v>15.226592972444525</v>
      </c>
      <c r="BC16" s="8">
        <f t="array" ref="BC16">_xlfn.IFS(BR16=0,0,BR16&gt;0,(LOG(0.01*CG16/10^-BR16)))</f>
        <v>23.449268142664629</v>
      </c>
      <c r="BD16" s="8">
        <f t="array" ref="BD16">_xlfn.IFS(BS16=0,0,BS16&gt;0,(LOG(0.01*CH16/10^-BS16)))</f>
        <v>6.844165384005211</v>
      </c>
      <c r="BE16" s="8">
        <f t="array" ref="BE16">_xlfn.IFS(BT16=0,0,BT16&gt;0,(LOG(0.01*CI16/10^-BT16)))</f>
        <v>70.895610294548177</v>
      </c>
      <c r="BF16" s="8">
        <f t="array" ref="BF16">_xlfn.IFS(BU16=0,0,BU16&gt;0,(LOG(0.01*CJ16/10^-BU16)))</f>
        <v>0</v>
      </c>
      <c r="BG16" s="8">
        <f t="array" ref="BG16">_xlfn.IFS(BV16=0,0,BV16&gt;0,(LOG(0.01*CK16/10^-BV16)))</f>
        <v>21.736978846957435</v>
      </c>
      <c r="BH16" s="8">
        <f t="array" ref="BH16">_xlfn.IFS(BW16=0,0,BW16&gt;0,(LOG(0.01*CL16/10^-BW16)))</f>
        <v>10.740669448358522</v>
      </c>
      <c r="BI16" s="8">
        <f t="array" ref="BI16">_xlfn.IFS(BX16=0,0,BX16&gt;0,(LOG(0.01*CM16/10^-BX16)))</f>
        <v>48.159032552205467</v>
      </c>
      <c r="BJ16" s="8">
        <f t="array" ref="BJ16">_xlfn.IFS(BY16=0,0,BY16&gt;0,(LOG(0.01*CN16/10^-BY16)))</f>
        <v>13.514070875971996</v>
      </c>
      <c r="BK16" s="33">
        <f t="shared" si="5"/>
        <v>65.492957746478879</v>
      </c>
      <c r="BL16" s="32">
        <f t="shared" si="6"/>
        <v>3.3586132177681471</v>
      </c>
      <c r="BM16" s="32">
        <f t="shared" si="7"/>
        <v>2.9214139643587496</v>
      </c>
      <c r="BN16" s="32">
        <f t="shared" si="8"/>
        <v>2.6881720430107525</v>
      </c>
      <c r="BO16" s="32">
        <f t="shared" si="9"/>
        <v>0</v>
      </c>
      <c r="BP16" s="32">
        <f t="shared" si="10"/>
        <v>0</v>
      </c>
      <c r="BQ16" s="32">
        <f t="shared" si="11"/>
        <v>16.33061824008546</v>
      </c>
      <c r="BR16" s="32">
        <f t="shared" si="12"/>
        <v>24.558511890746409</v>
      </c>
      <c r="BS16" s="32">
        <f t="shared" si="13"/>
        <v>7.9580132020344125</v>
      </c>
      <c r="BT16" s="32">
        <f t="shared" si="14"/>
        <v>71.940018744142449</v>
      </c>
      <c r="BU16" s="32">
        <f t="shared" si="15"/>
        <v>0</v>
      </c>
      <c r="BV16" s="32">
        <f t="shared" si="16"/>
        <v>22.812234494477483</v>
      </c>
      <c r="BW16" s="32">
        <f t="shared" si="17"/>
        <v>11.859684457871769</v>
      </c>
      <c r="BX16" s="32">
        <f t="shared" si="18"/>
        <v>49.280223619846261</v>
      </c>
      <c r="BY16" s="32">
        <f t="shared" si="19"/>
        <v>14.619422572178477</v>
      </c>
      <c r="BZ16" s="38">
        <v>10.24</v>
      </c>
      <c r="CA16" s="37">
        <v>7.5449999999999999</v>
      </c>
      <c r="CB16" s="37">
        <v>6.7880000000000003</v>
      </c>
      <c r="CC16" s="37">
        <v>7.5119999999999996</v>
      </c>
      <c r="CD16" s="36"/>
      <c r="CE16" s="36"/>
      <c r="CF16" s="36">
        <v>7.87</v>
      </c>
      <c r="CG16" s="36">
        <v>7.7759999999999998</v>
      </c>
      <c r="CH16" s="36">
        <v>7.694</v>
      </c>
      <c r="CI16" s="36">
        <v>9.0280000000000005</v>
      </c>
      <c r="CJ16" s="36"/>
      <c r="CK16" s="36">
        <v>8.4090000000000007</v>
      </c>
      <c r="CL16" s="36">
        <v>7.6029999999999998</v>
      </c>
      <c r="CM16" s="36">
        <v>7.5650000000000004</v>
      </c>
      <c r="CN16" s="36">
        <v>7.8460000000000001</v>
      </c>
      <c r="CO16" s="30"/>
      <c r="CP16" s="158">
        <v>42.78</v>
      </c>
      <c r="CQ16" s="210">
        <v>31</v>
      </c>
      <c r="CR16" s="210">
        <v>20</v>
      </c>
      <c r="CS16" s="210">
        <v>10</v>
      </c>
      <c r="CT16" s="159"/>
      <c r="CU16" s="159"/>
      <c r="CV16" s="159">
        <v>122.3</v>
      </c>
      <c r="CW16" s="159">
        <v>208.6</v>
      </c>
      <c r="CX16" s="159">
        <v>73.540000000000006</v>
      </c>
      <c r="CY16" s="159">
        <v>767.6</v>
      </c>
      <c r="CZ16" s="159"/>
      <c r="DA16" s="159">
        <v>161.1</v>
      </c>
      <c r="DB16" s="159">
        <v>353.3</v>
      </c>
      <c r="DC16" s="159">
        <v>705.2</v>
      </c>
      <c r="DD16" s="159">
        <v>334.2</v>
      </c>
      <c r="DE16" s="206" t="str">
        <f>IF(VLOOKUP($A16,'B-Ligands'!$A:$G,3,FALSE)="","",VLOOKUP($A16,'B-Ligands'!$A:$G,3,FALSE))</f>
        <v>AVP</v>
      </c>
      <c r="DF16" s="207" t="str">
        <f>IF(VLOOKUP($A16,'B-Ligands'!$A:$G,4,FALSE)="","",VLOOKUP($A16,'B-Ligands'!$A:$G,4,FALSE))</f>
        <v>Vasopressin</v>
      </c>
      <c r="DG16" s="158">
        <v>5.5803829960602416</v>
      </c>
      <c r="DH16" s="159">
        <v>17.365131254059197</v>
      </c>
      <c r="DI16" s="159">
        <v>11.00660107881211</v>
      </c>
      <c r="DJ16" s="159">
        <v>7.751118801010767</v>
      </c>
      <c r="DK16" s="159">
        <v>12.446111150843924</v>
      </c>
      <c r="DL16" s="159">
        <v>7.8153128180618632</v>
      </c>
      <c r="DM16" s="159">
        <v>2.568371809459284</v>
      </c>
      <c r="DN16" s="159">
        <v>3.7470500419976474</v>
      </c>
      <c r="DO16" s="159">
        <v>7.5589646190981794</v>
      </c>
      <c r="DP16" s="159">
        <v>9.6180771244517764</v>
      </c>
      <c r="DQ16" s="159">
        <v>8.6561149215592383</v>
      </c>
      <c r="DR16" s="159">
        <v>8.3242851396900317</v>
      </c>
      <c r="DS16" s="159">
        <v>5.6047207223783495</v>
      </c>
      <c r="DT16" s="159">
        <v>16.587633359659375</v>
      </c>
      <c r="DU16" s="159">
        <v>4.1010870377517268</v>
      </c>
      <c r="DV16" s="75">
        <f t="shared" si="20"/>
        <v>7.6661404835837867</v>
      </c>
      <c r="DW16" s="76">
        <f t="shared" si="21"/>
        <v>1.7851866217684693</v>
      </c>
      <c r="DX16" s="76">
        <f t="shared" si="22"/>
        <v>1.8170913851416248</v>
      </c>
      <c r="DY16" s="76">
        <f t="shared" si="23"/>
        <v>1.2901363347309258</v>
      </c>
      <c r="DZ16" s="76">
        <f t="shared" si="24"/>
        <v>0</v>
      </c>
      <c r="EA16" s="76">
        <f t="shared" si="25"/>
        <v>0</v>
      </c>
      <c r="EB16" s="76">
        <f t="shared" si="26"/>
        <v>47.617716231571492</v>
      </c>
      <c r="EC16" s="76">
        <f t="shared" si="27"/>
        <v>55.67046013850139</v>
      </c>
      <c r="ED16" s="76">
        <f t="shared" si="28"/>
        <v>9.7288456429861796</v>
      </c>
      <c r="EE16" s="76">
        <f t="shared" si="29"/>
        <v>79.808052074000472</v>
      </c>
      <c r="EF16" s="76">
        <f t="shared" si="30"/>
        <v>0</v>
      </c>
      <c r="EG16" s="76">
        <f t="shared" si="31"/>
        <v>19.353013177297147</v>
      </c>
      <c r="EH16" s="76">
        <f t="shared" si="32"/>
        <v>63.03614711601152</v>
      </c>
      <c r="EI16" s="76">
        <f t="shared" si="33"/>
        <v>42.513599421302935</v>
      </c>
      <c r="EJ16" s="76">
        <f t="shared" si="34"/>
        <v>81.490589427532143</v>
      </c>
    </row>
    <row r="17" spans="1:140" s="29" customFormat="1" x14ac:dyDescent="0.2">
      <c r="A17" s="35" t="s">
        <v>41</v>
      </c>
      <c r="B17" t="str">
        <f>IF(VLOOKUP($A17,'B-Ligands'!$A:$G,5,FALSE)="","",VLOOKUP($A17,'B-Ligands'!$A:$G,5,FALSE))</f>
        <v>Guide To Pharmacology</v>
      </c>
      <c r="C17" s="19">
        <f>IF(VLOOKUP($A17,'B-Ligands'!$A:$G,6,FALSE)="","",VLOOKUP($A17,'B-Ligands'!$A:$G,6,FALSE))</f>
        <v>484</v>
      </c>
      <c r="D17" t="str">
        <f>IF(VLOOKUP($A17,'B-Ligands'!$A:$G,7,FALSE)="","",VLOOKUP($A17,'B-Ligands'!$A:$G,7,FALSE))</f>
        <v>Phys</v>
      </c>
      <c r="E17" s="20">
        <f t="shared" si="78"/>
        <v>1</v>
      </c>
      <c r="F17" s="19" t="str">
        <f t="shared" si="79"/>
        <v/>
      </c>
      <c r="G17" s="19">
        <f t="shared" si="80"/>
        <v>1</v>
      </c>
      <c r="H17" s="19" t="str">
        <f t="shared" si="81"/>
        <v/>
      </c>
      <c r="I17" s="238">
        <f t="shared" si="39"/>
        <v>2</v>
      </c>
      <c r="J17" s="174" t="str">
        <f t="shared" si="40"/>
        <v xml:space="preserve">
Gs
</v>
      </c>
      <c r="K17" s="20">
        <f t="shared" si="41"/>
        <v>1</v>
      </c>
      <c r="L17" s="19">
        <f t="shared" si="42"/>
        <v>0</v>
      </c>
      <c r="M17" s="19">
        <f t="shared" si="43"/>
        <v>2</v>
      </c>
      <c r="N17" s="19">
        <f t="shared" si="44"/>
        <v>0</v>
      </c>
      <c r="O17" s="20">
        <f t="shared" si="45"/>
        <v>100</v>
      </c>
      <c r="P17" s="19">
        <f t="shared" si="46"/>
        <v>0</v>
      </c>
      <c r="Q17" s="19">
        <f t="shared" si="47"/>
        <v>86.024448713582416</v>
      </c>
      <c r="R17" s="19">
        <f t="shared" si="48"/>
        <v>0</v>
      </c>
      <c r="S17" s="20">
        <f t="shared" si="49"/>
        <v>82.200070513164235</v>
      </c>
      <c r="T17" s="21">
        <f t="shared" si="50"/>
        <v>0</v>
      </c>
      <c r="U17" s="21">
        <f t="shared" si="51"/>
        <v>70.712157501125546</v>
      </c>
      <c r="V17" s="21">
        <f t="shared" si="52"/>
        <v>0</v>
      </c>
      <c r="W17" s="174" t="str">
        <f t="shared" si="53"/>
        <v xml:space="preserve">
GsL</v>
      </c>
      <c r="X17" s="33">
        <f t="shared" si="54"/>
        <v>1</v>
      </c>
      <c r="Y17" s="32">
        <f t="shared" si="55"/>
        <v>0</v>
      </c>
      <c r="Z17" s="32">
        <f t="shared" si="56"/>
        <v>0</v>
      </c>
      <c r="AA17" s="32">
        <f t="shared" si="57"/>
        <v>0</v>
      </c>
      <c r="AB17" s="32">
        <f t="shared" si="58"/>
        <v>0</v>
      </c>
      <c r="AC17" s="32">
        <f t="shared" si="59"/>
        <v>0</v>
      </c>
      <c r="AD17" s="32">
        <f t="shared" si="60"/>
        <v>0</v>
      </c>
      <c r="AE17" s="32">
        <f t="shared" si="61"/>
        <v>0</v>
      </c>
      <c r="AF17" s="32">
        <f t="shared" si="62"/>
        <v>0</v>
      </c>
      <c r="AG17" s="32">
        <f t="shared" si="63"/>
        <v>2</v>
      </c>
      <c r="AH17" s="32">
        <f t="shared" si="64"/>
        <v>0</v>
      </c>
      <c r="AI17" s="32">
        <f t="shared" si="65"/>
        <v>0</v>
      </c>
      <c r="AJ17" s="33">
        <f t="shared" si="66"/>
        <v>100</v>
      </c>
      <c r="AK17" s="32">
        <f t="shared" si="67"/>
        <v>0</v>
      </c>
      <c r="AL17" s="32">
        <f t="shared" si="68"/>
        <v>0</v>
      </c>
      <c r="AM17" s="32">
        <f t="shared" si="69"/>
        <v>0</v>
      </c>
      <c r="AN17" s="32">
        <f t="shared" si="70"/>
        <v>0</v>
      </c>
      <c r="AO17" s="32">
        <f t="shared" si="71"/>
        <v>0</v>
      </c>
      <c r="AP17" s="32">
        <f t="shared" si="72"/>
        <v>0</v>
      </c>
      <c r="AQ17" s="32">
        <f t="shared" si="73"/>
        <v>0</v>
      </c>
      <c r="AR17" s="32">
        <f t="shared" si="74"/>
        <v>0</v>
      </c>
      <c r="AS17" s="32">
        <f t="shared" si="75"/>
        <v>86.024448713582416</v>
      </c>
      <c r="AT17" s="32">
        <f t="shared" si="76"/>
        <v>0</v>
      </c>
      <c r="AU17" s="32">
        <f t="shared" si="77"/>
        <v>0</v>
      </c>
      <c r="AV17" s="7">
        <f t="array" ref="AV17">_xlfn.IFS(BK17=0,0,BK17&gt;0,(LOG(0.01*BZ17/10^-BK17)))</f>
        <v>82.200070513164235</v>
      </c>
      <c r="AW17" s="8">
        <f t="array" ref="AW17">_xlfn.IFS(BL17=0,0,BL17&gt;0,(LOG(0.01*CA17/10^-BL17)))</f>
        <v>0</v>
      </c>
      <c r="AX17" s="8">
        <f t="array" ref="AX17">_xlfn.IFS(BM17=0,0,BM17&gt;0,(LOG(0.01*CB17/10^-BM17)))</f>
        <v>0</v>
      </c>
      <c r="AY17" s="8">
        <f t="array" ref="AY17">_xlfn.IFS(BN17=0,0,BN17&gt;0,(LOG(0.01*CC17/10^-BN17)))</f>
        <v>0</v>
      </c>
      <c r="AZ17" s="8">
        <f t="array" ref="AZ17">_xlfn.IFS(BO17=0,0,BO17&gt;0,(LOG(0.01*CD17/10^-BO17)))</f>
        <v>0</v>
      </c>
      <c r="BA17" s="8">
        <f t="array" ref="BA17">_xlfn.IFS(BP17=0,0,BP17&gt;0,(LOG(0.01*CE17/10^-BP17)))</f>
        <v>0</v>
      </c>
      <c r="BB17" s="8">
        <f t="array" ref="BB17">_xlfn.IFS(BQ17=0,0,BQ17&gt;0,(LOG(0.01*CF17/10^-BQ17)))</f>
        <v>0</v>
      </c>
      <c r="BC17" s="8">
        <f t="array" ref="BC17">_xlfn.IFS(BR17=0,0,BR17&gt;0,(LOG(0.01*CG17/10^-BR17)))</f>
        <v>0</v>
      </c>
      <c r="BD17" s="8">
        <f t="array" ref="BD17">_xlfn.IFS(BS17=0,0,BS17&gt;0,(LOG(0.01*CH17/10^-BS17)))</f>
        <v>0</v>
      </c>
      <c r="BE17" s="8">
        <f t="array" ref="BE17">_xlfn.IFS(BT17=0,0,BT17&gt;0,(LOG(0.01*CI17/10^-BT17)))</f>
        <v>70.712157501125546</v>
      </c>
      <c r="BF17" s="8">
        <f t="array" ref="BF17">_xlfn.IFS(BU17=0,0,BU17&gt;0,(LOG(0.01*CJ17/10^-BU17)))</f>
        <v>0</v>
      </c>
      <c r="BG17" s="8">
        <f t="array" ref="BG17">_xlfn.IFS(BV17=0,0,BV17&gt;0,(LOG(0.01*CK17/10^-BV17)))</f>
        <v>0</v>
      </c>
      <c r="BH17" s="8">
        <f t="array" ref="BH17">_xlfn.IFS(BW17=0,0,BW17&gt;0,(LOG(0.01*CL17/10^-BW17)))</f>
        <v>12.072746874921434</v>
      </c>
      <c r="BI17" s="8">
        <f t="array" ref="BI17">_xlfn.IFS(BX17=0,0,BX17&gt;0,(LOG(0.01*CM17/10^-BX17)))</f>
        <v>24.985249758933715</v>
      </c>
      <c r="BJ17" s="8">
        <f t="array" ref="BJ17">_xlfn.IFS(BY17=0,0,BY17&gt;0,(LOG(0.01*CN17/10^-BY17)))</f>
        <v>35.448465472372625</v>
      </c>
      <c r="BK17" s="33">
        <f t="shared" si="5"/>
        <v>83.282302510716477</v>
      </c>
      <c r="BL17" s="32">
        <f t="shared" si="6"/>
        <v>0</v>
      </c>
      <c r="BM17" s="32">
        <f t="shared" si="7"/>
        <v>0</v>
      </c>
      <c r="BN17" s="32">
        <f t="shared" si="8"/>
        <v>0</v>
      </c>
      <c r="BO17" s="32">
        <f t="shared" si="9"/>
        <v>0</v>
      </c>
      <c r="BP17" s="32">
        <f t="shared" si="10"/>
        <v>0</v>
      </c>
      <c r="BQ17" s="32">
        <f t="shared" si="11"/>
        <v>0</v>
      </c>
      <c r="BR17" s="32">
        <f t="shared" si="12"/>
        <v>0</v>
      </c>
      <c r="BS17" s="32">
        <f t="shared" si="13"/>
        <v>0</v>
      </c>
      <c r="BT17" s="32">
        <f t="shared" si="14"/>
        <v>71.902530459231485</v>
      </c>
      <c r="BU17" s="32">
        <f t="shared" si="15"/>
        <v>0</v>
      </c>
      <c r="BV17" s="32">
        <f t="shared" si="16"/>
        <v>0</v>
      </c>
      <c r="BW17" s="32">
        <f t="shared" si="17"/>
        <v>13.427324605572339</v>
      </c>
      <c r="BX17" s="32">
        <f t="shared" si="18"/>
        <v>26.296296296296298</v>
      </c>
      <c r="BY17" s="32">
        <f t="shared" si="19"/>
        <v>36.723534558180226</v>
      </c>
      <c r="BZ17" s="31">
        <v>8.2750000000000004</v>
      </c>
      <c r="CA17" s="30"/>
      <c r="CB17" s="30"/>
      <c r="CC17" s="39"/>
      <c r="CD17" s="39"/>
      <c r="CE17" s="39"/>
      <c r="CF17" s="30"/>
      <c r="CG17" s="30"/>
      <c r="CH17" s="30"/>
      <c r="CI17" s="30">
        <v>6.4509999999999996</v>
      </c>
      <c r="CJ17" s="30"/>
      <c r="CK17" s="30"/>
      <c r="CL17" s="30">
        <v>4.42</v>
      </c>
      <c r="CM17" s="30">
        <v>4.8860000000000001</v>
      </c>
      <c r="CN17" s="30">
        <v>5.3079999999999998</v>
      </c>
      <c r="CO17" s="30"/>
      <c r="CP17" s="160">
        <v>54.4</v>
      </c>
      <c r="CQ17" s="161"/>
      <c r="CR17" s="161"/>
      <c r="CS17" s="213"/>
      <c r="CT17" s="211"/>
      <c r="CU17" s="211"/>
      <c r="CV17" s="161"/>
      <c r="CW17" s="161"/>
      <c r="CX17" s="161"/>
      <c r="CY17" s="161">
        <v>767.2</v>
      </c>
      <c r="CZ17" s="161"/>
      <c r="DA17" s="161"/>
      <c r="DB17" s="161">
        <v>400</v>
      </c>
      <c r="DC17" s="161">
        <v>376.3</v>
      </c>
      <c r="DD17" s="161">
        <v>839.5</v>
      </c>
      <c r="DE17" s="206" t="str">
        <f>IF(VLOOKUP($A17,'B-Ligands'!$A:$G,3,FALSE)="","",VLOOKUP($A17,'B-Ligands'!$A:$G,3,FALSE))</f>
        <v/>
      </c>
      <c r="DF17" s="207" t="str">
        <f>IF(VLOOKUP($A17,'B-Ligands'!$A:$G,4,FALSE)="","",VLOOKUP($A17,'B-Ligands'!$A:$G,4,FALSE))</f>
        <v>Noradrenaline</v>
      </c>
      <c r="DG17" s="160">
        <v>16.730871326130597</v>
      </c>
      <c r="DH17" s="161">
        <v>26.573325562763387</v>
      </c>
      <c r="DI17" s="161">
        <v>11.034069502226371</v>
      </c>
      <c r="DJ17" s="161">
        <v>21.250712514098694</v>
      </c>
      <c r="DK17" s="161">
        <v>22.946563205889181</v>
      </c>
      <c r="DL17" s="161">
        <v>24.275382483587844</v>
      </c>
      <c r="DM17" s="161">
        <v>15.425518863155251</v>
      </c>
      <c r="DN17" s="161">
        <v>27.788086435587214</v>
      </c>
      <c r="DO17" s="161">
        <v>11.184139403621824</v>
      </c>
      <c r="DP17" s="161">
        <v>13.751208052053345</v>
      </c>
      <c r="DQ17" s="161">
        <v>11.563217571281664</v>
      </c>
      <c r="DR17" s="161">
        <v>8.3499314287152764</v>
      </c>
      <c r="DS17" s="161">
        <v>16.409586255560047</v>
      </c>
      <c r="DT17" s="161">
        <v>14.037809564866318</v>
      </c>
      <c r="DU17" s="161">
        <v>17.922740893649465</v>
      </c>
      <c r="DV17" s="75">
        <f t="shared" si="20"/>
        <v>3.2514744115590104</v>
      </c>
      <c r="DW17" s="76">
        <f t="shared" si="21"/>
        <v>0</v>
      </c>
      <c r="DX17" s="76">
        <f t="shared" si="22"/>
        <v>0</v>
      </c>
      <c r="DY17" s="76">
        <f t="shared" si="23"/>
        <v>0</v>
      </c>
      <c r="DZ17" s="76">
        <f t="shared" si="24"/>
        <v>0</v>
      </c>
      <c r="EA17" s="76">
        <f t="shared" si="25"/>
        <v>0</v>
      </c>
      <c r="EB17" s="76">
        <f t="shared" si="26"/>
        <v>0</v>
      </c>
      <c r="EC17" s="76">
        <f t="shared" si="27"/>
        <v>0</v>
      </c>
      <c r="ED17" s="76">
        <f t="shared" si="28"/>
        <v>0</v>
      </c>
      <c r="EE17" s="76">
        <f t="shared" si="29"/>
        <v>55.791461891629289</v>
      </c>
      <c r="EF17" s="76">
        <f t="shared" si="30"/>
        <v>0</v>
      </c>
      <c r="EG17" s="76">
        <f t="shared" si="31"/>
        <v>0</v>
      </c>
      <c r="EH17" s="76">
        <f t="shared" si="32"/>
        <v>24.375995455977346</v>
      </c>
      <c r="EI17" s="76">
        <f t="shared" si="33"/>
        <v>26.806176438081884</v>
      </c>
      <c r="EJ17" s="76">
        <f t="shared" si="34"/>
        <v>46.839933968886349</v>
      </c>
    </row>
    <row r="18" spans="1:140" s="29" customFormat="1" x14ac:dyDescent="0.2">
      <c r="A18" s="35" t="s">
        <v>184</v>
      </c>
      <c r="B18" t="str">
        <f>IF(VLOOKUP($A18,'B-Ligands'!$A:$G,5,FALSE)="","",VLOOKUP($A18,'B-Ligands'!$A:$G,5,FALSE))</f>
        <v>Guide To Pharmacology</v>
      </c>
      <c r="C18" s="19">
        <f>IF(VLOOKUP($A18,'B-Ligands'!$A:$G,6,FALSE)="","",VLOOKUP($A18,'B-Ligands'!$A:$G,6,FALSE))</f>
        <v>1681</v>
      </c>
      <c r="D18" t="str">
        <f>IF(VLOOKUP($A18,'B-Ligands'!$A:$G,7,FALSE)="","",VLOOKUP($A18,'B-Ligands'!$A:$G,7,FALSE))</f>
        <v>Phys</v>
      </c>
      <c r="E18" s="20" t="str">
        <f t="shared" si="78"/>
        <v/>
      </c>
      <c r="F18" s="19">
        <f t="shared" si="79"/>
        <v>1</v>
      </c>
      <c r="G18" s="19">
        <f t="shared" si="80"/>
        <v>1</v>
      </c>
      <c r="H18" s="19" t="str">
        <f t="shared" si="81"/>
        <v/>
      </c>
      <c r="I18" s="238">
        <f t="shared" si="39"/>
        <v>2</v>
      </c>
      <c r="J18" s="174" t="str">
        <f t="shared" si="40"/>
        <v xml:space="preserve">
Gi/o
</v>
      </c>
      <c r="K18" s="20">
        <f t="shared" si="41"/>
        <v>0</v>
      </c>
      <c r="L18" s="19">
        <f t="shared" si="42"/>
        <v>1</v>
      </c>
      <c r="M18" s="19">
        <f t="shared" si="43"/>
        <v>2</v>
      </c>
      <c r="N18" s="19">
        <f t="shared" si="44"/>
        <v>0</v>
      </c>
      <c r="O18" s="20">
        <f t="shared" si="45"/>
        <v>0</v>
      </c>
      <c r="P18" s="19">
        <f t="shared" si="46"/>
        <v>100</v>
      </c>
      <c r="Q18" s="19">
        <f t="shared" si="47"/>
        <v>98.669200996876668</v>
      </c>
      <c r="R18" s="19">
        <f t="shared" si="48"/>
        <v>0</v>
      </c>
      <c r="S18" s="20">
        <f t="shared" si="49"/>
        <v>0</v>
      </c>
      <c r="T18" s="21">
        <f t="shared" si="50"/>
        <v>68.661328910163377</v>
      </c>
      <c r="U18" s="21">
        <f t="shared" si="51"/>
        <v>67.747584629495691</v>
      </c>
      <c r="V18" s="21">
        <f t="shared" si="52"/>
        <v>0</v>
      </c>
      <c r="W18" s="174" t="str">
        <f t="shared" si="53"/>
        <v xml:space="preserve">
Gz</v>
      </c>
      <c r="X18" s="33">
        <f t="shared" si="54"/>
        <v>0</v>
      </c>
      <c r="Y18" s="32">
        <f t="shared" si="55"/>
        <v>2</v>
      </c>
      <c r="Z18" s="32">
        <f t="shared" si="56"/>
        <v>6</v>
      </c>
      <c r="AA18" s="32">
        <f t="shared" si="57"/>
        <v>5</v>
      </c>
      <c r="AB18" s="32">
        <f t="shared" si="58"/>
        <v>4</v>
      </c>
      <c r="AC18" s="32">
        <f t="shared" si="59"/>
        <v>1</v>
      </c>
      <c r="AD18" s="32">
        <f t="shared" si="60"/>
        <v>0</v>
      </c>
      <c r="AE18" s="32">
        <f t="shared" si="61"/>
        <v>0</v>
      </c>
      <c r="AF18" s="32">
        <f t="shared" si="62"/>
        <v>7</v>
      </c>
      <c r="AG18" s="32">
        <f t="shared" si="63"/>
        <v>3</v>
      </c>
      <c r="AH18" s="32">
        <f t="shared" si="64"/>
        <v>0</v>
      </c>
      <c r="AI18" s="32">
        <f t="shared" si="65"/>
        <v>0</v>
      </c>
      <c r="AJ18" s="33">
        <f t="shared" si="66"/>
        <v>0</v>
      </c>
      <c r="AK18" s="32">
        <f t="shared" si="67"/>
        <v>99.48259914092101</v>
      </c>
      <c r="AL18" s="32">
        <f t="shared" si="68"/>
        <v>55.502472735655459</v>
      </c>
      <c r="AM18" s="32">
        <f t="shared" si="69"/>
        <v>82.078458575519861</v>
      </c>
      <c r="AN18" s="32">
        <f t="shared" si="70"/>
        <v>90.032336634043546</v>
      </c>
      <c r="AO18" s="32">
        <f t="shared" si="71"/>
        <v>100</v>
      </c>
      <c r="AP18" s="32">
        <f t="shared" si="72"/>
        <v>0</v>
      </c>
      <c r="AQ18" s="32">
        <f t="shared" si="73"/>
        <v>0</v>
      </c>
      <c r="AR18" s="32">
        <f t="shared" si="74"/>
        <v>23.904714970204001</v>
      </c>
      <c r="AS18" s="32">
        <f t="shared" si="75"/>
        <v>98.669200996876668</v>
      </c>
      <c r="AT18" s="32">
        <f t="shared" si="76"/>
        <v>0</v>
      </c>
      <c r="AU18" s="32">
        <f t="shared" si="77"/>
        <v>0</v>
      </c>
      <c r="AV18" s="7">
        <f t="array" ref="AV18">_xlfn.IFS(BK18=0,0,BK18&gt;0,(LOG(0.01*BZ18/10^-BK18)))</f>
        <v>0</v>
      </c>
      <c r="AW18" s="8">
        <f t="array" ref="AW18">_xlfn.IFS(BL18=0,0,BL18&gt;0,(LOG(0.01*CA18/10^-BL18)))</f>
        <v>68.30607460452714</v>
      </c>
      <c r="AX18" s="8">
        <f t="array" ref="AX18">_xlfn.IFS(BM18=0,0,BM18&gt;0,(LOG(0.01*CB18/10^-BM18)))</f>
        <v>38.108735358302148</v>
      </c>
      <c r="AY18" s="8">
        <f t="array" ref="AY18">_xlfn.IFS(BN18=0,0,BN18&gt;0,(LOG(0.01*CC18/10^-BN18)))</f>
        <v>56.356160406929888</v>
      </c>
      <c r="AZ18" s="8">
        <f t="array" ref="AZ18">_xlfn.IFS(BO18=0,0,BO18&gt;0,(LOG(0.01*CD18/10^-BO18)))</f>
        <v>61.817398781806148</v>
      </c>
      <c r="BA18" s="8">
        <f t="array" ref="BA18">_xlfn.IFS(BP18=0,0,BP18&gt;0,(LOG(0.01*CE18/10^-BP18)))</f>
        <v>68.661328910163377</v>
      </c>
      <c r="BB18" s="8">
        <f t="array" ref="BB18">_xlfn.IFS(BQ18=0,0,BQ18&gt;0,(LOG(0.01*CF18/10^-BQ18)))</f>
        <v>0</v>
      </c>
      <c r="BC18" s="8">
        <f t="array" ref="BC18">_xlfn.IFS(BR18=0,0,BR18&gt;0,(LOG(0.01*CG18/10^-BR18)))</f>
        <v>0</v>
      </c>
      <c r="BD18" s="8">
        <f t="array" ref="BD18">_xlfn.IFS(BS18=0,0,BS18&gt;0,(LOG(0.01*CH18/10^-BS18)))</f>
        <v>16.413294970728831</v>
      </c>
      <c r="BE18" s="8">
        <f t="array" ref="BE18">_xlfn.IFS(BT18=0,0,BT18&gt;0,(LOG(0.01*CI18/10^-BT18)))</f>
        <v>67.747584629495691</v>
      </c>
      <c r="BF18" s="8">
        <f t="array" ref="BF18">_xlfn.IFS(BU18=0,0,BU18&gt;0,(LOG(0.01*CJ18/10^-BU18)))</f>
        <v>0</v>
      </c>
      <c r="BG18" s="8">
        <f t="array" ref="BG18">_xlfn.IFS(BV18=0,0,BV18&gt;0,(LOG(0.01*CK18/10^-BV18)))</f>
        <v>0</v>
      </c>
      <c r="BH18" s="8">
        <f t="array" ref="BH18">_xlfn.IFS(BW18=0,0,BW18&gt;0,(LOG(0.01*CL18/10^-BW18)))</f>
        <v>3.8677272519086769</v>
      </c>
      <c r="BI18" s="8">
        <f t="array" ref="BI18">_xlfn.IFS(BX18=0,0,BX18&gt;0,(LOG(0.01*CM18/10^-BX18)))</f>
        <v>3.81434460755281</v>
      </c>
      <c r="BJ18" s="8">
        <f t="array" ref="BJ18">_xlfn.IFS(BY18=0,0,BY18&gt;0,(LOG(0.01*CN18/10^-BY18)))</f>
        <v>9.3558902749425474</v>
      </c>
      <c r="BK18" s="33">
        <f t="shared" si="5"/>
        <v>0</v>
      </c>
      <c r="BL18" s="32">
        <f t="shared" si="6"/>
        <v>69.295774647887328</v>
      </c>
      <c r="BM18" s="32">
        <f t="shared" si="7"/>
        <v>39.103125912941863</v>
      </c>
      <c r="BN18" s="32">
        <f t="shared" si="8"/>
        <v>57.338709677419352</v>
      </c>
      <c r="BO18" s="32">
        <f t="shared" si="9"/>
        <v>62.783171521035591</v>
      </c>
      <c r="BP18" s="32">
        <f t="shared" si="10"/>
        <v>69.60556844547564</v>
      </c>
      <c r="BQ18" s="32">
        <f t="shared" si="11"/>
        <v>0</v>
      </c>
      <c r="BR18" s="32">
        <f t="shared" si="12"/>
        <v>0</v>
      </c>
      <c r="BS18" s="32">
        <f t="shared" si="13"/>
        <v>17.498106265555673</v>
      </c>
      <c r="BT18" s="32">
        <f t="shared" si="14"/>
        <v>68.781630740393624</v>
      </c>
      <c r="BU18" s="32">
        <f t="shared" si="15"/>
        <v>0</v>
      </c>
      <c r="BV18" s="32">
        <f t="shared" si="16"/>
        <v>0</v>
      </c>
      <c r="BW18" s="32">
        <f t="shared" si="17"/>
        <v>4.9513259483048007</v>
      </c>
      <c r="BX18" s="32">
        <f t="shared" si="18"/>
        <v>4.8805031446540879</v>
      </c>
      <c r="BY18" s="32">
        <f t="shared" si="19"/>
        <v>10.415573053368329</v>
      </c>
      <c r="BZ18" s="38"/>
      <c r="CA18" s="36">
        <v>10.24</v>
      </c>
      <c r="CB18" s="36">
        <v>10.130000000000001</v>
      </c>
      <c r="CC18" s="36">
        <v>10.41</v>
      </c>
      <c r="CD18" s="36">
        <v>10.82</v>
      </c>
      <c r="CE18" s="36">
        <v>11.37</v>
      </c>
      <c r="CF18" s="36"/>
      <c r="CG18" s="36"/>
      <c r="CH18" s="36">
        <v>8.2260000000000009</v>
      </c>
      <c r="CI18" s="36">
        <v>9.2460000000000004</v>
      </c>
      <c r="CJ18" s="36"/>
      <c r="CK18" s="36"/>
      <c r="CL18" s="36">
        <v>8.2490000000000006</v>
      </c>
      <c r="CM18" s="36">
        <v>8.5869999999999997</v>
      </c>
      <c r="CN18" s="36">
        <v>8.7159999999999993</v>
      </c>
      <c r="CO18" s="30"/>
      <c r="CP18" s="158"/>
      <c r="CQ18" s="159">
        <v>639.6</v>
      </c>
      <c r="CR18" s="159">
        <v>267.7</v>
      </c>
      <c r="CS18" s="159">
        <v>213.3</v>
      </c>
      <c r="CT18" s="159">
        <v>310.39999999999998</v>
      </c>
      <c r="CU18" s="159">
        <v>240</v>
      </c>
      <c r="CV18" s="159"/>
      <c r="CW18" s="159"/>
      <c r="CX18" s="159">
        <v>161.69999999999999</v>
      </c>
      <c r="CY18" s="159">
        <v>733.9</v>
      </c>
      <c r="CZ18" s="159"/>
      <c r="DA18" s="159"/>
      <c r="DB18" s="159">
        <v>147.5</v>
      </c>
      <c r="DC18" s="159">
        <v>69.84</v>
      </c>
      <c r="DD18" s="159">
        <v>238.1</v>
      </c>
      <c r="DE18" s="206" t="str">
        <f>IF(VLOOKUP($A18,'B-Ligands'!$A:$G,3,FALSE)="","",VLOOKUP($A18,'B-Ligands'!$A:$G,3,FALSE))</f>
        <v/>
      </c>
      <c r="DF18" s="207" t="str">
        <f>IF(VLOOKUP($A18,'B-Ligands'!$A:$G,4,FALSE)="","",VLOOKUP($A18,'B-Ligands'!$A:$G,4,FALSE))</f>
        <v>Nociceptin</v>
      </c>
      <c r="DG18" s="158">
        <v>11.997534210456838</v>
      </c>
      <c r="DH18" s="159">
        <v>13.526570048309219</v>
      </c>
      <c r="DI18" s="159">
        <v>12.776953859490449</v>
      </c>
      <c r="DJ18" s="159">
        <v>19.334951048069659</v>
      </c>
      <c r="DK18" s="159">
        <v>8.2913115129695178</v>
      </c>
      <c r="DL18" s="159">
        <v>3.1895782031091189</v>
      </c>
      <c r="DM18" s="159">
        <v>13.568092624977606</v>
      </c>
      <c r="DN18" s="159">
        <v>10.286942034485367</v>
      </c>
      <c r="DO18" s="159">
        <v>11.734803193480676</v>
      </c>
      <c r="DP18" s="159">
        <v>9.5016949347289099</v>
      </c>
      <c r="DQ18" s="159">
        <v>23.994213650264886</v>
      </c>
      <c r="DR18" s="159">
        <v>13.698527859368172</v>
      </c>
      <c r="DS18" s="159">
        <v>12.342092701941878</v>
      </c>
      <c r="DT18" s="159">
        <v>10.8148215654199</v>
      </c>
      <c r="DU18" s="159">
        <v>12.987669018034209</v>
      </c>
      <c r="DV18" s="75">
        <f t="shared" si="20"/>
        <v>0</v>
      </c>
      <c r="DW18" s="76">
        <f t="shared" si="21"/>
        <v>47.284714285714145</v>
      </c>
      <c r="DX18" s="76">
        <f t="shared" si="22"/>
        <v>20.951785765521734</v>
      </c>
      <c r="DY18" s="76">
        <f t="shared" si="23"/>
        <v>11.031835532952913</v>
      </c>
      <c r="DZ18" s="76">
        <f t="shared" si="24"/>
        <v>37.436779394244567</v>
      </c>
      <c r="EA18" s="76">
        <f t="shared" si="25"/>
        <v>75.245058975526661</v>
      </c>
      <c r="EB18" s="76">
        <f t="shared" si="26"/>
        <v>0</v>
      </c>
      <c r="EC18" s="76">
        <f t="shared" si="27"/>
        <v>0</v>
      </c>
      <c r="ED18" s="76">
        <f t="shared" si="28"/>
        <v>13.779523809128147</v>
      </c>
      <c r="EE18" s="76">
        <f t="shared" si="29"/>
        <v>77.238851072515374</v>
      </c>
      <c r="EF18" s="76">
        <f t="shared" si="30"/>
        <v>0</v>
      </c>
      <c r="EG18" s="76">
        <f t="shared" si="31"/>
        <v>0</v>
      </c>
      <c r="EH18" s="76">
        <f t="shared" si="32"/>
        <v>11.950971651411487</v>
      </c>
      <c r="EI18" s="76">
        <f t="shared" si="33"/>
        <v>6.4578041882180948</v>
      </c>
      <c r="EJ18" s="76">
        <f t="shared" si="34"/>
        <v>18.332773931132902</v>
      </c>
    </row>
    <row r="19" spans="1:140" s="29" customFormat="1" x14ac:dyDescent="0.2">
      <c r="A19" s="35" t="s">
        <v>146</v>
      </c>
      <c r="B19" t="str">
        <f>IF(VLOOKUP($A19,'B-Ligands'!$A:$G,5,FALSE)="","",VLOOKUP($A19,'B-Ligands'!$A:$G,5,FALSE))</f>
        <v>Guide To Pharmacology</v>
      </c>
      <c r="C19" s="19">
        <f>IF(VLOOKUP($A19,'B-Ligands'!$A:$G,6,FALSE)="","",VLOOKUP($A19,'B-Ligands'!$A:$G,6,FALSE))</f>
        <v>2487</v>
      </c>
      <c r="D19" t="str">
        <f>IF(VLOOKUP($A19,'B-Ligands'!$A:$G,7,FALSE)="","",VLOOKUP($A19,'B-Ligands'!$A:$G,7,FALSE))</f>
        <v>Phys</v>
      </c>
      <c r="E19" s="20" t="str">
        <f t="shared" si="78"/>
        <v/>
      </c>
      <c r="F19" s="19">
        <f t="shared" si="79"/>
        <v>1</v>
      </c>
      <c r="G19" s="19">
        <f t="shared" si="80"/>
        <v>1</v>
      </c>
      <c r="H19" s="19">
        <f t="shared" si="81"/>
        <v>1</v>
      </c>
      <c r="I19" s="238">
        <f t="shared" si="39"/>
        <v>3</v>
      </c>
      <c r="J19" s="174" t="str">
        <f t="shared" si="40"/>
        <v xml:space="preserve">
Gi/o
</v>
      </c>
      <c r="K19" s="20">
        <f t="shared" si="41"/>
        <v>0</v>
      </c>
      <c r="L19" s="19">
        <f t="shared" si="42"/>
        <v>1</v>
      </c>
      <c r="M19" s="19">
        <f t="shared" si="43"/>
        <v>2</v>
      </c>
      <c r="N19" s="19">
        <f t="shared" si="44"/>
        <v>3</v>
      </c>
      <c r="O19" s="20">
        <f t="shared" si="45"/>
        <v>0</v>
      </c>
      <c r="P19" s="19">
        <f t="shared" si="46"/>
        <v>100</v>
      </c>
      <c r="Q19" s="19">
        <f t="shared" si="47"/>
        <v>84.103905819068387</v>
      </c>
      <c r="R19" s="19">
        <f t="shared" si="48"/>
        <v>76.877948482507264</v>
      </c>
      <c r="S19" s="20">
        <f t="shared" si="49"/>
        <v>0</v>
      </c>
      <c r="T19" s="21">
        <f t="shared" si="50"/>
        <v>80.107690071727504</v>
      </c>
      <c r="U19" s="21">
        <f t="shared" si="51"/>
        <v>67.373696211756894</v>
      </c>
      <c r="V19" s="21">
        <f t="shared" si="52"/>
        <v>61.585148703869258</v>
      </c>
      <c r="W19" s="174" t="str">
        <f t="shared" si="53"/>
        <v xml:space="preserve">
Gi1</v>
      </c>
      <c r="X19" s="33">
        <f t="shared" si="54"/>
        <v>0</v>
      </c>
      <c r="Y19" s="32">
        <f t="shared" si="55"/>
        <v>1</v>
      </c>
      <c r="Z19" s="32">
        <f t="shared" si="56"/>
        <v>5</v>
      </c>
      <c r="AA19" s="32">
        <f t="shared" si="57"/>
        <v>7</v>
      </c>
      <c r="AB19" s="32">
        <f t="shared" si="58"/>
        <v>2</v>
      </c>
      <c r="AC19" s="32">
        <f t="shared" si="59"/>
        <v>6</v>
      </c>
      <c r="AD19" s="32">
        <f t="shared" si="60"/>
        <v>10</v>
      </c>
      <c r="AE19" s="32">
        <f t="shared" si="61"/>
        <v>11</v>
      </c>
      <c r="AF19" s="32">
        <f t="shared" si="62"/>
        <v>8</v>
      </c>
      <c r="AG19" s="32">
        <f t="shared" si="63"/>
        <v>3</v>
      </c>
      <c r="AH19" s="32">
        <f t="shared" si="64"/>
        <v>4</v>
      </c>
      <c r="AI19" s="32">
        <f t="shared" si="65"/>
        <v>9</v>
      </c>
      <c r="AJ19" s="33">
        <f t="shared" si="66"/>
        <v>0</v>
      </c>
      <c r="AK19" s="32">
        <f t="shared" si="67"/>
        <v>100</v>
      </c>
      <c r="AL19" s="32">
        <f t="shared" si="68"/>
        <v>74.278008288003406</v>
      </c>
      <c r="AM19" s="32">
        <f t="shared" si="69"/>
        <v>68.72765252059861</v>
      </c>
      <c r="AN19" s="32">
        <f t="shared" si="70"/>
        <v>91.441081626309511</v>
      </c>
      <c r="AO19" s="32">
        <f t="shared" si="71"/>
        <v>70.065526359984261</v>
      </c>
      <c r="AP19" s="32">
        <f t="shared" si="72"/>
        <v>11.129958930530883</v>
      </c>
      <c r="AQ19" s="32">
        <f t="shared" si="73"/>
        <v>8.4550864108735642</v>
      </c>
      <c r="AR19" s="32">
        <f t="shared" si="74"/>
        <v>52.549421221321587</v>
      </c>
      <c r="AS19" s="32">
        <f t="shared" si="75"/>
        <v>84.103905819068387</v>
      </c>
      <c r="AT19" s="32">
        <f t="shared" si="76"/>
        <v>76.877948482507264</v>
      </c>
      <c r="AU19" s="32">
        <f t="shared" si="77"/>
        <v>41.314402568098615</v>
      </c>
      <c r="AV19" s="7">
        <f t="array" ref="AV19">_xlfn.IFS(BK19=0,0,BK19&gt;0,(LOG(0.01*BZ19/10^-BK19)))</f>
        <v>0</v>
      </c>
      <c r="AW19" s="8">
        <f t="array" ref="AW19">_xlfn.IFS(BL19=0,0,BL19&gt;0,(LOG(0.01*CA19/10^-BL19)))</f>
        <v>80.107690071727504</v>
      </c>
      <c r="AX19" s="8">
        <f t="array" ref="AX19">_xlfn.IFS(BM19=0,0,BM19&gt;0,(LOG(0.01*CB19/10^-BM19)))</f>
        <v>59.502396670805837</v>
      </c>
      <c r="AY19" s="8">
        <f t="array" ref="AY19">_xlfn.IFS(BN19=0,0,BN19&gt;0,(LOG(0.01*CC19/10^-BN19)))</f>
        <v>55.056134874774941</v>
      </c>
      <c r="AZ19" s="8">
        <f t="array" ref="AZ19">_xlfn.IFS(BO19=0,0,BO19&gt;0,(LOG(0.01*CD19/10^-BO19)))</f>
        <v>73.25133826743938</v>
      </c>
      <c r="BA19" s="8">
        <f t="array" ref="BA19">_xlfn.IFS(BP19=0,0,BP19&gt;0,(LOG(0.01*CE19/10^-BP19)))</f>
        <v>56.12787470358073</v>
      </c>
      <c r="BB19" s="8">
        <f t="array" ref="BB19">_xlfn.IFS(BQ19=0,0,BQ19&gt;0,(LOG(0.01*CF19/10^-BQ19)))</f>
        <v>8.9159530051802367</v>
      </c>
      <c r="BC19" s="8">
        <f t="array" ref="BC19">_xlfn.IFS(BR19=0,0,BR19&gt;0,(LOG(0.01*CG19/10^-BR19)))</f>
        <v>6.7731744173193436</v>
      </c>
      <c r="BD19" s="8">
        <f t="array" ref="BD19">_xlfn.IFS(BS19=0,0,BS19&gt;0,(LOG(0.01*CH19/10^-BS19)))</f>
        <v>42.096127486462905</v>
      </c>
      <c r="BE19" s="8">
        <f t="array" ref="BE19">_xlfn.IFS(BT19=0,0,BT19&gt;0,(LOG(0.01*CI19/10^-BT19)))</f>
        <v>67.373696211756894</v>
      </c>
      <c r="BF19" s="8">
        <f t="array" ref="BF19">_xlfn.IFS(BU19=0,0,BU19&gt;0,(LOG(0.01*CJ19/10^-BU19)))</f>
        <v>61.585148703869258</v>
      </c>
      <c r="BG19" s="8">
        <f t="array" ref="BG19">_xlfn.IFS(BV19=0,0,BV19&gt;0,(LOG(0.01*CK19/10^-BV19)))</f>
        <v>33.09601356423827</v>
      </c>
      <c r="BH19" s="8">
        <f t="array" ref="BH19">_xlfn.IFS(BW19=0,0,BW19&gt;0,(LOG(0.01*CL19/10^-BW19)))</f>
        <v>45.168622785535469</v>
      </c>
      <c r="BI19" s="8">
        <f t="array" ref="BI19">_xlfn.IFS(BX19=0,0,BX19&gt;0,(LOG(0.01*CM19/10^-BX19)))</f>
        <v>81.697291432065725</v>
      </c>
      <c r="BJ19" s="8">
        <f t="array" ref="BJ19">_xlfn.IFS(BY19=0,0,BY19&gt;0,(LOG(0.01*CN19/10^-BY19)))</f>
        <v>63.376957199391789</v>
      </c>
      <c r="BK19" s="33">
        <f t="shared" si="5"/>
        <v>0</v>
      </c>
      <c r="BL19" s="32">
        <f t="shared" si="6"/>
        <v>81.105092091007577</v>
      </c>
      <c r="BM19" s="32">
        <f t="shared" si="7"/>
        <v>60.487876132047909</v>
      </c>
      <c r="BN19" s="32">
        <f t="shared" si="8"/>
        <v>56.048387096774192</v>
      </c>
      <c r="BO19" s="32">
        <f t="shared" si="9"/>
        <v>74.23139158576052</v>
      </c>
      <c r="BP19" s="32">
        <f t="shared" si="10"/>
        <v>57.134570765661252</v>
      </c>
      <c r="BQ19" s="32">
        <f t="shared" si="11"/>
        <v>10.065429296301241</v>
      </c>
      <c r="BR19" s="32">
        <f t="shared" si="12"/>
        <v>7.9562043795620436</v>
      </c>
      <c r="BS19" s="32">
        <f t="shared" si="13"/>
        <v>43.252894708364892</v>
      </c>
      <c r="BT19" s="32">
        <f t="shared" si="14"/>
        <v>68.378631677600751</v>
      </c>
      <c r="BU19" s="32">
        <f t="shared" si="15"/>
        <v>62.606557377049178</v>
      </c>
      <c r="BV19" s="32">
        <f t="shared" si="16"/>
        <v>34.140470121778527</v>
      </c>
      <c r="BW19" s="32">
        <f t="shared" si="17"/>
        <v>46.324269889224574</v>
      </c>
      <c r="BX19" s="32">
        <f t="shared" si="18"/>
        <v>82.809224318658281</v>
      </c>
      <c r="BY19" s="32">
        <f t="shared" si="19"/>
        <v>64.479440069991256</v>
      </c>
      <c r="BZ19" s="31"/>
      <c r="CA19" s="30">
        <v>10.06</v>
      </c>
      <c r="CB19" s="30">
        <v>10.34</v>
      </c>
      <c r="CC19" s="30">
        <v>10.18</v>
      </c>
      <c r="CD19" s="30">
        <v>10.47</v>
      </c>
      <c r="CE19" s="30">
        <v>9.8469999999999995</v>
      </c>
      <c r="CF19" s="30">
        <v>7.0880000000000001</v>
      </c>
      <c r="CG19" s="41">
        <v>6.5609999999999999</v>
      </c>
      <c r="CH19" s="30">
        <v>6.97</v>
      </c>
      <c r="CI19" s="30">
        <v>9.8870000000000005</v>
      </c>
      <c r="CJ19" s="30">
        <v>9.5190000000000001</v>
      </c>
      <c r="CK19" s="30">
        <v>9.0269999999999992</v>
      </c>
      <c r="CL19" s="30">
        <v>6.9880000000000004</v>
      </c>
      <c r="CM19" s="30">
        <v>7.7279999999999998</v>
      </c>
      <c r="CN19" s="30">
        <v>7.8979999999999997</v>
      </c>
      <c r="CO19" s="30"/>
      <c r="CP19" s="160"/>
      <c r="CQ19" s="161">
        <v>748.6</v>
      </c>
      <c r="CR19" s="161">
        <v>414.1</v>
      </c>
      <c r="CS19" s="161">
        <v>208.5</v>
      </c>
      <c r="CT19" s="161">
        <v>367</v>
      </c>
      <c r="CU19" s="161">
        <v>197</v>
      </c>
      <c r="CV19" s="161">
        <v>75.38</v>
      </c>
      <c r="CW19" s="214">
        <v>67.58</v>
      </c>
      <c r="CX19" s="161">
        <v>399.7</v>
      </c>
      <c r="CY19" s="161">
        <v>729.6</v>
      </c>
      <c r="CZ19" s="161">
        <v>76.38</v>
      </c>
      <c r="DA19" s="161">
        <v>241.1</v>
      </c>
      <c r="DB19" s="161">
        <v>1380</v>
      </c>
      <c r="DC19" s="161">
        <v>1185</v>
      </c>
      <c r="DD19" s="161">
        <v>1474</v>
      </c>
      <c r="DE19" s="206" t="str">
        <f>IF(VLOOKUP($A19,'B-Ligands'!$A:$G,3,FALSE)="","",VLOOKUP($A19,'B-Ligands'!$A:$G,3,FALSE))</f>
        <v>LTB4</v>
      </c>
      <c r="DF19" s="207" t="str">
        <f>IF(VLOOKUP($A19,'B-Ligands'!$A:$G,4,FALSE)="","",VLOOKUP($A19,'B-Ligands'!$A:$G,4,FALSE))</f>
        <v>Leukotriene B4</v>
      </c>
      <c r="DG19" s="160">
        <v>18.511753180078557</v>
      </c>
      <c r="DH19" s="161">
        <v>32.244451847598917</v>
      </c>
      <c r="DI19" s="161">
        <v>19.086756890353126</v>
      </c>
      <c r="DJ19" s="161">
        <v>26.716750090026306</v>
      </c>
      <c r="DK19" s="161">
        <v>26.957145680389655</v>
      </c>
      <c r="DL19" s="161">
        <v>8.8288744925437719</v>
      </c>
      <c r="DM19" s="161">
        <v>15.631799748452915</v>
      </c>
      <c r="DN19" s="161">
        <v>28.828467469028606</v>
      </c>
      <c r="DO19" s="161">
        <v>26.122147270005275</v>
      </c>
      <c r="DP19" s="161">
        <v>12.771868649577845</v>
      </c>
      <c r="DQ19" s="161">
        <v>22.116834648124179</v>
      </c>
      <c r="DR19" s="161">
        <v>9.8210716350566134</v>
      </c>
      <c r="DS19" s="161">
        <v>19.336897707004219</v>
      </c>
      <c r="DT19" s="161">
        <v>15.843830609819248</v>
      </c>
      <c r="DU19" s="161">
        <v>24.319908340892773</v>
      </c>
      <c r="DV19" s="75">
        <f t="shared" si="20"/>
        <v>0</v>
      </c>
      <c r="DW19" s="76">
        <f t="shared" si="21"/>
        <v>23.21639715068515</v>
      </c>
      <c r="DX19" s="76">
        <f t="shared" si="22"/>
        <v>21.695671107399885</v>
      </c>
      <c r="DY19" s="76">
        <f t="shared" si="23"/>
        <v>7.8040929116537878</v>
      </c>
      <c r="DZ19" s="76">
        <f t="shared" si="24"/>
        <v>13.614201011903837</v>
      </c>
      <c r="EA19" s="76">
        <f t="shared" si="25"/>
        <v>22.313149899952926</v>
      </c>
      <c r="EB19" s="76">
        <f t="shared" si="26"/>
        <v>4.8222214468593343</v>
      </c>
      <c r="EC19" s="76">
        <f t="shared" si="27"/>
        <v>2.3442106339021826</v>
      </c>
      <c r="ED19" s="76">
        <f t="shared" si="28"/>
        <v>15.301192351019131</v>
      </c>
      <c r="EE19" s="76">
        <f t="shared" si="29"/>
        <v>57.125548345199732</v>
      </c>
      <c r="EF19" s="76">
        <f t="shared" si="30"/>
        <v>3.4534779146833339</v>
      </c>
      <c r="EG19" s="76">
        <f t="shared" si="31"/>
        <v>24.549255820453059</v>
      </c>
      <c r="EH19" s="76">
        <f t="shared" si="32"/>
        <v>71.366152984309153</v>
      </c>
      <c r="EI19" s="76">
        <f t="shared" si="33"/>
        <v>74.792518878963122</v>
      </c>
      <c r="EJ19" s="76">
        <f t="shared" si="34"/>
        <v>60.608781058666196</v>
      </c>
    </row>
    <row r="20" spans="1:140" s="29" customFormat="1" x14ac:dyDescent="0.2">
      <c r="A20" s="35" t="s">
        <v>105</v>
      </c>
      <c r="B20" t="str">
        <f>IF(VLOOKUP($A20,'B-Ligands'!$A:$G,5,FALSE)="","",VLOOKUP($A20,'B-Ligands'!$A:$G,5,FALSE))</f>
        <v>Guide To Pharmacology</v>
      </c>
      <c r="C20" s="19">
        <f>IF(VLOOKUP($A20,'B-Ligands'!$A:$G,6,FALSE)="","",VLOOKUP($A20,'B-Ligands'!$A:$G,6,FALSE))</f>
        <v>921</v>
      </c>
      <c r="D20" t="str">
        <f>IF(VLOOKUP($A20,'B-Ligands'!$A:$G,7,FALSE)="","",VLOOKUP($A20,'B-Ligands'!$A:$G,7,FALSE))</f>
        <v>Phys</v>
      </c>
      <c r="E20" s="20">
        <f t="shared" si="78"/>
        <v>1</v>
      </c>
      <c r="F20" s="19">
        <f t="shared" si="79"/>
        <v>1</v>
      </c>
      <c r="G20" s="19">
        <f t="shared" si="80"/>
        <v>1</v>
      </c>
      <c r="H20" s="19" t="str">
        <f t="shared" si="81"/>
        <v/>
      </c>
      <c r="I20" s="238">
        <f t="shared" si="39"/>
        <v>3</v>
      </c>
      <c r="J20" s="174" t="str">
        <f t="shared" si="40"/>
        <v xml:space="preserve">
Gs
</v>
      </c>
      <c r="K20" s="20">
        <f t="shared" si="41"/>
        <v>1</v>
      </c>
      <c r="L20" s="19">
        <f t="shared" si="42"/>
        <v>3</v>
      </c>
      <c r="M20" s="19">
        <f t="shared" si="43"/>
        <v>2</v>
      </c>
      <c r="N20" s="19">
        <f t="shared" si="44"/>
        <v>0</v>
      </c>
      <c r="O20" s="20">
        <f t="shared" si="45"/>
        <v>100</v>
      </c>
      <c r="P20" s="19">
        <f t="shared" si="46"/>
        <v>59.973412578144178</v>
      </c>
      <c r="Q20" s="19">
        <f t="shared" si="47"/>
        <v>77.113235991124085</v>
      </c>
      <c r="R20" s="19">
        <f t="shared" si="48"/>
        <v>0</v>
      </c>
      <c r="S20" s="20">
        <f t="shared" si="49"/>
        <v>86.767542921746411</v>
      </c>
      <c r="T20" s="21">
        <f t="shared" si="50"/>
        <v>52.03745650037731</v>
      </c>
      <c r="U20" s="21">
        <f t="shared" si="51"/>
        <v>66.909260136946187</v>
      </c>
      <c r="V20" s="21">
        <f t="shared" si="52"/>
        <v>0</v>
      </c>
      <c r="W20" s="174" t="str">
        <f t="shared" si="53"/>
        <v xml:space="preserve">
GsL</v>
      </c>
      <c r="X20" s="33">
        <f t="shared" si="54"/>
        <v>1</v>
      </c>
      <c r="Y20" s="32">
        <f t="shared" si="55"/>
        <v>4</v>
      </c>
      <c r="Z20" s="32">
        <f t="shared" si="56"/>
        <v>6</v>
      </c>
      <c r="AA20" s="32">
        <f t="shared" si="57"/>
        <v>5</v>
      </c>
      <c r="AB20" s="32">
        <f t="shared" si="58"/>
        <v>3</v>
      </c>
      <c r="AC20" s="32">
        <f t="shared" si="59"/>
        <v>7</v>
      </c>
      <c r="AD20" s="32">
        <f t="shared" si="60"/>
        <v>0</v>
      </c>
      <c r="AE20" s="32">
        <f t="shared" si="61"/>
        <v>0</v>
      </c>
      <c r="AF20" s="32">
        <f t="shared" si="62"/>
        <v>8</v>
      </c>
      <c r="AG20" s="32">
        <f t="shared" si="63"/>
        <v>2</v>
      </c>
      <c r="AH20" s="32">
        <f t="shared" si="64"/>
        <v>0</v>
      </c>
      <c r="AI20" s="32">
        <f t="shared" si="65"/>
        <v>0</v>
      </c>
      <c r="AJ20" s="33">
        <f t="shared" si="66"/>
        <v>100</v>
      </c>
      <c r="AK20" s="32">
        <f t="shared" si="67"/>
        <v>53.963259519740028</v>
      </c>
      <c r="AL20" s="32">
        <f t="shared" si="68"/>
        <v>33.449375494794324</v>
      </c>
      <c r="AM20" s="32">
        <f t="shared" si="69"/>
        <v>47.985157728448385</v>
      </c>
      <c r="AN20" s="32">
        <f t="shared" si="70"/>
        <v>59.973412578144178</v>
      </c>
      <c r="AO20" s="32">
        <f t="shared" si="71"/>
        <v>23.098442651197466</v>
      </c>
      <c r="AP20" s="32">
        <f t="shared" si="72"/>
        <v>0</v>
      </c>
      <c r="AQ20" s="32">
        <f t="shared" si="73"/>
        <v>0</v>
      </c>
      <c r="AR20" s="32">
        <f t="shared" si="74"/>
        <v>0.39960507084021774</v>
      </c>
      <c r="AS20" s="32">
        <f t="shared" si="75"/>
        <v>77.113235991124085</v>
      </c>
      <c r="AT20" s="32">
        <f t="shared" si="76"/>
        <v>0</v>
      </c>
      <c r="AU20" s="32">
        <f t="shared" si="77"/>
        <v>0</v>
      </c>
      <c r="AV20" s="7">
        <f t="array" ref="AV20">_xlfn.IFS(BK20=0,0,BK20&gt;0,(LOG(0.01*BZ20/10^-BK20)))</f>
        <v>86.767542921746411</v>
      </c>
      <c r="AW20" s="8">
        <f t="array" ref="AW20">_xlfn.IFS(BL20=0,0,BL20&gt;0,(LOG(0.01*CA20/10^-BL20)))</f>
        <v>46.822594365763834</v>
      </c>
      <c r="AX20" s="8">
        <f t="array" ref="AX20">_xlfn.IFS(BM20=0,0,BM20&gt;0,(LOG(0.01*CB20/10^-BM20)))</f>
        <v>29.023201239501795</v>
      </c>
      <c r="AY20" s="8">
        <f t="array" ref="AY20">_xlfn.IFS(BN20=0,0,BN20&gt;0,(LOG(0.01*CC20/10^-BN20)))</f>
        <v>41.63554232809917</v>
      </c>
      <c r="AZ20" s="8">
        <f t="array" ref="AZ20">_xlfn.IFS(BO20=0,0,BO20&gt;0,(LOG(0.01*CD20/10^-BO20)))</f>
        <v>52.03745650037731</v>
      </c>
      <c r="BA20" s="8">
        <f t="array" ref="BA20">_xlfn.IFS(BP20=0,0,BP20&gt;0,(LOG(0.01*CE20/10^-BP20)))</f>
        <v>20.04195114163274</v>
      </c>
      <c r="BB20" s="8">
        <f t="array" ref="BB20">_xlfn.IFS(BQ20=0,0,BQ20&gt;0,(LOG(0.01*CF20/10^-BQ20)))</f>
        <v>0</v>
      </c>
      <c r="BC20" s="8">
        <f t="array" ref="BC20">_xlfn.IFS(BR20=0,0,BR20&gt;0,(LOG(0.01*CG20/10^-BR20)))</f>
        <v>0</v>
      </c>
      <c r="BD20" s="8">
        <f t="array" ref="BD20">_xlfn.IFS(BS20=0,0,BS20&gt;0,(LOG(0.01*CH20/10^-BS20)))</f>
        <v>0.34672750135876107</v>
      </c>
      <c r="BE20" s="8">
        <f t="array" ref="BE20">_xlfn.IFS(BT20=0,0,BT20&gt;0,(LOG(0.01*CI20/10^-BT20)))</f>
        <v>66.909260136946187</v>
      </c>
      <c r="BF20" s="8">
        <f t="array" ref="BF20">_xlfn.IFS(BU20=0,0,BU20&gt;0,(LOG(0.01*CJ20/10^-BU20)))</f>
        <v>0</v>
      </c>
      <c r="BG20" s="8">
        <f t="array" ref="BG20">_xlfn.IFS(BV20=0,0,BV20&gt;0,(LOG(0.01*CK20/10^-BV20)))</f>
        <v>0</v>
      </c>
      <c r="BH20" s="8">
        <f t="array" ref="BH20">_xlfn.IFS(BW20=0,0,BW20&gt;0,(LOG(0.01*CL20/10^-BW20)))</f>
        <v>46.50711580963528</v>
      </c>
      <c r="BI20" s="8">
        <f t="array" ref="BI20">_xlfn.IFS(BX20=0,0,BX20&gt;0,(LOG(0.01*CM20/10^-BX20)))</f>
        <v>75.282211049452783</v>
      </c>
      <c r="BJ20" s="8">
        <f t="array" ref="BJ20">_xlfn.IFS(BY20=0,0,BY20&gt;0,(LOG(0.01*CN20/10^-BY20)))</f>
        <v>62.078953908485424</v>
      </c>
      <c r="BK20" s="33">
        <f t="shared" si="5"/>
        <v>87.752602571953474</v>
      </c>
      <c r="BL20" s="32">
        <f t="shared" si="6"/>
        <v>47.908992416034671</v>
      </c>
      <c r="BM20" s="32">
        <f t="shared" si="7"/>
        <v>30.105170902716914</v>
      </c>
      <c r="BN20" s="32">
        <f t="shared" si="8"/>
        <v>42.715053763440864</v>
      </c>
      <c r="BO20" s="32">
        <f t="shared" si="9"/>
        <v>53.114886731391593</v>
      </c>
      <c r="BP20" s="32">
        <f t="shared" si="10"/>
        <v>21.128190255220414</v>
      </c>
      <c r="BQ20" s="32">
        <f t="shared" si="11"/>
        <v>0</v>
      </c>
      <c r="BR20" s="32">
        <f t="shared" si="12"/>
        <v>0</v>
      </c>
      <c r="BS20" s="32">
        <f t="shared" si="13"/>
        <v>1.4587165891137321</v>
      </c>
      <c r="BT20" s="32">
        <f t="shared" si="14"/>
        <v>67.966260543580134</v>
      </c>
      <c r="BU20" s="32">
        <f t="shared" si="15"/>
        <v>0</v>
      </c>
      <c r="BV20" s="32">
        <f t="shared" si="16"/>
        <v>0</v>
      </c>
      <c r="BW20" s="32">
        <f t="shared" si="17"/>
        <v>47.599865726753947</v>
      </c>
      <c r="BX20" s="32">
        <f t="shared" si="18"/>
        <v>76.38015373864431</v>
      </c>
      <c r="BY20" s="32">
        <f t="shared" si="19"/>
        <v>63.167104111985999</v>
      </c>
      <c r="BZ20" s="38">
        <v>10.35</v>
      </c>
      <c r="CA20" s="36">
        <v>8.1959999999999997</v>
      </c>
      <c r="CB20" s="36">
        <v>8.2799999999999994</v>
      </c>
      <c r="CC20" s="36">
        <v>8.327</v>
      </c>
      <c r="CD20" s="36">
        <v>8.3670000000000009</v>
      </c>
      <c r="CE20" s="36">
        <v>8.1989999999999998</v>
      </c>
      <c r="CF20" s="36"/>
      <c r="CG20" s="36"/>
      <c r="CH20" s="40">
        <v>7.7270000000000003</v>
      </c>
      <c r="CI20" s="36">
        <v>8.77</v>
      </c>
      <c r="CJ20" s="36"/>
      <c r="CK20" s="36"/>
      <c r="CL20" s="36">
        <v>8.077</v>
      </c>
      <c r="CM20" s="36">
        <v>7.9809999999999999</v>
      </c>
      <c r="CN20" s="36">
        <v>8.1630000000000003</v>
      </c>
      <c r="CO20" s="30"/>
      <c r="CP20" s="158">
        <v>57.32</v>
      </c>
      <c r="CQ20" s="159">
        <v>442.2</v>
      </c>
      <c r="CR20" s="159">
        <v>206.1</v>
      </c>
      <c r="CS20" s="159">
        <v>158.9</v>
      </c>
      <c r="CT20" s="159">
        <v>262.60000000000002</v>
      </c>
      <c r="CU20" s="159">
        <v>72.849999999999994</v>
      </c>
      <c r="CV20" s="159"/>
      <c r="CW20" s="159"/>
      <c r="CX20" s="210">
        <v>13.48</v>
      </c>
      <c r="CY20" s="159">
        <v>725.2</v>
      </c>
      <c r="CZ20" s="159"/>
      <c r="DA20" s="159"/>
      <c r="DB20" s="159">
        <v>1418</v>
      </c>
      <c r="DC20" s="159">
        <v>1093</v>
      </c>
      <c r="DD20" s="159">
        <v>1444</v>
      </c>
      <c r="DE20" s="206" t="str">
        <f>IF(VLOOKUP($A20,'B-Ligands'!$A:$G,3,FALSE)="","",VLOOKUP($A20,'B-Ligands'!$A:$G,3,FALSE))</f>
        <v/>
      </c>
      <c r="DF20" s="207" t="str">
        <f>IF(VLOOKUP($A20,'B-Ligands'!$A:$G,4,FALSE)="","",VLOOKUP($A20,'B-Ligands'!$A:$G,4,FALSE))</f>
        <v>Urocortin II</v>
      </c>
      <c r="DG20" s="158">
        <v>11.340793825790836</v>
      </c>
      <c r="DH20" s="159">
        <v>3.4940506204559476</v>
      </c>
      <c r="DI20" s="159">
        <v>12.847723294023019</v>
      </c>
      <c r="DJ20" s="159">
        <v>14.477746328113014</v>
      </c>
      <c r="DK20" s="159">
        <v>8.9008475797642443</v>
      </c>
      <c r="DL20" s="159">
        <v>4.1228211961074157</v>
      </c>
      <c r="DM20" s="159">
        <v>8.5483003056519227</v>
      </c>
      <c r="DN20" s="159">
        <v>11.100247616841566</v>
      </c>
      <c r="DO20" s="159">
        <v>8.7834103591318939</v>
      </c>
      <c r="DP20" s="159">
        <v>8.6627983061573879</v>
      </c>
      <c r="DQ20" s="159">
        <v>4.6388900568599007</v>
      </c>
      <c r="DR20" s="159">
        <v>8.1442373572366549</v>
      </c>
      <c r="DS20" s="159">
        <v>19.664780728704667</v>
      </c>
      <c r="DT20" s="159">
        <v>8.5606147843407641</v>
      </c>
      <c r="DU20" s="159">
        <v>6.5446502886481355</v>
      </c>
      <c r="DV20" s="75">
        <f t="shared" si="20"/>
        <v>5.0543199074517045</v>
      </c>
      <c r="DW20" s="76">
        <f t="shared" si="21"/>
        <v>126.55798327910206</v>
      </c>
      <c r="DX20" s="76">
        <f t="shared" si="22"/>
        <v>16.04175271239545</v>
      </c>
      <c r="DY20" s="76">
        <f t="shared" si="23"/>
        <v>10.975465131022956</v>
      </c>
      <c r="DZ20" s="76">
        <f t="shared" si="24"/>
        <v>29.50280831648119</v>
      </c>
      <c r="EA20" s="76">
        <f t="shared" si="25"/>
        <v>17.669939232092268</v>
      </c>
      <c r="EB20" s="76">
        <f t="shared" si="26"/>
        <v>0</v>
      </c>
      <c r="EC20" s="76">
        <f t="shared" si="27"/>
        <v>0</v>
      </c>
      <c r="ED20" s="76">
        <f t="shared" si="28"/>
        <v>1.5347113989710361</v>
      </c>
      <c r="EE20" s="76">
        <f t="shared" si="29"/>
        <v>83.714288890292949</v>
      </c>
      <c r="EF20" s="76">
        <f t="shared" si="30"/>
        <v>0</v>
      </c>
      <c r="EG20" s="76">
        <f t="shared" si="31"/>
        <v>0</v>
      </c>
      <c r="EH20" s="76">
        <f t="shared" si="32"/>
        <v>72.108609781249498</v>
      </c>
      <c r="EI20" s="76">
        <f t="shared" si="33"/>
        <v>127.67774599545537</v>
      </c>
      <c r="EJ20" s="76">
        <f t="shared" si="34"/>
        <v>220.63822149590715</v>
      </c>
    </row>
    <row r="21" spans="1:140" s="29" customFormat="1" x14ac:dyDescent="0.2">
      <c r="A21" s="35" t="s">
        <v>164</v>
      </c>
      <c r="B21" t="str">
        <f>IF(VLOOKUP($A21,'B-Ligands'!$A:$G,5,FALSE)="","",VLOOKUP($A21,'B-Ligands'!$A:$G,5,FALSE))</f>
        <v>Guide To Pharmacology</v>
      </c>
      <c r="C21" s="19">
        <f>IF(VLOOKUP($A21,'B-Ligands'!$A:$G,6,FALSE)="","",VLOOKUP($A21,'B-Ligands'!$A:$G,6,FALSE))</f>
        <v>224</v>
      </c>
      <c r="D21" t="str">
        <f>IF(VLOOKUP($A21,'B-Ligands'!$A:$G,7,FALSE)="","",VLOOKUP($A21,'B-Ligands'!$A:$G,7,FALSE))</f>
        <v>Phys</v>
      </c>
      <c r="E21" s="20" t="str">
        <f t="shared" si="78"/>
        <v/>
      </c>
      <c r="F21" s="19">
        <f t="shared" si="79"/>
        <v>1</v>
      </c>
      <c r="G21" s="19">
        <f t="shared" si="80"/>
        <v>1</v>
      </c>
      <c r="H21" s="19" t="str">
        <f t="shared" si="81"/>
        <v/>
      </c>
      <c r="I21" s="238">
        <f t="shared" si="39"/>
        <v>2</v>
      </c>
      <c r="J21" s="174" t="str">
        <f t="shared" si="40"/>
        <v xml:space="preserve">
Gq/11
</v>
      </c>
      <c r="K21" s="20">
        <f t="shared" si="41"/>
        <v>0</v>
      </c>
      <c r="L21" s="19">
        <f t="shared" si="42"/>
        <v>2</v>
      </c>
      <c r="M21" s="19">
        <f t="shared" si="43"/>
        <v>1</v>
      </c>
      <c r="N21" s="19">
        <f t="shared" si="44"/>
        <v>0</v>
      </c>
      <c r="O21" s="20">
        <f t="shared" si="45"/>
        <v>0</v>
      </c>
      <c r="P21" s="19">
        <f t="shared" si="46"/>
        <v>36.474350995881096</v>
      </c>
      <c r="Q21" s="19">
        <f t="shared" si="47"/>
        <v>100</v>
      </c>
      <c r="R21" s="19">
        <f t="shared" si="48"/>
        <v>0</v>
      </c>
      <c r="S21" s="20">
        <f t="shared" si="49"/>
        <v>0</v>
      </c>
      <c r="T21" s="21">
        <f t="shared" si="50"/>
        <v>23.752480261381486</v>
      </c>
      <c r="U21" s="21">
        <f t="shared" si="51"/>
        <v>65.121049759223297</v>
      </c>
      <c r="V21" s="21">
        <f t="shared" si="52"/>
        <v>0</v>
      </c>
      <c r="W21" s="174" t="str">
        <f t="shared" si="53"/>
        <v xml:space="preserve">
G15</v>
      </c>
      <c r="X21" s="33">
        <f t="shared" si="54"/>
        <v>0</v>
      </c>
      <c r="Y21" s="32">
        <f t="shared" si="55"/>
        <v>3</v>
      </c>
      <c r="Z21" s="32">
        <f t="shared" si="56"/>
        <v>5</v>
      </c>
      <c r="AA21" s="32">
        <f t="shared" si="57"/>
        <v>2</v>
      </c>
      <c r="AB21" s="32">
        <f t="shared" si="58"/>
        <v>4</v>
      </c>
      <c r="AC21" s="32">
        <f t="shared" si="59"/>
        <v>0</v>
      </c>
      <c r="AD21" s="32">
        <f t="shared" si="60"/>
        <v>0</v>
      </c>
      <c r="AE21" s="32">
        <f t="shared" si="61"/>
        <v>0</v>
      </c>
      <c r="AF21" s="32">
        <f t="shared" si="62"/>
        <v>0</v>
      </c>
      <c r="AG21" s="32">
        <f t="shared" si="63"/>
        <v>1</v>
      </c>
      <c r="AH21" s="32">
        <f t="shared" si="64"/>
        <v>0</v>
      </c>
      <c r="AI21" s="32">
        <f t="shared" si="65"/>
        <v>0</v>
      </c>
      <c r="AJ21" s="33">
        <f t="shared" si="66"/>
        <v>0</v>
      </c>
      <c r="AK21" s="32">
        <f t="shared" si="67"/>
        <v>36.110548975256037</v>
      </c>
      <c r="AL21" s="32">
        <f t="shared" si="68"/>
        <v>25.416822253506098</v>
      </c>
      <c r="AM21" s="32">
        <f t="shared" si="69"/>
        <v>36.474350995881096</v>
      </c>
      <c r="AN21" s="32">
        <f t="shared" si="70"/>
        <v>30.643297748433206</v>
      </c>
      <c r="AO21" s="32">
        <f t="shared" si="71"/>
        <v>0</v>
      </c>
      <c r="AP21" s="32">
        <f t="shared" si="72"/>
        <v>0</v>
      </c>
      <c r="AQ21" s="32">
        <f t="shared" si="73"/>
        <v>0</v>
      </c>
      <c r="AR21" s="32">
        <f t="shared" si="74"/>
        <v>0</v>
      </c>
      <c r="AS21" s="32">
        <f t="shared" si="75"/>
        <v>100</v>
      </c>
      <c r="AT21" s="32">
        <f t="shared" si="76"/>
        <v>0</v>
      </c>
      <c r="AU21" s="32">
        <f t="shared" si="77"/>
        <v>0</v>
      </c>
      <c r="AV21" s="7">
        <f t="array" ref="AV21">_xlfn.IFS(BK21=0,0,BK21&gt;0,(LOG(0.01*BZ21/10^-BK21)))</f>
        <v>0</v>
      </c>
      <c r="AW21" s="8">
        <f t="array" ref="AW21">_xlfn.IFS(BL21=0,0,BL21&gt;0,(LOG(0.01*CA21/10^-BL21)))</f>
        <v>23.515568566505184</v>
      </c>
      <c r="AX21" s="8">
        <f t="array" ref="AX21">_xlfn.IFS(BM21=0,0,BM21&gt;0,(LOG(0.01*CB21/10^-BM21)))</f>
        <v>16.551701466919049</v>
      </c>
      <c r="AY21" s="8">
        <f t="array" ref="AY21">_xlfn.IFS(BN21=0,0,BN21&gt;0,(LOG(0.01*CC21/10^-BN21)))</f>
        <v>23.752480261381486</v>
      </c>
      <c r="AZ21" s="8">
        <f t="array" ref="AZ21">_xlfn.IFS(BO21=0,0,BO21&gt;0,(LOG(0.01*CD21/10^-BO21)))</f>
        <v>19.955237174624141</v>
      </c>
      <c r="BA21" s="8">
        <f t="array" ref="BA21">_xlfn.IFS(BP21=0,0,BP21&gt;0,(LOG(0.01*CE21/10^-BP21)))</f>
        <v>0</v>
      </c>
      <c r="BB21" s="8">
        <f t="array" ref="BB21">_xlfn.IFS(BQ21=0,0,BQ21&gt;0,(LOG(0.01*CF21/10^-BQ21)))</f>
        <v>0</v>
      </c>
      <c r="BC21" s="8">
        <f t="array" ref="BC21">_xlfn.IFS(BR21=0,0,BR21&gt;0,(LOG(0.01*CG21/10^-BR21)))</f>
        <v>0</v>
      </c>
      <c r="BD21" s="8">
        <f t="array" ref="BD21">_xlfn.IFS(BS21=0,0,BS21&gt;0,(LOG(0.01*CH21/10^-BS21)))</f>
        <v>0</v>
      </c>
      <c r="BE21" s="8">
        <f t="array" ref="BE21">_xlfn.IFS(BT21=0,0,BT21&gt;0,(LOG(0.01*CI21/10^-BT21)))</f>
        <v>65.121049759223297</v>
      </c>
      <c r="BF21" s="8">
        <f t="array" ref="BF21">_xlfn.IFS(BU21=0,0,BU21&gt;0,(LOG(0.01*CJ21/10^-BU21)))</f>
        <v>0</v>
      </c>
      <c r="BG21" s="8">
        <f t="array" ref="BG21">_xlfn.IFS(BV21=0,0,BV21&gt;0,(LOG(0.01*CK21/10^-BV21)))</f>
        <v>0</v>
      </c>
      <c r="BH21" s="8">
        <f t="array" ref="BH21">_xlfn.IFS(BW21=0,0,BW21&gt;0,(LOG(0.01*CL21/10^-BW21)))</f>
        <v>1.5910037753902282</v>
      </c>
      <c r="BI21" s="8">
        <f t="array" ref="BI21">_xlfn.IFS(BX21=0,0,BX21&gt;0,(LOG(0.01*CM21/10^-BX21)))</f>
        <v>11.752065157397928</v>
      </c>
      <c r="BJ21" s="8">
        <f t="array" ref="BJ21">_xlfn.IFS(BY21=0,0,BY21&gt;0,(LOG(0.01*CN21/10^-BY21)))</f>
        <v>5.8317718325498733</v>
      </c>
      <c r="BK21" s="33">
        <f t="shared" si="5"/>
        <v>0</v>
      </c>
      <c r="BL21" s="32">
        <f t="shared" si="6"/>
        <v>24.485373781148429</v>
      </c>
      <c r="BM21" s="32">
        <f t="shared" si="7"/>
        <v>17.513876716330703</v>
      </c>
      <c r="BN21" s="32">
        <f t="shared" si="8"/>
        <v>24.71505376344086</v>
      </c>
      <c r="BO21" s="32">
        <f t="shared" si="9"/>
        <v>20.914239482200649</v>
      </c>
      <c r="BP21" s="32">
        <f t="shared" si="10"/>
        <v>0</v>
      </c>
      <c r="BQ21" s="32">
        <f t="shared" si="11"/>
        <v>0</v>
      </c>
      <c r="BR21" s="32">
        <f t="shared" si="12"/>
        <v>0</v>
      </c>
      <c r="BS21" s="32">
        <f t="shared" si="13"/>
        <v>0</v>
      </c>
      <c r="BT21" s="32">
        <f t="shared" si="14"/>
        <v>66.157450796626051</v>
      </c>
      <c r="BU21" s="32">
        <f t="shared" si="15"/>
        <v>0</v>
      </c>
      <c r="BV21" s="32">
        <f t="shared" si="16"/>
        <v>0</v>
      </c>
      <c r="BW21" s="32">
        <f t="shared" si="17"/>
        <v>2.639812017455522</v>
      </c>
      <c r="BX21" s="32">
        <f t="shared" si="18"/>
        <v>12.802236198462614</v>
      </c>
      <c r="BY21" s="32">
        <f t="shared" si="19"/>
        <v>6.8897637795275593</v>
      </c>
      <c r="BZ21" s="38"/>
      <c r="CA21" s="36">
        <v>10.72</v>
      </c>
      <c r="CB21" s="36">
        <v>10.91</v>
      </c>
      <c r="CC21" s="36">
        <v>10.9</v>
      </c>
      <c r="CD21" s="36">
        <v>10.99</v>
      </c>
      <c r="CE21" s="36"/>
      <c r="CF21" s="36"/>
      <c r="CG21" s="36"/>
      <c r="CH21" s="36"/>
      <c r="CI21" s="36">
        <v>9.1959999999999997</v>
      </c>
      <c r="CJ21" s="36"/>
      <c r="CK21" s="36"/>
      <c r="CL21" s="36">
        <v>8.9369999999999994</v>
      </c>
      <c r="CM21" s="36">
        <v>8.9090000000000007</v>
      </c>
      <c r="CN21" s="36">
        <v>8.75</v>
      </c>
      <c r="CO21" s="30"/>
      <c r="CP21" s="158"/>
      <c r="CQ21" s="159">
        <v>226</v>
      </c>
      <c r="CR21" s="159">
        <v>119.9</v>
      </c>
      <c r="CS21" s="159">
        <v>91.94</v>
      </c>
      <c r="CT21" s="159">
        <v>103.4</v>
      </c>
      <c r="CU21" s="159"/>
      <c r="CV21" s="159"/>
      <c r="CW21" s="159"/>
      <c r="CX21" s="159"/>
      <c r="CY21" s="159">
        <v>705.9</v>
      </c>
      <c r="CZ21" s="159"/>
      <c r="DA21" s="159"/>
      <c r="DB21" s="159">
        <v>78.64</v>
      </c>
      <c r="DC21" s="159">
        <v>183.2</v>
      </c>
      <c r="DD21" s="159">
        <v>157.5</v>
      </c>
      <c r="DE21" s="206" t="str">
        <f>IF(VLOOKUP($A21,'B-Ligands'!$A:$G,3,FALSE)="","",VLOOKUP($A21,'B-Ligands'!$A:$G,3,FALSE))</f>
        <v/>
      </c>
      <c r="DF21" s="207" t="str">
        <f>IF(VLOOKUP($A21,'B-Ligands'!$A:$G,4,FALSE)="","",VLOOKUP($A21,'B-Ligands'!$A:$G,4,FALSE))</f>
        <v>Melatonin</v>
      </c>
      <c r="DG21" s="158">
        <v>10.982506941956</v>
      </c>
      <c r="DH21" s="159">
        <v>12.248817563232402</v>
      </c>
      <c r="DI21" s="159">
        <v>16.417717693008171</v>
      </c>
      <c r="DJ21" s="159">
        <v>5.4735951164869192</v>
      </c>
      <c r="DK21" s="159">
        <v>5.6405930802520228</v>
      </c>
      <c r="DL21" s="159">
        <v>3.6340445997069999</v>
      </c>
      <c r="DM21" s="159">
        <v>14</v>
      </c>
      <c r="DN21" s="159">
        <v>5.7410564101749548</v>
      </c>
      <c r="DO21" s="159">
        <v>12.251677669795653</v>
      </c>
      <c r="DP21" s="159">
        <v>7.7901594537500953</v>
      </c>
      <c r="DQ21" s="159">
        <v>12.095628036027016</v>
      </c>
      <c r="DR21" s="159">
        <v>12.040821905898907</v>
      </c>
      <c r="DS21" s="159">
        <v>7.4432292756478597</v>
      </c>
      <c r="DT21" s="159">
        <v>13.881703899290237</v>
      </c>
      <c r="DU21" s="159">
        <v>9.4501961377803543</v>
      </c>
      <c r="DV21" s="75">
        <f t="shared" si="20"/>
        <v>0</v>
      </c>
      <c r="DW21" s="76">
        <f t="shared" si="21"/>
        <v>18.450760559810291</v>
      </c>
      <c r="DX21" s="76">
        <f t="shared" si="22"/>
        <v>7.3030857420006638</v>
      </c>
      <c r="DY21" s="76">
        <f t="shared" si="23"/>
        <v>16.797004170635336</v>
      </c>
      <c r="DZ21" s="76">
        <f t="shared" si="24"/>
        <v>18.331405674699027</v>
      </c>
      <c r="EA21" s="76">
        <f t="shared" si="25"/>
        <v>0</v>
      </c>
      <c r="EB21" s="76">
        <f t="shared" si="26"/>
        <v>0</v>
      </c>
      <c r="EC21" s="76">
        <f t="shared" si="27"/>
        <v>0</v>
      </c>
      <c r="ED21" s="76">
        <f t="shared" si="28"/>
        <v>0</v>
      </c>
      <c r="EE21" s="76">
        <f t="shared" si="29"/>
        <v>90.614319795493742</v>
      </c>
      <c r="EF21" s="76">
        <f t="shared" si="30"/>
        <v>0</v>
      </c>
      <c r="EG21" s="76">
        <f t="shared" si="31"/>
        <v>0</v>
      </c>
      <c r="EH21" s="76">
        <f t="shared" si="32"/>
        <v>10.565306681776931</v>
      </c>
      <c r="EI21" s="76">
        <f t="shared" si="33"/>
        <v>13.197227179681228</v>
      </c>
      <c r="EJ21" s="76">
        <f t="shared" si="34"/>
        <v>16.666320751835034</v>
      </c>
    </row>
    <row r="22" spans="1:140" s="29" customFormat="1" x14ac:dyDescent="0.2">
      <c r="A22" s="35" t="s">
        <v>103</v>
      </c>
      <c r="B22" t="str">
        <f>IF(VLOOKUP($A22,'B-Ligands'!$A:$G,5,FALSE)="","",VLOOKUP($A22,'B-Ligands'!$A:$G,5,FALSE))</f>
        <v>Guide To Pharmacology</v>
      </c>
      <c r="C22" s="19">
        <f>IF(VLOOKUP($A22,'B-Ligands'!$A:$G,6,FALSE)="","",VLOOKUP($A22,'B-Ligands'!$A:$G,6,FALSE))</f>
        <v>573</v>
      </c>
      <c r="D22" t="str">
        <f>IF(VLOOKUP($A22,'B-Ligands'!$A:$G,7,FALSE)="","",VLOOKUP($A22,'B-Ligands'!$A:$G,7,FALSE))</f>
        <v>Phys</v>
      </c>
      <c r="E22" s="20" t="str">
        <f t="shared" si="78"/>
        <v/>
      </c>
      <c r="F22" s="19">
        <f t="shared" si="79"/>
        <v>1</v>
      </c>
      <c r="G22" s="19">
        <f t="shared" si="80"/>
        <v>1</v>
      </c>
      <c r="H22" s="19" t="str">
        <f t="shared" si="81"/>
        <v/>
      </c>
      <c r="I22" s="238">
        <f t="shared" si="39"/>
        <v>2</v>
      </c>
      <c r="J22" s="174" t="str">
        <f t="shared" si="40"/>
        <v xml:space="preserve">
Gi/o
</v>
      </c>
      <c r="K22" s="20">
        <f t="shared" si="41"/>
        <v>0</v>
      </c>
      <c r="L22" s="19">
        <f t="shared" si="42"/>
        <v>1</v>
      </c>
      <c r="M22" s="19">
        <f t="shared" si="43"/>
        <v>2</v>
      </c>
      <c r="N22" s="19">
        <f t="shared" si="44"/>
        <v>0</v>
      </c>
      <c r="O22" s="20">
        <f t="shared" si="45"/>
        <v>0</v>
      </c>
      <c r="P22" s="19">
        <f t="shared" si="46"/>
        <v>100</v>
      </c>
      <c r="Q22" s="19">
        <f t="shared" si="47"/>
        <v>80.92997474766419</v>
      </c>
      <c r="R22" s="19">
        <f t="shared" si="48"/>
        <v>0</v>
      </c>
      <c r="S22" s="20">
        <f t="shared" si="49"/>
        <v>0</v>
      </c>
      <c r="T22" s="21">
        <f t="shared" si="50"/>
        <v>80.294743520219143</v>
      </c>
      <c r="U22" s="21">
        <f t="shared" si="51"/>
        <v>64.982515654615085</v>
      </c>
      <c r="V22" s="21">
        <f t="shared" si="52"/>
        <v>0</v>
      </c>
      <c r="W22" s="174" t="str">
        <f t="shared" si="53"/>
        <v xml:space="preserve">
Gi1</v>
      </c>
      <c r="X22" s="33">
        <f t="shared" si="54"/>
        <v>0</v>
      </c>
      <c r="Y22" s="32">
        <f t="shared" si="55"/>
        <v>1</v>
      </c>
      <c r="Z22" s="32">
        <f t="shared" si="56"/>
        <v>4</v>
      </c>
      <c r="AA22" s="32">
        <f t="shared" si="57"/>
        <v>6</v>
      </c>
      <c r="AB22" s="32">
        <f t="shared" si="58"/>
        <v>2</v>
      </c>
      <c r="AC22" s="32">
        <f t="shared" si="59"/>
        <v>5</v>
      </c>
      <c r="AD22" s="32">
        <f t="shared" si="60"/>
        <v>0</v>
      </c>
      <c r="AE22" s="32">
        <f t="shared" si="61"/>
        <v>0</v>
      </c>
      <c r="AF22" s="32">
        <f t="shared" si="62"/>
        <v>0</v>
      </c>
      <c r="AG22" s="32">
        <f t="shared" si="63"/>
        <v>3</v>
      </c>
      <c r="AH22" s="32">
        <f t="shared" si="64"/>
        <v>0</v>
      </c>
      <c r="AI22" s="32">
        <f t="shared" si="65"/>
        <v>0</v>
      </c>
      <c r="AJ22" s="33">
        <f t="shared" si="66"/>
        <v>0</v>
      </c>
      <c r="AK22" s="32">
        <f t="shared" si="67"/>
        <v>100</v>
      </c>
      <c r="AL22" s="32">
        <f t="shared" si="68"/>
        <v>73.077980393638413</v>
      </c>
      <c r="AM22" s="32">
        <f t="shared" si="69"/>
        <v>65.66515537631453</v>
      </c>
      <c r="AN22" s="32">
        <f t="shared" si="70"/>
        <v>99.862667711821928</v>
      </c>
      <c r="AO22" s="32">
        <f t="shared" si="71"/>
        <v>70.058894794093348</v>
      </c>
      <c r="AP22" s="32">
        <f t="shared" si="72"/>
        <v>0</v>
      </c>
      <c r="AQ22" s="32">
        <f t="shared" si="73"/>
        <v>0</v>
      </c>
      <c r="AR22" s="32">
        <f t="shared" si="74"/>
        <v>0</v>
      </c>
      <c r="AS22" s="32">
        <f t="shared" si="75"/>
        <v>80.92997474766419</v>
      </c>
      <c r="AT22" s="32">
        <f t="shared" si="76"/>
        <v>0</v>
      </c>
      <c r="AU22" s="32">
        <f t="shared" si="77"/>
        <v>0</v>
      </c>
      <c r="AV22" s="7">
        <f t="array" ref="AV22">_xlfn.IFS(BK22=0,0,BK22&gt;0,(LOG(0.01*BZ22/10^-BK22)))</f>
        <v>0</v>
      </c>
      <c r="AW22" s="8">
        <f t="array" ref="AW22">_xlfn.IFS(BL22=0,0,BL22&gt;0,(LOG(0.01*CA22/10^-BL22)))</f>
        <v>80.294743520219143</v>
      </c>
      <c r="AX22" s="8">
        <f t="array" ref="AX22">_xlfn.IFS(BM22=0,0,BM22&gt;0,(LOG(0.01*CB22/10^-BM22)))</f>
        <v>58.677776926827995</v>
      </c>
      <c r="AY22" s="8">
        <f t="array" ref="AY22">_xlfn.IFS(BN22=0,0,BN22&gt;0,(LOG(0.01*CC22/10^-BN22)))</f>
        <v>52.725668091565147</v>
      </c>
      <c r="AZ22" s="8">
        <f t="array" ref="AZ22">_xlfn.IFS(BO22=0,0,BO22&gt;0,(LOG(0.01*CD22/10^-BO22)))</f>
        <v>80.184472911656115</v>
      </c>
      <c r="BA22" s="8">
        <f t="array" ref="BA22">_xlfn.IFS(BP22=0,0,BP22&gt;0,(LOG(0.01*CE22/10^-BP22)))</f>
        <v>56.253609888017415</v>
      </c>
      <c r="BB22" s="8">
        <f t="array" ref="BB22">_xlfn.IFS(BQ22=0,0,BQ22&gt;0,(LOG(0.01*CF22/10^-BQ22)))</f>
        <v>0</v>
      </c>
      <c r="BC22" s="8">
        <f t="array" ref="BC22">_xlfn.IFS(BR22=0,0,BR22&gt;0,(LOG(0.01*CG22/10^-BR22)))</f>
        <v>0</v>
      </c>
      <c r="BD22" s="8">
        <f t="array" ref="BD22">_xlfn.IFS(BS22=0,0,BS22&gt;0,(LOG(0.01*CH22/10^-BS22)))</f>
        <v>0</v>
      </c>
      <c r="BE22" s="8">
        <f t="array" ref="BE22">_xlfn.IFS(BT22=0,0,BT22&gt;0,(LOG(0.01*CI22/10^-BT22)))</f>
        <v>64.982515654615085</v>
      </c>
      <c r="BF22" s="8">
        <f t="array" ref="BF22">_xlfn.IFS(BU22=0,0,BU22&gt;0,(LOG(0.01*CJ22/10^-BU22)))</f>
        <v>0</v>
      </c>
      <c r="BG22" s="8">
        <f t="array" ref="BG22">_xlfn.IFS(BV22=0,0,BV22&gt;0,(LOG(0.01*CK22/10^-BV22)))</f>
        <v>0</v>
      </c>
      <c r="BH22" s="8">
        <f t="array" ref="BH22">_xlfn.IFS(BW22=0,0,BW22&gt;0,(LOG(0.01*CL22/10^-BW22)))</f>
        <v>98.890421018800907</v>
      </c>
      <c r="BI22" s="8">
        <f t="array" ref="BI22">_xlfn.IFS(BX22=0,0,BX22&gt;0,(LOG(0.01*CM22/10^-BX22)))</f>
        <v>82.184262593258907</v>
      </c>
      <c r="BJ22" s="8">
        <f t="array" ref="BJ22">_xlfn.IFS(BY22=0,0,BY22&gt;0,(LOG(0.01*CN22/10^-BY22)))</f>
        <v>98.884568814918339</v>
      </c>
      <c r="BK22" s="33">
        <f t="shared" si="5"/>
        <v>0</v>
      </c>
      <c r="BL22" s="32">
        <f t="shared" si="6"/>
        <v>81.332611050920903</v>
      </c>
      <c r="BM22" s="32">
        <f t="shared" si="7"/>
        <v>59.699094361671044</v>
      </c>
      <c r="BN22" s="32">
        <f t="shared" si="8"/>
        <v>53.763440860215056</v>
      </c>
      <c r="BO22" s="32">
        <f t="shared" si="9"/>
        <v>81.209546925566343</v>
      </c>
      <c r="BP22" s="32">
        <f t="shared" si="10"/>
        <v>57.308584686774942</v>
      </c>
      <c r="BQ22" s="32">
        <f t="shared" si="11"/>
        <v>0</v>
      </c>
      <c r="BR22" s="32">
        <f t="shared" si="12"/>
        <v>0</v>
      </c>
      <c r="BS22" s="32">
        <f t="shared" si="13"/>
        <v>0</v>
      </c>
      <c r="BT22" s="32">
        <f t="shared" si="14"/>
        <v>66.007497656982196</v>
      </c>
      <c r="BU22" s="32">
        <f t="shared" si="15"/>
        <v>0</v>
      </c>
      <c r="BV22" s="32">
        <f t="shared" si="16"/>
        <v>0</v>
      </c>
      <c r="BW22" s="32">
        <f t="shared" si="17"/>
        <v>100</v>
      </c>
      <c r="BX22" s="32">
        <f t="shared" si="18"/>
        <v>83.298392732354998</v>
      </c>
      <c r="BY22" s="32">
        <f t="shared" si="19"/>
        <v>100</v>
      </c>
      <c r="BZ22" s="31"/>
      <c r="CA22" s="30">
        <v>9.1649999999999991</v>
      </c>
      <c r="CB22" s="30">
        <v>9.5210000000000008</v>
      </c>
      <c r="CC22" s="30">
        <v>9.1669999999999998</v>
      </c>
      <c r="CD22" s="30">
        <v>9.4390000000000001</v>
      </c>
      <c r="CE22" s="30">
        <v>8.8109999999999999</v>
      </c>
      <c r="CF22" s="30"/>
      <c r="CG22" s="30"/>
      <c r="CH22" s="30"/>
      <c r="CI22" s="30">
        <v>9.4410000000000007</v>
      </c>
      <c r="CJ22" s="30"/>
      <c r="CK22" s="30"/>
      <c r="CL22" s="30">
        <v>7.77</v>
      </c>
      <c r="CM22" s="30">
        <v>7.6890000000000001</v>
      </c>
      <c r="CN22" s="30">
        <v>7.6660000000000004</v>
      </c>
      <c r="CO22" s="30"/>
      <c r="CP22" s="160"/>
      <c r="CQ22" s="161">
        <v>750.7</v>
      </c>
      <c r="CR22" s="161">
        <v>408.7</v>
      </c>
      <c r="CS22" s="161">
        <v>200</v>
      </c>
      <c r="CT22" s="161">
        <v>401.5</v>
      </c>
      <c r="CU22" s="161">
        <v>197.6</v>
      </c>
      <c r="CV22" s="161"/>
      <c r="CW22" s="161"/>
      <c r="CX22" s="161"/>
      <c r="CY22" s="161">
        <v>704.3</v>
      </c>
      <c r="CZ22" s="161"/>
      <c r="DA22" s="161"/>
      <c r="DB22" s="161">
        <v>2979</v>
      </c>
      <c r="DC22" s="161">
        <v>1192</v>
      </c>
      <c r="DD22" s="161">
        <v>2286</v>
      </c>
      <c r="DE22" s="206" t="str">
        <f>IF(VLOOKUP($A22,'B-Ligands'!$A:$G,3,FALSE)="","",VLOOKUP($A22,'B-Ligands'!$A:$G,3,FALSE))</f>
        <v>C5a</v>
      </c>
      <c r="DF22" s="207" t="str">
        <f>IF(VLOOKUP($A22,'B-Ligands'!$A:$G,4,FALSE)="","",VLOOKUP($A22,'B-Ligands'!$A:$G,4,FALSE))</f>
        <v>C5a anaphylatoxin</v>
      </c>
      <c r="DG22" s="160">
        <v>17.313394107049046</v>
      </c>
      <c r="DH22" s="161">
        <v>21.216173640516562</v>
      </c>
      <c r="DI22" s="161">
        <v>16.809793407769011</v>
      </c>
      <c r="DJ22" s="161">
        <v>15.238532809383198</v>
      </c>
      <c r="DK22" s="161">
        <v>18.243291075043636</v>
      </c>
      <c r="DL22" s="161">
        <v>15.596135255993369</v>
      </c>
      <c r="DM22" s="161">
        <v>8.4043285280118152</v>
      </c>
      <c r="DN22" s="161">
        <v>18.406285127233456</v>
      </c>
      <c r="DO22" s="161">
        <v>8.7586007112867748</v>
      </c>
      <c r="DP22" s="161">
        <v>6.2404158700239281</v>
      </c>
      <c r="DQ22" s="161">
        <v>8.3063648262707552</v>
      </c>
      <c r="DR22" s="161">
        <v>12.61687736286399</v>
      </c>
      <c r="DS22" s="161">
        <v>24.850086977189907</v>
      </c>
      <c r="DT22" s="161">
        <v>16.514067288939462</v>
      </c>
      <c r="DU22" s="161">
        <v>9.2008570598341723</v>
      </c>
      <c r="DV22" s="75">
        <f t="shared" si="20"/>
        <v>0</v>
      </c>
      <c r="DW22" s="76">
        <f t="shared" si="21"/>
        <v>35.383383107611216</v>
      </c>
      <c r="DX22" s="76">
        <f t="shared" si="22"/>
        <v>24.313207788211749</v>
      </c>
      <c r="DY22" s="76">
        <f t="shared" si="23"/>
        <v>13.124623118365376</v>
      </c>
      <c r="DZ22" s="76">
        <f t="shared" si="24"/>
        <v>22.008090445327703</v>
      </c>
      <c r="EA22" s="76">
        <f t="shared" si="25"/>
        <v>12.669805484282728</v>
      </c>
      <c r="EB22" s="76">
        <f t="shared" si="26"/>
        <v>0</v>
      </c>
      <c r="EC22" s="76">
        <f t="shared" si="27"/>
        <v>0</v>
      </c>
      <c r="ED22" s="76">
        <f t="shared" si="28"/>
        <v>0</v>
      </c>
      <c r="EE22" s="76">
        <f t="shared" si="29"/>
        <v>112.86106802322766</v>
      </c>
      <c r="EF22" s="76">
        <f t="shared" si="30"/>
        <v>0</v>
      </c>
      <c r="EG22" s="76">
        <f t="shared" si="31"/>
        <v>0</v>
      </c>
      <c r="EH22" s="76">
        <f t="shared" si="32"/>
        <v>119.87885606736297</v>
      </c>
      <c r="EI22" s="76">
        <f t="shared" si="33"/>
        <v>72.180885492598151</v>
      </c>
      <c r="EJ22" s="76">
        <f t="shared" si="34"/>
        <v>248.45511511959091</v>
      </c>
    </row>
    <row r="23" spans="1:140" s="29" customFormat="1" x14ac:dyDescent="0.2">
      <c r="A23" s="35" t="s">
        <v>40</v>
      </c>
      <c r="B23" t="str">
        <f>IF(VLOOKUP($A23,'B-Ligands'!$A:$G,5,FALSE)="","",VLOOKUP($A23,'B-Ligands'!$A:$G,5,FALSE))</f>
        <v>Guide To Pharmacology</v>
      </c>
      <c r="C23" s="19">
        <f>IF(VLOOKUP($A23,'B-Ligands'!$A:$G,6,FALSE)="","",VLOOKUP($A23,'B-Ligands'!$A:$G,6,FALSE))</f>
        <v>484</v>
      </c>
      <c r="D23" t="str">
        <f>IF(VLOOKUP($A23,'B-Ligands'!$A:$G,7,FALSE)="","",VLOOKUP($A23,'B-Ligands'!$A:$G,7,FALSE))</f>
        <v>Phys</v>
      </c>
      <c r="E23" s="20">
        <f t="shared" si="78"/>
        <v>1</v>
      </c>
      <c r="F23" s="19">
        <f t="shared" si="79"/>
        <v>1</v>
      </c>
      <c r="G23" s="19">
        <f t="shared" si="80"/>
        <v>1</v>
      </c>
      <c r="H23" s="19">
        <f t="shared" si="81"/>
        <v>1</v>
      </c>
      <c r="I23" s="238">
        <f t="shared" si="39"/>
        <v>4</v>
      </c>
      <c r="J23" s="174" t="str">
        <f t="shared" si="40"/>
        <v xml:space="preserve">
Gs
</v>
      </c>
      <c r="K23" s="20">
        <f t="shared" si="41"/>
        <v>1</v>
      </c>
      <c r="L23" s="19">
        <f t="shared" si="42"/>
        <v>4</v>
      </c>
      <c r="M23" s="19">
        <f t="shared" si="43"/>
        <v>3</v>
      </c>
      <c r="N23" s="19">
        <f t="shared" si="44"/>
        <v>2</v>
      </c>
      <c r="O23" s="20">
        <f t="shared" si="45"/>
        <v>100</v>
      </c>
      <c r="P23" s="19">
        <f t="shared" si="46"/>
        <v>50.16760673443116</v>
      </c>
      <c r="Q23" s="19">
        <f t="shared" si="47"/>
        <v>77.792492181368942</v>
      </c>
      <c r="R23" s="19">
        <f t="shared" si="48"/>
        <v>92.840945864478414</v>
      </c>
      <c r="S23" s="20">
        <f t="shared" si="49"/>
        <v>83.47863903811681</v>
      </c>
      <c r="T23" s="21">
        <f t="shared" si="50"/>
        <v>41.879235339897768</v>
      </c>
      <c r="U23" s="21">
        <f t="shared" si="51"/>
        <v>64.940113746840225</v>
      </c>
      <c r="V23" s="21">
        <f t="shared" si="52"/>
        <v>77.502358077781366</v>
      </c>
      <c r="W23" s="174" t="str">
        <f t="shared" si="53"/>
        <v xml:space="preserve">
GsL</v>
      </c>
      <c r="X23" s="33">
        <f t="shared" si="54"/>
        <v>1</v>
      </c>
      <c r="Y23" s="32">
        <f t="shared" si="55"/>
        <v>0</v>
      </c>
      <c r="Z23" s="32">
        <f t="shared" si="56"/>
        <v>0</v>
      </c>
      <c r="AA23" s="32">
        <f t="shared" si="57"/>
        <v>7</v>
      </c>
      <c r="AB23" s="32">
        <f t="shared" si="58"/>
        <v>5</v>
      </c>
      <c r="AC23" s="32">
        <f t="shared" si="59"/>
        <v>4</v>
      </c>
      <c r="AD23" s="32">
        <f t="shared" si="60"/>
        <v>9</v>
      </c>
      <c r="AE23" s="32">
        <f t="shared" si="61"/>
        <v>0</v>
      </c>
      <c r="AF23" s="32">
        <f t="shared" si="62"/>
        <v>6</v>
      </c>
      <c r="AG23" s="32">
        <f t="shared" si="63"/>
        <v>3</v>
      </c>
      <c r="AH23" s="32">
        <f t="shared" si="64"/>
        <v>2</v>
      </c>
      <c r="AI23" s="32">
        <f t="shared" si="65"/>
        <v>8</v>
      </c>
      <c r="AJ23" s="33">
        <f t="shared" si="66"/>
        <v>100</v>
      </c>
      <c r="AK23" s="32">
        <f t="shared" si="67"/>
        <v>0</v>
      </c>
      <c r="AL23" s="32">
        <f t="shared" si="68"/>
        <v>0</v>
      </c>
      <c r="AM23" s="32">
        <f t="shared" si="69"/>
        <v>16.703803366912727</v>
      </c>
      <c r="AN23" s="32">
        <f t="shared" si="70"/>
        <v>35.751115088301496</v>
      </c>
      <c r="AO23" s="32">
        <f t="shared" si="71"/>
        <v>50.16760673443116</v>
      </c>
      <c r="AP23" s="32">
        <f t="shared" si="72"/>
        <v>4.0988645771448891</v>
      </c>
      <c r="AQ23" s="32">
        <f t="shared" si="73"/>
        <v>0</v>
      </c>
      <c r="AR23" s="32">
        <f t="shared" si="74"/>
        <v>23.550056544649486</v>
      </c>
      <c r="AS23" s="32">
        <f t="shared" si="75"/>
        <v>77.792492181368942</v>
      </c>
      <c r="AT23" s="32">
        <f t="shared" si="76"/>
        <v>92.840945864478414</v>
      </c>
      <c r="AU23" s="32">
        <f t="shared" si="77"/>
        <v>14.634932923443017</v>
      </c>
      <c r="AV23" s="7">
        <f t="array" ref="AV23">_xlfn.IFS(BK23=0,0,BK23&gt;0,(LOG(0.01*BZ23/10^-BK23)))</f>
        <v>83.47863903811681</v>
      </c>
      <c r="AW23" s="8">
        <f t="array" ref="AW23">_xlfn.IFS(BL23=0,0,BL23&gt;0,(LOG(0.01*CA23/10^-BL23)))</f>
        <v>0</v>
      </c>
      <c r="AX23" s="8">
        <f t="array" ref="AX23">_xlfn.IFS(BM23=0,0,BM23&gt;0,(LOG(0.01*CB23/10^-BM23)))</f>
        <v>0</v>
      </c>
      <c r="AY23" s="8">
        <f t="array" ref="AY23">_xlfn.IFS(BN23=0,0,BN23&gt;0,(LOG(0.01*CC23/10^-BN23)))</f>
        <v>13.944107718301876</v>
      </c>
      <c r="AZ23" s="8">
        <f t="array" ref="AZ23">_xlfn.IFS(BO23=0,0,BO23&gt;0,(LOG(0.01*CD23/10^-BO23)))</f>
        <v>29.844544316664919</v>
      </c>
      <c r="BA23" s="8">
        <f t="array" ref="BA23">_xlfn.IFS(BP23=0,0,BP23&gt;0,(LOG(0.01*CE23/10^-BP23)))</f>
        <v>41.879235339897768</v>
      </c>
      <c r="BB23" s="8">
        <f t="array" ref="BB23">_xlfn.IFS(BQ23=0,0,BQ23&gt;0,(LOG(0.01*CF23/10^-BQ23)))</f>
        <v>3.4216763650160145</v>
      </c>
      <c r="BC23" s="8">
        <f t="array" ref="BC23">_xlfn.IFS(BR23=0,0,BR23&gt;0,(LOG(0.01*CG23/10^-BR23)))</f>
        <v>0</v>
      </c>
      <c r="BD23" s="8">
        <f t="array" ref="BD23">_xlfn.IFS(BS23=0,0,BS23&gt;0,(LOG(0.01*CH23/10^-BS23)))</f>
        <v>19.659266696180349</v>
      </c>
      <c r="BE23" s="8">
        <f t="array" ref="BE23">_xlfn.IFS(BT23=0,0,BT23&gt;0,(LOG(0.01*CI23/10^-BT23)))</f>
        <v>64.940113746840225</v>
      </c>
      <c r="BF23" s="8">
        <f t="array" ref="BF23">_xlfn.IFS(BU23=0,0,BU23&gt;0,(LOG(0.01*CJ23/10^-BU23)))</f>
        <v>77.502358077781366</v>
      </c>
      <c r="BG23" s="8">
        <f t="array" ref="BG23">_xlfn.IFS(BV23=0,0,BV23&gt;0,(LOG(0.01*CK23/10^-BV23)))</f>
        <v>12.217042828631511</v>
      </c>
      <c r="BH23" s="8">
        <f t="array" ref="BH23">_xlfn.IFS(BW23=0,0,BW23&gt;0,(LOG(0.01*CL23/10^-BW23)))</f>
        <v>9.628793306593268</v>
      </c>
      <c r="BI23" s="8">
        <f t="array" ref="BI23">_xlfn.IFS(BX23=0,0,BX23&gt;0,(LOG(0.01*CM23/10^-BX23)))</f>
        <v>12.874557732504602</v>
      </c>
      <c r="BJ23" s="8">
        <f t="array" ref="BJ23">_xlfn.IFS(BY23=0,0,BY23&gt;0,(LOG(0.01*CN23/10^-BY23)))</f>
        <v>13.371719900338189</v>
      </c>
      <c r="BK23" s="33">
        <f t="shared" si="5"/>
        <v>84.491733006736084</v>
      </c>
      <c r="BL23" s="32">
        <f t="shared" si="6"/>
        <v>0</v>
      </c>
      <c r="BM23" s="32">
        <f t="shared" si="7"/>
        <v>0</v>
      </c>
      <c r="BN23" s="32">
        <f t="shared" si="8"/>
        <v>15.126344086021506</v>
      </c>
      <c r="BO23" s="32">
        <f t="shared" si="9"/>
        <v>31.027508090614887</v>
      </c>
      <c r="BP23" s="32">
        <f t="shared" si="10"/>
        <v>43.039443155452432</v>
      </c>
      <c r="BQ23" s="32">
        <f t="shared" si="11"/>
        <v>4.6361329950594206</v>
      </c>
      <c r="BR23" s="32">
        <f t="shared" si="12"/>
        <v>0</v>
      </c>
      <c r="BS23" s="32">
        <f t="shared" si="13"/>
        <v>20.874364246293691</v>
      </c>
      <c r="BT23" s="32">
        <f t="shared" si="14"/>
        <v>66.01686972820994</v>
      </c>
      <c r="BU23" s="32">
        <f t="shared" si="15"/>
        <v>78.696721311475414</v>
      </c>
      <c r="BV23" s="32">
        <f t="shared" si="16"/>
        <v>13.435287453979042</v>
      </c>
      <c r="BW23" s="32">
        <f t="shared" si="17"/>
        <v>10.812353138637128</v>
      </c>
      <c r="BX23" s="32">
        <f t="shared" si="18"/>
        <v>14.053109713487071</v>
      </c>
      <c r="BY23" s="32">
        <f t="shared" si="19"/>
        <v>14.540682414698162</v>
      </c>
      <c r="BZ23" s="38">
        <v>9.7029999999999994</v>
      </c>
      <c r="CA23" s="39"/>
      <c r="CB23" s="39"/>
      <c r="CC23" s="36">
        <v>6.5730000000000004</v>
      </c>
      <c r="CD23" s="36">
        <v>6.5620000000000003</v>
      </c>
      <c r="CE23" s="36">
        <v>6.915</v>
      </c>
      <c r="CF23" s="36">
        <v>6.1029999999999998</v>
      </c>
      <c r="CG23" s="36"/>
      <c r="CH23" s="36">
        <v>6.0940000000000003</v>
      </c>
      <c r="CI23" s="36">
        <v>8.3800000000000008</v>
      </c>
      <c r="CJ23" s="36">
        <v>6.3920000000000003</v>
      </c>
      <c r="CK23" s="36">
        <v>6.05</v>
      </c>
      <c r="CL23" s="36">
        <v>6.5529999999999999</v>
      </c>
      <c r="CM23" s="36">
        <v>6.6289999999999996</v>
      </c>
      <c r="CN23" s="36">
        <v>6.7770000000000001</v>
      </c>
      <c r="CO23" s="30"/>
      <c r="CP23" s="158">
        <v>55.19</v>
      </c>
      <c r="CQ23" s="211"/>
      <c r="CR23" s="211"/>
      <c r="CS23" s="159">
        <v>56.27</v>
      </c>
      <c r="CT23" s="159">
        <v>153.4</v>
      </c>
      <c r="CU23" s="159">
        <v>148.4</v>
      </c>
      <c r="CV23" s="159">
        <v>34.72</v>
      </c>
      <c r="CW23" s="159"/>
      <c r="CX23" s="159">
        <v>192.9</v>
      </c>
      <c r="CY23" s="159">
        <v>704.4</v>
      </c>
      <c r="CZ23" s="159">
        <v>96.01</v>
      </c>
      <c r="DA23" s="159">
        <v>94.88</v>
      </c>
      <c r="DB23" s="159">
        <v>322.10000000000002</v>
      </c>
      <c r="DC23" s="159">
        <v>201.1</v>
      </c>
      <c r="DD23" s="159">
        <v>332.4</v>
      </c>
      <c r="DE23" s="206" t="str">
        <f>IF(VLOOKUP($A23,'B-Ligands'!$A:$G,3,FALSE)="","",VLOOKUP($A23,'B-Ligands'!$A:$G,3,FALSE))</f>
        <v/>
      </c>
      <c r="DF23" s="207" t="str">
        <f>IF(VLOOKUP($A23,'B-Ligands'!$A:$G,4,FALSE)="","",VLOOKUP($A23,'B-Ligands'!$A:$G,4,FALSE))</f>
        <v>Noradrenaline</v>
      </c>
      <c r="DG23" s="158">
        <v>7.4064874707409167</v>
      </c>
      <c r="DH23" s="159">
        <v>1.7942413263523236</v>
      </c>
      <c r="DI23" s="159">
        <v>5.8526135621353923</v>
      </c>
      <c r="DJ23" s="159">
        <v>8.5528601512937374</v>
      </c>
      <c r="DK23" s="159">
        <v>46.396663544135151</v>
      </c>
      <c r="DL23" s="159">
        <v>34.326614698106972</v>
      </c>
      <c r="DM23" s="159">
        <v>10.166216790923251</v>
      </c>
      <c r="DN23" s="159">
        <v>18.523453134416872</v>
      </c>
      <c r="DO23" s="159">
        <v>26.456288902959088</v>
      </c>
      <c r="DP23" s="159">
        <v>12.062565073490568</v>
      </c>
      <c r="DQ23" s="159">
        <v>6.4247703054780727</v>
      </c>
      <c r="DR23" s="159">
        <v>10.910464748000255</v>
      </c>
      <c r="DS23" s="159">
        <v>5.7348232156498433</v>
      </c>
      <c r="DT23" s="159">
        <v>16.948365001869153</v>
      </c>
      <c r="DU23" s="159">
        <v>37.501849769507686</v>
      </c>
      <c r="DV23" s="75">
        <f t="shared" si="20"/>
        <v>7.4515754219562593</v>
      </c>
      <c r="DW23" s="76">
        <f t="shared" si="21"/>
        <v>0</v>
      </c>
      <c r="DX23" s="76">
        <f t="shared" si="22"/>
        <v>0</v>
      </c>
      <c r="DY23" s="76">
        <f t="shared" si="23"/>
        <v>6.579085709882488</v>
      </c>
      <c r="DZ23" s="76">
        <f t="shared" si="24"/>
        <v>3.3062722248136911</v>
      </c>
      <c r="EA23" s="76">
        <f t="shared" si="25"/>
        <v>4.3231760925199509</v>
      </c>
      <c r="EB23" s="76">
        <f t="shared" si="26"/>
        <v>3.4152330915271465</v>
      </c>
      <c r="EC23" s="76">
        <f t="shared" si="27"/>
        <v>0</v>
      </c>
      <c r="ED23" s="76">
        <f t="shared" si="28"/>
        <v>7.2912720566195697</v>
      </c>
      <c r="EE23" s="76">
        <f t="shared" si="29"/>
        <v>58.3955398962392</v>
      </c>
      <c r="EF23" s="76">
        <f t="shared" si="30"/>
        <v>14.94372490143923</v>
      </c>
      <c r="EG23" s="76">
        <f t="shared" si="31"/>
        <v>8.69623817055</v>
      </c>
      <c r="EH23" s="76">
        <f t="shared" si="32"/>
        <v>56.165637176228309</v>
      </c>
      <c r="EI23" s="76">
        <f t="shared" si="33"/>
        <v>11.865451326887381</v>
      </c>
      <c r="EJ23" s="76">
        <f t="shared" si="34"/>
        <v>8.8635627853821362</v>
      </c>
    </row>
    <row r="24" spans="1:140" s="29" customFormat="1" x14ac:dyDescent="0.2">
      <c r="A24" s="35" t="s">
        <v>137</v>
      </c>
      <c r="B24" t="str">
        <f>IF(VLOOKUP($A24,'B-Ligands'!$A:$G,5,FALSE)="","",VLOOKUP($A24,'B-Ligands'!$A:$G,5,FALSE))</f>
        <v>Guide To Pharmacology</v>
      </c>
      <c r="C24" s="19">
        <f>IF(VLOOKUP($A24,'B-Ligands'!$A:$G,6,FALSE)="","",VLOOKUP($A24,'B-Ligands'!$A:$G,6,FALSE))</f>
        <v>1204</v>
      </c>
      <c r="D24" t="str">
        <f>IF(VLOOKUP($A24,'B-Ligands'!$A:$G,7,FALSE)="","",VLOOKUP($A24,'B-Ligands'!$A:$G,7,FALSE))</f>
        <v>Phys</v>
      </c>
      <c r="E24" s="20">
        <f t="shared" si="78"/>
        <v>1</v>
      </c>
      <c r="F24" s="19">
        <f t="shared" si="79"/>
        <v>1</v>
      </c>
      <c r="G24" s="19">
        <f t="shared" si="80"/>
        <v>1</v>
      </c>
      <c r="H24" s="19">
        <f t="shared" si="81"/>
        <v>1</v>
      </c>
      <c r="I24" s="238">
        <f t="shared" si="39"/>
        <v>4</v>
      </c>
      <c r="J24" s="174" t="str">
        <f t="shared" si="40"/>
        <v xml:space="preserve">
Gs
</v>
      </c>
      <c r="K24" s="20">
        <f t="shared" si="41"/>
        <v>1</v>
      </c>
      <c r="L24" s="19">
        <f t="shared" si="42"/>
        <v>4</v>
      </c>
      <c r="M24" s="19">
        <f t="shared" si="43"/>
        <v>2</v>
      </c>
      <c r="N24" s="19">
        <f t="shared" si="44"/>
        <v>3</v>
      </c>
      <c r="O24" s="20">
        <f t="shared" si="45"/>
        <v>100</v>
      </c>
      <c r="P24" s="19">
        <f t="shared" si="46"/>
        <v>27.968138786453796</v>
      </c>
      <c r="Q24" s="19">
        <f t="shared" si="47"/>
        <v>81.17303366152484</v>
      </c>
      <c r="R24" s="19">
        <f t="shared" si="48"/>
        <v>78.62546046289313</v>
      </c>
      <c r="S24" s="20">
        <f t="shared" si="49"/>
        <v>78.13839761404455</v>
      </c>
      <c r="T24" s="21">
        <f t="shared" si="50"/>
        <v>21.853855490207081</v>
      </c>
      <c r="U24" s="21">
        <f t="shared" si="51"/>
        <v>63.427307797824504</v>
      </c>
      <c r="V24" s="21">
        <f t="shared" si="52"/>
        <v>61.43667492236883</v>
      </c>
      <c r="W24" s="174" t="str">
        <f t="shared" si="53"/>
        <v xml:space="preserve">
GsL</v>
      </c>
      <c r="X24" s="33">
        <f t="shared" si="54"/>
        <v>1</v>
      </c>
      <c r="Y24" s="32">
        <f t="shared" si="55"/>
        <v>0</v>
      </c>
      <c r="Z24" s="32">
        <f t="shared" si="56"/>
        <v>0</v>
      </c>
      <c r="AA24" s="32">
        <f t="shared" si="57"/>
        <v>7</v>
      </c>
      <c r="AB24" s="32">
        <f t="shared" si="58"/>
        <v>6</v>
      </c>
      <c r="AC24" s="32">
        <f t="shared" si="59"/>
        <v>5</v>
      </c>
      <c r="AD24" s="32">
        <f t="shared" si="60"/>
        <v>0</v>
      </c>
      <c r="AE24" s="32">
        <f t="shared" si="61"/>
        <v>0</v>
      </c>
      <c r="AF24" s="32">
        <f t="shared" si="62"/>
        <v>0</v>
      </c>
      <c r="AG24" s="32">
        <f t="shared" si="63"/>
        <v>2</v>
      </c>
      <c r="AH24" s="32">
        <f t="shared" si="64"/>
        <v>3</v>
      </c>
      <c r="AI24" s="32">
        <f t="shared" si="65"/>
        <v>4</v>
      </c>
      <c r="AJ24" s="33">
        <f t="shared" si="66"/>
        <v>100</v>
      </c>
      <c r="AK24" s="32">
        <f t="shared" si="67"/>
        <v>0</v>
      </c>
      <c r="AL24" s="32">
        <f t="shared" si="68"/>
        <v>0</v>
      </c>
      <c r="AM24" s="32">
        <f t="shared" si="69"/>
        <v>4.771770145468273</v>
      </c>
      <c r="AN24" s="32">
        <f t="shared" si="70"/>
        <v>10.373829701669729</v>
      </c>
      <c r="AO24" s="32">
        <f t="shared" si="71"/>
        <v>27.968138786453796</v>
      </c>
      <c r="AP24" s="32">
        <f t="shared" si="72"/>
        <v>0</v>
      </c>
      <c r="AQ24" s="32">
        <f t="shared" si="73"/>
        <v>0</v>
      </c>
      <c r="AR24" s="32">
        <f t="shared" si="74"/>
        <v>0</v>
      </c>
      <c r="AS24" s="32">
        <f t="shared" si="75"/>
        <v>81.17303366152484</v>
      </c>
      <c r="AT24" s="32">
        <f t="shared" si="76"/>
        <v>78.62546046289313</v>
      </c>
      <c r="AU24" s="32">
        <f t="shared" si="77"/>
        <v>33.925152740049533</v>
      </c>
      <c r="AV24" s="7">
        <f t="array" ref="AV24">_xlfn.IFS(BK24=0,0,BK24&gt;0,(LOG(0.01*BZ24/10^-BK24)))</f>
        <v>78.13839761404455</v>
      </c>
      <c r="AW24" s="8">
        <f t="array" ref="AW24">_xlfn.IFS(BL24=0,0,BL24&gt;0,(LOG(0.01*CA24/10^-BL24)))</f>
        <v>0</v>
      </c>
      <c r="AX24" s="8">
        <f t="array" ref="AX24">_xlfn.IFS(BM24=0,0,BM24&gt;0,(LOG(0.01*CB24/10^-BM24)))</f>
        <v>0</v>
      </c>
      <c r="AY24" s="8">
        <f t="array" ref="AY24">_xlfn.IFS(BN24=0,0,BN24&gt;0,(LOG(0.01*CC24/10^-BN24)))</f>
        <v>3.7285847294942713</v>
      </c>
      <c r="AZ24" s="8">
        <f t="array" ref="AZ24">_xlfn.IFS(BO24=0,0,BO24&gt;0,(LOG(0.01*CD24/10^-BO24)))</f>
        <v>8.1059443000945439</v>
      </c>
      <c r="BA24" s="8">
        <f t="array" ref="BA24">_xlfn.IFS(BP24=0,0,BP24&gt;0,(LOG(0.01*CE24/10^-BP24)))</f>
        <v>21.853855490207081</v>
      </c>
      <c r="BB24" s="8">
        <f t="array" ref="BB24">_xlfn.IFS(BQ24=0,0,BQ24&gt;0,(LOG(0.01*CF24/10^-BQ24)))</f>
        <v>0</v>
      </c>
      <c r="BC24" s="8">
        <f t="array" ref="BC24">_xlfn.IFS(BR24=0,0,BR24&gt;0,(LOG(0.01*CG24/10^-BR24)))</f>
        <v>0</v>
      </c>
      <c r="BD24" s="8">
        <f t="array" ref="BD24">_xlfn.IFS(BS24=0,0,BS24&gt;0,(LOG(0.01*CH24/10^-BS24)))</f>
        <v>0</v>
      </c>
      <c r="BE24" s="8">
        <f t="array" ref="BE24">_xlfn.IFS(BT24=0,0,BT24&gt;0,(LOG(0.01*CI24/10^-BT24)))</f>
        <v>63.427307797824504</v>
      </c>
      <c r="BF24" s="8">
        <f t="array" ref="BF24">_xlfn.IFS(BU24=0,0,BU24&gt;0,(LOG(0.01*CJ24/10^-BU24)))</f>
        <v>61.43667492236883</v>
      </c>
      <c r="BG24" s="8">
        <f t="array" ref="BG24">_xlfn.IFS(BV24=0,0,BV24&gt;0,(LOG(0.01*CK24/10^-BV24)))</f>
        <v>26.508570739191832</v>
      </c>
      <c r="BH24" s="8">
        <f t="array" ref="BH24">_xlfn.IFS(BW24=0,0,BW24&gt;0,(LOG(0.01*CL24/10^-BW24)))</f>
        <v>14.070490644300337</v>
      </c>
      <c r="BI24" s="8">
        <f t="array" ref="BI24">_xlfn.IFS(BX24=0,0,BX24&gt;0,(LOG(0.01*CM24/10^-BX24)))</f>
        <v>0</v>
      </c>
      <c r="BJ24" s="8">
        <f t="array" ref="BJ24">_xlfn.IFS(BY24=0,0,BY24&gt;0,(LOG(0.01*CN24/10^-BY24)))</f>
        <v>17.188852446525551</v>
      </c>
      <c r="BK24" s="33">
        <f t="shared" si="5"/>
        <v>79.286589099816297</v>
      </c>
      <c r="BL24" s="32">
        <f t="shared" si="6"/>
        <v>0</v>
      </c>
      <c r="BM24" s="32">
        <f t="shared" si="7"/>
        <v>0</v>
      </c>
      <c r="BN24" s="32">
        <f t="shared" si="8"/>
        <v>4.9704301075268811</v>
      </c>
      <c r="BO24" s="32">
        <f t="shared" si="9"/>
        <v>9.3770226537216832</v>
      </c>
      <c r="BP24" s="32">
        <f t="shared" si="10"/>
        <v>23.225058004640371</v>
      </c>
      <c r="BQ24" s="32">
        <f t="shared" si="11"/>
        <v>0</v>
      </c>
      <c r="BR24" s="32">
        <f t="shared" si="12"/>
        <v>0</v>
      </c>
      <c r="BS24" s="32">
        <f t="shared" si="13"/>
        <v>0</v>
      </c>
      <c r="BT24" s="32">
        <f t="shared" si="14"/>
        <v>64.601686972821</v>
      </c>
      <c r="BU24" s="32">
        <f t="shared" si="15"/>
        <v>62.737704918032797</v>
      </c>
      <c r="BV24" s="32">
        <f t="shared" si="16"/>
        <v>27.81081846502407</v>
      </c>
      <c r="BW24" s="32">
        <f t="shared" si="17"/>
        <v>15.387713997985902</v>
      </c>
      <c r="BX24" s="32">
        <f t="shared" si="18"/>
        <v>0</v>
      </c>
      <c r="BY24" s="32">
        <f t="shared" si="19"/>
        <v>18.468941382327209</v>
      </c>
      <c r="BZ24" s="38">
        <v>7.109</v>
      </c>
      <c r="CA24" s="36"/>
      <c r="CB24" s="36"/>
      <c r="CC24" s="40">
        <v>5.73</v>
      </c>
      <c r="CD24" s="36">
        <v>5.3570000000000002</v>
      </c>
      <c r="CE24" s="36">
        <v>4.2539999999999996</v>
      </c>
      <c r="CF24" s="36"/>
      <c r="CG24" s="36"/>
      <c r="CH24" s="36"/>
      <c r="CI24" s="36">
        <v>6.6929999999999996</v>
      </c>
      <c r="CJ24" s="36">
        <v>5</v>
      </c>
      <c r="CK24" s="36">
        <v>4.9859999999999998</v>
      </c>
      <c r="CL24" s="36">
        <v>4.8170000000000002</v>
      </c>
      <c r="CM24" s="36"/>
      <c r="CN24" s="36">
        <v>5.2469999999999999</v>
      </c>
      <c r="CO24" s="30"/>
      <c r="CP24" s="158">
        <v>51.79</v>
      </c>
      <c r="CQ24" s="159"/>
      <c r="CR24" s="159"/>
      <c r="CS24" s="210">
        <v>18.489999999999998</v>
      </c>
      <c r="CT24" s="159">
        <v>46.36</v>
      </c>
      <c r="CU24" s="159">
        <v>80.08</v>
      </c>
      <c r="CV24" s="159"/>
      <c r="CW24" s="159"/>
      <c r="CX24" s="159"/>
      <c r="CY24" s="159">
        <v>689.3</v>
      </c>
      <c r="CZ24" s="159">
        <v>76.540000000000006</v>
      </c>
      <c r="DA24" s="159">
        <v>196.4</v>
      </c>
      <c r="DB24" s="159">
        <v>458.4</v>
      </c>
      <c r="DC24" s="159"/>
      <c r="DD24" s="159">
        <v>422.2</v>
      </c>
      <c r="DE24" s="206" t="str">
        <f>IF(VLOOKUP($A24,'B-Ligands'!$A:$G,3,FALSE)="","",VLOOKUP($A24,'B-Ligands'!$A:$G,3,FALSE))</f>
        <v/>
      </c>
      <c r="DF24" s="207" t="str">
        <f>IF(VLOOKUP($A24,'B-Ligands'!$A:$G,4,FALSE)="","",VLOOKUP($A24,'B-Ligands'!$A:$G,4,FALSE))</f>
        <v>Histamine</v>
      </c>
      <c r="DG24" s="158">
        <v>14.835157793168374</v>
      </c>
      <c r="DH24" s="159">
        <v>19.104514856797817</v>
      </c>
      <c r="DI24" s="159">
        <v>7.2781059072685732</v>
      </c>
      <c r="DJ24" s="159">
        <v>0.57723002545841562</v>
      </c>
      <c r="DK24" s="159">
        <v>17.117858070808229</v>
      </c>
      <c r="DL24" s="159">
        <v>6.5205329898048596</v>
      </c>
      <c r="DM24" s="159">
        <v>7.1096414022556624</v>
      </c>
      <c r="DN24" s="159">
        <v>4.4196534430911347</v>
      </c>
      <c r="DO24" s="159">
        <v>9.7452995784473693</v>
      </c>
      <c r="DP24" s="159">
        <v>13.993670864700244</v>
      </c>
      <c r="DQ24" s="159">
        <v>12.319101933925735</v>
      </c>
      <c r="DR24" s="159">
        <v>14.359298982075401</v>
      </c>
      <c r="DS24" s="159">
        <v>5.9678601001456935</v>
      </c>
      <c r="DT24" s="159">
        <v>23.59351046102541</v>
      </c>
      <c r="DU24" s="159">
        <v>0.85380621219012842</v>
      </c>
      <c r="DV24" s="75">
        <f t="shared" si="20"/>
        <v>3.4910312867618716</v>
      </c>
      <c r="DW24" s="76">
        <f t="shared" si="21"/>
        <v>0</v>
      </c>
      <c r="DX24" s="76">
        <f t="shared" si="22"/>
        <v>0</v>
      </c>
      <c r="DY24" s="76">
        <f t="shared" si="23"/>
        <v>32.03229074114067</v>
      </c>
      <c r="DZ24" s="76">
        <f t="shared" si="24"/>
        <v>2.7082827657660959</v>
      </c>
      <c r="EA24" s="76">
        <f t="shared" si="25"/>
        <v>12.281204638517833</v>
      </c>
      <c r="EB24" s="76">
        <f t="shared" si="26"/>
        <v>0</v>
      </c>
      <c r="EC24" s="76">
        <f t="shared" si="27"/>
        <v>0</v>
      </c>
      <c r="ED24" s="76">
        <f t="shared" si="28"/>
        <v>0</v>
      </c>
      <c r="EE24" s="76">
        <f t="shared" si="29"/>
        <v>49.257982888449575</v>
      </c>
      <c r="EF24" s="76">
        <f t="shared" si="30"/>
        <v>6.2131152425336706</v>
      </c>
      <c r="EG24" s="76">
        <f t="shared" si="31"/>
        <v>13.67754792522703</v>
      </c>
      <c r="EH24" s="76">
        <f t="shared" si="32"/>
        <v>76.811452062827186</v>
      </c>
      <c r="EI24" s="76">
        <f t="shared" si="33"/>
        <v>0</v>
      </c>
      <c r="EJ24" s="76">
        <f t="shared" si="34"/>
        <v>494.49160005172587</v>
      </c>
    </row>
    <row r="25" spans="1:140" s="29" customFormat="1" x14ac:dyDescent="0.2">
      <c r="A25" s="35" t="s">
        <v>32</v>
      </c>
      <c r="B25" t="str">
        <f>IF(VLOOKUP($A25,'B-Ligands'!$A:$G,5,FALSE)="","",VLOOKUP($A25,'B-Ligands'!$A:$G,5,FALSE))</f>
        <v>Guide To Pharmacology</v>
      </c>
      <c r="C25" s="19">
        <f>IF(VLOOKUP($A25,'B-Ligands'!$A:$G,6,FALSE)="","",VLOOKUP($A25,'B-Ligands'!$A:$G,6,FALSE))</f>
        <v>2844</v>
      </c>
      <c r="D25" t="str">
        <f>IF(VLOOKUP($A25,'B-Ligands'!$A:$G,7,FALSE)="","",VLOOKUP($A25,'B-Ligands'!$A:$G,7,FALSE))</f>
        <v>Phys</v>
      </c>
      <c r="E25" s="20">
        <f t="shared" si="78"/>
        <v>1</v>
      </c>
      <c r="F25" s="19" t="str">
        <f t="shared" si="79"/>
        <v/>
      </c>
      <c r="G25" s="19">
        <f t="shared" si="80"/>
        <v>1</v>
      </c>
      <c r="H25" s="19" t="str">
        <f t="shared" si="81"/>
        <v/>
      </c>
      <c r="I25" s="238">
        <f t="shared" si="39"/>
        <v>2</v>
      </c>
      <c r="J25" s="174" t="str">
        <f t="shared" si="40"/>
        <v xml:space="preserve">
Gs
</v>
      </c>
      <c r="K25" s="20">
        <f t="shared" si="41"/>
        <v>1</v>
      </c>
      <c r="L25" s="19">
        <f t="shared" si="42"/>
        <v>0</v>
      </c>
      <c r="M25" s="19">
        <f t="shared" si="43"/>
        <v>2</v>
      </c>
      <c r="N25" s="19">
        <f t="shared" si="44"/>
        <v>0</v>
      </c>
      <c r="O25" s="20">
        <f t="shared" si="45"/>
        <v>100</v>
      </c>
      <c r="P25" s="19">
        <f t="shared" si="46"/>
        <v>0</v>
      </c>
      <c r="Q25" s="19">
        <f t="shared" si="47"/>
        <v>81.082895744416518</v>
      </c>
      <c r="R25" s="19">
        <f t="shared" si="48"/>
        <v>0</v>
      </c>
      <c r="S25" s="20">
        <f t="shared" si="49"/>
        <v>78.196098256122994</v>
      </c>
      <c r="T25" s="21">
        <f t="shared" si="50"/>
        <v>0</v>
      </c>
      <c r="U25" s="21">
        <f t="shared" si="51"/>
        <v>63.403660825213706</v>
      </c>
      <c r="V25" s="21">
        <f t="shared" si="52"/>
        <v>0</v>
      </c>
      <c r="W25" s="174" t="str">
        <f t="shared" si="53"/>
        <v xml:space="preserve">
GsL</v>
      </c>
      <c r="X25" s="33">
        <f t="shared" si="54"/>
        <v>1</v>
      </c>
      <c r="Y25" s="32">
        <f t="shared" si="55"/>
        <v>0</v>
      </c>
      <c r="Z25" s="32">
        <f t="shared" si="56"/>
        <v>0</v>
      </c>
      <c r="AA25" s="32">
        <f t="shared" si="57"/>
        <v>0</v>
      </c>
      <c r="AB25" s="32">
        <f t="shared" si="58"/>
        <v>0</v>
      </c>
      <c r="AC25" s="32">
        <f t="shared" si="59"/>
        <v>0</v>
      </c>
      <c r="AD25" s="32">
        <f t="shared" si="60"/>
        <v>0</v>
      </c>
      <c r="AE25" s="32">
        <f t="shared" si="61"/>
        <v>0</v>
      </c>
      <c r="AF25" s="32">
        <f t="shared" si="62"/>
        <v>0</v>
      </c>
      <c r="AG25" s="32">
        <f t="shared" si="63"/>
        <v>2</v>
      </c>
      <c r="AH25" s="32">
        <f t="shared" si="64"/>
        <v>0</v>
      </c>
      <c r="AI25" s="32">
        <f t="shared" si="65"/>
        <v>0</v>
      </c>
      <c r="AJ25" s="33">
        <f t="shared" si="66"/>
        <v>100</v>
      </c>
      <c r="AK25" s="32">
        <f t="shared" si="67"/>
        <v>0</v>
      </c>
      <c r="AL25" s="32">
        <f t="shared" si="68"/>
        <v>0</v>
      </c>
      <c r="AM25" s="32">
        <f t="shared" si="69"/>
        <v>0</v>
      </c>
      <c r="AN25" s="32">
        <f t="shared" si="70"/>
        <v>0</v>
      </c>
      <c r="AO25" s="32">
        <f t="shared" si="71"/>
        <v>0</v>
      </c>
      <c r="AP25" s="32">
        <f t="shared" si="72"/>
        <v>0</v>
      </c>
      <c r="AQ25" s="32">
        <f t="shared" si="73"/>
        <v>0</v>
      </c>
      <c r="AR25" s="32">
        <f t="shared" si="74"/>
        <v>0</v>
      </c>
      <c r="AS25" s="32">
        <f t="shared" si="75"/>
        <v>81.082895744416518</v>
      </c>
      <c r="AT25" s="32">
        <f t="shared" si="76"/>
        <v>0</v>
      </c>
      <c r="AU25" s="32">
        <f t="shared" si="77"/>
        <v>0</v>
      </c>
      <c r="AV25" s="7">
        <f t="array" ref="AV25">_xlfn.IFS(BK25=0,0,BK25&gt;0,(LOG(0.01*BZ25/10^-BK25)))</f>
        <v>78.196098256122994</v>
      </c>
      <c r="AW25" s="8">
        <f t="array" ref="AW25">_xlfn.IFS(BL25=0,0,BL25&gt;0,(LOG(0.01*CA25/10^-BL25)))</f>
        <v>0</v>
      </c>
      <c r="AX25" s="8">
        <f t="array" ref="AX25">_xlfn.IFS(BM25=0,0,BM25&gt;0,(LOG(0.01*CB25/10^-BM25)))</f>
        <v>0</v>
      </c>
      <c r="AY25" s="8">
        <f t="array" ref="AY25">_xlfn.IFS(BN25=0,0,BN25&gt;0,(LOG(0.01*CC25/10^-BN25)))</f>
        <v>0</v>
      </c>
      <c r="AZ25" s="8">
        <f t="array" ref="AZ25">_xlfn.IFS(BO25=0,0,BO25&gt;0,(LOG(0.01*CD25/10^-BO25)))</f>
        <v>0</v>
      </c>
      <c r="BA25" s="8">
        <f t="array" ref="BA25">_xlfn.IFS(BP25=0,0,BP25&gt;0,(LOG(0.01*CE25/10^-BP25)))</f>
        <v>0</v>
      </c>
      <c r="BB25" s="8">
        <f t="array" ref="BB25">_xlfn.IFS(BQ25=0,0,BQ25&gt;0,(LOG(0.01*CF25/10^-BQ25)))</f>
        <v>0</v>
      </c>
      <c r="BC25" s="8">
        <f t="array" ref="BC25">_xlfn.IFS(BR25=0,0,BR25&gt;0,(LOG(0.01*CG25/10^-BR25)))</f>
        <v>0</v>
      </c>
      <c r="BD25" s="8">
        <f t="array" ref="BD25">_xlfn.IFS(BS25=0,0,BS25&gt;0,(LOG(0.01*CH25/10^-BS25)))</f>
        <v>0</v>
      </c>
      <c r="BE25" s="8">
        <f t="array" ref="BE25">_xlfn.IFS(BT25=0,0,BT25&gt;0,(LOG(0.01*CI25/10^-BT25)))</f>
        <v>63.403660825213706</v>
      </c>
      <c r="BF25" s="8">
        <f t="array" ref="BF25">_xlfn.IFS(BU25=0,0,BU25&gt;0,(LOG(0.01*CJ25/10^-BU25)))</f>
        <v>0</v>
      </c>
      <c r="BG25" s="8">
        <f t="array" ref="BG25">_xlfn.IFS(BV25=0,0,BV25&gt;0,(LOG(0.01*CK25/10^-BV25)))</f>
        <v>0</v>
      </c>
      <c r="BH25" s="8">
        <f t="array" ref="BH25">_xlfn.IFS(BW25=0,0,BW25&gt;0,(LOG(0.01*CL25/10^-BW25)))</f>
        <v>0</v>
      </c>
      <c r="BI25" s="8">
        <f t="array" ref="BI25">_xlfn.IFS(BX25=0,0,BX25&gt;0,(LOG(0.01*CM25/10^-BX25)))</f>
        <v>0</v>
      </c>
      <c r="BJ25" s="8">
        <f t="array" ref="BJ25">_xlfn.IFS(BY25=0,0,BY25&gt;0,(LOG(0.01*CN25/10^-BY25)))</f>
        <v>0</v>
      </c>
      <c r="BK25" s="33">
        <f t="shared" si="5"/>
        <v>79.409063074096764</v>
      </c>
      <c r="BL25" s="32">
        <f t="shared" si="6"/>
        <v>0</v>
      </c>
      <c r="BM25" s="32">
        <f t="shared" si="7"/>
        <v>0</v>
      </c>
      <c r="BN25" s="32">
        <f t="shared" si="8"/>
        <v>0</v>
      </c>
      <c r="BO25" s="32">
        <f t="shared" si="9"/>
        <v>0</v>
      </c>
      <c r="BP25" s="32">
        <f t="shared" si="10"/>
        <v>0</v>
      </c>
      <c r="BQ25" s="32">
        <f t="shared" si="11"/>
        <v>0</v>
      </c>
      <c r="BR25" s="32">
        <f t="shared" si="12"/>
        <v>0</v>
      </c>
      <c r="BS25" s="32">
        <f t="shared" si="13"/>
        <v>0</v>
      </c>
      <c r="BT25" s="32">
        <f t="shared" si="14"/>
        <v>64.61105904404873</v>
      </c>
      <c r="BU25" s="32">
        <f t="shared" si="15"/>
        <v>0</v>
      </c>
      <c r="BV25" s="32">
        <f t="shared" si="16"/>
        <v>0</v>
      </c>
      <c r="BW25" s="32">
        <f t="shared" si="17"/>
        <v>0</v>
      </c>
      <c r="BX25" s="32">
        <f t="shared" si="18"/>
        <v>0</v>
      </c>
      <c r="BY25" s="32">
        <f t="shared" si="19"/>
        <v>0</v>
      </c>
      <c r="BZ25" s="38">
        <v>6.1239999999999997</v>
      </c>
      <c r="CA25" s="36"/>
      <c r="CB25" s="36"/>
      <c r="CC25" s="36"/>
      <c r="CD25" s="36"/>
      <c r="CE25" s="36"/>
      <c r="CF25" s="36"/>
      <c r="CG25" s="36"/>
      <c r="CH25" s="36"/>
      <c r="CI25" s="36">
        <v>6.2030000000000003</v>
      </c>
      <c r="CJ25" s="36"/>
      <c r="CK25" s="36"/>
      <c r="CL25" s="36"/>
      <c r="CM25" s="36"/>
      <c r="CN25" s="36"/>
      <c r="CO25" s="30"/>
      <c r="CP25" s="158">
        <v>51.87</v>
      </c>
      <c r="CQ25" s="159"/>
      <c r="CR25" s="159"/>
      <c r="CS25" s="159"/>
      <c r="CT25" s="159"/>
      <c r="CU25" s="159"/>
      <c r="CV25" s="159"/>
      <c r="CW25" s="159"/>
      <c r="CX25" s="159"/>
      <c r="CY25" s="159">
        <v>689.4</v>
      </c>
      <c r="CZ25" s="159"/>
      <c r="DA25" s="159"/>
      <c r="DB25" s="159"/>
      <c r="DC25" s="159"/>
      <c r="DD25" s="159"/>
      <c r="DE25" s="206" t="str">
        <f>IF(VLOOKUP($A25,'B-Ligands'!$A:$G,3,FALSE)="","",VLOOKUP($A25,'B-Ligands'!$A:$G,3,FALSE))</f>
        <v/>
      </c>
      <c r="DF25" s="207" t="str">
        <f>IF(VLOOKUP($A25,'B-Ligands'!$A:$G,4,FALSE)="","",VLOOKUP($A25,'B-Ligands'!$A:$G,4,FALSE))</f>
        <v>Adenosine</v>
      </c>
      <c r="DG25" s="158">
        <v>23.846090981968214</v>
      </c>
      <c r="DH25" s="159">
        <v>2.328506773360437</v>
      </c>
      <c r="DI25" s="159">
        <v>13.211167098392419</v>
      </c>
      <c r="DJ25" s="159">
        <v>6.8569592998989197</v>
      </c>
      <c r="DK25" s="159">
        <v>26.077691224697801</v>
      </c>
      <c r="DL25" s="159">
        <v>31.810824380711907</v>
      </c>
      <c r="DM25" s="159">
        <v>17.936185957768714</v>
      </c>
      <c r="DN25" s="159">
        <v>19.251897042116198</v>
      </c>
      <c r="DO25" s="159">
        <v>14.571694968591867</v>
      </c>
      <c r="DP25" s="159">
        <v>22.103258396521404</v>
      </c>
      <c r="DQ25" s="159">
        <v>9.0660826667518588</v>
      </c>
      <c r="DR25" s="159">
        <v>8.6362368178716924</v>
      </c>
      <c r="DS25" s="159">
        <v>31.144331337989815</v>
      </c>
      <c r="DT25" s="159">
        <v>24.084987385634555</v>
      </c>
      <c r="DU25" s="159">
        <v>22.685158556483163</v>
      </c>
      <c r="DV25" s="75">
        <f t="shared" si="20"/>
        <v>2.1751992827345465</v>
      </c>
      <c r="DW25" s="76">
        <f t="shared" si="21"/>
        <v>0</v>
      </c>
      <c r="DX25" s="76">
        <f t="shared" si="22"/>
        <v>0</v>
      </c>
      <c r="DY25" s="76">
        <f t="shared" si="23"/>
        <v>0</v>
      </c>
      <c r="DZ25" s="76">
        <f t="shared" si="24"/>
        <v>0</v>
      </c>
      <c r="EA25" s="76">
        <f t="shared" si="25"/>
        <v>0</v>
      </c>
      <c r="EB25" s="76">
        <f t="shared" si="26"/>
        <v>0</v>
      </c>
      <c r="EC25" s="76">
        <f t="shared" si="27"/>
        <v>0</v>
      </c>
      <c r="ED25" s="76">
        <f t="shared" si="28"/>
        <v>0</v>
      </c>
      <c r="EE25" s="76">
        <f t="shared" si="29"/>
        <v>31.189971525125785</v>
      </c>
      <c r="EF25" s="76">
        <f t="shared" si="30"/>
        <v>0</v>
      </c>
      <c r="EG25" s="76">
        <f t="shared" si="31"/>
        <v>0</v>
      </c>
      <c r="EH25" s="76">
        <f t="shared" si="32"/>
        <v>0</v>
      </c>
      <c r="EI25" s="76">
        <f t="shared" si="33"/>
        <v>0</v>
      </c>
      <c r="EJ25" s="76">
        <f t="shared" si="34"/>
        <v>0</v>
      </c>
    </row>
    <row r="26" spans="1:140" s="29" customFormat="1" x14ac:dyDescent="0.2">
      <c r="A26" s="35" t="s">
        <v>206</v>
      </c>
      <c r="B26" t="str">
        <f>IF(VLOOKUP($A26,'B-Ligands'!$A:$G,5,FALSE)="","",VLOOKUP($A26,'B-Ligands'!$A:$G,5,FALSE))</f>
        <v>Guide To Pharmacology</v>
      </c>
      <c r="C26" s="19">
        <f>IF(VLOOKUP($A26,'B-Ligands'!$A:$G,6,FALSE)="","",VLOOKUP($A26,'B-Ligands'!$A:$G,6,FALSE))</f>
        <v>1883</v>
      </c>
      <c r="D26" t="str">
        <f>IF(VLOOKUP($A26,'B-Ligands'!$A:$G,7,FALSE)="","",VLOOKUP($A26,'B-Ligands'!$A:$G,7,FALSE))</f>
        <v>Phys</v>
      </c>
      <c r="E26" s="20">
        <f t="shared" si="78"/>
        <v>1</v>
      </c>
      <c r="F26" s="19">
        <f t="shared" si="79"/>
        <v>1</v>
      </c>
      <c r="G26" s="19">
        <f t="shared" si="80"/>
        <v>1</v>
      </c>
      <c r="H26" s="19">
        <f t="shared" si="81"/>
        <v>1</v>
      </c>
      <c r="I26" s="238">
        <f t="shared" si="39"/>
        <v>4</v>
      </c>
      <c r="J26" s="174" t="str">
        <f t="shared" si="40"/>
        <v xml:space="preserve">
Gs
</v>
      </c>
      <c r="K26" s="20">
        <f t="shared" si="41"/>
        <v>1</v>
      </c>
      <c r="L26" s="19">
        <f t="shared" si="42"/>
        <v>4</v>
      </c>
      <c r="M26" s="19">
        <f t="shared" si="43"/>
        <v>2</v>
      </c>
      <c r="N26" s="19">
        <f t="shared" si="44"/>
        <v>3</v>
      </c>
      <c r="O26" s="20">
        <f t="shared" si="45"/>
        <v>100</v>
      </c>
      <c r="P26" s="19">
        <f t="shared" si="46"/>
        <v>76.65831080983348</v>
      </c>
      <c r="Q26" s="19">
        <f t="shared" si="47"/>
        <v>88.998575479068947</v>
      </c>
      <c r="R26" s="19">
        <f t="shared" si="48"/>
        <v>85.684628917718882</v>
      </c>
      <c r="S26" s="20">
        <f t="shared" si="49"/>
        <v>71.162886235095471</v>
      </c>
      <c r="T26" s="21">
        <f t="shared" si="50"/>
        <v>54.552266511347696</v>
      </c>
      <c r="U26" s="21">
        <f t="shared" si="51"/>
        <v>63.333955019025403</v>
      </c>
      <c r="V26" s="21">
        <f t="shared" si="52"/>
        <v>60.975654997680003</v>
      </c>
      <c r="W26" s="174" t="str">
        <f t="shared" si="53"/>
        <v xml:space="preserve">
GsL</v>
      </c>
      <c r="X26" s="33">
        <f t="shared" si="54"/>
        <v>1</v>
      </c>
      <c r="Y26" s="32">
        <f t="shared" si="55"/>
        <v>4</v>
      </c>
      <c r="Z26" s="32">
        <f t="shared" si="56"/>
        <v>5</v>
      </c>
      <c r="AA26" s="32">
        <f t="shared" si="57"/>
        <v>0</v>
      </c>
      <c r="AB26" s="32">
        <f t="shared" si="58"/>
        <v>8</v>
      </c>
      <c r="AC26" s="32">
        <f t="shared" si="59"/>
        <v>6</v>
      </c>
      <c r="AD26" s="32">
        <f t="shared" si="60"/>
        <v>0</v>
      </c>
      <c r="AE26" s="32">
        <f t="shared" si="61"/>
        <v>0</v>
      </c>
      <c r="AF26" s="32">
        <f t="shared" si="62"/>
        <v>0</v>
      </c>
      <c r="AG26" s="32">
        <f t="shared" si="63"/>
        <v>2</v>
      </c>
      <c r="AH26" s="32">
        <f t="shared" si="64"/>
        <v>3</v>
      </c>
      <c r="AI26" s="32">
        <f t="shared" si="65"/>
        <v>7</v>
      </c>
      <c r="AJ26" s="33">
        <f t="shared" si="66"/>
        <v>100</v>
      </c>
      <c r="AK26" s="32">
        <f t="shared" si="67"/>
        <v>76.65831080983348</v>
      </c>
      <c r="AL26" s="32">
        <f t="shared" si="68"/>
        <v>49.160876593638299</v>
      </c>
      <c r="AM26" s="32">
        <f t="shared" si="69"/>
        <v>0</v>
      </c>
      <c r="AN26" s="32">
        <f t="shared" si="70"/>
        <v>15.872566888418005</v>
      </c>
      <c r="AO26" s="32">
        <f t="shared" si="71"/>
        <v>34.598608246832526</v>
      </c>
      <c r="AP26" s="32">
        <f t="shared" si="72"/>
        <v>0</v>
      </c>
      <c r="AQ26" s="32">
        <f t="shared" si="73"/>
        <v>0</v>
      </c>
      <c r="AR26" s="32">
        <f t="shared" si="74"/>
        <v>0</v>
      </c>
      <c r="AS26" s="32">
        <f t="shared" si="75"/>
        <v>88.998575479068947</v>
      </c>
      <c r="AT26" s="32">
        <f t="shared" si="76"/>
        <v>85.684628917718882</v>
      </c>
      <c r="AU26" s="32">
        <f t="shared" si="77"/>
        <v>17.743993425313125</v>
      </c>
      <c r="AV26" s="7">
        <f t="array" ref="AV26">_xlfn.IFS(BK26=0,0,BK26&gt;0,(LOG(0.01*BZ26/10^-BK26)))</f>
        <v>71.162886235095471</v>
      </c>
      <c r="AW26" s="8">
        <f t="array" ref="AW26">_xlfn.IFS(BL26=0,0,BL26&gt;0,(LOG(0.01*CA26/10^-BL26)))</f>
        <v>54.552266511347696</v>
      </c>
      <c r="AX26" s="8">
        <f t="array" ref="AX26">_xlfn.IFS(BM26=0,0,BM26&gt;0,(LOG(0.01*CB26/10^-BM26)))</f>
        <v>34.984298682506498</v>
      </c>
      <c r="AY26" s="8">
        <f t="array" ref="AY26">_xlfn.IFS(BN26=0,0,BN26&gt;0,(LOG(0.01*CC26/10^-BN26)))</f>
        <v>0</v>
      </c>
      <c r="AZ26" s="8">
        <f t="array" ref="AZ26">_xlfn.IFS(BO26=0,0,BO26&gt;0,(LOG(0.01*CD26/10^-BO26)))</f>
        <v>11.295376717394339</v>
      </c>
      <c r="BA26" s="8">
        <f t="array" ref="BA26">_xlfn.IFS(BP26=0,0,BP26&gt;0,(LOG(0.01*CE26/10^-BP26)))</f>
        <v>24.62136822561979</v>
      </c>
      <c r="BB26" s="8">
        <f t="array" ref="BB26">_xlfn.IFS(BQ26=0,0,BQ26&gt;0,(LOG(0.01*CF26/10^-BQ26)))</f>
        <v>0</v>
      </c>
      <c r="BC26" s="8">
        <f t="array" ref="BC26">_xlfn.IFS(BR26=0,0,BR26&gt;0,(LOG(0.01*CG26/10^-BR26)))</f>
        <v>0</v>
      </c>
      <c r="BD26" s="8">
        <f t="array" ref="BD26">_xlfn.IFS(BS26=0,0,BS26&gt;0,(LOG(0.01*CH26/10^-BS26)))</f>
        <v>0</v>
      </c>
      <c r="BE26" s="8">
        <f t="array" ref="BE26">_xlfn.IFS(BT26=0,0,BT26&gt;0,(LOG(0.01*CI26/10^-BT26)))</f>
        <v>63.333955019025403</v>
      </c>
      <c r="BF26" s="8">
        <f t="array" ref="BF26">_xlfn.IFS(BU26=0,0,BU26&gt;0,(LOG(0.01*CJ26/10^-BU26)))</f>
        <v>60.975654997680003</v>
      </c>
      <c r="BG26" s="8">
        <f t="array" ref="BG26">_xlfn.IFS(BV26=0,0,BV26&gt;0,(LOG(0.01*CK26/10^-BV26)))</f>
        <v>12.6271378548184</v>
      </c>
      <c r="BH26" s="8">
        <f t="array" ref="BH26">_xlfn.IFS(BW26=0,0,BW26&gt;0,(LOG(0.01*CL26/10^-BW26)))</f>
        <v>7.392843885122991</v>
      </c>
      <c r="BI26" s="8">
        <f t="array" ref="BI26">_xlfn.IFS(BX26=0,0,BX26&gt;0,(LOG(0.01*CM26/10^-BX26)))</f>
        <v>26.928402667674714</v>
      </c>
      <c r="BJ26" s="8">
        <f t="array" ref="BJ26">_xlfn.IFS(BY26=0,0,BY26&gt;0,(LOG(0.01*CN26/10^-BY26)))</f>
        <v>5.3878390205780544</v>
      </c>
      <c r="BK26" s="33">
        <f t="shared" si="5"/>
        <v>72.137170851194128</v>
      </c>
      <c r="BL26" s="32">
        <f t="shared" si="6"/>
        <v>55.59046587215601</v>
      </c>
      <c r="BM26" s="32">
        <f t="shared" si="7"/>
        <v>36.035641250365174</v>
      </c>
      <c r="BN26" s="32">
        <f t="shared" si="8"/>
        <v>0</v>
      </c>
      <c r="BO26" s="32">
        <f t="shared" si="9"/>
        <v>12.380663430420713</v>
      </c>
      <c r="BP26" s="32">
        <f t="shared" si="10"/>
        <v>25.704756380510439</v>
      </c>
      <c r="BQ26" s="32">
        <f t="shared" si="11"/>
        <v>0</v>
      </c>
      <c r="BR26" s="32">
        <f t="shared" si="12"/>
        <v>0</v>
      </c>
      <c r="BS26" s="32">
        <f t="shared" si="13"/>
        <v>0</v>
      </c>
      <c r="BT26" s="32">
        <f t="shared" si="14"/>
        <v>64.386129334582947</v>
      </c>
      <c r="BU26" s="32">
        <f t="shared" si="15"/>
        <v>61.991803278688522</v>
      </c>
      <c r="BV26" s="32">
        <f t="shared" si="16"/>
        <v>13.685924667233078</v>
      </c>
      <c r="BW26" s="32">
        <f t="shared" si="17"/>
        <v>8.4424303457536087</v>
      </c>
      <c r="BX26" s="32">
        <f t="shared" si="18"/>
        <v>27.994409503843467</v>
      </c>
      <c r="BY26" s="32">
        <f t="shared" si="19"/>
        <v>6.4216972878390211</v>
      </c>
      <c r="BZ26" s="38">
        <v>10.61</v>
      </c>
      <c r="CA26" s="36">
        <v>9.1579999999999995</v>
      </c>
      <c r="CB26" s="36">
        <v>8.8849999999999998</v>
      </c>
      <c r="CC26" s="36"/>
      <c r="CD26" s="36">
        <v>8.2170000000000005</v>
      </c>
      <c r="CE26" s="36">
        <v>8.2530000000000001</v>
      </c>
      <c r="CF26" s="36"/>
      <c r="CG26" s="36"/>
      <c r="CH26" s="36"/>
      <c r="CI26" s="36">
        <v>8.8680000000000003</v>
      </c>
      <c r="CJ26" s="36">
        <v>9.6349999999999998</v>
      </c>
      <c r="CK26" s="36">
        <v>8.734</v>
      </c>
      <c r="CL26" s="36">
        <v>8.9209999999999994</v>
      </c>
      <c r="CM26" s="36">
        <v>8.59</v>
      </c>
      <c r="CN26" s="36">
        <v>9.25</v>
      </c>
      <c r="CO26" s="30"/>
      <c r="CP26" s="158">
        <v>47.12</v>
      </c>
      <c r="CQ26" s="159">
        <v>513.1</v>
      </c>
      <c r="CR26" s="159">
        <v>246.7</v>
      </c>
      <c r="CS26" s="159"/>
      <c r="CT26" s="159">
        <v>61.21</v>
      </c>
      <c r="CU26" s="159">
        <v>88.63</v>
      </c>
      <c r="CV26" s="159"/>
      <c r="CW26" s="159"/>
      <c r="CX26" s="159"/>
      <c r="CY26" s="159">
        <v>687</v>
      </c>
      <c r="CZ26" s="159">
        <v>75.63</v>
      </c>
      <c r="DA26" s="159">
        <v>96.65</v>
      </c>
      <c r="DB26" s="159">
        <v>251.5</v>
      </c>
      <c r="DC26" s="159">
        <v>400.6</v>
      </c>
      <c r="DD26" s="159">
        <v>146.80000000000001</v>
      </c>
      <c r="DE26" s="206" t="str">
        <f>IF(VLOOKUP($A26,'B-Ligands'!$A:$G,3,FALSE)="","",VLOOKUP($A26,'B-Ligands'!$A:$G,3,FALSE))</f>
        <v>PGE2</v>
      </c>
      <c r="DF26" s="207" t="str">
        <f>IF(VLOOKUP($A26,'B-Ligands'!$A:$G,4,FALSE)="","",VLOOKUP($A26,'B-Ligands'!$A:$G,4,FALSE))</f>
        <v>Prostaglandin E5</v>
      </c>
      <c r="DG26" s="158">
        <v>1.5517816181877149</v>
      </c>
      <c r="DH26" s="159">
        <v>25.373448296518283</v>
      </c>
      <c r="DI26" s="159">
        <v>9.5122864180634714</v>
      </c>
      <c r="DJ26" s="159">
        <v>1.2420947222850236</v>
      </c>
      <c r="DK26" s="159">
        <v>1.5575039233183805</v>
      </c>
      <c r="DL26" s="159">
        <v>6.3143033186503414</v>
      </c>
      <c r="DM26" s="159">
        <v>9.3064393341493385</v>
      </c>
      <c r="DN26" s="159">
        <v>11.929394735753286</v>
      </c>
      <c r="DO26" s="159">
        <v>18.4249446903132</v>
      </c>
      <c r="DP26" s="159">
        <v>16.02293665174469</v>
      </c>
      <c r="DQ26" s="159">
        <v>26.755389748249527</v>
      </c>
      <c r="DR26" s="159">
        <v>15.294845720779062</v>
      </c>
      <c r="DS26" s="159">
        <v>7.7452553680465179</v>
      </c>
      <c r="DT26" s="159">
        <v>11.464682189452164</v>
      </c>
      <c r="DU26" s="159">
        <v>16.005536832699132</v>
      </c>
      <c r="DV26" s="75">
        <f t="shared" si="20"/>
        <v>30.365097413017569</v>
      </c>
      <c r="DW26" s="76">
        <f t="shared" si="21"/>
        <v>20.221926243679185</v>
      </c>
      <c r="DX26" s="76">
        <f t="shared" si="22"/>
        <v>25.934879287436722</v>
      </c>
      <c r="DY26" s="76">
        <f t="shared" si="23"/>
        <v>0</v>
      </c>
      <c r="DZ26" s="76">
        <f t="shared" si="24"/>
        <v>39.300061517397303</v>
      </c>
      <c r="EA26" s="76">
        <f t="shared" si="25"/>
        <v>14.036386205619328</v>
      </c>
      <c r="EB26" s="76">
        <f t="shared" si="26"/>
        <v>0</v>
      </c>
      <c r="EC26" s="76">
        <f t="shared" si="27"/>
        <v>0</v>
      </c>
      <c r="ED26" s="76">
        <f t="shared" si="28"/>
        <v>0</v>
      </c>
      <c r="EE26" s="76">
        <f t="shared" si="29"/>
        <v>42.876035456658606</v>
      </c>
      <c r="EF26" s="76">
        <f t="shared" si="30"/>
        <v>2.8267201753227345</v>
      </c>
      <c r="EG26" s="76">
        <f t="shared" si="31"/>
        <v>6.31912225624444</v>
      </c>
      <c r="EH26" s="76">
        <f t="shared" si="32"/>
        <v>32.471492294182738</v>
      </c>
      <c r="EI26" s="76">
        <f t="shared" si="33"/>
        <v>34.942093760659453</v>
      </c>
      <c r="EJ26" s="76">
        <f t="shared" si="34"/>
        <v>9.171826070843764</v>
      </c>
    </row>
    <row r="27" spans="1:140" s="29" customFormat="1" x14ac:dyDescent="0.2">
      <c r="A27" s="35" t="s">
        <v>161</v>
      </c>
      <c r="B27" t="str">
        <f>IF(VLOOKUP($A27,'B-Ligands'!$A:$G,5,FALSE)="","",VLOOKUP($A27,'B-Ligands'!$A:$G,5,FALSE))</f>
        <v>Guide To Pharmacology</v>
      </c>
      <c r="C27" s="19">
        <f>IF(VLOOKUP($A27,'B-Ligands'!$A:$G,6,FALSE)="","",VLOOKUP($A27,'B-Ligands'!$A:$G,6,FALSE))</f>
        <v>1320</v>
      </c>
      <c r="D27" t="str">
        <f>IF(VLOOKUP($A27,'B-Ligands'!$A:$G,7,FALSE)="","",VLOOKUP($A27,'B-Ligands'!$A:$G,7,FALSE))</f>
        <v>Phys</v>
      </c>
      <c r="E27" s="20">
        <f t="shared" si="78"/>
        <v>1</v>
      </c>
      <c r="F27" s="19">
        <f t="shared" si="79"/>
        <v>1</v>
      </c>
      <c r="G27" s="19">
        <f t="shared" si="80"/>
        <v>1</v>
      </c>
      <c r="H27" s="19">
        <f t="shared" si="81"/>
        <v>1</v>
      </c>
      <c r="I27" s="238">
        <f t="shared" si="39"/>
        <v>4</v>
      </c>
      <c r="J27" s="174" t="str">
        <f t="shared" si="40"/>
        <v xml:space="preserve">
Gq/11
</v>
      </c>
      <c r="K27" s="20">
        <f t="shared" si="41"/>
        <v>2</v>
      </c>
      <c r="L27" s="19">
        <f t="shared" si="42"/>
        <v>4</v>
      </c>
      <c r="M27" s="19">
        <f t="shared" si="43"/>
        <v>1</v>
      </c>
      <c r="N27" s="19">
        <f t="shared" si="44"/>
        <v>3</v>
      </c>
      <c r="O27" s="20">
        <f t="shared" si="45"/>
        <v>86.215036968308297</v>
      </c>
      <c r="P27" s="19">
        <f t="shared" si="46"/>
        <v>4.6443905144193174</v>
      </c>
      <c r="Q27" s="19">
        <f t="shared" si="47"/>
        <v>100</v>
      </c>
      <c r="R27" s="19">
        <f t="shared" si="48"/>
        <v>14.114135865189608</v>
      </c>
      <c r="S27" s="20">
        <f t="shared" si="49"/>
        <v>54.317872029106027</v>
      </c>
      <c r="T27" s="21">
        <f t="shared" si="50"/>
        <v>2.9260952437816075</v>
      </c>
      <c r="U27" s="21">
        <f t="shared" si="51"/>
        <v>63.002782274596342</v>
      </c>
      <c r="V27" s="21">
        <f t="shared" si="52"/>
        <v>8.8922982890861242</v>
      </c>
      <c r="W27" s="174" t="str">
        <f t="shared" si="53"/>
        <v xml:space="preserve">
G15</v>
      </c>
      <c r="X27" s="33">
        <f t="shared" si="54"/>
        <v>2</v>
      </c>
      <c r="Y27" s="32">
        <f t="shared" si="55"/>
        <v>0</v>
      </c>
      <c r="Z27" s="32">
        <f t="shared" si="56"/>
        <v>0</v>
      </c>
      <c r="AA27" s="32">
        <f t="shared" si="57"/>
        <v>0</v>
      </c>
      <c r="AB27" s="32">
        <f t="shared" si="58"/>
        <v>0</v>
      </c>
      <c r="AC27" s="32">
        <f t="shared" si="59"/>
        <v>4</v>
      </c>
      <c r="AD27" s="32">
        <f t="shared" si="60"/>
        <v>0</v>
      </c>
      <c r="AE27" s="32">
        <f t="shared" si="61"/>
        <v>0</v>
      </c>
      <c r="AF27" s="32">
        <f t="shared" si="62"/>
        <v>0</v>
      </c>
      <c r="AG27" s="32">
        <f t="shared" si="63"/>
        <v>1</v>
      </c>
      <c r="AH27" s="32">
        <f t="shared" si="64"/>
        <v>0</v>
      </c>
      <c r="AI27" s="32">
        <f t="shared" si="65"/>
        <v>3</v>
      </c>
      <c r="AJ27" s="33">
        <f t="shared" si="66"/>
        <v>86.215036968308297</v>
      </c>
      <c r="AK27" s="32">
        <f t="shared" si="67"/>
        <v>0</v>
      </c>
      <c r="AL27" s="32">
        <f t="shared" si="68"/>
        <v>0</v>
      </c>
      <c r="AM27" s="32">
        <f t="shared" si="69"/>
        <v>0</v>
      </c>
      <c r="AN27" s="32">
        <f t="shared" si="70"/>
        <v>0</v>
      </c>
      <c r="AO27" s="32">
        <f t="shared" si="71"/>
        <v>4.6443905144193174</v>
      </c>
      <c r="AP27" s="32">
        <f t="shared" si="72"/>
        <v>0</v>
      </c>
      <c r="AQ27" s="32">
        <f t="shared" si="73"/>
        <v>0</v>
      </c>
      <c r="AR27" s="32">
        <f t="shared" si="74"/>
        <v>0</v>
      </c>
      <c r="AS27" s="32">
        <f t="shared" si="75"/>
        <v>100</v>
      </c>
      <c r="AT27" s="32">
        <f t="shared" si="76"/>
        <v>0</v>
      </c>
      <c r="AU27" s="32">
        <f t="shared" si="77"/>
        <v>14.114135865189608</v>
      </c>
      <c r="AV27" s="7">
        <f t="array" ref="AV27">_xlfn.IFS(BK27=0,0,BK27&gt;0,(LOG(0.01*BZ27/10^-BK27)))</f>
        <v>54.317872029106027</v>
      </c>
      <c r="AW27" s="8">
        <f t="array" ref="AW27">_xlfn.IFS(BL27=0,0,BL27&gt;0,(LOG(0.01*CA27/10^-BL27)))</f>
        <v>0</v>
      </c>
      <c r="AX27" s="8">
        <f t="array" ref="AX27">_xlfn.IFS(BM27=0,0,BM27&gt;0,(LOG(0.01*CB27/10^-BM27)))</f>
        <v>0</v>
      </c>
      <c r="AY27" s="8">
        <f t="array" ref="AY27">_xlfn.IFS(BN27=0,0,BN27&gt;0,(LOG(0.01*CC27/10^-BN27)))</f>
        <v>0</v>
      </c>
      <c r="AZ27" s="8">
        <f t="array" ref="AZ27">_xlfn.IFS(BO27=0,0,BO27&gt;0,(LOG(0.01*CD27/10^-BO27)))</f>
        <v>0</v>
      </c>
      <c r="BA27" s="8">
        <f t="array" ref="BA27">_xlfn.IFS(BP27=0,0,BP27&gt;0,(LOG(0.01*CE27/10^-BP27)))</f>
        <v>2.9260952437816075</v>
      </c>
      <c r="BB27" s="8">
        <f t="array" ref="BB27">_xlfn.IFS(BQ27=0,0,BQ27&gt;0,(LOG(0.01*CF27/10^-BQ27)))</f>
        <v>0</v>
      </c>
      <c r="BC27" s="8">
        <f t="array" ref="BC27">_xlfn.IFS(BR27=0,0,BR27&gt;0,(LOG(0.01*CG27/10^-BR27)))</f>
        <v>0</v>
      </c>
      <c r="BD27" s="8">
        <f t="array" ref="BD27">_xlfn.IFS(BS27=0,0,BS27&gt;0,(LOG(0.01*CH27/10^-BS27)))</f>
        <v>0</v>
      </c>
      <c r="BE27" s="8">
        <f t="array" ref="BE27">_xlfn.IFS(BT27=0,0,BT27&gt;0,(LOG(0.01*CI27/10^-BT27)))</f>
        <v>63.002782274596342</v>
      </c>
      <c r="BF27" s="8">
        <f t="array" ref="BF27">_xlfn.IFS(BU27=0,0,BU27&gt;0,(LOG(0.01*CJ27/10^-BU27)))</f>
        <v>0</v>
      </c>
      <c r="BG27" s="8">
        <f t="array" ref="BG27">_xlfn.IFS(BV27=0,0,BV27&gt;0,(LOG(0.01*CK27/10^-BV27)))</f>
        <v>8.8922982890861242</v>
      </c>
      <c r="BH27" s="8">
        <f t="array" ref="BH27">_xlfn.IFS(BW27=0,0,BW27&gt;0,(LOG(0.01*CL27/10^-BW27)))</f>
        <v>0</v>
      </c>
      <c r="BI27" s="8">
        <f t="array" ref="BI27">_xlfn.IFS(BX27=0,0,BX27&gt;0,(LOG(0.01*CM27/10^-BX27)))</f>
        <v>2.0315652352313345</v>
      </c>
      <c r="BJ27" s="8">
        <f t="array" ref="BJ27">_xlfn.IFS(BY27=0,0,BY27&gt;0,(LOG(0.01*CN27/10^-BY27)))</f>
        <v>2.2159299952716025</v>
      </c>
      <c r="BK27" s="33">
        <f t="shared" si="5"/>
        <v>55.404164115125539</v>
      </c>
      <c r="BL27" s="32">
        <f t="shared" si="6"/>
        <v>0</v>
      </c>
      <c r="BM27" s="32">
        <f t="shared" si="7"/>
        <v>0</v>
      </c>
      <c r="BN27" s="32">
        <f t="shared" si="8"/>
        <v>0</v>
      </c>
      <c r="BO27" s="32">
        <f t="shared" si="9"/>
        <v>0</v>
      </c>
      <c r="BP27" s="32">
        <f t="shared" si="10"/>
        <v>4.0487238979118327</v>
      </c>
      <c r="BQ27" s="32">
        <f t="shared" si="11"/>
        <v>0</v>
      </c>
      <c r="BR27" s="32">
        <f t="shared" si="12"/>
        <v>0</v>
      </c>
      <c r="BS27" s="32">
        <f t="shared" si="13"/>
        <v>0</v>
      </c>
      <c r="BT27" s="32">
        <f t="shared" si="14"/>
        <v>64.086223055295221</v>
      </c>
      <c r="BU27" s="32">
        <f t="shared" si="15"/>
        <v>0</v>
      </c>
      <c r="BV27" s="32">
        <f t="shared" si="16"/>
        <v>10.134522798074197</v>
      </c>
      <c r="BW27" s="32">
        <f t="shared" si="17"/>
        <v>0</v>
      </c>
      <c r="BX27" s="32">
        <f t="shared" si="18"/>
        <v>3.1844863731656186</v>
      </c>
      <c r="BY27" s="32">
        <f t="shared" si="19"/>
        <v>3.3438320209973753</v>
      </c>
      <c r="BZ27" s="31">
        <v>8.1980000000000004</v>
      </c>
      <c r="CA27" s="30"/>
      <c r="CB27" s="30"/>
      <c r="CC27" s="30"/>
      <c r="CD27" s="30"/>
      <c r="CE27" s="40">
        <v>7.54</v>
      </c>
      <c r="CF27" s="30"/>
      <c r="CG27" s="30"/>
      <c r="CH27" s="30"/>
      <c r="CI27" s="30">
        <v>8.2520000000000007</v>
      </c>
      <c r="CJ27" s="30"/>
      <c r="CK27" s="30">
        <v>5.7249999999999996</v>
      </c>
      <c r="CL27" s="30"/>
      <c r="CM27" s="30">
        <v>7.032</v>
      </c>
      <c r="CN27" s="30">
        <v>7.4489999999999998</v>
      </c>
      <c r="CO27" s="30"/>
      <c r="CP27" s="160">
        <v>36.19</v>
      </c>
      <c r="CQ27" s="161"/>
      <c r="CR27" s="161"/>
      <c r="CS27" s="161"/>
      <c r="CT27" s="161"/>
      <c r="CU27" s="210">
        <v>13.96</v>
      </c>
      <c r="CV27" s="161"/>
      <c r="CW27" s="161"/>
      <c r="CX27" s="161"/>
      <c r="CY27" s="161">
        <v>683.8</v>
      </c>
      <c r="CZ27" s="161"/>
      <c r="DA27" s="161">
        <v>71.569999999999993</v>
      </c>
      <c r="DB27" s="161"/>
      <c r="DC27" s="161">
        <v>45.57</v>
      </c>
      <c r="DD27" s="161">
        <v>76.44</v>
      </c>
      <c r="DE27" s="206" t="str">
        <f>IF(VLOOKUP($A27,'B-Ligands'!$A:$G,3,FALSE)="","",VLOOKUP($A27,'B-Ligands'!$A:$G,3,FALSE))</f>
        <v>α-MSH</v>
      </c>
      <c r="DF27" s="207" t="str">
        <f>IF(VLOOKUP($A27,'B-Ligands'!$A:$G,4,FALSE)="","",VLOOKUP($A27,'B-Ligands'!$A:$G,4,FALSE))</f>
        <v>α-melanocyte stimulating hormone</v>
      </c>
      <c r="DG27" s="160">
        <v>7.9724936177455019</v>
      </c>
      <c r="DH27" s="161">
        <v>0.85022859461307332</v>
      </c>
      <c r="DI27" s="161">
        <v>1.1796485331504614</v>
      </c>
      <c r="DJ27" s="161">
        <v>22.372793620454878</v>
      </c>
      <c r="DK27" s="161">
        <v>14.980289093298264</v>
      </c>
      <c r="DL27" s="161">
        <v>8.9356496529175153</v>
      </c>
      <c r="DM27" s="161">
        <v>7.3548140236975978</v>
      </c>
      <c r="DN27" s="161">
        <v>6.0977283106684368</v>
      </c>
      <c r="DO27" s="161">
        <v>10.020316792025909</v>
      </c>
      <c r="DP27" s="161">
        <v>8.9072781099087095</v>
      </c>
      <c r="DQ27" s="161">
        <v>5.5874275251828438</v>
      </c>
      <c r="DR27" s="161">
        <v>7.94923426931084</v>
      </c>
      <c r="DS27" s="161">
        <v>7.7613118976400521</v>
      </c>
      <c r="DT27" s="161">
        <v>1.8175599959452393</v>
      </c>
      <c r="DU27" s="161">
        <v>7.9179051746241624</v>
      </c>
      <c r="DV27" s="75">
        <f t="shared" si="20"/>
        <v>4.5393576633848687</v>
      </c>
      <c r="DW27" s="76">
        <f t="shared" si="21"/>
        <v>0</v>
      </c>
      <c r="DX27" s="76">
        <f t="shared" si="22"/>
        <v>0</v>
      </c>
      <c r="DY27" s="76">
        <f t="shared" si="23"/>
        <v>0</v>
      </c>
      <c r="DZ27" s="76">
        <f t="shared" si="24"/>
        <v>0</v>
      </c>
      <c r="EA27" s="76">
        <f t="shared" si="25"/>
        <v>1.5622814839704486</v>
      </c>
      <c r="EB27" s="76">
        <f t="shared" si="26"/>
        <v>0</v>
      </c>
      <c r="EC27" s="76">
        <f t="shared" si="27"/>
        <v>0</v>
      </c>
      <c r="ED27" s="76">
        <f t="shared" si="28"/>
        <v>0</v>
      </c>
      <c r="EE27" s="76">
        <f t="shared" si="29"/>
        <v>76.768681920835206</v>
      </c>
      <c r="EF27" s="76">
        <f t="shared" si="30"/>
        <v>0</v>
      </c>
      <c r="EG27" s="76">
        <f t="shared" si="31"/>
        <v>9.0033829140381805</v>
      </c>
      <c r="EH27" s="76">
        <f t="shared" si="32"/>
        <v>0</v>
      </c>
      <c r="EI27" s="76">
        <f t="shared" si="33"/>
        <v>25.072074705462963</v>
      </c>
      <c r="EJ27" s="76">
        <f t="shared" si="34"/>
        <v>9.6540686348429734</v>
      </c>
    </row>
    <row r="28" spans="1:140" s="29" customFormat="1" x14ac:dyDescent="0.2">
      <c r="A28" s="35" t="s">
        <v>22</v>
      </c>
      <c r="B28" t="str">
        <f>IF(VLOOKUP($A28,'B-Ligands'!$A:$G,5,FALSE)="","",VLOOKUP($A28,'B-Ligands'!$A:$G,5,FALSE))</f>
        <v>Guide To Pharmacology</v>
      </c>
      <c r="C28" s="19">
        <f>IF(VLOOKUP($A28,'B-Ligands'!$A:$G,6,FALSE)="","",VLOOKUP($A28,'B-Ligands'!$A:$G,6,FALSE))</f>
        <v>5</v>
      </c>
      <c r="D28" t="str">
        <f>IF(VLOOKUP($A28,'B-Ligands'!$A:$G,7,FALSE)="","",VLOOKUP($A28,'B-Ligands'!$A:$G,7,FALSE))</f>
        <v>Phys</v>
      </c>
      <c r="E28" s="20" t="str">
        <f t="shared" si="78"/>
        <v/>
      </c>
      <c r="F28" s="19">
        <f t="shared" si="79"/>
        <v>1</v>
      </c>
      <c r="G28" s="19">
        <f t="shared" si="80"/>
        <v>1</v>
      </c>
      <c r="H28" s="19">
        <f t="shared" si="81"/>
        <v>1</v>
      </c>
      <c r="I28" s="238">
        <f t="shared" si="39"/>
        <v>3</v>
      </c>
      <c r="J28" s="174" t="str">
        <f t="shared" si="40"/>
        <v xml:space="preserve">
Gi/o
</v>
      </c>
      <c r="K28" s="20">
        <f t="shared" si="41"/>
        <v>0</v>
      </c>
      <c r="L28" s="19">
        <f t="shared" si="42"/>
        <v>1</v>
      </c>
      <c r="M28" s="19">
        <f t="shared" si="43"/>
        <v>3</v>
      </c>
      <c r="N28" s="19">
        <f t="shared" si="44"/>
        <v>2</v>
      </c>
      <c r="O28" s="20">
        <f t="shared" si="45"/>
        <v>0</v>
      </c>
      <c r="P28" s="19">
        <f t="shared" si="46"/>
        <v>100</v>
      </c>
      <c r="Q28" s="19">
        <f t="shared" si="47"/>
        <v>62.578936994475988</v>
      </c>
      <c r="R28" s="19">
        <f t="shared" si="48"/>
        <v>84.410711840851192</v>
      </c>
      <c r="S28" s="20">
        <f t="shared" si="49"/>
        <v>0</v>
      </c>
      <c r="T28" s="21">
        <f t="shared" si="50"/>
        <v>97.562934325017778</v>
      </c>
      <c r="U28" s="21">
        <f t="shared" si="51"/>
        <v>61.053847201214865</v>
      </c>
      <c r="V28" s="21">
        <f t="shared" si="52"/>
        <v>82.353567356569656</v>
      </c>
      <c r="W28" s="174" t="str">
        <f t="shared" si="53"/>
        <v xml:space="preserve">
GoB</v>
      </c>
      <c r="X28" s="33">
        <f t="shared" si="54"/>
        <v>0</v>
      </c>
      <c r="Y28" s="32">
        <f t="shared" si="55"/>
        <v>7</v>
      </c>
      <c r="Z28" s="32">
        <f t="shared" si="56"/>
        <v>8</v>
      </c>
      <c r="AA28" s="32">
        <f t="shared" si="57"/>
        <v>5</v>
      </c>
      <c r="AB28" s="32">
        <f t="shared" si="58"/>
        <v>1</v>
      </c>
      <c r="AC28" s="32">
        <f t="shared" si="59"/>
        <v>3</v>
      </c>
      <c r="AD28" s="32">
        <f t="shared" si="60"/>
        <v>0</v>
      </c>
      <c r="AE28" s="32">
        <f t="shared" si="61"/>
        <v>0</v>
      </c>
      <c r="AF28" s="32">
        <f t="shared" si="62"/>
        <v>0</v>
      </c>
      <c r="AG28" s="32">
        <f t="shared" si="63"/>
        <v>4</v>
      </c>
      <c r="AH28" s="32">
        <f t="shared" si="64"/>
        <v>2</v>
      </c>
      <c r="AI28" s="32">
        <f t="shared" si="65"/>
        <v>6</v>
      </c>
      <c r="AJ28" s="33">
        <f t="shared" si="66"/>
        <v>0</v>
      </c>
      <c r="AK28" s="32">
        <f t="shared" si="67"/>
        <v>43.47313675256445</v>
      </c>
      <c r="AL28" s="32">
        <f t="shared" si="68"/>
        <v>37.685296012038663</v>
      </c>
      <c r="AM28" s="32">
        <f t="shared" si="69"/>
        <v>61.219645508659838</v>
      </c>
      <c r="AN28" s="32">
        <f t="shared" si="70"/>
        <v>100</v>
      </c>
      <c r="AO28" s="32">
        <f t="shared" si="71"/>
        <v>69.483218201081542</v>
      </c>
      <c r="AP28" s="32">
        <f t="shared" si="72"/>
        <v>0</v>
      </c>
      <c r="AQ28" s="32">
        <f t="shared" si="73"/>
        <v>0</v>
      </c>
      <c r="AR28" s="32">
        <f t="shared" si="74"/>
        <v>0</v>
      </c>
      <c r="AS28" s="32">
        <f t="shared" si="75"/>
        <v>62.578936994475988</v>
      </c>
      <c r="AT28" s="32">
        <f t="shared" si="76"/>
        <v>84.410711840851192</v>
      </c>
      <c r="AU28" s="32">
        <f t="shared" si="77"/>
        <v>44.850267717922364</v>
      </c>
      <c r="AV28" s="7">
        <f t="array" ref="AV28">_xlfn.IFS(BK28=0,0,BK28&gt;0,(LOG(0.01*BZ28/10^-BK28)))</f>
        <v>0</v>
      </c>
      <c r="AW28" s="8">
        <f t="array" ref="AW28">_xlfn.IFS(BL28=0,0,BL28&gt;0,(LOG(0.01*CA28/10^-BL28)))</f>
        <v>42.413667858929621</v>
      </c>
      <c r="AX28" s="8">
        <f t="array" ref="AX28">_xlfn.IFS(BM28=0,0,BM28&gt;0,(LOG(0.01*CB28/10^-BM28)))</f>
        <v>36.76688059841382</v>
      </c>
      <c r="AY28" s="8">
        <f t="array" ref="AY28">_xlfn.IFS(BN28=0,0,BN28&gt;0,(LOG(0.01*CC28/10^-BN28)))</f>
        <v>59.727682541622492</v>
      </c>
      <c r="AZ28" s="8">
        <f t="array" ref="AZ28">_xlfn.IFS(BO28=0,0,BO28&gt;0,(LOG(0.01*CD28/10^-BO28)))</f>
        <v>97.562934325017778</v>
      </c>
      <c r="BA28" s="8">
        <f t="array" ref="BA28">_xlfn.IFS(BP28=0,0,BP28&gt;0,(LOG(0.01*CE28/10^-BP28)))</f>
        <v>67.789866540429983</v>
      </c>
      <c r="BB28" s="8">
        <f t="array" ref="BB28">_xlfn.IFS(BQ28=0,0,BQ28&gt;0,(LOG(0.01*CF28/10^-BQ28)))</f>
        <v>0</v>
      </c>
      <c r="BC28" s="8">
        <f t="array" ref="BC28">_xlfn.IFS(BR28=0,0,BR28&gt;0,(LOG(0.01*CG28/10^-BR28)))</f>
        <v>0</v>
      </c>
      <c r="BD28" s="8">
        <f t="array" ref="BD28">_xlfn.IFS(BS28=0,0,BS28&gt;0,(LOG(0.01*CH28/10^-BS28)))</f>
        <v>0</v>
      </c>
      <c r="BE28" s="8">
        <f t="array" ref="BE28">_xlfn.IFS(BT28=0,0,BT28&gt;0,(LOG(0.01*CI28/10^-BT28)))</f>
        <v>61.053847201214865</v>
      </c>
      <c r="BF28" s="8">
        <f t="array" ref="BF28">_xlfn.IFS(BU28=0,0,BU28&gt;0,(LOG(0.01*CJ28/10^-BU28)))</f>
        <v>82.353567356569656</v>
      </c>
      <c r="BG28" s="8">
        <f t="array" ref="BG28">_xlfn.IFS(BV28=0,0,BV28&gt;0,(LOG(0.01*CK28/10^-BV28)))</f>
        <v>43.757237238231248</v>
      </c>
      <c r="BH28" s="8">
        <f t="array" ref="BH28">_xlfn.IFS(BW28=0,0,BW28&gt;0,(LOG(0.01*CL28/10^-BW28)))</f>
        <v>51.403657675870107</v>
      </c>
      <c r="BI28" s="8">
        <f t="array" ref="BI28">_xlfn.IFS(BX28=0,0,BX28&gt;0,(LOG(0.01*CM28/10^-BX28)))</f>
        <v>34.683078370265775</v>
      </c>
      <c r="BJ28" s="8">
        <f t="array" ref="BJ28">_xlfn.IFS(BY28=0,0,BY28&gt;0,(LOG(0.01*CN28/10^-BY28)))</f>
        <v>29.767059987422734</v>
      </c>
      <c r="BK28" s="33">
        <f t="shared" si="5"/>
        <v>0</v>
      </c>
      <c r="BL28" s="32">
        <f t="shared" si="6"/>
        <v>43.553629469122427</v>
      </c>
      <c r="BM28" s="32">
        <f t="shared" si="7"/>
        <v>37.905346187554777</v>
      </c>
      <c r="BN28" s="32">
        <f t="shared" si="8"/>
        <v>60.86021505376344</v>
      </c>
      <c r="BO28" s="32">
        <f t="shared" si="9"/>
        <v>98.685275080906152</v>
      </c>
      <c r="BP28" s="32">
        <f t="shared" si="10"/>
        <v>68.822505800464029</v>
      </c>
      <c r="BQ28" s="32">
        <f t="shared" si="11"/>
        <v>0</v>
      </c>
      <c r="BR28" s="32">
        <f t="shared" si="12"/>
        <v>0</v>
      </c>
      <c r="BS28" s="32">
        <f t="shared" si="13"/>
        <v>0</v>
      </c>
      <c r="BT28" s="32">
        <f t="shared" si="14"/>
        <v>62.118088097469538</v>
      </c>
      <c r="BU28" s="32">
        <f t="shared" si="15"/>
        <v>83.442622950819668</v>
      </c>
      <c r="BV28" s="32">
        <f t="shared" si="16"/>
        <v>44.873973378646269</v>
      </c>
      <c r="BW28" s="32">
        <f t="shared" si="17"/>
        <v>52.500839207787848</v>
      </c>
      <c r="BX28" s="32">
        <f t="shared" si="18"/>
        <v>35.772187281621243</v>
      </c>
      <c r="BY28" s="32">
        <f t="shared" si="19"/>
        <v>30.83989501312336</v>
      </c>
      <c r="BZ28" s="31"/>
      <c r="CA28" s="30">
        <v>7.2450000000000001</v>
      </c>
      <c r="CB28" s="30">
        <v>7.27</v>
      </c>
      <c r="CC28" s="30">
        <v>7.37</v>
      </c>
      <c r="CD28" s="30">
        <v>7.5449999999999999</v>
      </c>
      <c r="CE28" s="30">
        <v>9.2759999999999998</v>
      </c>
      <c r="CF28" s="30"/>
      <c r="CG28" s="30"/>
      <c r="CH28" s="30"/>
      <c r="CI28" s="30">
        <v>8.625</v>
      </c>
      <c r="CJ28" s="30">
        <v>8.1460000000000008</v>
      </c>
      <c r="CK28" s="30">
        <v>7.6429999999999998</v>
      </c>
      <c r="CL28" s="30">
        <v>7.9950000000000001</v>
      </c>
      <c r="CM28" s="30">
        <v>8.1449999999999996</v>
      </c>
      <c r="CN28" s="30">
        <v>8.4559999999999995</v>
      </c>
      <c r="CO28" s="30"/>
      <c r="CP28" s="209"/>
      <c r="CQ28" s="161">
        <v>402</v>
      </c>
      <c r="CR28" s="161">
        <v>259.5</v>
      </c>
      <c r="CS28" s="161">
        <v>226.4</v>
      </c>
      <c r="CT28" s="161">
        <v>487.9</v>
      </c>
      <c r="CU28" s="161">
        <v>237.3</v>
      </c>
      <c r="CV28" s="161"/>
      <c r="CW28" s="161"/>
      <c r="CX28" s="161"/>
      <c r="CY28" s="161">
        <v>662.8</v>
      </c>
      <c r="CZ28" s="161">
        <v>101.8</v>
      </c>
      <c r="DA28" s="161">
        <v>316.89999999999998</v>
      </c>
      <c r="DB28" s="161">
        <v>1564</v>
      </c>
      <c r="DC28" s="161">
        <v>511.9</v>
      </c>
      <c r="DD28" s="161">
        <v>705</v>
      </c>
      <c r="DE28" s="206" t="str">
        <f>IF(VLOOKUP($A28,'B-Ligands'!$A:$G,3,FALSE)="","",VLOOKUP($A28,'B-Ligands'!$A:$G,3,FALSE))</f>
        <v/>
      </c>
      <c r="DF28" s="207" t="str">
        <f>IF(VLOOKUP($A28,'B-Ligands'!$A:$G,4,FALSE)="","",VLOOKUP($A28,'B-Ligands'!$A:$G,4,FALSE))</f>
        <v>Serotonin</v>
      </c>
      <c r="DG28" s="160">
        <v>9.3378492364140193</v>
      </c>
      <c r="DH28" s="161">
        <v>6.212157966421386</v>
      </c>
      <c r="DI28" s="161">
        <v>10.590875316074921</v>
      </c>
      <c r="DJ28" s="161">
        <v>11.65696809132519</v>
      </c>
      <c r="DK28" s="161">
        <v>11.357262596850035</v>
      </c>
      <c r="DL28" s="161">
        <v>7.8488800430754093</v>
      </c>
      <c r="DM28" s="161">
        <v>13.823460475923078</v>
      </c>
      <c r="DN28" s="161">
        <v>10.997127833453716</v>
      </c>
      <c r="DO28" s="161">
        <v>17.563205455756943</v>
      </c>
      <c r="DP28" s="161">
        <v>13.24978782924442</v>
      </c>
      <c r="DQ28" s="161">
        <v>17.670853031817412</v>
      </c>
      <c r="DR28" s="161">
        <v>8.5569425024617818</v>
      </c>
      <c r="DS28" s="161">
        <v>22.392977550149162</v>
      </c>
      <c r="DT28" s="161">
        <v>17.871439771514215</v>
      </c>
      <c r="DU28" s="161">
        <v>29.561043400749661</v>
      </c>
      <c r="DV28" s="75">
        <f t="shared" si="20"/>
        <v>0</v>
      </c>
      <c r="DW28" s="76">
        <f t="shared" si="21"/>
        <v>64.711812251544956</v>
      </c>
      <c r="DX28" s="76">
        <f t="shared" si="22"/>
        <v>24.502224061322739</v>
      </c>
      <c r="DY28" s="76">
        <f t="shared" si="23"/>
        <v>19.42185980319196</v>
      </c>
      <c r="DZ28" s="76">
        <f t="shared" si="24"/>
        <v>42.959295502713857</v>
      </c>
      <c r="EA28" s="76">
        <f t="shared" si="25"/>
        <v>30.233612782674058</v>
      </c>
      <c r="EB28" s="76">
        <f t="shared" si="26"/>
        <v>0</v>
      </c>
      <c r="EC28" s="76">
        <f t="shared" si="27"/>
        <v>0</v>
      </c>
      <c r="ED28" s="76">
        <f t="shared" si="28"/>
        <v>0</v>
      </c>
      <c r="EE28" s="76">
        <f t="shared" si="29"/>
        <v>50.02344252917721</v>
      </c>
      <c r="EF28" s="76">
        <f t="shared" si="30"/>
        <v>5.760899024891617</v>
      </c>
      <c r="EG28" s="76">
        <f t="shared" si="31"/>
        <v>37.034256091919481</v>
      </c>
      <c r="EH28" s="76">
        <f t="shared" si="32"/>
        <v>69.843324609128729</v>
      </c>
      <c r="EI28" s="76">
        <f t="shared" si="33"/>
        <v>28.643467260871262</v>
      </c>
      <c r="EJ28" s="76">
        <f t="shared" si="34"/>
        <v>23.84895520914263</v>
      </c>
    </row>
    <row r="29" spans="1:140" s="29" customFormat="1" x14ac:dyDescent="0.2">
      <c r="A29" s="35" t="s">
        <v>167</v>
      </c>
      <c r="B29" t="str">
        <f>IF(VLOOKUP($A29,'B-Ligands'!$A:$G,5,FALSE)="","",VLOOKUP($A29,'B-Ligands'!$A:$G,5,FALSE))</f>
        <v>Guide To Pharmacology</v>
      </c>
      <c r="C29" s="19">
        <f>IF(VLOOKUP($A29,'B-Ligands'!$A:$G,6,FALSE)="","",VLOOKUP($A29,'B-Ligands'!$A:$G,6,FALSE))</f>
        <v>1369</v>
      </c>
      <c r="D29" t="str">
        <f>IF(VLOOKUP($A29,'B-Ligands'!$A:$G,7,FALSE)="","",VLOOKUP($A29,'B-Ligands'!$A:$G,7,FALSE))</f>
        <v>Phys</v>
      </c>
      <c r="E29" s="20" t="str">
        <f t="shared" si="78"/>
        <v/>
      </c>
      <c r="F29" s="19">
        <f t="shared" si="79"/>
        <v>1</v>
      </c>
      <c r="G29" s="19">
        <f t="shared" si="80"/>
        <v>1</v>
      </c>
      <c r="H29" s="19" t="str">
        <f t="shared" si="81"/>
        <v/>
      </c>
      <c r="I29" s="238">
        <f t="shared" si="39"/>
        <v>2</v>
      </c>
      <c r="J29" s="174" t="str">
        <f t="shared" si="40"/>
        <v xml:space="preserve">
Gq/11
</v>
      </c>
      <c r="K29" s="20">
        <f t="shared" si="41"/>
        <v>0</v>
      </c>
      <c r="L29" s="19">
        <f t="shared" si="42"/>
        <v>2</v>
      </c>
      <c r="M29" s="19">
        <f t="shared" si="43"/>
        <v>1</v>
      </c>
      <c r="N29" s="19">
        <f t="shared" si="44"/>
        <v>0</v>
      </c>
      <c r="O29" s="20">
        <f t="shared" si="45"/>
        <v>0</v>
      </c>
      <c r="P29" s="19">
        <f t="shared" si="46"/>
        <v>72.948363883952979</v>
      </c>
      <c r="Q29" s="19">
        <f t="shared" si="47"/>
        <v>100</v>
      </c>
      <c r="R29" s="19">
        <f t="shared" si="48"/>
        <v>0</v>
      </c>
      <c r="S29" s="20">
        <f t="shared" si="49"/>
        <v>0</v>
      </c>
      <c r="T29" s="21">
        <f t="shared" si="50"/>
        <v>44.117973172540971</v>
      </c>
      <c r="U29" s="21">
        <f t="shared" si="51"/>
        <v>60.47835869591853</v>
      </c>
      <c r="V29" s="21">
        <f t="shared" si="52"/>
        <v>0</v>
      </c>
      <c r="W29" s="174" t="str">
        <f t="shared" si="53"/>
        <v xml:space="preserve">
G15</v>
      </c>
      <c r="X29" s="33">
        <f t="shared" si="54"/>
        <v>0</v>
      </c>
      <c r="Y29" s="32">
        <f t="shared" si="55"/>
        <v>2</v>
      </c>
      <c r="Z29" s="32">
        <f t="shared" si="56"/>
        <v>4</v>
      </c>
      <c r="AA29" s="32">
        <f t="shared" si="57"/>
        <v>3</v>
      </c>
      <c r="AB29" s="32">
        <f t="shared" si="58"/>
        <v>5</v>
      </c>
      <c r="AC29" s="32">
        <f t="shared" si="59"/>
        <v>6</v>
      </c>
      <c r="AD29" s="32">
        <f t="shared" si="60"/>
        <v>0</v>
      </c>
      <c r="AE29" s="32">
        <f t="shared" si="61"/>
        <v>0</v>
      </c>
      <c r="AF29" s="32">
        <f t="shared" si="62"/>
        <v>0</v>
      </c>
      <c r="AG29" s="32">
        <f t="shared" si="63"/>
        <v>1</v>
      </c>
      <c r="AH29" s="32">
        <f t="shared" si="64"/>
        <v>0</v>
      </c>
      <c r="AI29" s="32">
        <f t="shared" si="65"/>
        <v>0</v>
      </c>
      <c r="AJ29" s="33">
        <f t="shared" si="66"/>
        <v>0</v>
      </c>
      <c r="AK29" s="32">
        <f t="shared" si="67"/>
        <v>72.948363883952979</v>
      </c>
      <c r="AL29" s="32">
        <f t="shared" si="68"/>
        <v>36.180094476328158</v>
      </c>
      <c r="AM29" s="32">
        <f t="shared" si="69"/>
        <v>39.23258478380869</v>
      </c>
      <c r="AN29" s="32">
        <f t="shared" si="70"/>
        <v>25.985981143753843</v>
      </c>
      <c r="AO29" s="32">
        <f t="shared" si="71"/>
        <v>23.525112082072333</v>
      </c>
      <c r="AP29" s="32">
        <f t="shared" si="72"/>
        <v>0</v>
      </c>
      <c r="AQ29" s="32">
        <f t="shared" si="73"/>
        <v>0</v>
      </c>
      <c r="AR29" s="32">
        <f t="shared" si="74"/>
        <v>0</v>
      </c>
      <c r="AS29" s="32">
        <f t="shared" si="75"/>
        <v>100</v>
      </c>
      <c r="AT29" s="32">
        <f t="shared" si="76"/>
        <v>0</v>
      </c>
      <c r="AU29" s="32">
        <f t="shared" si="77"/>
        <v>0</v>
      </c>
      <c r="AV29" s="7">
        <f t="array" ref="AV29">_xlfn.IFS(BK29=0,0,BK29&gt;0,(LOG(0.01*BZ29/10^-BK29)))</f>
        <v>0</v>
      </c>
      <c r="AW29" s="8">
        <f t="array" ref="AW29">_xlfn.IFS(BL29=0,0,BL29&gt;0,(LOG(0.01*CA29/10^-BL29)))</f>
        <v>44.117973172540971</v>
      </c>
      <c r="AX29" s="8">
        <f t="array" ref="AX29">_xlfn.IFS(BM29=0,0,BM29&gt;0,(LOG(0.01*CB29/10^-BM29)))</f>
        <v>21.88112731391595</v>
      </c>
      <c r="AY29" s="8">
        <f t="array" ref="AY29">_xlfn.IFS(BN29=0,0,BN29&gt;0,(LOG(0.01*CC29/10^-BN29)))</f>
        <v>23.727223351232173</v>
      </c>
      <c r="AZ29" s="8">
        <f t="array" ref="AZ29">_xlfn.IFS(BO29=0,0,BO29&gt;0,(LOG(0.01*CD29/10^-BO29)))</f>
        <v>15.715894886773203</v>
      </c>
      <c r="BA29" s="8">
        <f t="array" ref="BA29">_xlfn.IFS(BP29=0,0,BP29&gt;0,(LOG(0.01*CE29/10^-BP29)))</f>
        <v>14.227601668612573</v>
      </c>
      <c r="BB29" s="8">
        <f t="array" ref="BB29">_xlfn.IFS(BQ29=0,0,BQ29&gt;0,(LOG(0.01*CF29/10^-BQ29)))</f>
        <v>0</v>
      </c>
      <c r="BC29" s="8">
        <f t="array" ref="BC29">_xlfn.IFS(BR29=0,0,BR29&gt;0,(LOG(0.01*CG29/10^-BR29)))</f>
        <v>0</v>
      </c>
      <c r="BD29" s="8">
        <f t="array" ref="BD29">_xlfn.IFS(BS29=0,0,BS29&gt;0,(LOG(0.01*CH29/10^-BS29)))</f>
        <v>0</v>
      </c>
      <c r="BE29" s="8">
        <f t="array" ref="BE29">_xlfn.IFS(BT29=0,0,BT29&gt;0,(LOG(0.01*CI29/10^-BT29)))</f>
        <v>60.47835869591853</v>
      </c>
      <c r="BF29" s="8">
        <f t="array" ref="BF29">_xlfn.IFS(BU29=0,0,BU29&gt;0,(LOG(0.01*CJ29/10^-BU29)))</f>
        <v>0</v>
      </c>
      <c r="BG29" s="8">
        <f t="array" ref="BG29">_xlfn.IFS(BV29=0,0,BV29&gt;0,(LOG(0.01*CK29/10^-BV29)))</f>
        <v>0</v>
      </c>
      <c r="BH29" s="8">
        <f t="array" ref="BH29">_xlfn.IFS(BW29=0,0,BW29&gt;0,(LOG(0.01*CL29/10^-BW29)))</f>
        <v>0</v>
      </c>
      <c r="BI29" s="8">
        <f t="array" ref="BI29">_xlfn.IFS(BX29=0,0,BX29&gt;0,(LOG(0.01*CM29/10^-BX29)))</f>
        <v>0</v>
      </c>
      <c r="BJ29" s="8">
        <f t="array" ref="BJ29">_xlfn.IFS(BY29=0,0,BY29&gt;0,(LOG(0.01*CN29/10^-BY29)))</f>
        <v>0</v>
      </c>
      <c r="BK29" s="33">
        <f t="shared" si="5"/>
        <v>0</v>
      </c>
      <c r="BL29" s="32">
        <f t="shared" si="6"/>
        <v>45.384615384615387</v>
      </c>
      <c r="BM29" s="32">
        <f t="shared" si="7"/>
        <v>23.15220566754309</v>
      </c>
      <c r="BN29" s="32">
        <f t="shared" si="8"/>
        <v>24.951612903225808</v>
      </c>
      <c r="BO29" s="32">
        <f t="shared" si="9"/>
        <v>16.931634304207119</v>
      </c>
      <c r="BP29" s="32">
        <f t="shared" si="10"/>
        <v>15.487238979118329</v>
      </c>
      <c r="BQ29" s="32">
        <f t="shared" si="11"/>
        <v>0</v>
      </c>
      <c r="BR29" s="32">
        <f t="shared" si="12"/>
        <v>0</v>
      </c>
      <c r="BS29" s="32">
        <f t="shared" si="13"/>
        <v>0</v>
      </c>
      <c r="BT29" s="32">
        <f t="shared" si="14"/>
        <v>61.780693533270856</v>
      </c>
      <c r="BU29" s="32">
        <f t="shared" si="15"/>
        <v>0</v>
      </c>
      <c r="BV29" s="32">
        <f t="shared" si="16"/>
        <v>0</v>
      </c>
      <c r="BW29" s="32">
        <f t="shared" si="17"/>
        <v>0</v>
      </c>
      <c r="BX29" s="32">
        <f t="shared" si="18"/>
        <v>0</v>
      </c>
      <c r="BY29" s="32">
        <f t="shared" si="19"/>
        <v>0</v>
      </c>
      <c r="BZ29" s="38"/>
      <c r="CA29" s="36">
        <v>5.4119999999999999</v>
      </c>
      <c r="CB29" s="36">
        <v>5.3570000000000002</v>
      </c>
      <c r="CC29" s="36">
        <v>5.9649999999999999</v>
      </c>
      <c r="CD29" s="36">
        <v>6.085</v>
      </c>
      <c r="CE29" s="36">
        <v>5.5</v>
      </c>
      <c r="CF29" s="36"/>
      <c r="CG29" s="36"/>
      <c r="CH29" s="36"/>
      <c r="CI29" s="36">
        <v>4.9850000000000003</v>
      </c>
      <c r="CJ29" s="36"/>
      <c r="CK29" s="36"/>
      <c r="CL29" s="36"/>
      <c r="CM29" s="36"/>
      <c r="CN29" s="36"/>
      <c r="CO29" s="30"/>
      <c r="CP29" s="158"/>
      <c r="CQ29" s="159">
        <v>418.9</v>
      </c>
      <c r="CR29" s="159">
        <v>158.5</v>
      </c>
      <c r="CS29" s="159">
        <v>92.82</v>
      </c>
      <c r="CT29" s="159">
        <v>83.71</v>
      </c>
      <c r="CU29" s="159">
        <v>53.4</v>
      </c>
      <c r="CV29" s="159"/>
      <c r="CW29" s="159"/>
      <c r="CX29" s="159"/>
      <c r="CY29" s="159">
        <v>659.2</v>
      </c>
      <c r="CZ29" s="159"/>
      <c r="DA29" s="159"/>
      <c r="DB29" s="159"/>
      <c r="DC29" s="159"/>
      <c r="DD29" s="159"/>
      <c r="DE29" s="206" t="str">
        <f>IF(VLOOKUP($A29,'B-Ligands'!$A:$G,3,FALSE)="","",VLOOKUP($A29,'B-Ligands'!$A:$G,3,FALSE))</f>
        <v/>
      </c>
      <c r="DF29" s="207" t="str">
        <f>IF(VLOOKUP($A29,'B-Ligands'!$A:$G,4,FALSE)="","",VLOOKUP($A29,'B-Ligands'!$A:$G,4,FALSE))</f>
        <v>Glutamate</v>
      </c>
      <c r="DG29" s="158">
        <v>24.155537715122279</v>
      </c>
      <c r="DH29" s="159">
        <v>6.2754378298286282</v>
      </c>
      <c r="DI29" s="159">
        <v>17.598159771659148</v>
      </c>
      <c r="DJ29" s="159">
        <v>19.44651131175738</v>
      </c>
      <c r="DK29" s="159">
        <v>11.838328187979014</v>
      </c>
      <c r="DL29" s="159">
        <v>7.1409261629355463</v>
      </c>
      <c r="DM29" s="159">
        <v>12.736700505749237</v>
      </c>
      <c r="DN29" s="159">
        <v>7.4806704454418362</v>
      </c>
      <c r="DO29" s="159">
        <v>19.694014214606707</v>
      </c>
      <c r="DP29" s="159">
        <v>5.7856142779239965</v>
      </c>
      <c r="DQ29" s="159">
        <v>27.211989660519979</v>
      </c>
      <c r="DR29" s="159">
        <v>7.389323783921534</v>
      </c>
      <c r="DS29" s="159">
        <v>24.029031880220987</v>
      </c>
      <c r="DT29" s="159">
        <v>18.99603836325204</v>
      </c>
      <c r="DU29" s="159">
        <v>5.1582148116782083</v>
      </c>
      <c r="DV29" s="75">
        <f t="shared" si="20"/>
        <v>0</v>
      </c>
      <c r="DW29" s="76">
        <f t="shared" si="21"/>
        <v>66.75231455706087</v>
      </c>
      <c r="DX29" s="76">
        <f t="shared" si="22"/>
        <v>9.0066235365845113</v>
      </c>
      <c r="DY29" s="76">
        <f t="shared" si="23"/>
        <v>4.7730926391861832</v>
      </c>
      <c r="DZ29" s="76">
        <f t="shared" si="24"/>
        <v>7.0710997930435466</v>
      </c>
      <c r="EA29" s="76">
        <f t="shared" si="25"/>
        <v>7.4780215873353777</v>
      </c>
      <c r="EB29" s="76">
        <f t="shared" si="26"/>
        <v>0</v>
      </c>
      <c r="EC29" s="76">
        <f t="shared" si="27"/>
        <v>0</v>
      </c>
      <c r="ED29" s="76">
        <f t="shared" si="28"/>
        <v>0</v>
      </c>
      <c r="EE29" s="76">
        <f t="shared" si="29"/>
        <v>113.93777191737284</v>
      </c>
      <c r="EF29" s="76">
        <f t="shared" si="30"/>
        <v>0</v>
      </c>
      <c r="EG29" s="76">
        <f t="shared" si="31"/>
        <v>0</v>
      </c>
      <c r="EH29" s="76">
        <f t="shared" si="32"/>
        <v>0</v>
      </c>
      <c r="EI29" s="76">
        <f t="shared" si="33"/>
        <v>0</v>
      </c>
      <c r="EJ29" s="76">
        <f t="shared" si="34"/>
        <v>0</v>
      </c>
    </row>
    <row r="30" spans="1:140" s="29" customFormat="1" x14ac:dyDescent="0.2">
      <c r="A30" s="35" t="s">
        <v>55</v>
      </c>
      <c r="B30" t="str">
        <f>IF(VLOOKUP($A30,'B-Ligands'!$A:$G,5,FALSE)="","",VLOOKUP($A30,'B-Ligands'!$A:$G,5,FALSE))</f>
        <v>Guide To Pharmacology</v>
      </c>
      <c r="C30" s="19">
        <f>IF(VLOOKUP($A30,'B-Ligands'!$A:$G,6,FALSE)="","",VLOOKUP($A30,'B-Ligands'!$A:$G,6,FALSE))</f>
        <v>685</v>
      </c>
      <c r="D30" t="str">
        <f>IF(VLOOKUP($A30,'B-Ligands'!$A:$G,7,FALSE)="","",VLOOKUP($A30,'B-Ligands'!$A:$G,7,FALSE))</f>
        <v>Phys</v>
      </c>
      <c r="E30" s="20">
        <f t="shared" si="78"/>
        <v>1</v>
      </c>
      <c r="F30" s="19">
        <f t="shared" si="79"/>
        <v>1</v>
      </c>
      <c r="G30" s="19">
        <f t="shared" si="80"/>
        <v>1</v>
      </c>
      <c r="H30" s="19">
        <f t="shared" si="81"/>
        <v>1</v>
      </c>
      <c r="I30" s="238">
        <f t="shared" si="39"/>
        <v>4</v>
      </c>
      <c r="J30" s="174" t="str">
        <f t="shared" si="40"/>
        <v xml:space="preserve">
Gi/o
</v>
      </c>
      <c r="K30" s="20">
        <f t="shared" si="41"/>
        <v>3</v>
      </c>
      <c r="L30" s="19">
        <f t="shared" si="42"/>
        <v>1</v>
      </c>
      <c r="M30" s="19">
        <f t="shared" si="43"/>
        <v>2</v>
      </c>
      <c r="N30" s="19">
        <f t="shared" si="44"/>
        <v>4</v>
      </c>
      <c r="O30" s="20">
        <f t="shared" si="45"/>
        <v>63.632399520407581</v>
      </c>
      <c r="P30" s="19">
        <f t="shared" si="46"/>
        <v>100</v>
      </c>
      <c r="Q30" s="19">
        <f t="shared" si="47"/>
        <v>71.239573211794024</v>
      </c>
      <c r="R30" s="19">
        <f t="shared" si="48"/>
        <v>49.979003091634262</v>
      </c>
      <c r="S30" s="20">
        <f t="shared" si="49"/>
        <v>53.701849347140872</v>
      </c>
      <c r="T30" s="21">
        <f t="shared" si="50"/>
        <v>84.393877571626263</v>
      </c>
      <c r="U30" s="21">
        <f t="shared" si="51"/>
        <v>60.12183819891051</v>
      </c>
      <c r="V30" s="21">
        <f t="shared" si="52"/>
        <v>42.179218680673124</v>
      </c>
      <c r="W30" s="174" t="str">
        <f t="shared" si="53"/>
        <v xml:space="preserve">
GoB</v>
      </c>
      <c r="X30" s="33">
        <f t="shared" si="54"/>
        <v>4</v>
      </c>
      <c r="Y30" s="32">
        <f t="shared" si="55"/>
        <v>5</v>
      </c>
      <c r="Z30" s="32">
        <f t="shared" si="56"/>
        <v>7</v>
      </c>
      <c r="AA30" s="32">
        <f t="shared" si="57"/>
        <v>2</v>
      </c>
      <c r="AB30" s="32">
        <f t="shared" si="58"/>
        <v>1</v>
      </c>
      <c r="AC30" s="32">
        <f t="shared" si="59"/>
        <v>8</v>
      </c>
      <c r="AD30" s="32">
        <f t="shared" si="60"/>
        <v>11</v>
      </c>
      <c r="AE30" s="32">
        <f t="shared" si="61"/>
        <v>12</v>
      </c>
      <c r="AF30" s="32">
        <f t="shared" si="62"/>
        <v>10</v>
      </c>
      <c r="AG30" s="32">
        <f t="shared" si="63"/>
        <v>3</v>
      </c>
      <c r="AH30" s="32">
        <f t="shared" si="64"/>
        <v>6</v>
      </c>
      <c r="AI30" s="32">
        <f t="shared" si="65"/>
        <v>9</v>
      </c>
      <c r="AJ30" s="33">
        <f t="shared" si="66"/>
        <v>63.632399520407581</v>
      </c>
      <c r="AK30" s="32">
        <f t="shared" si="67"/>
        <v>52.332659750545432</v>
      </c>
      <c r="AL30" s="32">
        <f t="shared" si="68"/>
        <v>47.799859850263047</v>
      </c>
      <c r="AM30" s="32">
        <f t="shared" si="69"/>
        <v>78.302064014876834</v>
      </c>
      <c r="AN30" s="32">
        <f t="shared" si="70"/>
        <v>100</v>
      </c>
      <c r="AO30" s="32">
        <f t="shared" si="71"/>
        <v>40.161418300048801</v>
      </c>
      <c r="AP30" s="32">
        <f t="shared" si="72"/>
        <v>30.701172206148897</v>
      </c>
      <c r="AQ30" s="32">
        <f t="shared" si="73"/>
        <v>16.960793602050956</v>
      </c>
      <c r="AR30" s="32">
        <f t="shared" si="74"/>
        <v>32.116658030644828</v>
      </c>
      <c r="AS30" s="32">
        <f t="shared" si="75"/>
        <v>71.239573211794024</v>
      </c>
      <c r="AT30" s="32">
        <f t="shared" si="76"/>
        <v>49.979003091634262</v>
      </c>
      <c r="AU30" s="32">
        <f t="shared" si="77"/>
        <v>37.899083917951586</v>
      </c>
      <c r="AV30" s="7">
        <f t="array" ref="AV30">_xlfn.IFS(BK30=0,0,BK30&gt;0,(LOG(0.01*BZ30/10^-BK30)))</f>
        <v>53.701849347140872</v>
      </c>
      <c r="AW30" s="8">
        <f t="array" ref="AW30">_xlfn.IFS(BL30=0,0,BL30&gt;0,(LOG(0.01*CA30/10^-BL30)))</f>
        <v>44.165560799851043</v>
      </c>
      <c r="AX30" s="8">
        <f t="array" ref="AX30">_xlfn.IFS(BM30=0,0,BM30&gt;0,(LOG(0.01*CB30/10^-BM30)))</f>
        <v>40.340155201439934</v>
      </c>
      <c r="AY30" s="8">
        <f t="array" ref="AY30">_xlfn.IFS(BN30=0,0,BN30&gt;0,(LOG(0.01*CC30/10^-BN30)))</f>
        <v>66.082148040771571</v>
      </c>
      <c r="AZ30" s="8">
        <f t="array" ref="AZ30">_xlfn.IFS(BO30=0,0,BO30&gt;0,(LOG(0.01*CD30/10^-BO30)))</f>
        <v>84.393877571626263</v>
      </c>
      <c r="BA30" s="8">
        <f t="array" ref="BA30">_xlfn.IFS(BP30=0,0,BP30&gt;0,(LOG(0.01*CE30/10^-BP30)))</f>
        <v>33.89377819117189</v>
      </c>
      <c r="BB30" s="8">
        <f t="array" ref="BB30">_xlfn.IFS(BQ30=0,0,BQ30&gt;0,(LOG(0.01*CF30/10^-BQ30)))</f>
        <v>25.909909684711447</v>
      </c>
      <c r="BC30" s="8">
        <f t="array" ref="BC30">_xlfn.IFS(BR30=0,0,BR30&gt;0,(LOG(0.01*CG30/10^-BR30)))</f>
        <v>14.313871387691103</v>
      </c>
      <c r="BD30" s="8">
        <f t="array" ref="BD30">_xlfn.IFS(BS30=0,0,BS30&gt;0,(LOG(0.01*CH30/10^-BS30)))</f>
        <v>27.104493058480269</v>
      </c>
      <c r="BE30" s="8">
        <f t="array" ref="BE30">_xlfn.IFS(BT30=0,0,BT30&gt;0,(LOG(0.01*CI30/10^-BT30)))</f>
        <v>60.12183819891051</v>
      </c>
      <c r="BF30" s="8">
        <f t="array" ref="BF30">_xlfn.IFS(BU30=0,0,BU30&gt;0,(LOG(0.01*CJ30/10^-BU30)))</f>
        <v>42.179218680673124</v>
      </c>
      <c r="BG30" s="8">
        <f t="array" ref="BG30">_xlfn.IFS(BV30=0,0,BV30&gt;0,(LOG(0.01*CK30/10^-BV30)))</f>
        <v>31.984506482483962</v>
      </c>
      <c r="BH30" s="8">
        <f t="array" ref="BH30">_xlfn.IFS(BW30=0,0,BW30&gt;0,(LOG(0.01*CL30/10^-BW30)))</f>
        <v>0.58756076990176842</v>
      </c>
      <c r="BI30" s="8">
        <f t="array" ref="BI30">_xlfn.IFS(BX30=0,0,BX30&gt;0,(LOG(0.01*CM30/10^-BX30)))</f>
        <v>5.8569627465138554</v>
      </c>
      <c r="BJ30" s="8">
        <f t="array" ref="BJ30">_xlfn.IFS(BY30=0,0,BY30&gt;0,(LOG(0.01*CN30/10^-BY30)))</f>
        <v>7.3001170273194926</v>
      </c>
      <c r="BK30" s="33">
        <f t="shared" si="5"/>
        <v>54.623392529087575</v>
      </c>
      <c r="BL30" s="32">
        <f t="shared" si="6"/>
        <v>45.243770314192851</v>
      </c>
      <c r="BM30" s="32">
        <f t="shared" si="7"/>
        <v>41.411042944785272</v>
      </c>
      <c r="BN30" s="32">
        <f t="shared" si="8"/>
        <v>67.150537634408607</v>
      </c>
      <c r="BO30" s="32">
        <f t="shared" si="9"/>
        <v>85.4368932038835</v>
      </c>
      <c r="BP30" s="32">
        <f t="shared" si="10"/>
        <v>34.976798143851504</v>
      </c>
      <c r="BQ30" s="32">
        <f t="shared" si="11"/>
        <v>26.97289357724663</v>
      </c>
      <c r="BR30" s="32">
        <f t="shared" si="12"/>
        <v>15.399105250765249</v>
      </c>
      <c r="BS30" s="32">
        <f t="shared" si="13"/>
        <v>28.1787685315442</v>
      </c>
      <c r="BT30" s="32">
        <f t="shared" si="14"/>
        <v>61.096532333645733</v>
      </c>
      <c r="BU30" s="32">
        <f t="shared" si="15"/>
        <v>43.196721311475407</v>
      </c>
      <c r="BV30" s="32">
        <f t="shared" si="16"/>
        <v>32.979325969980174</v>
      </c>
      <c r="BW30" s="32">
        <f t="shared" si="17"/>
        <v>1.6696878147029204</v>
      </c>
      <c r="BX30" s="32">
        <f t="shared" si="18"/>
        <v>6.9447938504542277</v>
      </c>
      <c r="BY30" s="32">
        <f t="shared" si="19"/>
        <v>8.3858267716535426</v>
      </c>
      <c r="BZ30" s="31">
        <v>11.98</v>
      </c>
      <c r="CA30" s="30">
        <v>8.3520000000000003</v>
      </c>
      <c r="CB30" s="30">
        <v>8.4939999999999998</v>
      </c>
      <c r="CC30" s="30">
        <v>8.5429999999999993</v>
      </c>
      <c r="CD30" s="30">
        <v>9.0570000000000004</v>
      </c>
      <c r="CE30" s="30">
        <v>8.26</v>
      </c>
      <c r="CF30" s="30">
        <v>8.65</v>
      </c>
      <c r="CG30" s="30">
        <v>8.218</v>
      </c>
      <c r="CH30" s="30">
        <v>8.4280000000000008</v>
      </c>
      <c r="CI30" s="30">
        <v>10.6</v>
      </c>
      <c r="CJ30" s="30">
        <v>9.6050000000000004</v>
      </c>
      <c r="CK30" s="30">
        <v>10.119999999999999</v>
      </c>
      <c r="CL30" s="30">
        <v>8.2769999999999992</v>
      </c>
      <c r="CM30" s="30">
        <v>8.1690000000000005</v>
      </c>
      <c r="CN30" s="30">
        <v>8.2089999999999996</v>
      </c>
      <c r="CO30" s="30"/>
      <c r="CP30" s="160">
        <v>35.68</v>
      </c>
      <c r="CQ30" s="161">
        <v>417.6</v>
      </c>
      <c r="CR30" s="161">
        <v>283.5</v>
      </c>
      <c r="CS30" s="161">
        <v>249.8</v>
      </c>
      <c r="CT30" s="161">
        <v>422.4</v>
      </c>
      <c r="CU30" s="161">
        <v>120.6</v>
      </c>
      <c r="CV30" s="161">
        <v>202</v>
      </c>
      <c r="CW30" s="161">
        <v>130.80000000000001</v>
      </c>
      <c r="CX30" s="161">
        <v>260.39999999999998</v>
      </c>
      <c r="CY30" s="161">
        <v>651.9</v>
      </c>
      <c r="CZ30" s="161">
        <v>52.7</v>
      </c>
      <c r="DA30" s="161">
        <v>232.9</v>
      </c>
      <c r="DB30" s="161">
        <v>49.74</v>
      </c>
      <c r="DC30" s="161">
        <v>99.38</v>
      </c>
      <c r="DD30" s="161">
        <v>191.7</v>
      </c>
      <c r="DE30" s="206" t="str">
        <f>IF(VLOOKUP($A30,'B-Ligands'!$A:$G,3,FALSE)="","",VLOOKUP($A30,'B-Ligands'!$A:$G,3,FALSE))</f>
        <v/>
      </c>
      <c r="DF30" s="207" t="str">
        <f>IF(VLOOKUP($A30,'B-Ligands'!$A:$G,4,FALSE)="","",VLOOKUP($A30,'B-Ligands'!$A:$G,4,FALSE))</f>
        <v>Calcitonin</v>
      </c>
      <c r="DG30" s="160">
        <v>15.879964473553011</v>
      </c>
      <c r="DH30" s="161">
        <v>0.92031251347490295</v>
      </c>
      <c r="DI30" s="161">
        <v>2.2389414455267009</v>
      </c>
      <c r="DJ30" s="161">
        <v>5.842117805114011</v>
      </c>
      <c r="DK30" s="161">
        <v>3.1462823121820205</v>
      </c>
      <c r="DL30" s="161">
        <v>9.2112452709340982</v>
      </c>
      <c r="DM30" s="161">
        <v>14.008654207536175</v>
      </c>
      <c r="DN30" s="161">
        <v>13.138581903598965</v>
      </c>
      <c r="DO30" s="161">
        <v>14.660352251339845</v>
      </c>
      <c r="DP30" s="161">
        <v>11.518457635629384</v>
      </c>
      <c r="DQ30" s="161">
        <v>17.888363134593693</v>
      </c>
      <c r="DR30" s="161">
        <v>7.9748673601368507</v>
      </c>
      <c r="DS30" s="161">
        <v>3.2324881425670831</v>
      </c>
      <c r="DT30" s="161">
        <v>10.431078757929205</v>
      </c>
      <c r="DU30" s="161">
        <v>10.488186706594721</v>
      </c>
      <c r="DV30" s="75">
        <f t="shared" si="20"/>
        <v>2.2468564120167009</v>
      </c>
      <c r="DW30" s="76">
        <f t="shared" si="21"/>
        <v>453.75890676877992</v>
      </c>
      <c r="DX30" s="76">
        <f t="shared" si="22"/>
        <v>126.62233778664448</v>
      </c>
      <c r="DY30" s="76">
        <f t="shared" si="23"/>
        <v>42.75846676377062</v>
      </c>
      <c r="DZ30" s="76">
        <f t="shared" si="24"/>
        <v>134.2536867605678</v>
      </c>
      <c r="EA30" s="76">
        <f t="shared" si="25"/>
        <v>13.092692296507499</v>
      </c>
      <c r="EB30" s="76">
        <f t="shared" si="26"/>
        <v>14.419657806338808</v>
      </c>
      <c r="EC30" s="76">
        <f t="shared" si="27"/>
        <v>9.9554123085514146</v>
      </c>
      <c r="ED30" s="76">
        <f t="shared" si="28"/>
        <v>17.762192581436874</v>
      </c>
      <c r="EE30" s="76">
        <f t="shared" si="29"/>
        <v>56.596119083124044</v>
      </c>
      <c r="EF30" s="76">
        <f t="shared" si="30"/>
        <v>2.9460493172841109</v>
      </c>
      <c r="EG30" s="76">
        <f t="shared" si="31"/>
        <v>29.204247479296431</v>
      </c>
      <c r="EH30" s="76">
        <f t="shared" si="32"/>
        <v>15.387527442095717</v>
      </c>
      <c r="EI30" s="76">
        <f t="shared" si="33"/>
        <v>9.5272984037682669</v>
      </c>
      <c r="EJ30" s="76">
        <f t="shared" si="34"/>
        <v>18.277706658240895</v>
      </c>
    </row>
    <row r="31" spans="1:140" s="29" customFormat="1" x14ac:dyDescent="0.2">
      <c r="A31" s="35" t="s">
        <v>106</v>
      </c>
      <c r="B31" t="str">
        <f>IF(VLOOKUP($A31,'B-Ligands'!$A:$G,5,FALSE)="","",VLOOKUP($A31,'B-Ligands'!$A:$G,5,FALSE))</f>
        <v>Guide To Pharmacology</v>
      </c>
      <c r="C31" s="19">
        <f>IF(VLOOKUP($A31,'B-Ligands'!$A:$G,6,FALSE)="","",VLOOKUP($A31,'B-Ligands'!$A:$G,6,FALSE))</f>
        <v>940</v>
      </c>
      <c r="D31" t="str">
        <f>IF(VLOOKUP($A31,'B-Ligands'!$A:$G,7,FALSE)="","",VLOOKUP($A31,'B-Ligands'!$A:$G,7,FALSE))</f>
        <v>Phys</v>
      </c>
      <c r="E31" s="20">
        <f t="shared" si="78"/>
        <v>1</v>
      </c>
      <c r="F31" s="19">
        <f t="shared" si="79"/>
        <v>1</v>
      </c>
      <c r="G31" s="19">
        <f t="shared" si="80"/>
        <v>1</v>
      </c>
      <c r="H31" s="19" t="str">
        <f t="shared" si="81"/>
        <v/>
      </c>
      <c r="I31" s="238">
        <f t="shared" si="39"/>
        <v>3</v>
      </c>
      <c r="J31" s="174" t="str">
        <f t="shared" si="40"/>
        <v xml:space="preserve">
Gs
</v>
      </c>
      <c r="K31" s="20">
        <f t="shared" si="41"/>
        <v>1</v>
      </c>
      <c r="L31" s="19">
        <f t="shared" si="42"/>
        <v>3</v>
      </c>
      <c r="M31" s="19">
        <f t="shared" si="43"/>
        <v>2</v>
      </c>
      <c r="N31" s="19">
        <f t="shared" si="44"/>
        <v>0</v>
      </c>
      <c r="O31" s="20">
        <f t="shared" si="45"/>
        <v>100</v>
      </c>
      <c r="P31" s="19">
        <f t="shared" si="46"/>
        <v>77.525435798573909</v>
      </c>
      <c r="Q31" s="19">
        <f t="shared" si="47"/>
        <v>92.402703787766313</v>
      </c>
      <c r="R31" s="19">
        <f t="shared" si="48"/>
        <v>0</v>
      </c>
      <c r="S31" s="20">
        <f t="shared" si="49"/>
        <v>64.039893238479408</v>
      </c>
      <c r="T31" s="21">
        <f t="shared" si="50"/>
        <v>49.647206318072627</v>
      </c>
      <c r="U31" s="21">
        <f t="shared" si="51"/>
        <v>59.174592855153918</v>
      </c>
      <c r="V31" s="21">
        <f t="shared" si="52"/>
        <v>0</v>
      </c>
      <c r="W31" s="174" t="str">
        <f t="shared" si="53"/>
        <v xml:space="preserve">
GsL</v>
      </c>
      <c r="X31" s="33">
        <f t="shared" si="54"/>
        <v>1</v>
      </c>
      <c r="Y31" s="32">
        <f t="shared" si="55"/>
        <v>0</v>
      </c>
      <c r="Z31" s="32">
        <f t="shared" si="56"/>
        <v>0</v>
      </c>
      <c r="AA31" s="32">
        <f t="shared" si="57"/>
        <v>0</v>
      </c>
      <c r="AB31" s="32">
        <f t="shared" si="58"/>
        <v>4</v>
      </c>
      <c r="AC31" s="32">
        <f t="shared" si="59"/>
        <v>3</v>
      </c>
      <c r="AD31" s="32">
        <f t="shared" si="60"/>
        <v>0</v>
      </c>
      <c r="AE31" s="32">
        <f t="shared" si="61"/>
        <v>0</v>
      </c>
      <c r="AF31" s="32">
        <f t="shared" si="62"/>
        <v>0</v>
      </c>
      <c r="AG31" s="32">
        <f t="shared" si="63"/>
        <v>2</v>
      </c>
      <c r="AH31" s="32">
        <f t="shared" si="64"/>
        <v>0</v>
      </c>
      <c r="AI31" s="32">
        <f t="shared" si="65"/>
        <v>0</v>
      </c>
      <c r="AJ31" s="33">
        <f t="shared" si="66"/>
        <v>100</v>
      </c>
      <c r="AK31" s="32">
        <f t="shared" si="67"/>
        <v>0</v>
      </c>
      <c r="AL31" s="32">
        <f t="shared" si="68"/>
        <v>0</v>
      </c>
      <c r="AM31" s="32">
        <f t="shared" si="69"/>
        <v>0</v>
      </c>
      <c r="AN31" s="32">
        <f t="shared" si="70"/>
        <v>47.475139844052954</v>
      </c>
      <c r="AO31" s="32">
        <f t="shared" si="71"/>
        <v>77.525435798573909</v>
      </c>
      <c r="AP31" s="32">
        <f t="shared" si="72"/>
        <v>0</v>
      </c>
      <c r="AQ31" s="32">
        <f t="shared" si="73"/>
        <v>0</v>
      </c>
      <c r="AR31" s="32">
        <f t="shared" si="74"/>
        <v>0</v>
      </c>
      <c r="AS31" s="32">
        <f t="shared" si="75"/>
        <v>92.402703787766313</v>
      </c>
      <c r="AT31" s="32">
        <f t="shared" si="76"/>
        <v>0</v>
      </c>
      <c r="AU31" s="32">
        <f t="shared" si="77"/>
        <v>0</v>
      </c>
      <c r="AV31" s="7">
        <f t="array" ref="AV31">_xlfn.IFS(BK31=0,0,BK31&gt;0,(LOG(0.01*BZ31/10^-BK31)))</f>
        <v>64.039893238479408</v>
      </c>
      <c r="AW31" s="8">
        <f t="array" ref="AW31">_xlfn.IFS(BL31=0,0,BL31&gt;0,(LOG(0.01*CA31/10^-BL31)))</f>
        <v>0</v>
      </c>
      <c r="AX31" s="8">
        <f t="array" ref="AX31">_xlfn.IFS(BM31=0,0,BM31&gt;0,(LOG(0.01*CB31/10^-BM31)))</f>
        <v>0</v>
      </c>
      <c r="AY31" s="8">
        <f t="array" ref="AY31">_xlfn.IFS(BN31=0,0,BN31&gt;0,(LOG(0.01*CC31/10^-BN31)))</f>
        <v>0</v>
      </c>
      <c r="AZ31" s="8">
        <f t="array" ref="AZ31">_xlfn.IFS(BO31=0,0,BO31&gt;0,(LOG(0.01*CD31/10^-BO31)))</f>
        <v>30.403028870950312</v>
      </c>
      <c r="BA31" s="8">
        <f t="array" ref="BA31">_xlfn.IFS(BP31=0,0,BP31&gt;0,(LOG(0.01*CE31/10^-BP31)))</f>
        <v>49.647206318072627</v>
      </c>
      <c r="BB31" s="8">
        <f t="array" ref="BB31">_xlfn.IFS(BQ31=0,0,BQ31&gt;0,(LOG(0.01*CF31/10^-BQ31)))</f>
        <v>0</v>
      </c>
      <c r="BC31" s="8">
        <f t="array" ref="BC31">_xlfn.IFS(BR31=0,0,BR31&gt;0,(LOG(0.01*CG31/10^-BR31)))</f>
        <v>0</v>
      </c>
      <c r="BD31" s="8">
        <f t="array" ref="BD31">_xlfn.IFS(BS31=0,0,BS31&gt;0,(LOG(0.01*CH31/10^-BS31)))</f>
        <v>0</v>
      </c>
      <c r="BE31" s="8">
        <f t="array" ref="BE31">_xlfn.IFS(BT31=0,0,BT31&gt;0,(LOG(0.01*CI31/10^-BT31)))</f>
        <v>59.174592855153918</v>
      </c>
      <c r="BF31" s="8">
        <f t="array" ref="BF31">_xlfn.IFS(BU31=0,0,BU31&gt;0,(LOG(0.01*CJ31/10^-BU31)))</f>
        <v>0</v>
      </c>
      <c r="BG31" s="8">
        <f t="array" ref="BG31">_xlfn.IFS(BV31=0,0,BV31&gt;0,(LOG(0.01*CK31/10^-BV31)))</f>
        <v>0</v>
      </c>
      <c r="BH31" s="8">
        <f t="array" ref="BH31">_xlfn.IFS(BW31=0,0,BW31&gt;0,(LOG(0.01*CL31/10^-BW31)))</f>
        <v>13.42473168498279</v>
      </c>
      <c r="BI31" s="8">
        <f t="array" ref="BI31">_xlfn.IFS(BX31=0,0,BX31&gt;0,(LOG(0.01*CM31/10^-BX31)))</f>
        <v>38.381284004403568</v>
      </c>
      <c r="BJ31" s="8">
        <f t="array" ref="BJ31">_xlfn.IFS(BY31=0,0,BY31&gt;0,(LOG(0.01*CN31/10^-BY31)))</f>
        <v>28.834085595110988</v>
      </c>
      <c r="BK31" s="33">
        <f t="shared" si="5"/>
        <v>65.094917330067361</v>
      </c>
      <c r="BL31" s="32">
        <f t="shared" si="6"/>
        <v>0</v>
      </c>
      <c r="BM31" s="32">
        <f t="shared" si="7"/>
        <v>0</v>
      </c>
      <c r="BN31" s="32">
        <f t="shared" si="8"/>
        <v>0</v>
      </c>
      <c r="BO31" s="32">
        <f t="shared" si="9"/>
        <v>31.654530744336572</v>
      </c>
      <c r="BP31" s="32">
        <f t="shared" si="10"/>
        <v>50.870069605568446</v>
      </c>
      <c r="BQ31" s="32">
        <f t="shared" si="11"/>
        <v>0</v>
      </c>
      <c r="BR31" s="32">
        <f t="shared" si="12"/>
        <v>0</v>
      </c>
      <c r="BS31" s="32">
        <f t="shared" si="13"/>
        <v>0</v>
      </c>
      <c r="BT31" s="32">
        <f t="shared" si="14"/>
        <v>60.290534208059974</v>
      </c>
      <c r="BU31" s="32">
        <f t="shared" si="15"/>
        <v>0</v>
      </c>
      <c r="BV31" s="32">
        <f t="shared" si="16"/>
        <v>0</v>
      </c>
      <c r="BW31" s="32">
        <f t="shared" si="17"/>
        <v>14.67942262504196</v>
      </c>
      <c r="BX31" s="32">
        <f t="shared" si="18"/>
        <v>39.657582110412299</v>
      </c>
      <c r="BY31" s="32">
        <f t="shared" si="19"/>
        <v>30.083114610673665</v>
      </c>
      <c r="BZ31" s="31">
        <v>8.81</v>
      </c>
      <c r="CA31" s="30"/>
      <c r="CB31" s="30"/>
      <c r="CC31" s="39"/>
      <c r="CD31" s="30">
        <v>5.6040000000000001</v>
      </c>
      <c r="CE31" s="30">
        <v>5.9859999999999998</v>
      </c>
      <c r="CF31" s="30"/>
      <c r="CG31" s="30"/>
      <c r="CH31" s="30"/>
      <c r="CI31" s="30">
        <v>7.657</v>
      </c>
      <c r="CJ31" s="30"/>
      <c r="CK31" s="30"/>
      <c r="CL31" s="30">
        <v>5.5629999999999997</v>
      </c>
      <c r="CM31" s="30">
        <v>5.2930000000000001</v>
      </c>
      <c r="CN31" s="30">
        <v>5.6360000000000001</v>
      </c>
      <c r="CO31" s="30"/>
      <c r="CP31" s="160">
        <v>42.52</v>
      </c>
      <c r="CQ31" s="161"/>
      <c r="CR31" s="161"/>
      <c r="CS31" s="211"/>
      <c r="CT31" s="161">
        <v>156.5</v>
      </c>
      <c r="CU31" s="161">
        <v>175.4</v>
      </c>
      <c r="CV31" s="161"/>
      <c r="CW31" s="161"/>
      <c r="CX31" s="161"/>
      <c r="CY31" s="161">
        <v>643.29999999999995</v>
      </c>
      <c r="CZ31" s="161"/>
      <c r="DA31" s="161"/>
      <c r="DB31" s="161">
        <v>437.3</v>
      </c>
      <c r="DC31" s="161">
        <v>567.5</v>
      </c>
      <c r="DD31" s="161">
        <v>687.7</v>
      </c>
      <c r="DE31" s="206" t="str">
        <f>IF(VLOOKUP($A31,'B-Ligands'!$A:$G,3,FALSE)="","",VLOOKUP($A31,'B-Ligands'!$A:$G,3,FALSE))</f>
        <v/>
      </c>
      <c r="DF31" s="207" t="str">
        <f>IF(VLOOKUP($A31,'B-Ligands'!$A:$G,4,FALSE)="","",VLOOKUP($A31,'B-Ligands'!$A:$G,4,FALSE))</f>
        <v>Dopamine</v>
      </c>
      <c r="DG31" s="160">
        <v>13.398107160517627</v>
      </c>
      <c r="DH31" s="161">
        <v>15.466994710631823</v>
      </c>
      <c r="DI31" s="161">
        <v>18.171585315585912</v>
      </c>
      <c r="DJ31" s="161">
        <v>21.509927706680266</v>
      </c>
      <c r="DK31" s="161">
        <v>20.428785041730354</v>
      </c>
      <c r="DL31" s="161">
        <v>20.227435985662321</v>
      </c>
      <c r="DM31" s="161">
        <v>13.338555126327515</v>
      </c>
      <c r="DN31" s="161">
        <v>10.375950566344457</v>
      </c>
      <c r="DO31" s="161">
        <v>12.710086567783575</v>
      </c>
      <c r="DP31" s="161">
        <v>12.157987633724375</v>
      </c>
      <c r="DQ31" s="161">
        <v>14.386813668877153</v>
      </c>
      <c r="DR31" s="161">
        <v>21.134470768668098</v>
      </c>
      <c r="DS31" s="161">
        <v>11.855900402690898</v>
      </c>
      <c r="DT31" s="161">
        <v>19.71889400363704</v>
      </c>
      <c r="DU31" s="161">
        <v>8.1767932647064612</v>
      </c>
      <c r="DV31" s="75">
        <f t="shared" si="20"/>
        <v>3.1735826180955304</v>
      </c>
      <c r="DW31" s="76">
        <f t="shared" si="21"/>
        <v>0</v>
      </c>
      <c r="DX31" s="76">
        <f t="shared" si="22"/>
        <v>0</v>
      </c>
      <c r="DY31" s="76">
        <f t="shared" si="23"/>
        <v>0</v>
      </c>
      <c r="DZ31" s="76">
        <f t="shared" si="24"/>
        <v>7.6607590554364258</v>
      </c>
      <c r="EA31" s="76">
        <f t="shared" si="25"/>
        <v>8.6713906856176735</v>
      </c>
      <c r="EB31" s="76">
        <f t="shared" si="26"/>
        <v>0</v>
      </c>
      <c r="EC31" s="76">
        <f t="shared" si="27"/>
        <v>0</v>
      </c>
      <c r="ED31" s="76">
        <f t="shared" si="28"/>
        <v>0</v>
      </c>
      <c r="EE31" s="76">
        <f t="shared" si="29"/>
        <v>52.911716920618126</v>
      </c>
      <c r="EF31" s="76">
        <f t="shared" si="30"/>
        <v>0</v>
      </c>
      <c r="EG31" s="76">
        <f t="shared" si="31"/>
        <v>0</v>
      </c>
      <c r="EH31" s="76">
        <f t="shared" si="32"/>
        <v>36.884587854731585</v>
      </c>
      <c r="EI31" s="76">
        <f t="shared" si="33"/>
        <v>28.77950456528281</v>
      </c>
      <c r="EJ31" s="76">
        <f t="shared" si="34"/>
        <v>84.103875166848525</v>
      </c>
    </row>
    <row r="32" spans="1:140" s="29" customFormat="1" x14ac:dyDescent="0.2">
      <c r="A32" s="35" t="s">
        <v>218</v>
      </c>
      <c r="B32" t="str">
        <f>IF(VLOOKUP($A32,'B-Ligands'!$A:$G,5,FALSE)="","",VLOOKUP($A32,'B-Ligands'!$A:$G,5,FALSE))</f>
        <v>Guide To Pharmacology</v>
      </c>
      <c r="C32" s="19">
        <f>IF(VLOOKUP($A32,'B-Ligands'!$A:$G,6,FALSE)="","",VLOOKUP($A32,'B-Ligands'!$A:$G,6,FALSE))</f>
        <v>2019</v>
      </c>
      <c r="D32" t="str">
        <f>IF(VLOOKUP($A32,'B-Ligands'!$A:$G,7,FALSE)="","",VLOOKUP($A32,'B-Ligands'!$A:$G,7,FALSE))</f>
        <v>Phys</v>
      </c>
      <c r="E32" s="20" t="str">
        <f t="shared" si="78"/>
        <v/>
      </c>
      <c r="F32" s="19">
        <f t="shared" si="79"/>
        <v>1</v>
      </c>
      <c r="G32" s="19">
        <f t="shared" si="80"/>
        <v>1</v>
      </c>
      <c r="H32" s="19">
        <f t="shared" si="81"/>
        <v>1</v>
      </c>
      <c r="I32" s="238">
        <f t="shared" si="39"/>
        <v>3</v>
      </c>
      <c r="J32" s="174" t="str">
        <f t="shared" si="40"/>
        <v xml:space="preserve">
Gi/o
</v>
      </c>
      <c r="K32" s="20">
        <f t="shared" si="41"/>
        <v>0</v>
      </c>
      <c r="L32" s="19">
        <f t="shared" si="42"/>
        <v>1</v>
      </c>
      <c r="M32" s="19">
        <f t="shared" si="43"/>
        <v>2</v>
      </c>
      <c r="N32" s="19">
        <f t="shared" si="44"/>
        <v>3</v>
      </c>
      <c r="O32" s="20">
        <f t="shared" si="45"/>
        <v>0</v>
      </c>
      <c r="P32" s="19">
        <f t="shared" si="46"/>
        <v>100</v>
      </c>
      <c r="Q32" s="19">
        <f t="shared" si="47"/>
        <v>62.085429841057739</v>
      </c>
      <c r="R32" s="19">
        <f t="shared" si="48"/>
        <v>40.409074467455355</v>
      </c>
      <c r="S32" s="20">
        <f t="shared" si="49"/>
        <v>0</v>
      </c>
      <c r="T32" s="21">
        <f t="shared" si="50"/>
        <v>94.361138418143256</v>
      </c>
      <c r="U32" s="21">
        <f t="shared" si="51"/>
        <v>58.584518389819706</v>
      </c>
      <c r="V32" s="21">
        <f t="shared" si="52"/>
        <v>38.130462691726137</v>
      </c>
      <c r="W32" s="174" t="str">
        <f t="shared" si="53"/>
        <v xml:space="preserve">
Gi1</v>
      </c>
      <c r="X32" s="33">
        <f t="shared" si="54"/>
        <v>0</v>
      </c>
      <c r="Y32" s="32">
        <f t="shared" si="55"/>
        <v>1</v>
      </c>
      <c r="Z32" s="32">
        <f t="shared" si="56"/>
        <v>7</v>
      </c>
      <c r="AA32" s="32">
        <f t="shared" si="57"/>
        <v>3</v>
      </c>
      <c r="AB32" s="32">
        <f t="shared" si="58"/>
        <v>2</v>
      </c>
      <c r="AC32" s="32">
        <f t="shared" si="59"/>
        <v>4</v>
      </c>
      <c r="AD32" s="32">
        <f t="shared" si="60"/>
        <v>9</v>
      </c>
      <c r="AE32" s="32">
        <f t="shared" si="61"/>
        <v>0</v>
      </c>
      <c r="AF32" s="32">
        <f t="shared" si="62"/>
        <v>6</v>
      </c>
      <c r="AG32" s="32">
        <f t="shared" si="63"/>
        <v>5</v>
      </c>
      <c r="AH32" s="32">
        <f t="shared" si="64"/>
        <v>8</v>
      </c>
      <c r="AI32" s="32">
        <f t="shared" si="65"/>
        <v>0</v>
      </c>
      <c r="AJ32" s="33">
        <f t="shared" si="66"/>
        <v>0</v>
      </c>
      <c r="AK32" s="32">
        <f t="shared" si="67"/>
        <v>100</v>
      </c>
      <c r="AL32" s="32">
        <f t="shared" si="68"/>
        <v>48.897097627369916</v>
      </c>
      <c r="AM32" s="32">
        <f t="shared" si="69"/>
        <v>74.666261406042508</v>
      </c>
      <c r="AN32" s="32">
        <f t="shared" si="70"/>
        <v>95.293545096691602</v>
      </c>
      <c r="AO32" s="32">
        <f t="shared" si="71"/>
        <v>70.762134861110852</v>
      </c>
      <c r="AP32" s="32">
        <f t="shared" si="72"/>
        <v>17.331319537161871</v>
      </c>
      <c r="AQ32" s="32">
        <f t="shared" si="73"/>
        <v>0</v>
      </c>
      <c r="AR32" s="32">
        <f t="shared" si="74"/>
        <v>54.596737452550961</v>
      </c>
      <c r="AS32" s="32">
        <f t="shared" si="75"/>
        <v>62.085429841057739</v>
      </c>
      <c r="AT32" s="32">
        <f t="shared" si="76"/>
        <v>40.409074467455355</v>
      </c>
      <c r="AU32" s="32">
        <f t="shared" si="77"/>
        <v>0</v>
      </c>
      <c r="AV32" s="7">
        <f t="array" ref="AV32">_xlfn.IFS(BK32=0,0,BK32&gt;0,(LOG(0.01*BZ32/10^-BK32)))</f>
        <v>0</v>
      </c>
      <c r="AW32" s="8">
        <f t="array" ref="AW32">_xlfn.IFS(BL32=0,0,BL32&gt;0,(LOG(0.01*CA32/10^-BL32)))</f>
        <v>94.361138418143256</v>
      </c>
      <c r="AX32" s="8">
        <f t="array" ref="AX32">_xlfn.IFS(BM32=0,0,BM32&gt;0,(LOG(0.01*CB32/10^-BM32)))</f>
        <v>46.139857974617172</v>
      </c>
      <c r="AY32" s="8">
        <f t="array" ref="AY32">_xlfn.IFS(BN32=0,0,BN32&gt;0,(LOG(0.01*CC32/10^-BN32)))</f>
        <v>70.455934277008453</v>
      </c>
      <c r="AZ32" s="8">
        <f t="array" ref="AZ32">_xlfn.IFS(BO32=0,0,BO32&gt;0,(LOG(0.01*CD32/10^-BO32)))</f>
        <v>89.920073992244923</v>
      </c>
      <c r="BA32" s="8">
        <f t="array" ref="BA32">_xlfn.IFS(BP32=0,0,BP32&gt;0,(LOG(0.01*CE32/10^-BP32)))</f>
        <v>66.771956023926009</v>
      </c>
      <c r="BB32" s="8">
        <f t="array" ref="BB32">_xlfn.IFS(BQ32=0,0,BQ32&gt;0,(LOG(0.01*CF32/10^-BQ32)))</f>
        <v>16.354030418152018</v>
      </c>
      <c r="BC32" s="8">
        <f t="array" ref="BC32">_xlfn.IFS(BR32=0,0,BR32&gt;0,(LOG(0.01*CG32/10^-BR32)))</f>
        <v>0</v>
      </c>
      <c r="BD32" s="8">
        <f t="array" ref="BD32">_xlfn.IFS(BS32=0,0,BS32&gt;0,(LOG(0.01*CH32/10^-BS32)))</f>
        <v>51.518102999391871</v>
      </c>
      <c r="BE32" s="8">
        <f t="array" ref="BE32">_xlfn.IFS(BT32=0,0,BT32&gt;0,(LOG(0.01*CI32/10^-BT32)))</f>
        <v>58.584518389819706</v>
      </c>
      <c r="BF32" s="8">
        <f t="array" ref="BF32">_xlfn.IFS(BU32=0,0,BU32&gt;0,(LOG(0.01*CJ32/10^-BU32)))</f>
        <v>38.130462691726137</v>
      </c>
      <c r="BG32" s="8">
        <f t="array" ref="BG32">_xlfn.IFS(BV32=0,0,BV32&gt;0,(LOG(0.01*CK32/10^-BV32)))</f>
        <v>0</v>
      </c>
      <c r="BH32" s="8">
        <f t="array" ref="BH32">_xlfn.IFS(BW32=0,0,BW32&gt;0,(LOG(0.01*CL32/10^-BW32)))</f>
        <v>95.185571427075104</v>
      </c>
      <c r="BI32" s="8">
        <f t="array" ref="BI32">_xlfn.IFS(BX32=0,0,BX32&gt;0,(LOG(0.01*CM32/10^-BX32)))</f>
        <v>98.926599653907033</v>
      </c>
      <c r="BJ32" s="8">
        <f t="array" ref="BJ32">_xlfn.IFS(BY32=0,0,BY32&gt;0,(LOG(0.01*CN32/10^-BY32)))</f>
        <v>78.565315586998722</v>
      </c>
      <c r="BK32" s="33">
        <f t="shared" si="5"/>
        <v>0</v>
      </c>
      <c r="BL32" s="32">
        <f t="shared" si="6"/>
        <v>95.352112676056336</v>
      </c>
      <c r="BM32" s="32">
        <f t="shared" si="7"/>
        <v>47.122407245106636</v>
      </c>
      <c r="BN32" s="32">
        <f t="shared" si="8"/>
        <v>71.451612903225808</v>
      </c>
      <c r="BO32" s="32">
        <f t="shared" si="9"/>
        <v>90.898058252427191</v>
      </c>
      <c r="BP32" s="32">
        <f t="shared" si="10"/>
        <v>67.720417633410676</v>
      </c>
      <c r="BQ32" s="32">
        <f t="shared" si="11"/>
        <v>17.478969154760314</v>
      </c>
      <c r="BR32" s="32">
        <f t="shared" si="12"/>
        <v>0</v>
      </c>
      <c r="BS32" s="32">
        <f t="shared" si="13"/>
        <v>52.62417487284926</v>
      </c>
      <c r="BT32" s="32">
        <f t="shared" si="14"/>
        <v>59.671977507029062</v>
      </c>
      <c r="BU32" s="32">
        <f t="shared" si="15"/>
        <v>39.213114754098363</v>
      </c>
      <c r="BV32" s="32">
        <f t="shared" si="16"/>
        <v>0</v>
      </c>
      <c r="BW32" s="32">
        <f t="shared" si="17"/>
        <v>96.240349110439752</v>
      </c>
      <c r="BX32" s="32">
        <f t="shared" si="18"/>
        <v>100</v>
      </c>
      <c r="BY32" s="32">
        <f t="shared" si="19"/>
        <v>79.615048118985129</v>
      </c>
      <c r="BZ32" s="38"/>
      <c r="CA32" s="36">
        <v>10.210000000000001</v>
      </c>
      <c r="CB32" s="36">
        <v>10.41</v>
      </c>
      <c r="CC32" s="36">
        <v>10.1</v>
      </c>
      <c r="CD32" s="36">
        <v>10.52</v>
      </c>
      <c r="CE32" s="36">
        <v>11.26</v>
      </c>
      <c r="CF32" s="36">
        <v>7.5</v>
      </c>
      <c r="CG32" s="36"/>
      <c r="CH32" s="36">
        <v>7.8330000000000002</v>
      </c>
      <c r="CI32" s="36">
        <v>8.1760000000000002</v>
      </c>
      <c r="CJ32" s="36">
        <v>8.2669999999999995</v>
      </c>
      <c r="CK32" s="36"/>
      <c r="CL32" s="36">
        <v>8.8149999999999995</v>
      </c>
      <c r="CM32" s="36">
        <v>8.4450000000000003</v>
      </c>
      <c r="CN32" s="36">
        <v>8.9179999999999993</v>
      </c>
      <c r="CO32" s="30"/>
      <c r="CP32" s="158"/>
      <c r="CQ32" s="159">
        <v>880.1</v>
      </c>
      <c r="CR32" s="159">
        <v>322.60000000000002</v>
      </c>
      <c r="CS32" s="159">
        <v>265.8</v>
      </c>
      <c r="CT32" s="159">
        <v>449.4</v>
      </c>
      <c r="CU32" s="159">
        <v>233.5</v>
      </c>
      <c r="CV32" s="159">
        <v>130.9</v>
      </c>
      <c r="CW32" s="159"/>
      <c r="CX32" s="159">
        <v>486.3</v>
      </c>
      <c r="CY32" s="159">
        <v>636.70000000000005</v>
      </c>
      <c r="CZ32" s="159">
        <v>47.84</v>
      </c>
      <c r="DA32" s="159"/>
      <c r="DB32" s="159">
        <v>2867</v>
      </c>
      <c r="DC32" s="159">
        <v>1431</v>
      </c>
      <c r="DD32" s="159">
        <v>1820</v>
      </c>
      <c r="DE32" s="206" t="str">
        <f>IF(VLOOKUP($A32,'B-Ligands'!$A:$G,3,FALSE)="","",VLOOKUP($A32,'B-Ligands'!$A:$G,3,FALSE))</f>
        <v/>
      </c>
      <c r="DF32" s="207" t="str">
        <f>IF(VLOOKUP($A32,'B-Ligands'!$A:$G,4,FALSE)="","",VLOOKUP($A32,'B-Ligands'!$A:$G,4,FALSE))</f>
        <v>Somatostatin-14</v>
      </c>
      <c r="DG32" s="158">
        <v>7.8726377185998553</v>
      </c>
      <c r="DH32" s="159">
        <v>10.095305640802957</v>
      </c>
      <c r="DI32" s="159">
        <v>7.7833436099451099</v>
      </c>
      <c r="DJ32" s="159">
        <v>5.548481815517448</v>
      </c>
      <c r="DK32" s="159">
        <v>6.3299077296019535</v>
      </c>
      <c r="DL32" s="159">
        <v>6.9406643013734177</v>
      </c>
      <c r="DM32" s="159">
        <v>9.2582770678642934</v>
      </c>
      <c r="DN32" s="159">
        <v>8.7449808041809067</v>
      </c>
      <c r="DO32" s="159">
        <v>4.2377838894013271</v>
      </c>
      <c r="DP32" s="159">
        <v>5.1298995320018967</v>
      </c>
      <c r="DQ32" s="159">
        <v>13.520364600089351</v>
      </c>
      <c r="DR32" s="159">
        <v>24.757775098382531</v>
      </c>
      <c r="DS32" s="159">
        <v>2.4986105342280807</v>
      </c>
      <c r="DT32" s="159">
        <v>7.312855318239964</v>
      </c>
      <c r="DU32" s="159">
        <v>16.149482397569471</v>
      </c>
      <c r="DV32" s="75">
        <f t="shared" si="20"/>
        <v>0</v>
      </c>
      <c r="DW32" s="76">
        <f t="shared" si="21"/>
        <v>87.179133679998117</v>
      </c>
      <c r="DX32" s="76">
        <f t="shared" si="22"/>
        <v>41.447482748648056</v>
      </c>
      <c r="DY32" s="76">
        <f t="shared" si="23"/>
        <v>47.90499614807004</v>
      </c>
      <c r="DZ32" s="76">
        <f t="shared" si="24"/>
        <v>70.996295553941636</v>
      </c>
      <c r="EA32" s="76">
        <f t="shared" si="25"/>
        <v>33.642312876851726</v>
      </c>
      <c r="EB32" s="76">
        <f t="shared" si="26"/>
        <v>14.13869978620073</v>
      </c>
      <c r="EC32" s="76">
        <f t="shared" si="27"/>
        <v>0</v>
      </c>
      <c r="ED32" s="76">
        <f t="shared" si="28"/>
        <v>114.75337409636047</v>
      </c>
      <c r="EE32" s="76">
        <f t="shared" si="29"/>
        <v>124.11549115690647</v>
      </c>
      <c r="EF32" s="76">
        <f t="shared" si="30"/>
        <v>3.5383661177069032</v>
      </c>
      <c r="EG32" s="76">
        <f t="shared" si="31"/>
        <v>0</v>
      </c>
      <c r="EH32" s="76">
        <f t="shared" si="32"/>
        <v>1147.437730180598</v>
      </c>
      <c r="EI32" s="76">
        <f t="shared" si="33"/>
        <v>195.6827993616601</v>
      </c>
      <c r="EJ32" s="76">
        <f t="shared" si="34"/>
        <v>112.69711035902387</v>
      </c>
    </row>
    <row r="33" spans="1:140" s="29" customFormat="1" x14ac:dyDescent="0.2">
      <c r="A33" s="35" t="s">
        <v>198</v>
      </c>
      <c r="B33" t="str">
        <f>IF(VLOOKUP($A33,'B-Ligands'!$A:$G,5,FALSE)="","",VLOOKUP($A33,'B-Ligands'!$A:$G,5,FALSE))</f>
        <v>Guide To Pharmacology</v>
      </c>
      <c r="C33" s="19">
        <f>IF(VLOOKUP($A33,'B-Ligands'!$A:$G,6,FALSE)="","",VLOOKUP($A33,'B-Ligands'!$A:$G,6,FALSE))</f>
        <v>4448</v>
      </c>
      <c r="D33" t="str">
        <f>IF(VLOOKUP($A33,'B-Ligands'!$A:$G,7,FALSE)="","",VLOOKUP($A33,'B-Ligands'!$A:$G,7,FALSE))</f>
        <v>Phys</v>
      </c>
      <c r="E33" s="20">
        <f t="shared" si="78"/>
        <v>1</v>
      </c>
      <c r="F33" s="19">
        <f t="shared" si="79"/>
        <v>1</v>
      </c>
      <c r="G33" s="19">
        <f t="shared" si="80"/>
        <v>1</v>
      </c>
      <c r="H33" s="19">
        <f t="shared" si="81"/>
        <v>1</v>
      </c>
      <c r="I33" s="238">
        <f t="shared" si="39"/>
        <v>4</v>
      </c>
      <c r="J33" s="174" t="str">
        <f t="shared" si="40"/>
        <v xml:space="preserve">
Gi/o
</v>
      </c>
      <c r="K33" s="20">
        <f t="shared" si="41"/>
        <v>2</v>
      </c>
      <c r="L33" s="19">
        <f t="shared" si="42"/>
        <v>1</v>
      </c>
      <c r="M33" s="19">
        <f t="shared" si="43"/>
        <v>3</v>
      </c>
      <c r="N33" s="19">
        <f t="shared" si="44"/>
        <v>4</v>
      </c>
      <c r="O33" s="20">
        <f t="shared" si="45"/>
        <v>99.187164138475708</v>
      </c>
      <c r="P33" s="19">
        <f t="shared" si="46"/>
        <v>100</v>
      </c>
      <c r="Q33" s="19">
        <f t="shared" si="47"/>
        <v>94.630126970361559</v>
      </c>
      <c r="R33" s="19">
        <f t="shared" si="48"/>
        <v>82.978863290149476</v>
      </c>
      <c r="S33" s="20">
        <f t="shared" si="49"/>
        <v>59.213781668829036</v>
      </c>
      <c r="T33" s="21">
        <f t="shared" si="50"/>
        <v>59.699036849324948</v>
      </c>
      <c r="U33" s="21">
        <f t="shared" si="51"/>
        <v>56.493274370599131</v>
      </c>
      <c r="V33" s="21">
        <f t="shared" si="52"/>
        <v>49.537582172737309</v>
      </c>
      <c r="W33" s="174" t="str">
        <f t="shared" si="53"/>
        <v xml:space="preserve">
GoB</v>
      </c>
      <c r="X33" s="33">
        <f t="shared" si="54"/>
        <v>2</v>
      </c>
      <c r="Y33" s="32">
        <f t="shared" si="55"/>
        <v>9</v>
      </c>
      <c r="Z33" s="32">
        <f t="shared" si="56"/>
        <v>10</v>
      </c>
      <c r="AA33" s="32">
        <f t="shared" si="57"/>
        <v>8</v>
      </c>
      <c r="AB33" s="32">
        <f t="shared" si="58"/>
        <v>1</v>
      </c>
      <c r="AC33" s="32">
        <f t="shared" si="59"/>
        <v>7</v>
      </c>
      <c r="AD33" s="32">
        <f t="shared" si="60"/>
        <v>6</v>
      </c>
      <c r="AE33" s="32">
        <f t="shared" si="61"/>
        <v>11</v>
      </c>
      <c r="AF33" s="32">
        <f t="shared" si="62"/>
        <v>12</v>
      </c>
      <c r="AG33" s="32">
        <f t="shared" si="63"/>
        <v>3</v>
      </c>
      <c r="AH33" s="32">
        <f t="shared" si="64"/>
        <v>5</v>
      </c>
      <c r="AI33" s="32">
        <f t="shared" si="65"/>
        <v>4</v>
      </c>
      <c r="AJ33" s="33">
        <f t="shared" si="66"/>
        <v>99.187164138475708</v>
      </c>
      <c r="AK33" s="32">
        <f t="shared" si="67"/>
        <v>54.973547047685202</v>
      </c>
      <c r="AL33" s="32">
        <f t="shared" si="68"/>
        <v>34.400210714253795</v>
      </c>
      <c r="AM33" s="32">
        <f t="shared" si="69"/>
        <v>58.564450271974309</v>
      </c>
      <c r="AN33" s="32">
        <f t="shared" si="70"/>
        <v>100</v>
      </c>
      <c r="AO33" s="32">
        <f t="shared" si="71"/>
        <v>66.671680160895448</v>
      </c>
      <c r="AP33" s="32">
        <f t="shared" si="72"/>
        <v>70.745743965464882</v>
      </c>
      <c r="AQ33" s="32">
        <f t="shared" si="73"/>
        <v>24.351665643789065</v>
      </c>
      <c r="AR33" s="32">
        <f t="shared" si="74"/>
        <v>17.010776925068274</v>
      </c>
      <c r="AS33" s="32">
        <f t="shared" si="75"/>
        <v>94.630126970361559</v>
      </c>
      <c r="AT33" s="32">
        <f t="shared" si="76"/>
        <v>75.900695347623213</v>
      </c>
      <c r="AU33" s="32">
        <f t="shared" si="77"/>
        <v>82.978863290149476</v>
      </c>
      <c r="AV33" s="7">
        <f t="array" ref="AV33">_xlfn.IFS(BK33=0,0,BK33&gt;0,(LOG(0.01*BZ33/10^-BK33)))</f>
        <v>59.213781668829036</v>
      </c>
      <c r="AW33" s="8">
        <f t="array" ref="AW33">_xlfn.IFS(BL33=0,0,BL33&gt;0,(LOG(0.01*CA33/10^-BL33)))</f>
        <v>32.818678109378574</v>
      </c>
      <c r="AX33" s="8">
        <f t="array" ref="AX33">_xlfn.IFS(BM33=0,0,BM33&gt;0,(LOG(0.01*CB33/10^-BM33)))</f>
        <v>20.536594470547804</v>
      </c>
      <c r="AY33" s="8">
        <f t="array" ref="AY33">_xlfn.IFS(BN33=0,0,BN33&gt;0,(LOG(0.01*CC33/10^-BN33)))</f>
        <v>34.962412748470527</v>
      </c>
      <c r="AZ33" s="8">
        <f t="array" ref="AZ33">_xlfn.IFS(BO33=0,0,BO33&gt;0,(LOG(0.01*CD33/10^-BO33)))</f>
        <v>59.699036849324948</v>
      </c>
      <c r="BA33" s="8">
        <f t="array" ref="BA33">_xlfn.IFS(BP33=0,0,BP33&gt;0,(LOG(0.01*CE33/10^-BP33)))</f>
        <v>39.802350907317049</v>
      </c>
      <c r="BB33" s="8">
        <f t="array" ref="BB33">_xlfn.IFS(BQ33=0,0,BQ33&gt;0,(LOG(0.01*CF33/10^-BQ33)))</f>
        <v>42.234527759271963</v>
      </c>
      <c r="BC33" s="8">
        <f t="array" ref="BC33">_xlfn.IFS(BR33=0,0,BR33&gt;0,(LOG(0.01*CG33/10^-BR33)))</f>
        <v>14.537709846110037</v>
      </c>
      <c r="BD33" s="8">
        <f t="array" ref="BD33">_xlfn.IFS(BS33=0,0,BS33&gt;0,(LOG(0.01*CH33/10^-BS33)))</f>
        <v>10.155269984852975</v>
      </c>
      <c r="BE33" s="8">
        <f t="array" ref="BE33">_xlfn.IFS(BT33=0,0,BT33&gt;0,(LOG(0.01*CI33/10^-BT33)))</f>
        <v>56.493274370599131</v>
      </c>
      <c r="BF33" s="8">
        <f t="array" ref="BF33">_xlfn.IFS(BU33=0,0,BU33&gt;0,(LOG(0.01*CJ33/10^-BU33)))</f>
        <v>45.311984084471447</v>
      </c>
      <c r="BG33" s="8">
        <f t="array" ref="BG33">_xlfn.IFS(BV33=0,0,BV33&gt;0,(LOG(0.01*CK33/10^-BV33)))</f>
        <v>49.537582172737309</v>
      </c>
      <c r="BH33" s="8">
        <f t="array" ref="BH33">_xlfn.IFS(BW33=0,0,BW33&gt;0,(LOG(0.01*CL33/10^-BW33)))</f>
        <v>90.012290876641728</v>
      </c>
      <c r="BI33" s="8">
        <f t="array" ref="BI33">_xlfn.IFS(BX33=0,0,BX33&gt;0,(LOG(0.01*CM33/10^-BX33)))</f>
        <v>63.355446198585618</v>
      </c>
      <c r="BJ33" s="8">
        <f t="array" ref="BJ33">_xlfn.IFS(BY33=0,0,BY33&gt;0,(LOG(0.01*CN33/10^-BY33)))</f>
        <v>68.277339265030136</v>
      </c>
      <c r="BK33" s="33">
        <f t="shared" si="5"/>
        <v>60.165339865278625</v>
      </c>
      <c r="BL33" s="32">
        <f t="shared" si="6"/>
        <v>33.911159263271941</v>
      </c>
      <c r="BM33" s="32">
        <f t="shared" si="7"/>
        <v>21.633070406076541</v>
      </c>
      <c r="BN33" s="32">
        <f t="shared" si="8"/>
        <v>36.048387096774192</v>
      </c>
      <c r="BO33" s="32">
        <f t="shared" si="9"/>
        <v>60.780744336569583</v>
      </c>
      <c r="BP33" s="32">
        <f t="shared" si="10"/>
        <v>40.951276102088158</v>
      </c>
      <c r="BQ33" s="32">
        <f t="shared" si="11"/>
        <v>43.316864734944581</v>
      </c>
      <c r="BR33" s="32">
        <f t="shared" si="12"/>
        <v>15.634565575700497</v>
      </c>
      <c r="BS33" s="32">
        <f t="shared" si="13"/>
        <v>11.254193269126718</v>
      </c>
      <c r="BT33" s="32">
        <f t="shared" si="14"/>
        <v>57.525773195876283</v>
      </c>
      <c r="BU33" s="32">
        <f t="shared" si="15"/>
        <v>46.459016393442624</v>
      </c>
      <c r="BV33" s="32">
        <f t="shared" si="16"/>
        <v>50.651373548569808</v>
      </c>
      <c r="BW33" s="32">
        <f t="shared" si="17"/>
        <v>91.070829137294396</v>
      </c>
      <c r="BX33" s="32">
        <f t="shared" si="18"/>
        <v>64.423480083857442</v>
      </c>
      <c r="BY33" s="32">
        <f t="shared" si="19"/>
        <v>69.335083114610669</v>
      </c>
      <c r="BZ33" s="38">
        <v>11.18</v>
      </c>
      <c r="CA33" s="36">
        <v>8.0820000000000007</v>
      </c>
      <c r="CB33" s="36">
        <v>8.0079999999999991</v>
      </c>
      <c r="CC33" s="36">
        <v>8.2040000000000006</v>
      </c>
      <c r="CD33" s="36">
        <v>8.2850000000000001</v>
      </c>
      <c r="CE33" s="36">
        <v>7.0970000000000004</v>
      </c>
      <c r="CF33" s="36">
        <v>8.2729999999999997</v>
      </c>
      <c r="CG33" s="36">
        <v>8.0009999999999994</v>
      </c>
      <c r="CH33" s="36">
        <v>7.9630000000000001</v>
      </c>
      <c r="CI33" s="36">
        <v>9.2789999999999999</v>
      </c>
      <c r="CJ33" s="36">
        <v>7.1280000000000001</v>
      </c>
      <c r="CK33" s="36">
        <v>7.6950000000000003</v>
      </c>
      <c r="CL33" s="36">
        <v>8.7390000000000008</v>
      </c>
      <c r="CM33" s="36">
        <v>8.5500000000000007</v>
      </c>
      <c r="CN33" s="36">
        <v>8.7550000000000008</v>
      </c>
      <c r="CO33" s="30"/>
      <c r="CP33" s="158">
        <v>39.299999999999997</v>
      </c>
      <c r="CQ33" s="159">
        <v>313</v>
      </c>
      <c r="CR33" s="159">
        <v>148.1</v>
      </c>
      <c r="CS33" s="159">
        <v>134.1</v>
      </c>
      <c r="CT33" s="159">
        <v>300.5</v>
      </c>
      <c r="CU33" s="159">
        <v>141.19999999999999</v>
      </c>
      <c r="CV33" s="159">
        <v>324.39999999999998</v>
      </c>
      <c r="CW33" s="159">
        <v>132.80000000000001</v>
      </c>
      <c r="CX33" s="159">
        <v>104</v>
      </c>
      <c r="CY33" s="159">
        <v>613.79999999999995</v>
      </c>
      <c r="CZ33" s="159">
        <v>56.68</v>
      </c>
      <c r="DA33" s="159">
        <v>357.7</v>
      </c>
      <c r="DB33" s="159">
        <v>2713</v>
      </c>
      <c r="DC33" s="159">
        <v>921.9</v>
      </c>
      <c r="DD33" s="159">
        <v>1585</v>
      </c>
      <c r="DE33" s="206" t="str">
        <f>IF(VLOOKUP($A33,'B-Ligands'!$A:$G,3,FALSE)="","",VLOOKUP($A33,'B-Ligands'!$A:$G,3,FALSE))</f>
        <v>PTH (1-34)</v>
      </c>
      <c r="DF33" s="207" t="str">
        <f>IF(VLOOKUP($A33,'B-Ligands'!$A:$G,4,FALSE)="","",VLOOKUP($A33,'B-Ligands'!$A:$G,4,FALSE))</f>
        <v>Parathyroid Hormone</v>
      </c>
      <c r="DG33" s="158">
        <v>6.6364041793493618</v>
      </c>
      <c r="DH33" s="159">
        <v>7.2583923235628918</v>
      </c>
      <c r="DI33" s="159">
        <v>10.433217325822842</v>
      </c>
      <c r="DJ33" s="159">
        <v>8.7027740874202486</v>
      </c>
      <c r="DK33" s="159">
        <v>6.1337301727849667</v>
      </c>
      <c r="DL33" s="159">
        <v>1.8595631865391751</v>
      </c>
      <c r="DM33" s="159">
        <v>5.0472893322737464</v>
      </c>
      <c r="DN33" s="159">
        <v>1.5965572005400377</v>
      </c>
      <c r="DO33" s="159">
        <v>8.8679108936717963</v>
      </c>
      <c r="DP33" s="159">
        <v>11.490367159295229</v>
      </c>
      <c r="DQ33" s="159">
        <v>4.712058443317078</v>
      </c>
      <c r="DR33" s="159">
        <v>19.629596643305728</v>
      </c>
      <c r="DS33" s="159">
        <v>12.478354962115551</v>
      </c>
      <c r="DT33" s="159">
        <v>13.266477742302339</v>
      </c>
      <c r="DU33" s="159">
        <v>11.682425098374587</v>
      </c>
      <c r="DV33" s="75">
        <f t="shared" si="20"/>
        <v>5.9218816301590902</v>
      </c>
      <c r="DW33" s="76">
        <f t="shared" si="21"/>
        <v>43.122496834995992</v>
      </c>
      <c r="DX33" s="76">
        <f t="shared" si="22"/>
        <v>14.195046012646891</v>
      </c>
      <c r="DY33" s="76">
        <f t="shared" si="23"/>
        <v>15.408879818429375</v>
      </c>
      <c r="DZ33" s="76">
        <f t="shared" si="24"/>
        <v>48.991395371987906</v>
      </c>
      <c r="EA33" s="76">
        <f t="shared" si="25"/>
        <v>75.931810772607676</v>
      </c>
      <c r="EB33" s="76">
        <f t="shared" si="26"/>
        <v>64.272122845365288</v>
      </c>
      <c r="EC33" s="76">
        <f t="shared" si="27"/>
        <v>83.178980342877935</v>
      </c>
      <c r="ED33" s="76">
        <f t="shared" si="28"/>
        <v>11.727677606031781</v>
      </c>
      <c r="EE33" s="76">
        <f t="shared" si="29"/>
        <v>53.418658559005344</v>
      </c>
      <c r="EF33" s="76">
        <f t="shared" si="30"/>
        <v>12.028713285673897</v>
      </c>
      <c r="EG33" s="76">
        <f t="shared" si="31"/>
        <v>18.222483451894373</v>
      </c>
      <c r="EH33" s="76">
        <f t="shared" si="32"/>
        <v>217.4164790340316</v>
      </c>
      <c r="EI33" s="76">
        <f t="shared" si="33"/>
        <v>69.490939336548294</v>
      </c>
      <c r="EJ33" s="76">
        <f t="shared" si="34"/>
        <v>135.67388505837937</v>
      </c>
    </row>
    <row r="34" spans="1:140" s="29" customFormat="1" x14ac:dyDescent="0.2">
      <c r="A34" s="35" t="s">
        <v>232</v>
      </c>
      <c r="B34" t="str">
        <f>IF(VLOOKUP($A34,'B-Ligands'!$A:$G,5,FALSE)="","",VLOOKUP($A34,'B-Ligands'!$A:$G,5,FALSE))</f>
        <v>Guide To Pharmacology</v>
      </c>
      <c r="C34" s="19">
        <f>IF(VLOOKUP($A34,'B-Ligands'!$A:$G,6,FALSE)="","",VLOOKUP($A34,'B-Ligands'!$A:$G,6,FALSE))</f>
        <v>1152</v>
      </c>
      <c r="D34" t="str">
        <f>IF(VLOOKUP($A34,'B-Ligands'!$A:$G,7,FALSE)="","",VLOOKUP($A34,'B-Ligands'!$A:$G,7,FALSE))</f>
        <v>Phys</v>
      </c>
      <c r="E34" s="20">
        <f t="shared" si="78"/>
        <v>1</v>
      </c>
      <c r="F34" s="19">
        <f t="shared" si="79"/>
        <v>1</v>
      </c>
      <c r="G34" s="19">
        <f t="shared" si="80"/>
        <v>1</v>
      </c>
      <c r="H34" s="19">
        <f t="shared" si="81"/>
        <v>1</v>
      </c>
      <c r="I34" s="238">
        <f t="shared" si="39"/>
        <v>4</v>
      </c>
      <c r="J34" s="174" t="str">
        <f t="shared" si="40"/>
        <v xml:space="preserve">
Gs
</v>
      </c>
      <c r="K34" s="20">
        <f t="shared" si="41"/>
        <v>1</v>
      </c>
      <c r="L34" s="19">
        <f t="shared" si="42"/>
        <v>4</v>
      </c>
      <c r="M34" s="19">
        <f t="shared" si="43"/>
        <v>2</v>
      </c>
      <c r="N34" s="19">
        <f t="shared" si="44"/>
        <v>3</v>
      </c>
      <c r="O34" s="20">
        <f t="shared" si="45"/>
        <v>100</v>
      </c>
      <c r="P34" s="19">
        <f t="shared" si="46"/>
        <v>43.840887678403405</v>
      </c>
      <c r="Q34" s="19">
        <f t="shared" si="47"/>
        <v>77.344972218890902</v>
      </c>
      <c r="R34" s="19">
        <f t="shared" si="48"/>
        <v>61.482531484415013</v>
      </c>
      <c r="S34" s="20">
        <f t="shared" si="49"/>
        <v>72.691323462982083</v>
      </c>
      <c r="T34" s="21">
        <f t="shared" si="50"/>
        <v>31.868521471350878</v>
      </c>
      <c r="U34" s="21">
        <f t="shared" si="51"/>
        <v>56.223083937987617</v>
      </c>
      <c r="V34" s="21">
        <f t="shared" si="52"/>
        <v>44.692465834565915</v>
      </c>
      <c r="W34" s="174" t="str">
        <f t="shared" si="53"/>
        <v xml:space="preserve">
GsL</v>
      </c>
      <c r="X34" s="33">
        <f t="shared" si="54"/>
        <v>1</v>
      </c>
      <c r="Y34" s="32">
        <f t="shared" si="55"/>
        <v>8</v>
      </c>
      <c r="Z34" s="32">
        <f t="shared" si="56"/>
        <v>11</v>
      </c>
      <c r="AA34" s="32">
        <f t="shared" si="57"/>
        <v>10</v>
      </c>
      <c r="AB34" s="32">
        <f t="shared" si="58"/>
        <v>6</v>
      </c>
      <c r="AC34" s="32">
        <f t="shared" si="59"/>
        <v>7</v>
      </c>
      <c r="AD34" s="32">
        <f t="shared" si="60"/>
        <v>4</v>
      </c>
      <c r="AE34" s="32">
        <f t="shared" si="61"/>
        <v>9</v>
      </c>
      <c r="AF34" s="32">
        <f t="shared" si="62"/>
        <v>12</v>
      </c>
      <c r="AG34" s="32">
        <f t="shared" si="63"/>
        <v>2</v>
      </c>
      <c r="AH34" s="32">
        <f t="shared" si="64"/>
        <v>5</v>
      </c>
      <c r="AI34" s="32">
        <f t="shared" si="65"/>
        <v>3</v>
      </c>
      <c r="AJ34" s="33">
        <f t="shared" si="66"/>
        <v>100</v>
      </c>
      <c r="AK34" s="32">
        <f t="shared" si="67"/>
        <v>26.678058233142682</v>
      </c>
      <c r="AL34" s="32">
        <f t="shared" si="68"/>
        <v>17.782592254991755</v>
      </c>
      <c r="AM34" s="32">
        <f t="shared" si="69"/>
        <v>19.353053211575279</v>
      </c>
      <c r="AN34" s="32">
        <f t="shared" si="70"/>
        <v>43.840887678403405</v>
      </c>
      <c r="AO34" s="32">
        <f t="shared" si="71"/>
        <v>33.743736919823355</v>
      </c>
      <c r="AP34" s="32">
        <f t="shared" si="72"/>
        <v>46.364562871857814</v>
      </c>
      <c r="AQ34" s="32">
        <f t="shared" si="73"/>
        <v>23.408239594376244</v>
      </c>
      <c r="AR34" s="32">
        <f t="shared" si="74"/>
        <v>5.3363406326291072</v>
      </c>
      <c r="AS34" s="32">
        <f t="shared" si="75"/>
        <v>77.344972218890902</v>
      </c>
      <c r="AT34" s="32">
        <f t="shared" si="76"/>
        <v>45.408328987716082</v>
      </c>
      <c r="AU34" s="32">
        <f t="shared" si="77"/>
        <v>61.482531484415013</v>
      </c>
      <c r="AV34" s="7">
        <f t="array" ref="AV34">_xlfn.IFS(BK34=0,0,BK34&gt;0,(LOG(0.01*BZ34/10^-BK34)))</f>
        <v>72.691323462982083</v>
      </c>
      <c r="AW34" s="8">
        <f t="array" ref="AW34">_xlfn.IFS(BL34=0,0,BL34&gt;0,(LOG(0.01*CA34/10^-BL34)))</f>
        <v>19.392633603896471</v>
      </c>
      <c r="AX34" s="8">
        <f t="array" ref="AX34">_xlfn.IFS(BM34=0,0,BM34&gt;0,(LOG(0.01*CB34/10^-BM34)))</f>
        <v>12.926401656179257</v>
      </c>
      <c r="AY34" s="8">
        <f t="array" ref="AY34">_xlfn.IFS(BN34=0,0,BN34&gt;0,(LOG(0.01*CC34/10^-BN34)))</f>
        <v>14.06799050998923</v>
      </c>
      <c r="AZ34" s="8">
        <f t="array" ref="AZ34">_xlfn.IFS(BO34=0,0,BO34&gt;0,(LOG(0.01*CD34/10^-BO34)))</f>
        <v>31.868521471350878</v>
      </c>
      <c r="BA34" s="8">
        <f t="array" ref="BA34">_xlfn.IFS(BP34=0,0,BP34&gt;0,(LOG(0.01*CE34/10^-BP34)))</f>
        <v>24.528768952886502</v>
      </c>
      <c r="BB34" s="8">
        <f t="array" ref="BB34">_xlfn.IFS(BQ34=0,0,BQ34&gt;0,(LOG(0.01*CF34/10^-BQ34)))</f>
        <v>33.703014369379858</v>
      </c>
      <c r="BC34" s="8">
        <f t="array" ref="BC34">_xlfn.IFS(BR34=0,0,BR34&gt;0,(LOG(0.01*CG34/10^-BR34)))</f>
        <v>17.015759160537883</v>
      </c>
      <c r="BD34" s="8">
        <f t="array" ref="BD34">_xlfn.IFS(BS34=0,0,BS34&gt;0,(LOG(0.01*CH34/10^-BS34)))</f>
        <v>3.8790566303509686</v>
      </c>
      <c r="BE34" s="8">
        <f t="array" ref="BE34">_xlfn.IFS(BT34=0,0,BT34&gt;0,(LOG(0.01*CI34/10^-BT34)))</f>
        <v>56.223083937987617</v>
      </c>
      <c r="BF34" s="8">
        <f t="array" ref="BF34">_xlfn.IFS(BU34=0,0,BU34&gt;0,(LOG(0.01*CJ34/10^-BU34)))</f>
        <v>33.007915303595759</v>
      </c>
      <c r="BG34" s="8">
        <f t="array" ref="BG34">_xlfn.IFS(BV34=0,0,BV34&gt;0,(LOG(0.01*CK34/10^-BV34)))</f>
        <v>44.692465834565915</v>
      </c>
      <c r="BH34" s="8">
        <f t="array" ref="BH34">_xlfn.IFS(BW34=0,0,BW34&gt;0,(LOG(0.01*CL34/10^-BW34)))</f>
        <v>44.847352541618584</v>
      </c>
      <c r="BI34" s="8">
        <f t="array" ref="BI34">_xlfn.IFS(BX34=0,0,BX34&gt;0,(LOG(0.01*CM34/10^-BX34)))</f>
        <v>47.511688433685244</v>
      </c>
      <c r="BJ34" s="8">
        <f t="array" ref="BJ34">_xlfn.IFS(BY34=0,0,BY34&gt;0,(LOG(0.01*CN34/10^-BY34)))</f>
        <v>45.335533344682695</v>
      </c>
      <c r="BK34" s="33">
        <f t="shared" ref="BK34:BK65" si="82">IF(CP34="",0,100*CP34/MAX(CP:CP))</f>
        <v>73.637477036129823</v>
      </c>
      <c r="BL34" s="32">
        <f t="shared" ref="BL34:BL65" si="83">IF(CQ34="",0,100*CQ34/MAX(CQ:CQ))</f>
        <v>20.47670639219935</v>
      </c>
      <c r="BM34" s="32">
        <f t="shared" ref="BM34:BM65" si="84">IF(CR34="",0,100*CR34/MAX(CR:CR))</f>
        <v>13.993572889278409</v>
      </c>
      <c r="BN34" s="32">
        <f t="shared" ref="BN34:BN65" si="85">IF(CS34="",0,100*CS34/MAX(CS:CS))</f>
        <v>15.14516129032258</v>
      </c>
      <c r="BO34" s="32">
        <f t="shared" ref="BO34:BO65" si="86">IF(CT34="",0,100*CT34/MAX(CT:CT))</f>
        <v>32.928802588996767</v>
      </c>
      <c r="BP34" s="32">
        <f t="shared" ref="BP34:BP65" si="87">IF(CU34="",0,100*CU34/MAX(CU:CU))</f>
        <v>25.614849187935032</v>
      </c>
      <c r="BQ34" s="32">
        <f t="shared" ref="BQ34:BQ65" si="88">IF(CV34="",0,100*CV34/MAX(CV:CV))</f>
        <v>34.770997462945651</v>
      </c>
      <c r="BR34" s="32">
        <f t="shared" ref="BR34:BR65" si="89">IF(CW34="",0,100*CW34/MAX(CW:CW))</f>
        <v>18.106898987520605</v>
      </c>
      <c r="BS34" s="32">
        <f t="shared" ref="BS34:BS65" si="90">IF(CX34="",0,100*CX34/MAX(CX:CX))</f>
        <v>4.9821447895249431</v>
      </c>
      <c r="BT34" s="32">
        <f t="shared" ref="BT34:BT65" si="91">IF(CY34="",0,100*CY34/MAX(CY:CY))</f>
        <v>57.235238987816317</v>
      </c>
      <c r="BU34" s="32">
        <f t="shared" ref="BU34:BU65" si="92">IF(CZ34="",0,100*CZ34/MAX(CZ:CZ))</f>
        <v>34.07377049180328</v>
      </c>
      <c r="BV34" s="32">
        <f t="shared" ref="BV34:BV65" si="93">IF(DA34="",0,100*DA34/MAX(DA:DA))</f>
        <v>45.766071934296228</v>
      </c>
      <c r="BW34" s="32">
        <f t="shared" ref="BW34:BW65" si="94">IF(DB34="",0,100*DB34/MAX(DB:DB))</f>
        <v>45.887881839543468</v>
      </c>
      <c r="BX34" s="32">
        <f t="shared" ref="BX34:BX65" si="95">IF(DC34="",0,100*DC34/MAX(DC:DC))</f>
        <v>48.553459119496857</v>
      </c>
      <c r="BY34" s="32">
        <f t="shared" ref="BY34:BY65" si="96">IF(DD34="",0,100*DD34/MAX(DD:DD))</f>
        <v>46.369203849518811</v>
      </c>
      <c r="BZ34" s="31">
        <v>11.32</v>
      </c>
      <c r="CA34" s="30">
        <v>8.24</v>
      </c>
      <c r="CB34" s="30">
        <v>8.5670000000000002</v>
      </c>
      <c r="CC34" s="30">
        <v>8.3719999999999999</v>
      </c>
      <c r="CD34" s="30">
        <v>8.7040000000000006</v>
      </c>
      <c r="CE34" s="30">
        <v>8.202</v>
      </c>
      <c r="CF34" s="30">
        <v>8.5510000000000002</v>
      </c>
      <c r="CG34" s="30">
        <v>8.1069999999999993</v>
      </c>
      <c r="CH34" s="30">
        <v>7.8869999999999996</v>
      </c>
      <c r="CI34" s="30">
        <v>9.7240000000000002</v>
      </c>
      <c r="CJ34" s="30">
        <v>8.593</v>
      </c>
      <c r="CK34" s="30">
        <v>8.4410000000000007</v>
      </c>
      <c r="CL34" s="30">
        <v>9.109</v>
      </c>
      <c r="CM34" s="30">
        <v>9.0830000000000002</v>
      </c>
      <c r="CN34" s="30">
        <v>9.2539999999999996</v>
      </c>
      <c r="CO34" s="30"/>
      <c r="CP34" s="160">
        <v>48.1</v>
      </c>
      <c r="CQ34" s="161">
        <v>189</v>
      </c>
      <c r="CR34" s="161">
        <v>95.8</v>
      </c>
      <c r="CS34" s="161">
        <v>56.34</v>
      </c>
      <c r="CT34" s="161">
        <v>162.80000000000001</v>
      </c>
      <c r="CU34" s="161">
        <v>88.32</v>
      </c>
      <c r="CV34" s="161">
        <v>260.39999999999998</v>
      </c>
      <c r="CW34" s="161">
        <v>153.80000000000001</v>
      </c>
      <c r="CX34" s="161">
        <v>46.04</v>
      </c>
      <c r="CY34" s="161">
        <v>610.70000000000005</v>
      </c>
      <c r="CZ34" s="161">
        <v>41.57</v>
      </c>
      <c r="DA34" s="161">
        <v>323.2</v>
      </c>
      <c r="DB34" s="161">
        <v>1367</v>
      </c>
      <c r="DC34" s="161">
        <v>694.8</v>
      </c>
      <c r="DD34" s="161">
        <v>1060</v>
      </c>
      <c r="DE34" s="206" t="str">
        <f>IF(VLOOKUP($A34,'B-Ligands'!$A:$G,3,FALSE)="","",VLOOKUP($A34,'B-Ligands'!$A:$G,3,FALSE))</f>
        <v>VIP</v>
      </c>
      <c r="DF34" s="207" t="str">
        <f>IF(VLOOKUP($A34,'B-Ligands'!$A:$G,4,FALSE)="","",VLOOKUP($A34,'B-Ligands'!$A:$G,4,FALSE))</f>
        <v>Vasoactive intestinal polypeptide</v>
      </c>
      <c r="DG34" s="160">
        <v>6.0267508509364873</v>
      </c>
      <c r="DH34" s="161">
        <v>5.4366953155967268</v>
      </c>
      <c r="DI34" s="161">
        <v>11.515362325911651</v>
      </c>
      <c r="DJ34" s="161">
        <v>11.017141608972892</v>
      </c>
      <c r="DK34" s="161">
        <v>4.2610027847947451</v>
      </c>
      <c r="DL34" s="161">
        <v>14.214210500582142</v>
      </c>
      <c r="DM34" s="161">
        <v>4.3841033304390056</v>
      </c>
      <c r="DN34" s="161">
        <v>6.9519925062379517</v>
      </c>
      <c r="DO34" s="161">
        <v>3.743618900043395</v>
      </c>
      <c r="DP34" s="161">
        <v>5.9737426645114464</v>
      </c>
      <c r="DQ34" s="161">
        <v>6.7965929133419039</v>
      </c>
      <c r="DR34" s="161">
        <v>10.005855029115498</v>
      </c>
      <c r="DS34" s="161">
        <v>4.1191691640052541</v>
      </c>
      <c r="DT34" s="161">
        <v>6.1308483578785067</v>
      </c>
      <c r="DU34" s="161">
        <v>4.1923710931170923</v>
      </c>
      <c r="DV34" s="75">
        <f t="shared" ref="DV34:DV65" si="97">IF(CP34="",0,CP34/DG34)</f>
        <v>7.9810832054764331</v>
      </c>
      <c r="DW34" s="76">
        <f t="shared" ref="DW34:DW65" si="98">IF(CQ34="",0,CQ34/DH34)</f>
        <v>34.763765307538762</v>
      </c>
      <c r="DX34" s="76">
        <f t="shared" ref="DX34:DX65" si="99">IF(CR34="",0,CR34/DI34)</f>
        <v>8.3193213803123367</v>
      </c>
      <c r="DY34" s="76">
        <f t="shared" ref="DY34:DY65" si="100">IF(CS34="",0,CS34/DJ34)</f>
        <v>5.1138491270833795</v>
      </c>
      <c r="DZ34" s="76">
        <f t="shared" ref="DZ34:DZ65" si="101">IF(CT34="",0,CT34/DK34)</f>
        <v>38.206968693131742</v>
      </c>
      <c r="EA34" s="76">
        <f t="shared" ref="EA34:EA65" si="102">IF(CU34="",0,CU34/DL34)</f>
        <v>6.2135002148999305</v>
      </c>
      <c r="EB34" s="76">
        <f t="shared" ref="EB34:EB65" si="103">IF(CV34="",0,CV34/DM34)</f>
        <v>59.39641025156326</v>
      </c>
      <c r="EC34" s="76">
        <f t="shared" ref="EC34:EC65" si="104">IF(CW34="",0,CW34/DN34)</f>
        <v>22.123153881710437</v>
      </c>
      <c r="ED34" s="76">
        <f t="shared" ref="ED34:ED65" si="105">IF(CX34="",0,CX34/DO34)</f>
        <v>12.298260381008953</v>
      </c>
      <c r="EE34" s="76">
        <f t="shared" ref="EE34:EE65" si="106">IF(CY34="",0,CY34/DP34)</f>
        <v>102.23071770868543</v>
      </c>
      <c r="EF34" s="76">
        <f t="shared" ref="EF34:EF65" si="107">IF(CZ34="",0,CZ34/DQ34)</f>
        <v>6.1162998181628501</v>
      </c>
      <c r="EG34" s="76">
        <f t="shared" ref="EG34:EG65" si="108">IF(DA34="",0,DA34/DR34)</f>
        <v>32.30108761915276</v>
      </c>
      <c r="EH34" s="76">
        <f t="shared" ref="EH34:EH65" si="109">IF(DB34="",0,DB34/DS34)</f>
        <v>331.86303974726889</v>
      </c>
      <c r="EI34" s="76">
        <f t="shared" ref="EI34:EI65" si="110">IF(DC34="",0,DC34/DT34)</f>
        <v>113.32852477212887</v>
      </c>
      <c r="EJ34" s="76">
        <f t="shared" ref="EJ34:EJ65" si="111">IF(DD34="",0,DD34/DU34)</f>
        <v>252.84021296212919</v>
      </c>
    </row>
    <row r="35" spans="1:140" s="29" customFormat="1" x14ac:dyDescent="0.2">
      <c r="A35" s="35" t="s">
        <v>130</v>
      </c>
      <c r="B35" t="str">
        <f>IF(VLOOKUP($A35,'B-Ligands'!$A:$G,5,FALSE)="","",VLOOKUP($A35,'B-Ligands'!$A:$G,5,FALSE))</f>
        <v>Guide To Pharmacology</v>
      </c>
      <c r="C35" s="19">
        <f>IF(VLOOKUP($A35,'B-Ligands'!$A:$G,6,FALSE)="","",VLOOKUP($A35,'B-Ligands'!$A:$G,6,FALSE))</f>
        <v>1136</v>
      </c>
      <c r="D35" t="str">
        <f>IF(VLOOKUP($A35,'B-Ligands'!$A:$G,7,FALSE)="","",VLOOKUP($A35,'B-Ligands'!$A:$G,7,FALSE))</f>
        <v>Phys</v>
      </c>
      <c r="E35" s="20">
        <f t="shared" si="78"/>
        <v>1</v>
      </c>
      <c r="F35" s="19">
        <f t="shared" si="79"/>
        <v>1</v>
      </c>
      <c r="G35" s="19">
        <f t="shared" si="80"/>
        <v>1</v>
      </c>
      <c r="H35" s="19">
        <f t="shared" si="81"/>
        <v>1</v>
      </c>
      <c r="I35" s="238">
        <f t="shared" si="39"/>
        <v>4</v>
      </c>
      <c r="J35" s="174" t="str">
        <f t="shared" si="40"/>
        <v xml:space="preserve">
Gi/o
</v>
      </c>
      <c r="K35" s="20">
        <f t="shared" si="41"/>
        <v>2</v>
      </c>
      <c r="L35" s="19">
        <f t="shared" si="42"/>
        <v>1</v>
      </c>
      <c r="M35" s="19">
        <f t="shared" si="43"/>
        <v>3</v>
      </c>
      <c r="N35" s="19">
        <f t="shared" si="44"/>
        <v>4</v>
      </c>
      <c r="O35" s="20">
        <f t="shared" si="45"/>
        <v>91.97258429013884</v>
      </c>
      <c r="P35" s="19">
        <f t="shared" si="46"/>
        <v>100</v>
      </c>
      <c r="Q35" s="19">
        <f t="shared" si="47"/>
        <v>73.200382430343737</v>
      </c>
      <c r="R35" s="19">
        <f t="shared" si="48"/>
        <v>31.152259298277919</v>
      </c>
      <c r="S35" s="20">
        <f t="shared" si="49"/>
        <v>70.064918814671557</v>
      </c>
      <c r="T35" s="21">
        <f t="shared" si="50"/>
        <v>76.180221916612837</v>
      </c>
      <c r="U35" s="21">
        <f t="shared" si="51"/>
        <v>55.764213779245132</v>
      </c>
      <c r="V35" s="21">
        <f t="shared" si="52"/>
        <v>23.731860265466775</v>
      </c>
      <c r="W35" s="174" t="str">
        <f t="shared" si="53"/>
        <v xml:space="preserve">
GoB</v>
      </c>
      <c r="X35" s="33">
        <f t="shared" si="54"/>
        <v>2</v>
      </c>
      <c r="Y35" s="32">
        <f t="shared" si="55"/>
        <v>3</v>
      </c>
      <c r="Z35" s="32">
        <f t="shared" si="56"/>
        <v>7</v>
      </c>
      <c r="AA35" s="32">
        <f t="shared" si="57"/>
        <v>6</v>
      </c>
      <c r="AB35" s="32">
        <f t="shared" si="58"/>
        <v>1</v>
      </c>
      <c r="AC35" s="32">
        <f t="shared" si="59"/>
        <v>5</v>
      </c>
      <c r="AD35" s="32">
        <f t="shared" si="60"/>
        <v>9</v>
      </c>
      <c r="AE35" s="32">
        <f t="shared" si="61"/>
        <v>10</v>
      </c>
      <c r="AF35" s="32">
        <f t="shared" si="62"/>
        <v>11</v>
      </c>
      <c r="AG35" s="32">
        <f t="shared" si="63"/>
        <v>4</v>
      </c>
      <c r="AH35" s="32">
        <f t="shared" si="64"/>
        <v>0</v>
      </c>
      <c r="AI35" s="32">
        <f t="shared" si="65"/>
        <v>8</v>
      </c>
      <c r="AJ35" s="33">
        <f t="shared" si="66"/>
        <v>91.97258429013884</v>
      </c>
      <c r="AK35" s="32">
        <f t="shared" si="67"/>
        <v>78.895985303644352</v>
      </c>
      <c r="AL35" s="32">
        <f t="shared" si="68"/>
        <v>60.728635259122143</v>
      </c>
      <c r="AM35" s="32">
        <f t="shared" si="69"/>
        <v>72.861218076981842</v>
      </c>
      <c r="AN35" s="32">
        <f t="shared" si="70"/>
        <v>100</v>
      </c>
      <c r="AO35" s="32">
        <f t="shared" si="71"/>
        <v>73.068364601436485</v>
      </c>
      <c r="AP35" s="32">
        <f t="shared" si="72"/>
        <v>14.264005029596147</v>
      </c>
      <c r="AQ35" s="32">
        <f t="shared" si="73"/>
        <v>6.8074805251017807</v>
      </c>
      <c r="AR35" s="32">
        <f t="shared" si="74"/>
        <v>6.7947197653115898</v>
      </c>
      <c r="AS35" s="32">
        <f t="shared" si="75"/>
        <v>73.200382430343737</v>
      </c>
      <c r="AT35" s="32">
        <f t="shared" si="76"/>
        <v>0</v>
      </c>
      <c r="AU35" s="32">
        <f t="shared" si="77"/>
        <v>31.152259298277919</v>
      </c>
      <c r="AV35" s="7">
        <f t="array" ref="AV35">_xlfn.IFS(BK35=0,0,BK35&gt;0,(LOG(0.01*BZ35/10^-BK35)))</f>
        <v>70.064918814671557</v>
      </c>
      <c r="AW35" s="8">
        <f t="array" ref="AW35">_xlfn.IFS(BL35=0,0,BL35&gt;0,(LOG(0.01*CA35/10^-BL35)))</f>
        <v>60.103136687614516</v>
      </c>
      <c r="AX35" s="8">
        <f t="array" ref="AX35">_xlfn.IFS(BM35=0,0,BM35&gt;0,(LOG(0.01*CB35/10^-BM35)))</f>
        <v>46.263209107329637</v>
      </c>
      <c r="AY35" s="8">
        <f t="array" ref="AY35">_xlfn.IFS(BN35=0,0,BN35&gt;0,(LOG(0.01*CC35/10^-BN35)))</f>
        <v>55.50583762219199</v>
      </c>
      <c r="AZ35" s="8">
        <f t="array" ref="AZ35">_xlfn.IFS(BO35=0,0,BO35&gt;0,(LOG(0.01*CD35/10^-BO35)))</f>
        <v>76.180221916612837</v>
      </c>
      <c r="BA35" s="8">
        <f t="array" ref="BA35">_xlfn.IFS(BP35=0,0,BP35&gt;0,(LOG(0.01*CE35/10^-BP35)))</f>
        <v>55.663642304214093</v>
      </c>
      <c r="BB35" s="8">
        <f t="array" ref="BB35">_xlfn.IFS(BQ35=0,0,BQ35&gt;0,(LOG(0.01*CF35/10^-BQ35)))</f>
        <v>10.866350685743161</v>
      </c>
      <c r="BC35" s="8">
        <f t="array" ref="BC35">_xlfn.IFS(BR35=0,0,BR35&gt;0,(LOG(0.01*CG35/10^-BR35)))</f>
        <v>5.1859537709527377</v>
      </c>
      <c r="BD35" s="8">
        <f t="array" ref="BD35">_xlfn.IFS(BS35=0,0,BS35&gt;0,(LOG(0.01*CH35/10^-BS35)))</f>
        <v>5.176232595826324</v>
      </c>
      <c r="BE35" s="8">
        <f t="array" ref="BE35">_xlfn.IFS(BT35=0,0,BT35&gt;0,(LOG(0.01*CI35/10^-BT35)))</f>
        <v>55.764213779245132</v>
      </c>
      <c r="BF35" s="8">
        <f t="array" ref="BF35">_xlfn.IFS(BU35=0,0,BU35&gt;0,(LOG(0.01*CJ35/10^-BU35)))</f>
        <v>0</v>
      </c>
      <c r="BG35" s="8">
        <f t="array" ref="BG35">_xlfn.IFS(BV35=0,0,BV35&gt;0,(LOG(0.01*CK35/10^-BV35)))</f>
        <v>23.731860265466775</v>
      </c>
      <c r="BH35" s="8">
        <f t="array" ref="BH35">_xlfn.IFS(BW35=0,0,BW35&gt;0,(LOG(0.01*CL35/10^-BW35)))</f>
        <v>31.648151091127758</v>
      </c>
      <c r="BI35" s="8">
        <f t="array" ref="BI35">_xlfn.IFS(BX35=0,0,BX35&gt;0,(LOG(0.01*CM35/10^-BX35)))</f>
        <v>43.964138343605441</v>
      </c>
      <c r="BJ35" s="8">
        <f t="array" ref="BJ35">_xlfn.IFS(BY35=0,0,BY35&gt;0,(LOG(0.01*CN35/10^-BY35)))</f>
        <v>38.30228983990451</v>
      </c>
      <c r="BK35" s="33">
        <f t="shared" si="82"/>
        <v>71.019595835884886</v>
      </c>
      <c r="BL35" s="32">
        <f t="shared" si="83"/>
        <v>61.191765980498367</v>
      </c>
      <c r="BM35" s="32">
        <f t="shared" si="84"/>
        <v>47.356120362255332</v>
      </c>
      <c r="BN35" s="32">
        <f t="shared" si="85"/>
        <v>56.55913978494624</v>
      </c>
      <c r="BO35" s="32">
        <f t="shared" si="86"/>
        <v>77.224919093851142</v>
      </c>
      <c r="BP35" s="32">
        <f t="shared" si="87"/>
        <v>56.72853828306264</v>
      </c>
      <c r="BQ35" s="32">
        <f t="shared" si="88"/>
        <v>12.001602350113501</v>
      </c>
      <c r="BR35" s="32">
        <f t="shared" si="89"/>
        <v>6.3126913115140102</v>
      </c>
      <c r="BS35" s="32">
        <f t="shared" si="90"/>
        <v>6.3055946326155174</v>
      </c>
      <c r="BT35" s="32">
        <f t="shared" si="91"/>
        <v>56.804123711340203</v>
      </c>
      <c r="BU35" s="32">
        <f t="shared" si="92"/>
        <v>0</v>
      </c>
      <c r="BV35" s="32">
        <f t="shared" si="93"/>
        <v>24.837156612857545</v>
      </c>
      <c r="BW35" s="32">
        <f t="shared" si="94"/>
        <v>32.772742531050689</v>
      </c>
      <c r="BX35" s="32">
        <f t="shared" si="95"/>
        <v>45.080363382250177</v>
      </c>
      <c r="BY35" s="32">
        <f t="shared" si="96"/>
        <v>39.387576552930881</v>
      </c>
      <c r="BZ35" s="38">
        <v>11.1</v>
      </c>
      <c r="CA35" s="36">
        <v>8.1539999999999999</v>
      </c>
      <c r="CB35" s="36">
        <v>8.0739999999999998</v>
      </c>
      <c r="CC35" s="36">
        <v>8.8450000000000006</v>
      </c>
      <c r="CD35" s="36">
        <v>9.0220000000000002</v>
      </c>
      <c r="CE35" s="36">
        <v>8.6120000000000001</v>
      </c>
      <c r="CF35" s="36">
        <v>7.3239999999999998</v>
      </c>
      <c r="CG35" s="36">
        <v>7.4690000000000003</v>
      </c>
      <c r="CH35" s="36">
        <v>7.4240000000000004</v>
      </c>
      <c r="CI35" s="36">
        <v>9.1219999999999999</v>
      </c>
      <c r="CJ35" s="36"/>
      <c r="CK35" s="36">
        <v>7.8470000000000004</v>
      </c>
      <c r="CL35" s="36">
        <v>7.5060000000000002</v>
      </c>
      <c r="CM35" s="36">
        <v>7.6520000000000001</v>
      </c>
      <c r="CN35" s="36">
        <v>8.2170000000000005</v>
      </c>
      <c r="CO35" s="30"/>
      <c r="CP35" s="158">
        <v>46.39</v>
      </c>
      <c r="CQ35" s="159">
        <v>564.79999999999995</v>
      </c>
      <c r="CR35" s="159">
        <v>324.2</v>
      </c>
      <c r="CS35" s="159">
        <v>210.4</v>
      </c>
      <c r="CT35" s="159">
        <v>381.8</v>
      </c>
      <c r="CU35" s="159">
        <v>195.6</v>
      </c>
      <c r="CV35" s="159">
        <v>89.88</v>
      </c>
      <c r="CW35" s="159">
        <v>53.62</v>
      </c>
      <c r="CX35" s="159">
        <v>58.27</v>
      </c>
      <c r="CY35" s="159">
        <v>606.1</v>
      </c>
      <c r="CZ35" s="159"/>
      <c r="DA35" s="159">
        <v>175.4</v>
      </c>
      <c r="DB35" s="159">
        <v>976.3</v>
      </c>
      <c r="DC35" s="159">
        <v>645.1</v>
      </c>
      <c r="DD35" s="159">
        <v>900.4</v>
      </c>
      <c r="DE35" s="206" t="str">
        <f>IF(VLOOKUP($A35,'B-Ligands'!$A:$G,3,FALSE)="","",VLOOKUP($A35,'B-Ligands'!$A:$G,3,FALSE))</f>
        <v/>
      </c>
      <c r="DF35" s="207" t="str">
        <f>IF(VLOOKUP($A35,'B-Ligands'!$A:$G,4,FALSE)="","",VLOOKUP($A35,'B-Ligands'!$A:$G,4,FALSE))</f>
        <v>Glucagon</v>
      </c>
      <c r="DG35" s="158">
        <v>9.4645562163274271</v>
      </c>
      <c r="DH35" s="159">
        <v>19.746719146071989</v>
      </c>
      <c r="DI35" s="159">
        <v>8.6027827978185236</v>
      </c>
      <c r="DJ35" s="159">
        <v>5.3499720221662841</v>
      </c>
      <c r="DK35" s="159">
        <v>13.110372574934338</v>
      </c>
      <c r="DL35" s="159">
        <v>13.734826962096365</v>
      </c>
      <c r="DM35" s="159">
        <v>4.9439490095908747</v>
      </c>
      <c r="DN35" s="159">
        <v>9</v>
      </c>
      <c r="DO35" s="159">
        <v>7.7549098634616307</v>
      </c>
      <c r="DP35" s="159">
        <v>12</v>
      </c>
      <c r="DQ35" s="159">
        <v>11.358667598837901</v>
      </c>
      <c r="DR35" s="159">
        <v>13.076950231851797</v>
      </c>
      <c r="DS35" s="159">
        <v>15.582983519430508</v>
      </c>
      <c r="DT35" s="159">
        <v>3.4430808101058239</v>
      </c>
      <c r="DU35" s="159">
        <v>20.934307532398961</v>
      </c>
      <c r="DV35" s="75">
        <f t="shared" si="97"/>
        <v>4.9014448157613577</v>
      </c>
      <c r="DW35" s="76">
        <f t="shared" si="98"/>
        <v>28.602219731896568</v>
      </c>
      <c r="DX35" s="76">
        <f t="shared" si="99"/>
        <v>37.685480107926239</v>
      </c>
      <c r="DY35" s="76">
        <f t="shared" si="100"/>
        <v>39.327308465962012</v>
      </c>
      <c r="DZ35" s="76">
        <f t="shared" si="101"/>
        <v>29.121979395914476</v>
      </c>
      <c r="EA35" s="76">
        <f t="shared" si="102"/>
        <v>14.241169585884998</v>
      </c>
      <c r="EB35" s="76">
        <f t="shared" si="103"/>
        <v>18.179799149554299</v>
      </c>
      <c r="EC35" s="76">
        <f t="shared" si="104"/>
        <v>5.9577777777777774</v>
      </c>
      <c r="ED35" s="76">
        <f t="shared" si="105"/>
        <v>7.5139493593017059</v>
      </c>
      <c r="EE35" s="76">
        <f t="shared" si="106"/>
        <v>50.508333333333333</v>
      </c>
      <c r="EF35" s="76">
        <f t="shared" si="107"/>
        <v>0</v>
      </c>
      <c r="EG35" s="76">
        <f t="shared" si="108"/>
        <v>13.412913323840188</v>
      </c>
      <c r="EH35" s="76">
        <f t="shared" si="109"/>
        <v>62.65167378138122</v>
      </c>
      <c r="EI35" s="76">
        <f t="shared" si="110"/>
        <v>187.36127194765805</v>
      </c>
      <c r="EJ35" s="76">
        <f t="shared" si="111"/>
        <v>43.010737212420175</v>
      </c>
    </row>
    <row r="36" spans="1:140" s="29" customFormat="1" x14ac:dyDescent="0.2">
      <c r="A36" s="35" t="s">
        <v>127</v>
      </c>
      <c r="B36" t="str">
        <f>IF(VLOOKUP($A36,'B-Ligands'!$A:$G,5,FALSE)="","",VLOOKUP($A36,'B-Ligands'!$A:$G,5,FALSE))</f>
        <v>Guide To Pharmacology</v>
      </c>
      <c r="C36" s="19">
        <f>IF(VLOOKUP($A36,'B-Ligands'!$A:$G,6,FALSE)="","",VLOOKUP($A36,'B-Ligands'!$A:$G,6,FALSE))</f>
        <v>3542</v>
      </c>
      <c r="D36" t="str">
        <f>IF(VLOOKUP($A36,'B-Ligands'!$A:$G,7,FALSE)="","",VLOOKUP($A36,'B-Ligands'!$A:$G,7,FALSE))</f>
        <v>Phys</v>
      </c>
      <c r="E36" s="20">
        <f t="shared" si="78"/>
        <v>1</v>
      </c>
      <c r="F36" s="19">
        <f t="shared" si="79"/>
        <v>1</v>
      </c>
      <c r="G36" s="19">
        <f t="shared" si="80"/>
        <v>1</v>
      </c>
      <c r="H36" s="19" t="str">
        <f t="shared" si="81"/>
        <v/>
      </c>
      <c r="I36" s="238">
        <f t="shared" si="39"/>
        <v>3</v>
      </c>
      <c r="J36" s="174" t="str">
        <f t="shared" si="40"/>
        <v xml:space="preserve">
Gs
</v>
      </c>
      <c r="K36" s="20">
        <f t="shared" si="41"/>
        <v>1</v>
      </c>
      <c r="L36" s="19">
        <f t="shared" si="42"/>
        <v>3</v>
      </c>
      <c r="M36" s="19">
        <f t="shared" si="43"/>
        <v>2</v>
      </c>
      <c r="N36" s="19">
        <f t="shared" si="44"/>
        <v>0</v>
      </c>
      <c r="O36" s="20">
        <f t="shared" si="45"/>
        <v>100</v>
      </c>
      <c r="P36" s="19">
        <f t="shared" si="46"/>
        <v>64.20233056893656</v>
      </c>
      <c r="Q36" s="19">
        <f t="shared" si="47"/>
        <v>65.58402109458153</v>
      </c>
      <c r="R36" s="19">
        <f t="shared" si="48"/>
        <v>0</v>
      </c>
      <c r="S36" s="20">
        <f t="shared" si="49"/>
        <v>82.409413919890738</v>
      </c>
      <c r="T36" s="21">
        <f t="shared" si="50"/>
        <v>52.90876434477147</v>
      </c>
      <c r="U36" s="21">
        <f t="shared" si="51"/>
        <v>54.047407409142146</v>
      </c>
      <c r="V36" s="21">
        <f t="shared" si="52"/>
        <v>0</v>
      </c>
      <c r="W36" s="174" t="str">
        <f t="shared" si="53"/>
        <v xml:space="preserve">
GsL</v>
      </c>
      <c r="X36" s="33">
        <f t="shared" si="54"/>
        <v>1</v>
      </c>
      <c r="Y36" s="32">
        <f t="shared" si="55"/>
        <v>7</v>
      </c>
      <c r="Z36" s="32">
        <f t="shared" si="56"/>
        <v>6</v>
      </c>
      <c r="AA36" s="32">
        <f t="shared" si="57"/>
        <v>5</v>
      </c>
      <c r="AB36" s="32">
        <f t="shared" si="58"/>
        <v>3</v>
      </c>
      <c r="AC36" s="32">
        <f t="shared" si="59"/>
        <v>4</v>
      </c>
      <c r="AD36" s="32">
        <f t="shared" si="60"/>
        <v>0</v>
      </c>
      <c r="AE36" s="32">
        <f t="shared" si="61"/>
        <v>0</v>
      </c>
      <c r="AF36" s="32">
        <f t="shared" si="62"/>
        <v>8</v>
      </c>
      <c r="AG36" s="32">
        <f t="shared" si="63"/>
        <v>2</v>
      </c>
      <c r="AH36" s="32">
        <f t="shared" si="64"/>
        <v>0</v>
      </c>
      <c r="AI36" s="32">
        <f t="shared" si="65"/>
        <v>0</v>
      </c>
      <c r="AJ36" s="33">
        <f t="shared" si="66"/>
        <v>100</v>
      </c>
      <c r="AK36" s="32">
        <f t="shared" si="67"/>
        <v>22.584755160081734</v>
      </c>
      <c r="AL36" s="32">
        <f t="shared" si="68"/>
        <v>34.343585849037503</v>
      </c>
      <c r="AM36" s="32">
        <f t="shared" si="69"/>
        <v>38.564480234770215</v>
      </c>
      <c r="AN36" s="32">
        <f t="shared" si="70"/>
        <v>64.20233056893656</v>
      </c>
      <c r="AO36" s="32">
        <f t="shared" si="71"/>
        <v>45.624770778957711</v>
      </c>
      <c r="AP36" s="32">
        <f t="shared" si="72"/>
        <v>0</v>
      </c>
      <c r="AQ36" s="32">
        <f t="shared" si="73"/>
        <v>0</v>
      </c>
      <c r="AR36" s="32">
        <f t="shared" si="74"/>
        <v>0.91426641989114621</v>
      </c>
      <c r="AS36" s="32">
        <f t="shared" si="75"/>
        <v>65.58402109458153</v>
      </c>
      <c r="AT36" s="32">
        <f t="shared" si="76"/>
        <v>0</v>
      </c>
      <c r="AU36" s="32">
        <f t="shared" si="77"/>
        <v>0</v>
      </c>
      <c r="AV36" s="7">
        <f t="array" ref="AV36">_xlfn.IFS(BK36=0,0,BK36&gt;0,(LOG(0.01*BZ36/10^-BK36)))</f>
        <v>82.409413919890738</v>
      </c>
      <c r="AW36" s="8">
        <f t="array" ref="AW36">_xlfn.IFS(BL36=0,0,BL36&gt;0,(LOG(0.01*CA36/10^-BL36)))</f>
        <v>18.611964362665638</v>
      </c>
      <c r="AX36" s="8">
        <f t="array" ref="AX36">_xlfn.IFS(BM36=0,0,BM36&gt;0,(LOG(0.01*CB36/10^-BM36)))</f>
        <v>28.302347817266334</v>
      </c>
      <c r="AY36" s="8">
        <f t="array" ref="AY36">_xlfn.IFS(BN36=0,0,BN36&gt;0,(LOG(0.01*CC36/10^-BN36)))</f>
        <v>31.780762142726239</v>
      </c>
      <c r="AZ36" s="8">
        <f t="array" ref="AZ36">_xlfn.IFS(BO36=0,0,BO36&gt;0,(LOG(0.01*CD36/10^-BO36)))</f>
        <v>52.90876434477147</v>
      </c>
      <c r="BA36" s="8">
        <f t="array" ref="BA36">_xlfn.IFS(BP36=0,0,BP36&gt;0,(LOG(0.01*CE36/10^-BP36)))</f>
        <v>37.599106201232615</v>
      </c>
      <c r="BB36" s="8">
        <f t="array" ref="BB36">_xlfn.IFS(BQ36=0,0,BQ36&gt;0,(LOG(0.01*CF36/10^-BQ36)))</f>
        <v>0</v>
      </c>
      <c r="BC36" s="8">
        <f t="array" ref="BC36">_xlfn.IFS(BR36=0,0,BR36&gt;0,(LOG(0.01*CG36/10^-BR36)))</f>
        <v>0</v>
      </c>
      <c r="BD36" s="8">
        <f t="array" ref="BD36">_xlfn.IFS(BS36=0,0,BS36&gt;0,(LOG(0.01*CH36/10^-BS36)))</f>
        <v>0.75344159829866097</v>
      </c>
      <c r="BE36" s="8">
        <f t="array" ref="BE36">_xlfn.IFS(BT36=0,0,BT36&gt;0,(LOG(0.01*CI36/10^-BT36)))</f>
        <v>54.047407409142146</v>
      </c>
      <c r="BF36" s="8">
        <f t="array" ref="BF36">_xlfn.IFS(BU36=0,0,BU36&gt;0,(LOG(0.01*CJ36/10^-BU36)))</f>
        <v>0</v>
      </c>
      <c r="BG36" s="8">
        <f t="array" ref="BG36">_xlfn.IFS(BV36=0,0,BV36&gt;0,(LOG(0.01*CK36/10^-BV36)))</f>
        <v>0</v>
      </c>
      <c r="BH36" s="8">
        <f t="array" ref="BH36">_xlfn.IFS(BW36=0,0,BW36&gt;0,(LOG(0.01*CL36/10^-BW36)))</f>
        <v>1.1587163942434699</v>
      </c>
      <c r="BI36" s="8">
        <f t="array" ref="BI36">_xlfn.IFS(BX36=0,0,BX36&gt;0,(LOG(0.01*CM36/10^-BX36)))</f>
        <v>0.86818665148316698</v>
      </c>
      <c r="BJ36" s="8">
        <f t="array" ref="BJ36">_xlfn.IFS(BY36=0,0,BY36&gt;0,(LOG(0.01*CN36/10^-BY36)))</f>
        <v>4.7291269688366704</v>
      </c>
      <c r="BK36" s="33">
        <f t="shared" si="82"/>
        <v>83.389467238211893</v>
      </c>
      <c r="BL36" s="32">
        <f t="shared" si="83"/>
        <v>19.664138678223186</v>
      </c>
      <c r="BM36" s="32">
        <f t="shared" si="84"/>
        <v>29.345603271983638</v>
      </c>
      <c r="BN36" s="32">
        <f t="shared" si="85"/>
        <v>32.822580645161288</v>
      </c>
      <c r="BO36" s="32">
        <f t="shared" si="86"/>
        <v>53.944174757281559</v>
      </c>
      <c r="BP36" s="32">
        <f t="shared" si="87"/>
        <v>38.631090487238971</v>
      </c>
      <c r="BQ36" s="32">
        <f t="shared" si="88"/>
        <v>0</v>
      </c>
      <c r="BR36" s="32">
        <f t="shared" si="89"/>
        <v>0</v>
      </c>
      <c r="BS36" s="32">
        <f t="shared" si="90"/>
        <v>1.8396277459149442</v>
      </c>
      <c r="BT36" s="32">
        <f t="shared" si="91"/>
        <v>55.089034676663537</v>
      </c>
      <c r="BU36" s="32">
        <f t="shared" si="92"/>
        <v>0</v>
      </c>
      <c r="BV36" s="32">
        <f t="shared" si="93"/>
        <v>0</v>
      </c>
      <c r="BW36" s="32">
        <f t="shared" si="94"/>
        <v>2.2903658945955017</v>
      </c>
      <c r="BX36" s="32">
        <f t="shared" si="95"/>
        <v>1.9419986023759608</v>
      </c>
      <c r="BY36" s="32">
        <f t="shared" si="96"/>
        <v>5.804899387576552</v>
      </c>
      <c r="BZ36" s="38">
        <v>10.47</v>
      </c>
      <c r="CA36" s="36">
        <v>8.8680000000000003</v>
      </c>
      <c r="CB36" s="36">
        <v>9.0519999999999996</v>
      </c>
      <c r="CC36" s="36">
        <v>9.0820000000000007</v>
      </c>
      <c r="CD36" s="36">
        <v>9.2170000000000005</v>
      </c>
      <c r="CE36" s="36">
        <v>9.2899999999999991</v>
      </c>
      <c r="CF36" s="36"/>
      <c r="CG36" s="36"/>
      <c r="CH36" s="40">
        <v>8.1999999999999993</v>
      </c>
      <c r="CI36" s="36">
        <v>9.0860000000000003</v>
      </c>
      <c r="CJ36" s="36"/>
      <c r="CK36" s="36"/>
      <c r="CL36" s="36">
        <v>7.3849999999999998</v>
      </c>
      <c r="CM36" s="36">
        <v>8.4369999999999994</v>
      </c>
      <c r="CN36" s="36">
        <v>8.3989999999999991</v>
      </c>
      <c r="CO36" s="30"/>
      <c r="CP36" s="158">
        <v>54.47</v>
      </c>
      <c r="CQ36" s="159">
        <v>181.5</v>
      </c>
      <c r="CR36" s="159">
        <v>200.9</v>
      </c>
      <c r="CS36" s="159">
        <v>122.1</v>
      </c>
      <c r="CT36" s="159">
        <v>266.7</v>
      </c>
      <c r="CU36" s="159">
        <v>133.19999999999999</v>
      </c>
      <c r="CV36" s="159"/>
      <c r="CW36" s="159"/>
      <c r="CX36" s="210">
        <v>17</v>
      </c>
      <c r="CY36" s="159">
        <v>587.79999999999995</v>
      </c>
      <c r="CZ36" s="159"/>
      <c r="DA36" s="159"/>
      <c r="DB36" s="159">
        <v>68.23</v>
      </c>
      <c r="DC36" s="159">
        <v>27.79</v>
      </c>
      <c r="DD36" s="159">
        <v>132.69999999999999</v>
      </c>
      <c r="DE36" s="206" t="str">
        <f>IF(VLOOKUP($A36,'B-Ligands'!$A:$G,3,FALSE)="","",VLOOKUP($A36,'B-Ligands'!$A:$G,3,FALSE))</f>
        <v>GIP</v>
      </c>
      <c r="DF36" s="207" t="str">
        <f>IF(VLOOKUP($A36,'B-Ligands'!$A:$G,4,FALSE)="","",VLOOKUP($A36,'B-Ligands'!$A:$G,4,FALSE))</f>
        <v>Gastric inhibitory polypeptide</v>
      </c>
      <c r="DG36" s="158">
        <v>3.9851542931523944</v>
      </c>
      <c r="DH36" s="159">
        <v>1.6693920635095478</v>
      </c>
      <c r="DI36" s="159">
        <v>12.354383638408343</v>
      </c>
      <c r="DJ36" s="159">
        <v>3.0683134489357062</v>
      </c>
      <c r="DK36" s="159">
        <v>14.598079983938822</v>
      </c>
      <c r="DL36" s="159">
        <v>20.671394161493698</v>
      </c>
      <c r="DM36" s="159">
        <v>14.504754485877887</v>
      </c>
      <c r="DN36" s="159">
        <v>4.8482626484609304</v>
      </c>
      <c r="DO36" s="159">
        <v>16.757765723417826</v>
      </c>
      <c r="DP36" s="159">
        <v>4.9968104504554613</v>
      </c>
      <c r="DQ36" s="159">
        <v>23.519906777571222</v>
      </c>
      <c r="DR36" s="159">
        <v>23.223645609277714</v>
      </c>
      <c r="DS36" s="159">
        <v>7</v>
      </c>
      <c r="DT36" s="159">
        <v>12.898879208336455</v>
      </c>
      <c r="DU36" s="159">
        <v>7</v>
      </c>
      <c r="DV36" s="75">
        <f t="shared" si="97"/>
        <v>13.668228628837442</v>
      </c>
      <c r="DW36" s="76">
        <f t="shared" si="98"/>
        <v>108.72221329388267</v>
      </c>
      <c r="DX36" s="76">
        <f t="shared" si="99"/>
        <v>16.261434473786718</v>
      </c>
      <c r="DY36" s="76">
        <f t="shared" si="100"/>
        <v>39.793848324835373</v>
      </c>
      <c r="DZ36" s="76">
        <f t="shared" si="101"/>
        <v>18.269525875555559</v>
      </c>
      <c r="EA36" s="76">
        <f t="shared" si="102"/>
        <v>6.4436872984659432</v>
      </c>
      <c r="EB36" s="76">
        <f t="shared" si="103"/>
        <v>0</v>
      </c>
      <c r="EC36" s="76">
        <f t="shared" si="104"/>
        <v>0</v>
      </c>
      <c r="ED36" s="76">
        <f t="shared" si="105"/>
        <v>1.0144550461308615</v>
      </c>
      <c r="EE36" s="76">
        <f t="shared" si="106"/>
        <v>117.63504055800671</v>
      </c>
      <c r="EF36" s="76">
        <f t="shared" si="107"/>
        <v>0</v>
      </c>
      <c r="EG36" s="76">
        <f t="shared" si="108"/>
        <v>0</v>
      </c>
      <c r="EH36" s="76">
        <f t="shared" si="109"/>
        <v>9.7471428571428582</v>
      </c>
      <c r="EI36" s="76">
        <f t="shared" si="110"/>
        <v>2.1544507511970123</v>
      </c>
      <c r="EJ36" s="76">
        <f t="shared" si="111"/>
        <v>18.957142857142856</v>
      </c>
    </row>
    <row r="37" spans="1:140" s="29" customFormat="1" x14ac:dyDescent="0.2">
      <c r="A37" s="35" t="s">
        <v>160</v>
      </c>
      <c r="B37" t="str">
        <f>IF(VLOOKUP($A37,'B-Ligands'!$A:$G,5,FALSE)="","",VLOOKUP($A37,'B-Ligands'!$A:$G,5,FALSE))</f>
        <v>Guide To Pharmacology</v>
      </c>
      <c r="C37" s="19">
        <f>IF(VLOOKUP($A37,'B-Ligands'!$A:$G,6,FALSE)="","",VLOOKUP($A37,'B-Ligands'!$A:$G,6,FALSE))</f>
        <v>1333</v>
      </c>
      <c r="D37" t="str">
        <f>IF(VLOOKUP($A37,'B-Ligands'!$A:$G,7,FALSE)="","",VLOOKUP($A37,'B-Ligands'!$A:$G,7,FALSE))</f>
        <v>Phys</v>
      </c>
      <c r="E37" s="20">
        <f t="shared" si="78"/>
        <v>1</v>
      </c>
      <c r="F37" s="19">
        <f t="shared" si="79"/>
        <v>1</v>
      </c>
      <c r="G37" s="19">
        <f t="shared" si="80"/>
        <v>1</v>
      </c>
      <c r="H37" s="19">
        <f t="shared" si="81"/>
        <v>1</v>
      </c>
      <c r="I37" s="238">
        <f t="shared" si="39"/>
        <v>4</v>
      </c>
      <c r="J37" s="174" t="str">
        <f t="shared" si="40"/>
        <v xml:space="preserve">
Gs
</v>
      </c>
      <c r="K37" s="20">
        <f t="shared" si="41"/>
        <v>1</v>
      </c>
      <c r="L37" s="19">
        <f t="shared" si="42"/>
        <v>4</v>
      </c>
      <c r="M37" s="19">
        <f t="shared" si="43"/>
        <v>2</v>
      </c>
      <c r="N37" s="19">
        <f t="shared" si="44"/>
        <v>3</v>
      </c>
      <c r="O37" s="20">
        <f t="shared" si="45"/>
        <v>100</v>
      </c>
      <c r="P37" s="19">
        <f t="shared" si="46"/>
        <v>39.988070930014196</v>
      </c>
      <c r="Q37" s="19">
        <f t="shared" si="47"/>
        <v>61.405590699081372</v>
      </c>
      <c r="R37" s="19">
        <f t="shared" si="48"/>
        <v>46.055836068717873</v>
      </c>
      <c r="S37" s="20">
        <f t="shared" si="49"/>
        <v>87.926999962265853</v>
      </c>
      <c r="T37" s="21">
        <f t="shared" si="50"/>
        <v>35.160311111544424</v>
      </c>
      <c r="U37" s="21">
        <f t="shared" si="51"/>
        <v>53.992093710810401</v>
      </c>
      <c r="V37" s="21">
        <f t="shared" si="52"/>
        <v>40.49551496276279</v>
      </c>
      <c r="W37" s="174" t="str">
        <f t="shared" si="53"/>
        <v xml:space="preserve">
GsL</v>
      </c>
      <c r="X37" s="33">
        <f t="shared" si="54"/>
        <v>1</v>
      </c>
      <c r="Y37" s="32">
        <f t="shared" si="55"/>
        <v>0</v>
      </c>
      <c r="Z37" s="32">
        <f t="shared" si="56"/>
        <v>0</v>
      </c>
      <c r="AA37" s="32">
        <f t="shared" si="57"/>
        <v>0</v>
      </c>
      <c r="AB37" s="32">
        <f t="shared" si="58"/>
        <v>6</v>
      </c>
      <c r="AC37" s="32">
        <f t="shared" si="59"/>
        <v>4</v>
      </c>
      <c r="AD37" s="32">
        <f t="shared" si="60"/>
        <v>0</v>
      </c>
      <c r="AE37" s="32">
        <f t="shared" si="61"/>
        <v>0</v>
      </c>
      <c r="AF37" s="32">
        <f t="shared" si="62"/>
        <v>0</v>
      </c>
      <c r="AG37" s="32">
        <f t="shared" si="63"/>
        <v>2</v>
      </c>
      <c r="AH37" s="32">
        <f t="shared" si="64"/>
        <v>3</v>
      </c>
      <c r="AI37" s="32">
        <f t="shared" si="65"/>
        <v>5</v>
      </c>
      <c r="AJ37" s="33">
        <f t="shared" si="66"/>
        <v>100</v>
      </c>
      <c r="AK37" s="32">
        <f t="shared" si="67"/>
        <v>0</v>
      </c>
      <c r="AL37" s="32">
        <f t="shared" si="68"/>
        <v>0</v>
      </c>
      <c r="AM37" s="32">
        <f t="shared" si="69"/>
        <v>0</v>
      </c>
      <c r="AN37" s="32">
        <f t="shared" si="70"/>
        <v>6.8106608866158869</v>
      </c>
      <c r="AO37" s="32">
        <f t="shared" si="71"/>
        <v>39.988070930014196</v>
      </c>
      <c r="AP37" s="32">
        <f t="shared" si="72"/>
        <v>0</v>
      </c>
      <c r="AQ37" s="32">
        <f t="shared" si="73"/>
        <v>0</v>
      </c>
      <c r="AR37" s="32">
        <f t="shared" si="74"/>
        <v>0</v>
      </c>
      <c r="AS37" s="32">
        <f t="shared" si="75"/>
        <v>61.405590699081372</v>
      </c>
      <c r="AT37" s="32">
        <f t="shared" si="76"/>
        <v>46.055836068717873</v>
      </c>
      <c r="AU37" s="32">
        <f t="shared" si="77"/>
        <v>29.41202700751851</v>
      </c>
      <c r="AV37" s="7">
        <f t="array" ref="AV37">_xlfn.IFS(BK37=0,0,BK37&gt;0,(LOG(0.01*BZ37/10^-BK37)))</f>
        <v>87.926999962265853</v>
      </c>
      <c r="AW37" s="8">
        <f t="array" ref="AW37">_xlfn.IFS(BL37=0,0,BL37&gt;0,(LOG(0.01*CA37/10^-BL37)))</f>
        <v>0</v>
      </c>
      <c r="AX37" s="8">
        <f t="array" ref="AX37">_xlfn.IFS(BM37=0,0,BM37&gt;0,(LOG(0.01*CB37/10^-BM37)))</f>
        <v>0</v>
      </c>
      <c r="AY37" s="8">
        <f t="array" ref="AY37">_xlfn.IFS(BN37=0,0,BN37&gt;0,(LOG(0.01*CC37/10^-BN37)))</f>
        <v>0</v>
      </c>
      <c r="AZ37" s="8">
        <f t="array" ref="AZ37">_xlfn.IFS(BO37=0,0,BO37&gt;0,(LOG(0.01*CD37/10^-BO37)))</f>
        <v>5.9884097952048059</v>
      </c>
      <c r="BA37" s="8">
        <f t="array" ref="BA37">_xlfn.IFS(BP37=0,0,BP37&gt;0,(LOG(0.01*CE37/10^-BP37)))</f>
        <v>35.160311111544424</v>
      </c>
      <c r="BB37" s="8">
        <f t="array" ref="BB37">_xlfn.IFS(BQ37=0,0,BQ37&gt;0,(LOG(0.01*CF37/10^-BQ37)))</f>
        <v>0</v>
      </c>
      <c r="BC37" s="8">
        <f t="array" ref="BC37">_xlfn.IFS(BR37=0,0,BR37&gt;0,(LOG(0.01*CG37/10^-BR37)))</f>
        <v>0</v>
      </c>
      <c r="BD37" s="8">
        <f t="array" ref="BD37">_xlfn.IFS(BS37=0,0,BS37&gt;0,(LOG(0.01*CH37/10^-BS37)))</f>
        <v>0</v>
      </c>
      <c r="BE37" s="8">
        <f t="array" ref="BE37">_xlfn.IFS(BT37=0,0,BT37&gt;0,(LOG(0.01*CI37/10^-BT37)))</f>
        <v>53.992093710810401</v>
      </c>
      <c r="BF37" s="8">
        <f t="array" ref="BF37">_xlfn.IFS(BU37=0,0,BU37&gt;0,(LOG(0.01*CJ37/10^-BU37)))</f>
        <v>40.49551496276279</v>
      </c>
      <c r="BG37" s="8">
        <f t="array" ref="BG37">_xlfn.IFS(BV37=0,0,BV37&gt;0,(LOG(0.01*CK37/10^-BV37)))</f>
        <v>25.861112975802421</v>
      </c>
      <c r="BH37" s="8">
        <f t="array" ref="BH37">_xlfn.IFS(BW37=0,0,BW37&gt;0,(LOG(0.01*CL37/10^-BW37)))</f>
        <v>0.87161471391252021</v>
      </c>
      <c r="BI37" s="8">
        <f t="array" ref="BI37">_xlfn.IFS(BX37=0,0,BX37&gt;0,(LOG(0.01*CM37/10^-BX37)))</f>
        <v>27.235912915962732</v>
      </c>
      <c r="BJ37" s="8">
        <f t="array" ref="BJ37">_xlfn.IFS(BY37=0,0,BY37&gt;0,(LOG(0.01*CN37/10^-BY37)))</f>
        <v>26.267021106952981</v>
      </c>
      <c r="BK37" s="33">
        <f t="shared" si="82"/>
        <v>88.946723821188002</v>
      </c>
      <c r="BL37" s="32">
        <f t="shared" si="83"/>
        <v>0</v>
      </c>
      <c r="BM37" s="32">
        <f t="shared" si="84"/>
        <v>0</v>
      </c>
      <c r="BN37" s="32">
        <f t="shared" si="85"/>
        <v>0</v>
      </c>
      <c r="BO37" s="32">
        <f t="shared" si="86"/>
        <v>7.0691747572815542</v>
      </c>
      <c r="BP37" s="32">
        <f t="shared" si="87"/>
        <v>36.223897911832942</v>
      </c>
      <c r="BQ37" s="32">
        <f t="shared" si="88"/>
        <v>0</v>
      </c>
      <c r="BR37" s="32">
        <f t="shared" si="89"/>
        <v>0</v>
      </c>
      <c r="BS37" s="32">
        <f t="shared" si="90"/>
        <v>0</v>
      </c>
      <c r="BT37" s="32">
        <f t="shared" si="91"/>
        <v>54.967197750702908</v>
      </c>
      <c r="BU37" s="32">
        <f t="shared" si="92"/>
        <v>41.622950819672134</v>
      </c>
      <c r="BV37" s="32">
        <f t="shared" si="93"/>
        <v>27.032002265647122</v>
      </c>
      <c r="BW37" s="32">
        <f t="shared" si="94"/>
        <v>1.9308492782813025</v>
      </c>
      <c r="BX37" s="32">
        <f t="shared" si="95"/>
        <v>28.294898672257162</v>
      </c>
      <c r="BY37" s="32">
        <f t="shared" si="96"/>
        <v>27.322834645669293</v>
      </c>
      <c r="BZ37" s="38">
        <v>9.5559999999999992</v>
      </c>
      <c r="CA37" s="36"/>
      <c r="CB37" s="36"/>
      <c r="CC37" s="36"/>
      <c r="CD37" s="36">
        <v>8.3030000000000008</v>
      </c>
      <c r="CE37" s="36">
        <v>8.6379999999999999</v>
      </c>
      <c r="CF37" s="36"/>
      <c r="CG37" s="36"/>
      <c r="CH37" s="36"/>
      <c r="CI37" s="36">
        <v>10.59</v>
      </c>
      <c r="CJ37" s="36">
        <v>7.4569999999999999</v>
      </c>
      <c r="CK37" s="36">
        <v>6.7469999999999999</v>
      </c>
      <c r="CL37" s="36">
        <v>8.7249999999999996</v>
      </c>
      <c r="CM37" s="36">
        <v>8.73</v>
      </c>
      <c r="CN37" s="36">
        <v>8.7940000000000005</v>
      </c>
      <c r="CO37" s="30"/>
      <c r="CP37" s="158">
        <v>58.1</v>
      </c>
      <c r="CQ37" s="159"/>
      <c r="CR37" s="159"/>
      <c r="CS37" s="159"/>
      <c r="CT37" s="159">
        <v>34.950000000000003</v>
      </c>
      <c r="CU37" s="159">
        <v>124.9</v>
      </c>
      <c r="CV37" s="159"/>
      <c r="CW37" s="159"/>
      <c r="CX37" s="159"/>
      <c r="CY37" s="159">
        <v>586.5</v>
      </c>
      <c r="CZ37" s="159">
        <v>50.78</v>
      </c>
      <c r="DA37" s="159">
        <v>190.9</v>
      </c>
      <c r="DB37" s="159">
        <v>57.52</v>
      </c>
      <c r="DC37" s="159">
        <v>404.9</v>
      </c>
      <c r="DD37" s="159">
        <v>624.6</v>
      </c>
      <c r="DE37" s="206" t="str">
        <f>IF(VLOOKUP($A37,'B-Ligands'!$A:$G,3,FALSE)="","",VLOOKUP($A37,'B-Ligands'!$A:$G,3,FALSE))</f>
        <v>γ-MSH</v>
      </c>
      <c r="DF37" s="207" t="str">
        <f>IF(VLOOKUP($A37,'B-Ligands'!$A:$G,4,FALSE)="","",VLOOKUP($A37,'B-Ligands'!$A:$G,4,FALSE))</f>
        <v>γ-melanocyte stimulating hormone</v>
      </c>
      <c r="DG37" s="158">
        <v>9.249343965922229</v>
      </c>
      <c r="DH37" s="159">
        <v>26.024742169968931</v>
      </c>
      <c r="DI37" s="159">
        <v>1.6830857428000932</v>
      </c>
      <c r="DJ37" s="159">
        <v>17.940554429883214</v>
      </c>
      <c r="DK37" s="159">
        <v>4.4680045576089258</v>
      </c>
      <c r="DL37" s="159">
        <v>10.161215901367759</v>
      </c>
      <c r="DM37" s="159">
        <v>12.759940302603299</v>
      </c>
      <c r="DN37" s="159">
        <v>15.409647773193567</v>
      </c>
      <c r="DO37" s="159">
        <v>13.395451940476121</v>
      </c>
      <c r="DP37" s="159">
        <v>5.7812411675085054</v>
      </c>
      <c r="DQ37" s="159">
        <v>4.872594049742756</v>
      </c>
      <c r="DR37" s="159">
        <v>9.5029081551340511</v>
      </c>
      <c r="DS37" s="159">
        <v>10.156878182404187</v>
      </c>
      <c r="DT37" s="159">
        <v>9.4297027343540876</v>
      </c>
      <c r="DU37" s="159">
        <v>2.5402205617787237</v>
      </c>
      <c r="DV37" s="75">
        <f t="shared" si="97"/>
        <v>6.2815265832971967</v>
      </c>
      <c r="DW37" s="76">
        <f t="shared" si="98"/>
        <v>0</v>
      </c>
      <c r="DX37" s="76">
        <f t="shared" si="99"/>
        <v>0</v>
      </c>
      <c r="DY37" s="76">
        <f t="shared" si="100"/>
        <v>0</v>
      </c>
      <c r="DZ37" s="76">
        <f t="shared" si="101"/>
        <v>7.8222838740128022</v>
      </c>
      <c r="EA37" s="76">
        <f t="shared" si="102"/>
        <v>12.291836057059641</v>
      </c>
      <c r="EB37" s="76">
        <f t="shared" si="103"/>
        <v>0</v>
      </c>
      <c r="EC37" s="76">
        <f t="shared" si="104"/>
        <v>0</v>
      </c>
      <c r="ED37" s="76">
        <f t="shared" si="105"/>
        <v>0</v>
      </c>
      <c r="EE37" s="76">
        <f t="shared" si="106"/>
        <v>101.44880364033648</v>
      </c>
      <c r="EF37" s="76">
        <f t="shared" si="107"/>
        <v>10.421553587596915</v>
      </c>
      <c r="EG37" s="76">
        <f t="shared" si="108"/>
        <v>20.088587291761225</v>
      </c>
      <c r="EH37" s="76">
        <f t="shared" si="109"/>
        <v>5.6631574157941431</v>
      </c>
      <c r="EI37" s="76">
        <f t="shared" si="110"/>
        <v>42.93878729865758</v>
      </c>
      <c r="EJ37" s="76">
        <f t="shared" si="111"/>
        <v>245.88416037489282</v>
      </c>
    </row>
    <row r="38" spans="1:140" s="29" customFormat="1" x14ac:dyDescent="0.2">
      <c r="A38" s="35" t="s">
        <v>205</v>
      </c>
      <c r="B38" t="str">
        <f>IF(VLOOKUP($A38,'B-Ligands'!$A:$G,5,FALSE)="","",VLOOKUP($A38,'B-Ligands'!$A:$G,5,FALSE))</f>
        <v>Guide To Pharmacology</v>
      </c>
      <c r="C38" s="19">
        <f>IF(VLOOKUP($A38,'B-Ligands'!$A:$G,6,FALSE)="","",VLOOKUP($A38,'B-Ligands'!$A:$G,6,FALSE))</f>
        <v>1883</v>
      </c>
      <c r="D38" t="str">
        <f>IF(VLOOKUP($A38,'B-Ligands'!$A:$G,7,FALSE)="","",VLOOKUP($A38,'B-Ligands'!$A:$G,7,FALSE))</f>
        <v>Phys</v>
      </c>
      <c r="E38" s="20" t="str">
        <f t="shared" si="78"/>
        <v/>
      </c>
      <c r="F38" s="19">
        <f t="shared" si="79"/>
        <v>1</v>
      </c>
      <c r="G38" s="19">
        <f t="shared" si="80"/>
        <v>1</v>
      </c>
      <c r="H38" s="19">
        <f t="shared" si="81"/>
        <v>1</v>
      </c>
      <c r="I38" s="238">
        <f t="shared" si="39"/>
        <v>3</v>
      </c>
      <c r="J38" s="174" t="str">
        <f t="shared" si="40"/>
        <v xml:space="preserve">
Gi/o
</v>
      </c>
      <c r="K38" s="20">
        <f t="shared" si="41"/>
        <v>0</v>
      </c>
      <c r="L38" s="19">
        <f t="shared" si="42"/>
        <v>1</v>
      </c>
      <c r="M38" s="19">
        <f t="shared" si="43"/>
        <v>2</v>
      </c>
      <c r="N38" s="19">
        <f t="shared" si="44"/>
        <v>3</v>
      </c>
      <c r="O38" s="20">
        <f t="shared" si="45"/>
        <v>0</v>
      </c>
      <c r="P38" s="19">
        <f t="shared" si="46"/>
        <v>100</v>
      </c>
      <c r="Q38" s="19">
        <f t="shared" si="47"/>
        <v>85.785221989224553</v>
      </c>
      <c r="R38" s="19">
        <f t="shared" si="48"/>
        <v>84.364513427617553</v>
      </c>
      <c r="S38" s="20">
        <f t="shared" si="49"/>
        <v>0</v>
      </c>
      <c r="T38" s="21">
        <f t="shared" si="50"/>
        <v>62.483227199259638</v>
      </c>
      <c r="U38" s="21">
        <f t="shared" si="51"/>
        <v>53.601375158916412</v>
      </c>
      <c r="V38" s="21">
        <f t="shared" si="52"/>
        <v>52.713670600528175</v>
      </c>
      <c r="W38" s="174" t="str">
        <f t="shared" si="53"/>
        <v xml:space="preserve">
GoA</v>
      </c>
      <c r="X38" s="33">
        <f t="shared" si="54"/>
        <v>0</v>
      </c>
      <c r="Y38" s="32">
        <f t="shared" si="55"/>
        <v>5</v>
      </c>
      <c r="Z38" s="32">
        <f t="shared" si="56"/>
        <v>6</v>
      </c>
      <c r="AA38" s="32">
        <f t="shared" si="57"/>
        <v>1</v>
      </c>
      <c r="AB38" s="32">
        <f t="shared" si="58"/>
        <v>2</v>
      </c>
      <c r="AC38" s="32">
        <f t="shared" si="59"/>
        <v>7</v>
      </c>
      <c r="AD38" s="32">
        <f t="shared" si="60"/>
        <v>0</v>
      </c>
      <c r="AE38" s="32">
        <f t="shared" si="61"/>
        <v>0</v>
      </c>
      <c r="AF38" s="32">
        <f t="shared" si="62"/>
        <v>8</v>
      </c>
      <c r="AG38" s="32">
        <f t="shared" si="63"/>
        <v>3</v>
      </c>
      <c r="AH38" s="32">
        <f t="shared" si="64"/>
        <v>0</v>
      </c>
      <c r="AI38" s="32">
        <f t="shared" si="65"/>
        <v>4</v>
      </c>
      <c r="AJ38" s="33">
        <f t="shared" si="66"/>
        <v>0</v>
      </c>
      <c r="AK38" s="32">
        <f t="shared" si="67"/>
        <v>84.001083824416312</v>
      </c>
      <c r="AL38" s="32">
        <f t="shared" si="68"/>
        <v>62.849900023343132</v>
      </c>
      <c r="AM38" s="32">
        <f t="shared" si="69"/>
        <v>100</v>
      </c>
      <c r="AN38" s="32">
        <f t="shared" si="70"/>
        <v>97.394390174193489</v>
      </c>
      <c r="AO38" s="32">
        <f t="shared" si="71"/>
        <v>42.603767142858651</v>
      </c>
      <c r="AP38" s="32">
        <f t="shared" si="72"/>
        <v>0</v>
      </c>
      <c r="AQ38" s="32">
        <f t="shared" si="73"/>
        <v>0</v>
      </c>
      <c r="AR38" s="32">
        <f t="shared" si="74"/>
        <v>1.8851726933824884</v>
      </c>
      <c r="AS38" s="32">
        <f t="shared" si="75"/>
        <v>85.785221989224553</v>
      </c>
      <c r="AT38" s="32">
        <f t="shared" si="76"/>
        <v>0</v>
      </c>
      <c r="AU38" s="32">
        <f t="shared" si="77"/>
        <v>84.364513427617553</v>
      </c>
      <c r="AV38" s="7">
        <f t="array" ref="AV38">_xlfn.IFS(BK38=0,0,BK38&gt;0,(LOG(0.01*BZ38/10^-BK38)))</f>
        <v>0</v>
      </c>
      <c r="AW38" s="8">
        <f t="array" ref="AW38">_xlfn.IFS(BL38=0,0,BL38&gt;0,(LOG(0.01*CA38/10^-BL38)))</f>
        <v>52.486588055850582</v>
      </c>
      <c r="AX38" s="8">
        <f t="array" ref="AX38">_xlfn.IFS(BM38=0,0,BM38&gt;0,(LOG(0.01*CB38/10^-BM38)))</f>
        <v>39.270645826093023</v>
      </c>
      <c r="AY38" s="8">
        <f t="array" ref="AY38">_xlfn.IFS(BN38=0,0,BN38&gt;0,(LOG(0.01*CC38/10^-BN38)))</f>
        <v>62.483227199259638</v>
      </c>
      <c r="AZ38" s="8">
        <f t="array" ref="AZ38">_xlfn.IFS(BO38=0,0,BO38&gt;0,(LOG(0.01*CD38/10^-BO38)))</f>
        <v>60.855158091874721</v>
      </c>
      <c r="BA38" s="8">
        <f t="array" ref="BA38">_xlfn.IFS(BP38=0,0,BP38&gt;0,(LOG(0.01*CE38/10^-BP38)))</f>
        <v>26.620208619315896</v>
      </c>
      <c r="BB38" s="8">
        <f t="array" ref="BB38">_xlfn.IFS(BQ38=0,0,BQ38&gt;0,(LOG(0.01*CF38/10^-BQ38)))</f>
        <v>0</v>
      </c>
      <c r="BC38" s="8">
        <f t="array" ref="BC38">_xlfn.IFS(BR38=0,0,BR38&gt;0,(LOG(0.01*CG38/10^-BR38)))</f>
        <v>0</v>
      </c>
      <c r="BD38" s="8">
        <f t="array" ref="BD38">_xlfn.IFS(BS38=0,0,BS38&gt;0,(LOG(0.01*CH38/10^-BS38)))</f>
        <v>1.1779167371045824</v>
      </c>
      <c r="BE38" s="8">
        <f t="array" ref="BE38">_xlfn.IFS(BT38=0,0,BT38&gt;0,(LOG(0.01*CI38/10^-BT38)))</f>
        <v>53.601375158916412</v>
      </c>
      <c r="BF38" s="8">
        <f t="array" ref="BF38">_xlfn.IFS(BU38=0,0,BU38&gt;0,(LOG(0.01*CJ38/10^-BU38)))</f>
        <v>0</v>
      </c>
      <c r="BG38" s="8">
        <f t="array" ref="BG38">_xlfn.IFS(BV38=0,0,BV38&gt;0,(LOG(0.01*CK38/10^-BV38)))</f>
        <v>52.713670600528175</v>
      </c>
      <c r="BH38" s="8">
        <f t="array" ref="BH38">_xlfn.IFS(BW38=0,0,BW38&gt;0,(LOG(0.01*CL38/10^-BW38)))</f>
        <v>0</v>
      </c>
      <c r="BI38" s="8">
        <f t="array" ref="BI38">_xlfn.IFS(BX38=0,0,BX38&gt;0,(LOG(0.01*CM38/10^-BX38)))</f>
        <v>0</v>
      </c>
      <c r="BJ38" s="8">
        <f t="array" ref="BJ38">_xlfn.IFS(BY38=0,0,BY38&gt;0,(LOG(0.01*CN38/10^-BY38)))</f>
        <v>0</v>
      </c>
      <c r="BK38" s="33">
        <f t="shared" si="82"/>
        <v>0</v>
      </c>
      <c r="BL38" s="32">
        <f t="shared" si="83"/>
        <v>53.499458288190681</v>
      </c>
      <c r="BM38" s="32">
        <f t="shared" si="84"/>
        <v>40.286298568507156</v>
      </c>
      <c r="BN38" s="32">
        <f t="shared" si="85"/>
        <v>63.494623655913976</v>
      </c>
      <c r="BO38" s="32">
        <f t="shared" si="86"/>
        <v>61.872977346278311</v>
      </c>
      <c r="BP38" s="32">
        <f t="shared" si="87"/>
        <v>27.601508120649651</v>
      </c>
      <c r="BQ38" s="32">
        <f t="shared" si="88"/>
        <v>0</v>
      </c>
      <c r="BR38" s="32">
        <f t="shared" si="89"/>
        <v>0</v>
      </c>
      <c r="BS38" s="32">
        <f t="shared" si="90"/>
        <v>2.335245103343794</v>
      </c>
      <c r="BT38" s="32">
        <f t="shared" si="91"/>
        <v>54.714151827553884</v>
      </c>
      <c r="BU38" s="32">
        <f t="shared" si="92"/>
        <v>0</v>
      </c>
      <c r="BV38" s="32">
        <f t="shared" si="93"/>
        <v>53.79495893514585</v>
      </c>
      <c r="BW38" s="32">
        <f t="shared" si="94"/>
        <v>0</v>
      </c>
      <c r="BX38" s="32">
        <f t="shared" si="95"/>
        <v>0</v>
      </c>
      <c r="BY38" s="32">
        <f t="shared" si="96"/>
        <v>0</v>
      </c>
      <c r="BZ38" s="31"/>
      <c r="CA38" s="30">
        <v>9.7080000000000002</v>
      </c>
      <c r="CB38" s="30">
        <v>9.6460000000000008</v>
      </c>
      <c r="CC38" s="30">
        <v>9.7409999999999997</v>
      </c>
      <c r="CD38" s="30">
        <v>9.5980000000000008</v>
      </c>
      <c r="CE38" s="30">
        <v>10.44</v>
      </c>
      <c r="CF38" s="30"/>
      <c r="CG38" s="30"/>
      <c r="CH38" s="40">
        <v>6.9610000000000003</v>
      </c>
      <c r="CI38" s="30">
        <v>7.7130000000000001</v>
      </c>
      <c r="CJ38" s="30"/>
      <c r="CK38" s="30">
        <v>8.2929999999999993</v>
      </c>
      <c r="CL38" s="30"/>
      <c r="CM38" s="30"/>
      <c r="CN38" s="30"/>
      <c r="CO38" s="30"/>
      <c r="CP38" s="160"/>
      <c r="CQ38" s="161">
        <v>493.8</v>
      </c>
      <c r="CR38" s="161">
        <v>275.8</v>
      </c>
      <c r="CS38" s="161">
        <v>236.2</v>
      </c>
      <c r="CT38" s="161">
        <v>305.89999999999998</v>
      </c>
      <c r="CU38" s="161">
        <v>95.17</v>
      </c>
      <c r="CV38" s="161"/>
      <c r="CW38" s="161"/>
      <c r="CX38" s="210">
        <v>21.58</v>
      </c>
      <c r="CY38" s="161">
        <v>583.79999999999995</v>
      </c>
      <c r="CZ38" s="161"/>
      <c r="DA38" s="161">
        <v>379.9</v>
      </c>
      <c r="DB38" s="161"/>
      <c r="DC38" s="161"/>
      <c r="DD38" s="161"/>
      <c r="DE38" s="206" t="str">
        <f>IF(VLOOKUP($A38,'B-Ligands'!$A:$G,3,FALSE)="","",VLOOKUP($A38,'B-Ligands'!$A:$G,3,FALSE))</f>
        <v>PGE2</v>
      </c>
      <c r="DF38" s="207" t="str">
        <f>IF(VLOOKUP($A38,'B-Ligands'!$A:$G,4,FALSE)="","",VLOOKUP($A38,'B-Ligands'!$A:$G,4,FALSE))</f>
        <v>Prostaglandin E4</v>
      </c>
      <c r="DG38" s="160">
        <v>13.827206462855063</v>
      </c>
      <c r="DH38" s="161">
        <v>9.5264200259732554</v>
      </c>
      <c r="DI38" s="161">
        <v>13.59273434620733</v>
      </c>
      <c r="DJ38" s="161">
        <v>31.092853868147191</v>
      </c>
      <c r="DK38" s="161">
        <v>15.180980353114334</v>
      </c>
      <c r="DL38" s="161">
        <v>15.548506175757179</v>
      </c>
      <c r="DM38" s="161">
        <v>7.0792667268289984</v>
      </c>
      <c r="DN38" s="161">
        <v>13.407867581868413</v>
      </c>
      <c r="DO38" s="161">
        <v>12.248210494277538</v>
      </c>
      <c r="DP38" s="161">
        <v>18.260048866338987</v>
      </c>
      <c r="DQ38" s="161">
        <v>33.829817959761726</v>
      </c>
      <c r="DR38" s="161">
        <v>9.6053615206801872</v>
      </c>
      <c r="DS38" s="161">
        <v>23.95662318774092</v>
      </c>
      <c r="DT38" s="161">
        <v>8.616652531848521</v>
      </c>
      <c r="DU38" s="161">
        <v>10.141107408899277</v>
      </c>
      <c r="DV38" s="75">
        <f t="shared" si="97"/>
        <v>0</v>
      </c>
      <c r="DW38" s="76">
        <f t="shared" si="98"/>
        <v>51.834791942165232</v>
      </c>
      <c r="DX38" s="76">
        <f t="shared" si="99"/>
        <v>20.290251613499255</v>
      </c>
      <c r="DY38" s="76">
        <f t="shared" si="100"/>
        <v>7.5966008460218273</v>
      </c>
      <c r="DZ38" s="76">
        <f t="shared" si="101"/>
        <v>20.150213812591193</v>
      </c>
      <c r="EA38" s="76">
        <f t="shared" si="102"/>
        <v>6.1208452390356678</v>
      </c>
      <c r="EB38" s="76">
        <f t="shared" si="103"/>
        <v>0</v>
      </c>
      <c r="EC38" s="76">
        <f t="shared" si="104"/>
        <v>0</v>
      </c>
      <c r="ED38" s="76">
        <f t="shared" si="105"/>
        <v>1.761890033656945</v>
      </c>
      <c r="EE38" s="76">
        <f t="shared" si="106"/>
        <v>31.971436893369486</v>
      </c>
      <c r="EF38" s="76">
        <f t="shared" si="107"/>
        <v>0</v>
      </c>
      <c r="EG38" s="76">
        <f t="shared" si="108"/>
        <v>39.55082785609698</v>
      </c>
      <c r="EH38" s="76">
        <f t="shared" si="109"/>
        <v>0</v>
      </c>
      <c r="EI38" s="76">
        <f t="shared" si="110"/>
        <v>0</v>
      </c>
      <c r="EJ38" s="76">
        <f t="shared" si="111"/>
        <v>0</v>
      </c>
    </row>
    <row r="39" spans="1:140" s="29" customFormat="1" x14ac:dyDescent="0.2">
      <c r="A39" s="35" t="s">
        <v>174</v>
      </c>
      <c r="B39" t="str">
        <f>IF(VLOOKUP($A39,'B-Ligands'!$A:$G,5,FALSE)="","",VLOOKUP($A39,'B-Ligands'!$A:$G,5,FALSE))</f>
        <v>Guide To Pharmacology</v>
      </c>
      <c r="C39" s="19">
        <f>IF(VLOOKUP($A39,'B-Ligands'!$A:$G,6,FALSE)="","",VLOOKUP($A39,'B-Ligands'!$A:$G,6,FALSE))</f>
        <v>4016</v>
      </c>
      <c r="D39" t="str">
        <f>IF(VLOOKUP($A39,'B-Ligands'!$A:$G,7,FALSE)="","",VLOOKUP($A39,'B-Ligands'!$A:$G,7,FALSE))</f>
        <v>Phys</v>
      </c>
      <c r="E39" s="20" t="str">
        <f t="shared" si="78"/>
        <v/>
      </c>
      <c r="F39" s="19">
        <f t="shared" si="79"/>
        <v>1</v>
      </c>
      <c r="G39" s="19">
        <f t="shared" si="80"/>
        <v>1</v>
      </c>
      <c r="H39" s="19">
        <f t="shared" si="81"/>
        <v>1</v>
      </c>
      <c r="I39" s="238">
        <f t="shared" si="39"/>
        <v>3</v>
      </c>
      <c r="J39" s="174" t="str">
        <f t="shared" si="40"/>
        <v xml:space="preserve">
Gi/o
</v>
      </c>
      <c r="K39" s="20">
        <f t="shared" si="41"/>
        <v>0</v>
      </c>
      <c r="L39" s="19">
        <f t="shared" si="42"/>
        <v>1</v>
      </c>
      <c r="M39" s="19">
        <f t="shared" si="43"/>
        <v>3</v>
      </c>
      <c r="N39" s="19">
        <f t="shared" si="44"/>
        <v>2</v>
      </c>
      <c r="O39" s="20">
        <f t="shared" si="45"/>
        <v>0</v>
      </c>
      <c r="P39" s="19">
        <f t="shared" si="46"/>
        <v>100</v>
      </c>
      <c r="Q39" s="19">
        <f t="shared" si="47"/>
        <v>52.55259905993254</v>
      </c>
      <c r="R39" s="19">
        <f t="shared" si="48"/>
        <v>86.189186509754308</v>
      </c>
      <c r="S39" s="20">
        <f t="shared" si="49"/>
        <v>0</v>
      </c>
      <c r="T39" s="21">
        <f t="shared" si="50"/>
        <v>92.366904958215699</v>
      </c>
      <c r="U39" s="21">
        <f t="shared" si="51"/>
        <v>48.541209226760039</v>
      </c>
      <c r="V39" s="21">
        <f t="shared" si="52"/>
        <v>79.610283987724017</v>
      </c>
      <c r="W39" s="174" t="str">
        <f t="shared" si="53"/>
        <v xml:space="preserve">
GoB</v>
      </c>
      <c r="X39" s="33">
        <f t="shared" si="54"/>
        <v>0</v>
      </c>
      <c r="Y39" s="32">
        <f t="shared" si="55"/>
        <v>3</v>
      </c>
      <c r="Z39" s="32">
        <f t="shared" si="56"/>
        <v>5</v>
      </c>
      <c r="AA39" s="32">
        <f t="shared" si="57"/>
        <v>4</v>
      </c>
      <c r="AB39" s="32">
        <f t="shared" si="58"/>
        <v>1</v>
      </c>
      <c r="AC39" s="32">
        <f t="shared" si="59"/>
        <v>8</v>
      </c>
      <c r="AD39" s="32">
        <f t="shared" si="60"/>
        <v>0</v>
      </c>
      <c r="AE39" s="32">
        <f t="shared" si="61"/>
        <v>0</v>
      </c>
      <c r="AF39" s="32">
        <f t="shared" si="62"/>
        <v>0</v>
      </c>
      <c r="AG39" s="32">
        <f t="shared" si="63"/>
        <v>7</v>
      </c>
      <c r="AH39" s="32">
        <f t="shared" si="64"/>
        <v>2</v>
      </c>
      <c r="AI39" s="32">
        <f t="shared" si="65"/>
        <v>6</v>
      </c>
      <c r="AJ39" s="33">
        <f t="shared" si="66"/>
        <v>0</v>
      </c>
      <c r="AK39" s="32">
        <f t="shared" si="67"/>
        <v>80.452969482881073</v>
      </c>
      <c r="AL39" s="32">
        <f t="shared" si="68"/>
        <v>65.302261223701493</v>
      </c>
      <c r="AM39" s="32">
        <f t="shared" si="69"/>
        <v>73.505720509197815</v>
      </c>
      <c r="AN39" s="32">
        <f t="shared" si="70"/>
        <v>100</v>
      </c>
      <c r="AO39" s="32">
        <f t="shared" si="71"/>
        <v>45.67753008257209</v>
      </c>
      <c r="AP39" s="32">
        <f t="shared" si="72"/>
        <v>0</v>
      </c>
      <c r="AQ39" s="32">
        <f t="shared" si="73"/>
        <v>0</v>
      </c>
      <c r="AR39" s="32">
        <f t="shared" si="74"/>
        <v>0</v>
      </c>
      <c r="AS39" s="32">
        <f t="shared" si="75"/>
        <v>52.55259905993254</v>
      </c>
      <c r="AT39" s="32">
        <f t="shared" si="76"/>
        <v>86.189186509754308</v>
      </c>
      <c r="AU39" s="32">
        <f t="shared" si="77"/>
        <v>61.629340743894645</v>
      </c>
      <c r="AV39" s="7">
        <f t="array" ref="AV39">_xlfn.IFS(BK39=0,0,BK39&gt;0,(LOG(0.01*BZ39/10^-BK39)))</f>
        <v>0</v>
      </c>
      <c r="AW39" s="8">
        <f t="array" ref="AW39">_xlfn.IFS(BL39=0,0,BL39&gt;0,(LOG(0.01*CA39/10^-BL39)))</f>
        <v>74.311917858315041</v>
      </c>
      <c r="AX39" s="8">
        <f t="array" ref="AX39">_xlfn.IFS(BM39=0,0,BM39&gt;0,(LOG(0.01*CB39/10^-BM39)))</f>
        <v>60.317677560062094</v>
      </c>
      <c r="AY39" s="8">
        <f t="array" ref="AY39">_xlfn.IFS(BN39=0,0,BN39&gt;0,(LOG(0.01*CC39/10^-BN39)))</f>
        <v>67.894959001582407</v>
      </c>
      <c r="AZ39" s="8">
        <f t="array" ref="AZ39">_xlfn.IFS(BO39=0,0,BO39&gt;0,(LOG(0.01*CD39/10^-BO39)))</f>
        <v>92.366904958215699</v>
      </c>
      <c r="BA39" s="8">
        <f t="array" ref="BA39">_xlfn.IFS(BP39=0,0,BP39&gt;0,(LOG(0.01*CE39/10^-BP39)))</f>
        <v>42.190920798629747</v>
      </c>
      <c r="BB39" s="8">
        <f t="array" ref="BB39">_xlfn.IFS(BQ39=0,0,BQ39&gt;0,(LOG(0.01*CF39/10^-BQ39)))</f>
        <v>0</v>
      </c>
      <c r="BC39" s="8">
        <f t="array" ref="BC39">_xlfn.IFS(BR39=0,0,BR39&gt;0,(LOG(0.01*CG39/10^-BR39)))</f>
        <v>0</v>
      </c>
      <c r="BD39" s="8">
        <f t="array" ref="BD39">_xlfn.IFS(BS39=0,0,BS39&gt;0,(LOG(0.01*CH39/10^-BS39)))</f>
        <v>0</v>
      </c>
      <c r="BE39" s="8">
        <f t="array" ref="BE39">_xlfn.IFS(BT39=0,0,BT39&gt;0,(LOG(0.01*CI39/10^-BT39)))</f>
        <v>48.541209226760039</v>
      </c>
      <c r="BF39" s="8">
        <f t="array" ref="BF39">_xlfn.IFS(BU39=0,0,BU39&gt;0,(LOG(0.01*CJ39/10^-BU39)))</f>
        <v>79.610283987724017</v>
      </c>
      <c r="BG39" s="8">
        <f t="array" ref="BG39">_xlfn.IFS(BV39=0,0,BV39&gt;0,(LOG(0.01*CK39/10^-BV39)))</f>
        <v>56.925114591288072</v>
      </c>
      <c r="BH39" s="8">
        <f t="array" ref="BH39">_xlfn.IFS(BW39=0,0,BW39&gt;0,(LOG(0.01*CL39/10^-BW39)))</f>
        <v>9.7145192679081802</v>
      </c>
      <c r="BI39" s="8">
        <f t="array" ref="BI39">_xlfn.IFS(BX39=0,0,BX39&gt;0,(LOG(0.01*CM39/10^-BX39)))</f>
        <v>12.759024669552764</v>
      </c>
      <c r="BJ39" s="8">
        <f t="array" ref="BJ39">_xlfn.IFS(BY39=0,0,BY39&gt;0,(LOG(0.01*CN39/10^-BY39)))</f>
        <v>25.670935241621539</v>
      </c>
      <c r="BK39" s="33">
        <f t="shared" si="82"/>
        <v>0</v>
      </c>
      <c r="BL39" s="32">
        <f t="shared" si="83"/>
        <v>75.406283856988082</v>
      </c>
      <c r="BM39" s="32">
        <f t="shared" si="84"/>
        <v>61.408121530820914</v>
      </c>
      <c r="BN39" s="32">
        <f t="shared" si="85"/>
        <v>68.951612903225808</v>
      </c>
      <c r="BO39" s="32">
        <f t="shared" si="86"/>
        <v>93.406148867313917</v>
      </c>
      <c r="BP39" s="32">
        <f t="shared" si="87"/>
        <v>43.184454756380511</v>
      </c>
      <c r="BQ39" s="32">
        <f t="shared" si="88"/>
        <v>0</v>
      </c>
      <c r="BR39" s="32">
        <f t="shared" si="89"/>
        <v>0</v>
      </c>
      <c r="BS39" s="32">
        <f t="shared" si="90"/>
        <v>0</v>
      </c>
      <c r="BT39" s="32">
        <f t="shared" si="91"/>
        <v>49.671977507029055</v>
      </c>
      <c r="BU39" s="32">
        <f t="shared" si="92"/>
        <v>80.770491803278688</v>
      </c>
      <c r="BV39" s="32">
        <f t="shared" si="93"/>
        <v>58.099688473520246</v>
      </c>
      <c r="BW39" s="32">
        <f t="shared" si="94"/>
        <v>10.812353138637128</v>
      </c>
      <c r="BX39" s="32">
        <f t="shared" si="95"/>
        <v>13.892382948986723</v>
      </c>
      <c r="BY39" s="32">
        <f t="shared" si="96"/>
        <v>26.780402449693792</v>
      </c>
      <c r="BZ39" s="31"/>
      <c r="CA39" s="30">
        <v>8.0470000000000006</v>
      </c>
      <c r="CB39" s="30">
        <v>8.1199999999999992</v>
      </c>
      <c r="CC39" s="30">
        <v>8.7769999999999992</v>
      </c>
      <c r="CD39" s="30">
        <v>9.1359999999999992</v>
      </c>
      <c r="CE39" s="30">
        <v>10.15</v>
      </c>
      <c r="CF39" s="30"/>
      <c r="CG39" s="30"/>
      <c r="CH39" s="30"/>
      <c r="CI39" s="30">
        <v>7.4</v>
      </c>
      <c r="CJ39" s="30">
        <v>6.915</v>
      </c>
      <c r="CK39" s="30">
        <v>6.69</v>
      </c>
      <c r="CL39" s="30">
        <v>7.9829999999999997</v>
      </c>
      <c r="CM39" s="30">
        <v>7.3559999999999999</v>
      </c>
      <c r="CN39" s="30">
        <v>7.7720000000000002</v>
      </c>
      <c r="CO39" s="30"/>
      <c r="CP39" s="160"/>
      <c r="CQ39" s="161">
        <v>696</v>
      </c>
      <c r="CR39" s="161">
        <v>420.4</v>
      </c>
      <c r="CS39" s="161">
        <v>256.5</v>
      </c>
      <c r="CT39" s="161">
        <v>461.8</v>
      </c>
      <c r="CU39" s="161">
        <v>148.9</v>
      </c>
      <c r="CV39" s="161"/>
      <c r="CW39" s="161"/>
      <c r="CX39" s="161"/>
      <c r="CY39" s="161">
        <v>530</v>
      </c>
      <c r="CZ39" s="161">
        <v>98.54</v>
      </c>
      <c r="DA39" s="161">
        <v>410.3</v>
      </c>
      <c r="DB39" s="161">
        <v>322.10000000000002</v>
      </c>
      <c r="DC39" s="161">
        <v>198.8</v>
      </c>
      <c r="DD39" s="161">
        <v>612.20000000000005</v>
      </c>
      <c r="DE39" s="206" t="str">
        <f>IF(VLOOKUP($A39,'B-Ligands'!$A:$G,3,FALSE)="","",VLOOKUP($A39,'B-Ligands'!$A:$G,3,FALSE))</f>
        <v>RFRP-3</v>
      </c>
      <c r="DF39" s="207" t="str">
        <f>IF(VLOOKUP($A39,'B-Ligands'!$A:$G,4,FALSE)="","",VLOOKUP($A39,'B-Ligands'!$A:$G,4,FALSE))</f>
        <v>Neuropeptide RFRP-3</v>
      </c>
      <c r="DG39" s="160">
        <v>10.361639055348393</v>
      </c>
      <c r="DH39" s="161">
        <v>8.3825476488569102</v>
      </c>
      <c r="DI39" s="161">
        <v>6.7772758727782554</v>
      </c>
      <c r="DJ39" s="161">
        <v>13.547345569967252</v>
      </c>
      <c r="DK39" s="161">
        <v>9.2723507125982163</v>
      </c>
      <c r="DL39" s="161">
        <v>7.2021823656556752</v>
      </c>
      <c r="DM39" s="161">
        <v>14.020189957820122</v>
      </c>
      <c r="DN39" s="161">
        <v>8.2655280352756098</v>
      </c>
      <c r="DO39" s="161">
        <v>3.2495302245929576</v>
      </c>
      <c r="DP39" s="161">
        <v>10.13620580739779</v>
      </c>
      <c r="DQ39" s="161">
        <v>8.3224724121516829</v>
      </c>
      <c r="DR39" s="161">
        <v>12.931493401372594</v>
      </c>
      <c r="DS39" s="161">
        <v>2.1427478217774172</v>
      </c>
      <c r="DT39" s="161">
        <v>9.5391826535918227</v>
      </c>
      <c r="DU39" s="161">
        <v>20.745805275492888</v>
      </c>
      <c r="DV39" s="75">
        <f t="shared" si="97"/>
        <v>0</v>
      </c>
      <c r="DW39" s="76">
        <f t="shared" si="98"/>
        <v>83.029650311013782</v>
      </c>
      <c r="DX39" s="76">
        <f t="shared" si="99"/>
        <v>62.030822987239929</v>
      </c>
      <c r="DY39" s="76">
        <f t="shared" si="100"/>
        <v>18.933598369899709</v>
      </c>
      <c r="DZ39" s="76">
        <f t="shared" si="101"/>
        <v>49.803983295472058</v>
      </c>
      <c r="EA39" s="76">
        <f t="shared" si="102"/>
        <v>20.674289047448244</v>
      </c>
      <c r="EB39" s="76">
        <f t="shared" si="103"/>
        <v>0</v>
      </c>
      <c r="EC39" s="76">
        <f t="shared" si="104"/>
        <v>0</v>
      </c>
      <c r="ED39" s="76">
        <f t="shared" si="105"/>
        <v>0</v>
      </c>
      <c r="EE39" s="76">
        <f t="shared" si="106"/>
        <v>52.28780966672813</v>
      </c>
      <c r="EF39" s="76">
        <f t="shared" si="107"/>
        <v>11.840231498529363</v>
      </c>
      <c r="EG39" s="76">
        <f t="shared" si="108"/>
        <v>31.728740622985537</v>
      </c>
      <c r="EH39" s="76">
        <f t="shared" si="109"/>
        <v>150.32100218532338</v>
      </c>
      <c r="EI39" s="76">
        <f t="shared" si="110"/>
        <v>20.840359936408717</v>
      </c>
      <c r="EJ39" s="76">
        <f t="shared" si="111"/>
        <v>29.509579978714765</v>
      </c>
    </row>
    <row r="40" spans="1:140" s="29" customFormat="1" x14ac:dyDescent="0.2">
      <c r="A40" s="35" t="s">
        <v>74</v>
      </c>
      <c r="B40" t="str">
        <f>IF(VLOOKUP($A40,'B-Ligands'!$A:$G,5,FALSE)="","",VLOOKUP($A40,'B-Ligands'!$A:$G,5,FALSE))</f>
        <v>Guide To Pharmacology</v>
      </c>
      <c r="C40" s="19">
        <f>IF(VLOOKUP($A40,'B-Ligands'!$A:$G,6,FALSE)="","",VLOOKUP($A40,'B-Ligands'!$A:$G,6,FALSE))</f>
        <v>821</v>
      </c>
      <c r="D40" t="str">
        <f>IF(VLOOKUP($A40,'B-Ligands'!$A:$G,7,FALSE)="","",VLOOKUP($A40,'B-Ligands'!$A:$G,7,FALSE))</f>
        <v>Phys</v>
      </c>
      <c r="E40" s="20" t="str">
        <f t="shared" si="78"/>
        <v/>
      </c>
      <c r="F40" s="19">
        <f t="shared" si="79"/>
        <v>1</v>
      </c>
      <c r="G40" s="19">
        <f t="shared" si="80"/>
        <v>1</v>
      </c>
      <c r="H40" s="19" t="str">
        <f t="shared" si="81"/>
        <v/>
      </c>
      <c r="I40" s="238">
        <f t="shared" si="39"/>
        <v>2</v>
      </c>
      <c r="J40" s="174" t="str">
        <f t="shared" si="40"/>
        <v xml:space="preserve">
Gi/o
</v>
      </c>
      <c r="K40" s="20">
        <f t="shared" si="41"/>
        <v>0</v>
      </c>
      <c r="L40" s="19">
        <f t="shared" si="42"/>
        <v>1</v>
      </c>
      <c r="M40" s="19">
        <f t="shared" si="43"/>
        <v>2</v>
      </c>
      <c r="N40" s="19">
        <f t="shared" si="44"/>
        <v>0</v>
      </c>
      <c r="O40" s="20">
        <f t="shared" si="45"/>
        <v>0</v>
      </c>
      <c r="P40" s="19">
        <f t="shared" si="46"/>
        <v>100</v>
      </c>
      <c r="Q40" s="19">
        <f t="shared" si="47"/>
        <v>88.13905789891561</v>
      </c>
      <c r="R40" s="19">
        <f t="shared" si="48"/>
        <v>0</v>
      </c>
      <c r="S40" s="20">
        <f t="shared" si="49"/>
        <v>0</v>
      </c>
      <c r="T40" s="21">
        <f t="shared" si="50"/>
        <v>53.206467810307053</v>
      </c>
      <c r="U40" s="21">
        <f t="shared" si="51"/>
        <v>46.895679469294429</v>
      </c>
      <c r="V40" s="21">
        <f t="shared" si="52"/>
        <v>0</v>
      </c>
      <c r="W40" s="174" t="str">
        <f t="shared" si="53"/>
        <v xml:space="preserve">
GoB</v>
      </c>
      <c r="X40" s="33">
        <f t="shared" si="54"/>
        <v>0</v>
      </c>
      <c r="Y40" s="32">
        <f t="shared" si="55"/>
        <v>3</v>
      </c>
      <c r="Z40" s="32">
        <f t="shared" si="56"/>
        <v>6</v>
      </c>
      <c r="AA40" s="32">
        <f t="shared" si="57"/>
        <v>4</v>
      </c>
      <c r="AB40" s="32">
        <f t="shared" si="58"/>
        <v>1</v>
      </c>
      <c r="AC40" s="32">
        <f t="shared" si="59"/>
        <v>2</v>
      </c>
      <c r="AD40" s="32">
        <f t="shared" si="60"/>
        <v>0</v>
      </c>
      <c r="AE40" s="32">
        <f t="shared" si="61"/>
        <v>0</v>
      </c>
      <c r="AF40" s="32">
        <f t="shared" si="62"/>
        <v>0</v>
      </c>
      <c r="AG40" s="32">
        <f t="shared" si="63"/>
        <v>5</v>
      </c>
      <c r="AH40" s="32">
        <f t="shared" si="64"/>
        <v>0</v>
      </c>
      <c r="AI40" s="32">
        <f t="shared" si="65"/>
        <v>0</v>
      </c>
      <c r="AJ40" s="33">
        <f t="shared" si="66"/>
        <v>0</v>
      </c>
      <c r="AK40" s="32">
        <f t="shared" si="67"/>
        <v>90.989564404348414</v>
      </c>
      <c r="AL40" s="32">
        <f t="shared" si="68"/>
        <v>64.771958102685417</v>
      </c>
      <c r="AM40" s="32">
        <f t="shared" si="69"/>
        <v>90.715524059058978</v>
      </c>
      <c r="AN40" s="32">
        <f t="shared" si="70"/>
        <v>100</v>
      </c>
      <c r="AO40" s="32">
        <f t="shared" si="71"/>
        <v>91.277477475096418</v>
      </c>
      <c r="AP40" s="32">
        <f t="shared" si="72"/>
        <v>0</v>
      </c>
      <c r="AQ40" s="32">
        <f t="shared" si="73"/>
        <v>0</v>
      </c>
      <c r="AR40" s="32">
        <f t="shared" si="74"/>
        <v>0</v>
      </c>
      <c r="AS40" s="32">
        <f t="shared" si="75"/>
        <v>88.13905789891561</v>
      </c>
      <c r="AT40" s="32">
        <f t="shared" si="76"/>
        <v>0</v>
      </c>
      <c r="AU40" s="32">
        <f t="shared" si="77"/>
        <v>0</v>
      </c>
      <c r="AV40" s="7">
        <f t="array" ref="AV40">_xlfn.IFS(BK40=0,0,BK40&gt;0,(LOG(0.01*BZ40/10^-BK40)))</f>
        <v>0</v>
      </c>
      <c r="AW40" s="8">
        <f t="array" ref="AW40">_xlfn.IFS(BL40=0,0,BL40&gt;0,(LOG(0.01*CA40/10^-BL40)))</f>
        <v>48.412333295538239</v>
      </c>
      <c r="AX40" s="8">
        <f t="array" ref="AX40">_xlfn.IFS(BM40=0,0,BM40&gt;0,(LOG(0.01*CB40/10^-BM40)))</f>
        <v>34.462871038010888</v>
      </c>
      <c r="AY40" s="8">
        <f t="array" ref="AY40">_xlfn.IFS(BN40=0,0,BN40&gt;0,(LOG(0.01*CC40/10^-BN40)))</f>
        <v>48.266526107434565</v>
      </c>
      <c r="AZ40" s="8">
        <f t="array" ref="AZ40">_xlfn.IFS(BO40=0,0,BO40&gt;0,(LOG(0.01*CD40/10^-BO40)))</f>
        <v>53.206467810307053</v>
      </c>
      <c r="BA40" s="8">
        <f t="array" ref="BA40">_xlfn.IFS(BP40=0,0,BP40&gt;0,(LOG(0.01*CE40/10^-BP40)))</f>
        <v>48.565521670847453</v>
      </c>
      <c r="BB40" s="8">
        <f t="array" ref="BB40">_xlfn.IFS(BQ40=0,0,BQ40&gt;0,(LOG(0.01*CF40/10^-BQ40)))</f>
        <v>0</v>
      </c>
      <c r="BC40" s="8">
        <f t="array" ref="BC40">_xlfn.IFS(BR40=0,0,BR40&gt;0,(LOG(0.01*CG40/10^-BR40)))</f>
        <v>0</v>
      </c>
      <c r="BD40" s="8">
        <f t="array" ref="BD40">_xlfn.IFS(BS40=0,0,BS40&gt;0,(LOG(0.01*CH40/10^-BS40)))</f>
        <v>0</v>
      </c>
      <c r="BE40" s="8">
        <f t="array" ref="BE40">_xlfn.IFS(BT40=0,0,BT40&gt;0,(LOG(0.01*CI40/10^-BT40)))</f>
        <v>46.895679469294429</v>
      </c>
      <c r="BF40" s="8">
        <f t="array" ref="BF40">_xlfn.IFS(BU40=0,0,BU40&gt;0,(LOG(0.01*CJ40/10^-BU40)))</f>
        <v>0</v>
      </c>
      <c r="BG40" s="8">
        <f t="array" ref="BG40">_xlfn.IFS(BV40=0,0,BV40&gt;0,(LOG(0.01*CK40/10^-BV40)))</f>
        <v>0</v>
      </c>
      <c r="BH40" s="8">
        <f t="array" ref="BH40">_xlfn.IFS(BW40=0,0,BW40&gt;0,(LOG(0.01*CL40/10^-BW40)))</f>
        <v>42.944771152974553</v>
      </c>
      <c r="BI40" s="8">
        <f t="array" ref="BI40">_xlfn.IFS(BX40=0,0,BX40&gt;0,(LOG(0.01*CM40/10^-BX40)))</f>
        <v>41.843838194427192</v>
      </c>
      <c r="BJ40" s="8">
        <f t="array" ref="BJ40">_xlfn.IFS(BY40=0,0,BY40&gt;0,(LOG(0.01*CN40/10^-BY40)))</f>
        <v>24.918824442661553</v>
      </c>
      <c r="BK40" s="33">
        <f t="shared" si="82"/>
        <v>0</v>
      </c>
      <c r="BL40" s="32">
        <f t="shared" si="83"/>
        <v>49.425785482123509</v>
      </c>
      <c r="BM40" s="32">
        <f t="shared" si="84"/>
        <v>35.46596552731522</v>
      </c>
      <c r="BN40" s="32">
        <f t="shared" si="85"/>
        <v>49.274193548387096</v>
      </c>
      <c r="BO40" s="32">
        <f t="shared" si="86"/>
        <v>54.207119741100328</v>
      </c>
      <c r="BP40" s="32">
        <f t="shared" si="87"/>
        <v>49.593967517401389</v>
      </c>
      <c r="BQ40" s="32">
        <f t="shared" si="88"/>
        <v>0</v>
      </c>
      <c r="BR40" s="32">
        <f t="shared" si="89"/>
        <v>0</v>
      </c>
      <c r="BS40" s="32">
        <f t="shared" si="90"/>
        <v>0</v>
      </c>
      <c r="BT40" s="32">
        <f t="shared" si="91"/>
        <v>47.966260543580134</v>
      </c>
      <c r="BU40" s="32">
        <f t="shared" si="92"/>
        <v>0</v>
      </c>
      <c r="BV40" s="32">
        <f t="shared" si="93"/>
        <v>0</v>
      </c>
      <c r="BW40" s="32">
        <f t="shared" si="94"/>
        <v>44.008056394763344</v>
      </c>
      <c r="BX40" s="32">
        <f t="shared" si="95"/>
        <v>42.941998602375961</v>
      </c>
      <c r="BY40" s="32">
        <f t="shared" si="96"/>
        <v>26.00612423447069</v>
      </c>
      <c r="BZ40" s="38"/>
      <c r="CA40" s="36">
        <v>9.6950000000000003</v>
      </c>
      <c r="CB40" s="36">
        <v>9.9290000000000003</v>
      </c>
      <c r="CC40" s="36">
        <v>9.8249999999999993</v>
      </c>
      <c r="CD40" s="36">
        <v>9.9849999999999994</v>
      </c>
      <c r="CE40" s="36">
        <v>9.3659999999999997</v>
      </c>
      <c r="CF40" s="36"/>
      <c r="CG40" s="36"/>
      <c r="CH40" s="36"/>
      <c r="CI40" s="36">
        <v>8.5</v>
      </c>
      <c r="CJ40" s="36"/>
      <c r="CK40" s="36"/>
      <c r="CL40" s="36">
        <v>8.6440000000000001</v>
      </c>
      <c r="CM40" s="36">
        <v>7.9770000000000003</v>
      </c>
      <c r="CN40" s="36">
        <v>8.1790000000000003</v>
      </c>
      <c r="CO40" s="30"/>
      <c r="CP40" s="158"/>
      <c r="CQ40" s="159">
        <v>456.2</v>
      </c>
      <c r="CR40" s="159">
        <v>242.8</v>
      </c>
      <c r="CS40" s="159">
        <v>183.3</v>
      </c>
      <c r="CT40" s="159">
        <v>268</v>
      </c>
      <c r="CU40" s="159">
        <v>171</v>
      </c>
      <c r="CV40" s="159"/>
      <c r="CW40" s="159"/>
      <c r="CX40" s="159"/>
      <c r="CY40" s="159">
        <v>511.8</v>
      </c>
      <c r="CZ40" s="159"/>
      <c r="DA40" s="159"/>
      <c r="DB40" s="159">
        <v>1311</v>
      </c>
      <c r="DC40" s="159">
        <v>614.5</v>
      </c>
      <c r="DD40" s="159">
        <v>594.5</v>
      </c>
      <c r="DE40" s="206" t="str">
        <f>IF(VLOOKUP($A40,'B-Ligands'!$A:$G,3,FALSE)="","",VLOOKUP($A40,'B-Ligands'!$A:$G,3,FALSE))</f>
        <v>CXCL8</v>
      </c>
      <c r="DF40" s="207" t="str">
        <f>IF(VLOOKUP($A40,'B-Ligands'!$A:$G,4,FALSE)="","",VLOOKUP($A40,'B-Ligands'!$A:$G,4,FALSE))</f>
        <v>Interleukin-8</v>
      </c>
      <c r="DG40" s="158">
        <v>18.898138789684765</v>
      </c>
      <c r="DH40" s="159">
        <v>16.855614146704735</v>
      </c>
      <c r="DI40" s="159">
        <v>28.608621148320552</v>
      </c>
      <c r="DJ40" s="159">
        <v>24.433670465117057</v>
      </c>
      <c r="DK40" s="159">
        <v>26.782256062122265</v>
      </c>
      <c r="DL40" s="159">
        <v>20.302819043592542</v>
      </c>
      <c r="DM40" s="159">
        <v>16.339331450949107</v>
      </c>
      <c r="DN40" s="159">
        <v>20.906531175178227</v>
      </c>
      <c r="DO40" s="159">
        <v>10.581319203173418</v>
      </c>
      <c r="DP40" s="159">
        <v>9.0253015436778412</v>
      </c>
      <c r="DQ40" s="159">
        <v>12.154539927289354</v>
      </c>
      <c r="DR40" s="159">
        <v>8.7890934121488495</v>
      </c>
      <c r="DS40" s="159">
        <v>22.84336285683391</v>
      </c>
      <c r="DT40" s="159">
        <v>11.209531143965082</v>
      </c>
      <c r="DU40" s="159">
        <v>22.021116138763229</v>
      </c>
      <c r="DV40" s="75">
        <f t="shared" si="97"/>
        <v>0</v>
      </c>
      <c r="DW40" s="76">
        <f t="shared" si="98"/>
        <v>27.065166301827507</v>
      </c>
      <c r="DX40" s="76">
        <f t="shared" si="99"/>
        <v>8.4869521932291168</v>
      </c>
      <c r="DY40" s="76">
        <f t="shared" si="100"/>
        <v>7.5019428727128759</v>
      </c>
      <c r="DZ40" s="76">
        <f t="shared" si="101"/>
        <v>10.006625258841741</v>
      </c>
      <c r="EA40" s="76">
        <f t="shared" si="102"/>
        <v>8.4224756982191913</v>
      </c>
      <c r="EB40" s="76">
        <f t="shared" si="103"/>
        <v>0</v>
      </c>
      <c r="EC40" s="76">
        <f t="shared" si="104"/>
        <v>0</v>
      </c>
      <c r="ED40" s="76">
        <f t="shared" si="105"/>
        <v>0</v>
      </c>
      <c r="EE40" s="76">
        <f t="shared" si="106"/>
        <v>56.707246569341741</v>
      </c>
      <c r="EF40" s="76">
        <f t="shared" si="107"/>
        <v>0</v>
      </c>
      <c r="EG40" s="76">
        <f t="shared" si="108"/>
        <v>0</v>
      </c>
      <c r="EH40" s="76">
        <f t="shared" si="109"/>
        <v>57.390849509173563</v>
      </c>
      <c r="EI40" s="76">
        <f t="shared" si="110"/>
        <v>54.81942037609938</v>
      </c>
      <c r="EJ40" s="76">
        <f t="shared" si="111"/>
        <v>26.996815068493113</v>
      </c>
    </row>
    <row r="41" spans="1:140" s="29" customFormat="1" x14ac:dyDescent="0.2">
      <c r="A41" s="35" t="s">
        <v>145</v>
      </c>
      <c r="B41" t="str">
        <f>IF(VLOOKUP($A41,'B-Ligands'!$A:$G,5,FALSE)="","",VLOOKUP($A41,'B-Ligands'!$A:$G,5,FALSE))</f>
        <v>Guide To Pharmacology</v>
      </c>
      <c r="C41" s="19">
        <f>IF(VLOOKUP($A41,'B-Ligands'!$A:$G,6,FALSE)="","",VLOOKUP($A41,'B-Ligands'!$A:$G,6,FALSE))</f>
        <v>2487</v>
      </c>
      <c r="D41" t="str">
        <f>IF(VLOOKUP($A41,'B-Ligands'!$A:$G,7,FALSE)="","",VLOOKUP($A41,'B-Ligands'!$A:$G,7,FALSE))</f>
        <v>Phys</v>
      </c>
      <c r="E41" s="20" t="str">
        <f t="shared" si="78"/>
        <v/>
      </c>
      <c r="F41" s="19">
        <f t="shared" si="79"/>
        <v>1</v>
      </c>
      <c r="G41" s="19">
        <f t="shared" si="80"/>
        <v>1</v>
      </c>
      <c r="H41" s="19">
        <f t="shared" si="81"/>
        <v>1</v>
      </c>
      <c r="I41" s="238">
        <f t="shared" si="39"/>
        <v>3</v>
      </c>
      <c r="J41" s="174" t="str">
        <f t="shared" si="40"/>
        <v xml:space="preserve">
Gq/11
</v>
      </c>
      <c r="K41" s="20">
        <f t="shared" si="41"/>
        <v>0</v>
      </c>
      <c r="L41" s="19">
        <f t="shared" si="42"/>
        <v>3</v>
      </c>
      <c r="M41" s="19">
        <f t="shared" si="43"/>
        <v>1</v>
      </c>
      <c r="N41" s="19">
        <f t="shared" si="44"/>
        <v>2</v>
      </c>
      <c r="O41" s="20">
        <f t="shared" si="45"/>
        <v>0</v>
      </c>
      <c r="P41" s="19">
        <f t="shared" si="46"/>
        <v>91.219036336462651</v>
      </c>
      <c r="Q41" s="19">
        <f t="shared" si="47"/>
        <v>100</v>
      </c>
      <c r="R41" s="19">
        <f t="shared" si="48"/>
        <v>93.490584832486618</v>
      </c>
      <c r="S41" s="20">
        <f t="shared" si="49"/>
        <v>0</v>
      </c>
      <c r="T41" s="21">
        <f t="shared" si="50"/>
        <v>83.175908116744964</v>
      </c>
      <c r="U41" s="21">
        <f t="shared" si="51"/>
        <v>91.18262092788342</v>
      </c>
      <c r="V41" s="21">
        <f t="shared" si="52"/>
        <v>85.247165571067541</v>
      </c>
      <c r="W41" s="174" t="str">
        <f t="shared" si="53"/>
        <v xml:space="preserve">
G11</v>
      </c>
      <c r="X41" s="33">
        <f t="shared" si="54"/>
        <v>0</v>
      </c>
      <c r="Y41" s="32">
        <f t="shared" si="55"/>
        <v>8</v>
      </c>
      <c r="Z41" s="32">
        <f t="shared" si="56"/>
        <v>11</v>
      </c>
      <c r="AA41" s="32">
        <f t="shared" si="57"/>
        <v>6</v>
      </c>
      <c r="AB41" s="32">
        <f t="shared" si="58"/>
        <v>3</v>
      </c>
      <c r="AC41" s="32">
        <f t="shared" si="59"/>
        <v>7</v>
      </c>
      <c r="AD41" s="32">
        <f t="shared" si="60"/>
        <v>9</v>
      </c>
      <c r="AE41" s="32">
        <f t="shared" si="61"/>
        <v>1</v>
      </c>
      <c r="AF41" s="32">
        <f t="shared" si="62"/>
        <v>5</v>
      </c>
      <c r="AG41" s="32">
        <f t="shared" si="63"/>
        <v>10</v>
      </c>
      <c r="AH41" s="32">
        <f t="shared" si="64"/>
        <v>4</v>
      </c>
      <c r="AI41" s="32">
        <f t="shared" si="65"/>
        <v>2</v>
      </c>
      <c r="AJ41" s="33">
        <f t="shared" si="66"/>
        <v>0</v>
      </c>
      <c r="AK41" s="32">
        <f t="shared" si="67"/>
        <v>55.077642748876862</v>
      </c>
      <c r="AL41" s="32">
        <f t="shared" si="68"/>
        <v>30.295168708656302</v>
      </c>
      <c r="AM41" s="32">
        <f t="shared" si="69"/>
        <v>67.30384268940837</v>
      </c>
      <c r="AN41" s="32">
        <f t="shared" si="70"/>
        <v>91.219036336462651</v>
      </c>
      <c r="AO41" s="32">
        <f t="shared" si="71"/>
        <v>55.314859722457484</v>
      </c>
      <c r="AP41" s="32">
        <f t="shared" si="72"/>
        <v>53.252620273956694</v>
      </c>
      <c r="AQ41" s="32">
        <f t="shared" si="73"/>
        <v>100</v>
      </c>
      <c r="AR41" s="32">
        <f t="shared" si="74"/>
        <v>72.384308832130202</v>
      </c>
      <c r="AS41" s="32">
        <f t="shared" si="75"/>
        <v>49.97843929259578</v>
      </c>
      <c r="AT41" s="32">
        <f t="shared" si="76"/>
        <v>86.297842402375878</v>
      </c>
      <c r="AU41" s="32">
        <f t="shared" si="77"/>
        <v>93.490584832486618</v>
      </c>
      <c r="AV41" s="7">
        <f t="array" ref="AV41">_xlfn.IFS(BK41=0,0,BK41&gt;0,(LOG(0.01*BZ41/10^-BK41)))</f>
        <v>0</v>
      </c>
      <c r="AW41" s="8">
        <f t="array" ref="AW41">_xlfn.IFS(BL41=0,0,BL41&gt;0,(LOG(0.01*CA41/10^-BL41)))</f>
        <v>50.221238203722258</v>
      </c>
      <c r="AX41" s="8">
        <f t="array" ref="AX41">_xlfn.IFS(BM41=0,0,BM41&gt;0,(LOG(0.01*CB41/10^-BM41)))</f>
        <v>27.623928843076829</v>
      </c>
      <c r="AY41" s="8">
        <f t="array" ref="AY41">_xlfn.IFS(BN41=0,0,BN41&gt;0,(LOG(0.01*CC41/10^-BN41)))</f>
        <v>61.369407749382205</v>
      </c>
      <c r="AZ41" s="8">
        <f t="array" ref="AZ41">_xlfn.IFS(BO41=0,0,BO41&gt;0,(LOG(0.01*CD41/10^-BO41)))</f>
        <v>83.175908116744964</v>
      </c>
      <c r="BA41" s="8">
        <f t="array" ref="BA41">_xlfn.IFS(BP41=0,0,BP41&gt;0,(LOG(0.01*CE41/10^-BP41)))</f>
        <v>50.437538857518874</v>
      </c>
      <c r="BB41" s="8">
        <f t="array" ref="BB41">_xlfn.IFS(BQ41=0,0,BQ41&gt;0,(LOG(0.01*CF41/10^-BQ41)))</f>
        <v>48.557134878567126</v>
      </c>
      <c r="BC41" s="8">
        <f t="array" ref="BC41">_xlfn.IFS(BR41=0,0,BR41&gt;0,(LOG(0.01*CG41/10^-BR41)))</f>
        <v>91.18262092788342</v>
      </c>
      <c r="BD41" s="8">
        <f t="array" ref="BD41">_xlfn.IFS(BS41=0,0,BS41&gt;0,(LOG(0.01*CH41/10^-BS41)))</f>
        <v>66.001909933669722</v>
      </c>
      <c r="BE41" s="8">
        <f t="array" ref="BE41">_xlfn.IFS(BT41=0,0,BT41&gt;0,(LOG(0.01*CI41/10^-BT41)))</f>
        <v>45.571650845839947</v>
      </c>
      <c r="BF41" s="8">
        <f t="array" ref="BF41">_xlfn.IFS(BU41=0,0,BU41&gt;0,(LOG(0.01*CJ41/10^-BU41)))</f>
        <v>78.688634506700637</v>
      </c>
      <c r="BG41" s="8">
        <f t="array" ref="BG41">_xlfn.IFS(BV41=0,0,BV41&gt;0,(LOG(0.01*CK41/10^-BV41)))</f>
        <v>85.247165571067541</v>
      </c>
      <c r="BH41" s="8">
        <f t="array" ref="BH41">_xlfn.IFS(BW41=0,0,BW41&gt;0,(LOG(0.01*CL41/10^-BW41)))</f>
        <v>3.0278595474504391</v>
      </c>
      <c r="BI41" s="8">
        <f t="array" ref="BI41">_xlfn.IFS(BX41=0,0,BX41&gt;0,(LOG(0.01*CM41/10^-BX41)))</f>
        <v>91.889804865098341</v>
      </c>
      <c r="BJ41" s="8">
        <f t="array" ref="BJ41">_xlfn.IFS(BY41=0,0,BY41&gt;0,(LOG(0.01*CN41/10^-BY41)))</f>
        <v>3.0608314366774287</v>
      </c>
      <c r="BK41" s="33">
        <f t="shared" si="82"/>
        <v>0</v>
      </c>
      <c r="BL41" s="32">
        <f t="shared" si="83"/>
        <v>51.365113759479954</v>
      </c>
      <c r="BM41" s="32">
        <f t="shared" si="84"/>
        <v>28.761320479111887</v>
      </c>
      <c r="BN41" s="32">
        <f t="shared" si="85"/>
        <v>62.5</v>
      </c>
      <c r="BO41" s="32">
        <f t="shared" si="86"/>
        <v>84.283980582524279</v>
      </c>
      <c r="BP41" s="32">
        <f t="shared" si="87"/>
        <v>51.479118329466353</v>
      </c>
      <c r="BQ41" s="32">
        <f t="shared" si="88"/>
        <v>49.606088930431298</v>
      </c>
      <c r="BR41" s="32">
        <f t="shared" si="89"/>
        <v>92.253355309630336</v>
      </c>
      <c r="BS41" s="32">
        <f t="shared" si="90"/>
        <v>67.049020668758786</v>
      </c>
      <c r="BT41" s="32">
        <f t="shared" si="91"/>
        <v>46.588566073102157</v>
      </c>
      <c r="BU41" s="32">
        <f t="shared" si="92"/>
        <v>79.704918032786878</v>
      </c>
      <c r="BV41" s="32">
        <f t="shared" si="93"/>
        <v>86.335315774568116</v>
      </c>
      <c r="BW41" s="32">
        <f t="shared" si="94"/>
        <v>4.18932527693857</v>
      </c>
      <c r="BX41" s="32">
        <f t="shared" si="95"/>
        <v>93.431167016072678</v>
      </c>
      <c r="BY41" s="32">
        <f t="shared" si="96"/>
        <v>4.1784776902887142</v>
      </c>
      <c r="BZ41" s="38"/>
      <c r="CA41" s="36">
        <v>7.18</v>
      </c>
      <c r="CB41" s="36">
        <v>7.2880000000000003</v>
      </c>
      <c r="CC41" s="36">
        <v>7.4029999999999996</v>
      </c>
      <c r="CD41" s="36">
        <v>7.7969999999999997</v>
      </c>
      <c r="CE41" s="36">
        <v>9.0869999999999997</v>
      </c>
      <c r="CF41" s="36">
        <v>8.9339999999999993</v>
      </c>
      <c r="CG41" s="36">
        <v>8.4969999999999999</v>
      </c>
      <c r="CH41" s="36">
        <v>8.9719999999999995</v>
      </c>
      <c r="CI41" s="36">
        <v>9.6180000000000003</v>
      </c>
      <c r="CJ41" s="36">
        <v>9.6319999999999997</v>
      </c>
      <c r="CK41" s="36">
        <v>8.1630000000000003</v>
      </c>
      <c r="CL41" s="36">
        <v>6.8949999999999996</v>
      </c>
      <c r="CM41" s="41">
        <v>2.875</v>
      </c>
      <c r="CN41" s="36">
        <v>7.6269999999999998</v>
      </c>
      <c r="CO41" s="30"/>
      <c r="CP41" s="158"/>
      <c r="CQ41" s="159">
        <v>474.1</v>
      </c>
      <c r="CR41" s="159">
        <v>196.9</v>
      </c>
      <c r="CS41" s="159">
        <v>232.5</v>
      </c>
      <c r="CT41" s="159">
        <v>416.7</v>
      </c>
      <c r="CU41" s="159">
        <v>177.5</v>
      </c>
      <c r="CV41" s="159">
        <v>371.5</v>
      </c>
      <c r="CW41" s="159">
        <v>783.6</v>
      </c>
      <c r="CX41" s="159">
        <v>619.6</v>
      </c>
      <c r="CY41" s="159">
        <v>497.1</v>
      </c>
      <c r="CZ41" s="159">
        <v>97.24</v>
      </c>
      <c r="DA41" s="159">
        <v>609.70000000000005</v>
      </c>
      <c r="DB41" s="159">
        <v>124.8</v>
      </c>
      <c r="DC41" s="214">
        <v>1337</v>
      </c>
      <c r="DD41" s="159">
        <v>95.52</v>
      </c>
      <c r="DE41" s="206" t="str">
        <f>IF(VLOOKUP($A41,'B-Ligands'!$A:$G,3,FALSE)="","",VLOOKUP($A41,'B-Ligands'!$A:$G,3,FALSE))</f>
        <v>LTD4</v>
      </c>
      <c r="DF41" s="207" t="str">
        <f>IF(VLOOKUP($A41,'B-Ligands'!$A:$G,4,FALSE)="","",VLOOKUP($A41,'B-Ligands'!$A:$G,4,FALSE))</f>
        <v>Leukotriene D4</v>
      </c>
      <c r="DG41" s="158">
        <v>8.6849370877512655</v>
      </c>
      <c r="DH41" s="159">
        <v>9.583631130546582</v>
      </c>
      <c r="DI41" s="159">
        <v>5.8476286743165211</v>
      </c>
      <c r="DJ41" s="159">
        <v>7.2618563981996944</v>
      </c>
      <c r="DK41" s="159">
        <v>12.155403366444968</v>
      </c>
      <c r="DL41" s="159">
        <v>23.322137638850386</v>
      </c>
      <c r="DM41" s="159">
        <v>11.984896367132009</v>
      </c>
      <c r="DN41" s="159">
        <v>7.4716235042146666</v>
      </c>
      <c r="DO41" s="159">
        <v>12.636939915613722</v>
      </c>
      <c r="DP41" s="159">
        <v>12.485201706652848</v>
      </c>
      <c r="DQ41" s="159">
        <v>8.4863278555353006</v>
      </c>
      <c r="DR41" s="159">
        <v>11.824465586946967</v>
      </c>
      <c r="DS41" s="159">
        <v>15.337768237216103</v>
      </c>
      <c r="DT41" s="159">
        <v>6.8200848904551661</v>
      </c>
      <c r="DU41" s="159">
        <v>5.2233957710521102</v>
      </c>
      <c r="DV41" s="75">
        <f t="shared" si="97"/>
        <v>0</v>
      </c>
      <c r="DW41" s="76">
        <f t="shared" si="98"/>
        <v>49.469767099953138</v>
      </c>
      <c r="DX41" s="76">
        <f t="shared" si="99"/>
        <v>33.671768671770863</v>
      </c>
      <c r="DY41" s="76">
        <f t="shared" si="100"/>
        <v>32.016606670663393</v>
      </c>
      <c r="DZ41" s="76">
        <f t="shared" si="101"/>
        <v>34.281050775353265</v>
      </c>
      <c r="EA41" s="76">
        <f t="shared" si="102"/>
        <v>7.6107946342070161</v>
      </c>
      <c r="EB41" s="76">
        <f t="shared" si="103"/>
        <v>30.997347713311942</v>
      </c>
      <c r="EC41" s="76">
        <f t="shared" si="104"/>
        <v>104.87680482802422</v>
      </c>
      <c r="ED41" s="76">
        <f t="shared" si="105"/>
        <v>49.030857481125302</v>
      </c>
      <c r="EE41" s="76">
        <f t="shared" si="106"/>
        <v>39.815135684601394</v>
      </c>
      <c r="EF41" s="76">
        <f t="shared" si="107"/>
        <v>11.45843074358412</v>
      </c>
      <c r="EG41" s="76">
        <f t="shared" si="108"/>
        <v>51.56258399305996</v>
      </c>
      <c r="EH41" s="76">
        <f t="shared" si="109"/>
        <v>8.136777011480774</v>
      </c>
      <c r="EI41" s="76">
        <f t="shared" si="110"/>
        <v>196.03861557077624</v>
      </c>
      <c r="EJ41" s="76">
        <f t="shared" si="111"/>
        <v>18.286954346704636</v>
      </c>
    </row>
    <row r="42" spans="1:140" s="29" customFormat="1" x14ac:dyDescent="0.2">
      <c r="A42" s="35" t="s">
        <v>211</v>
      </c>
      <c r="B42" t="str">
        <f>IF(VLOOKUP($A42,'B-Ligands'!$A:$G,5,FALSE)="","",VLOOKUP($A42,'B-Ligands'!$A:$G,5,FALSE))</f>
        <v>Guide To Pharmacology</v>
      </c>
      <c r="C42" s="19">
        <f>IF(VLOOKUP($A42,'B-Ligands'!$A:$G,6,FALSE)="","",VLOOKUP($A42,'B-Ligands'!$A:$G,6,FALSE))</f>
        <v>3740</v>
      </c>
      <c r="D42" t="str">
        <f>IF(VLOOKUP($A42,'B-Ligands'!$A:$G,7,FALSE)="","",VLOOKUP($A42,'B-Ligands'!$A:$G,7,FALSE))</f>
        <v>Phys</v>
      </c>
      <c r="E42" s="20" t="str">
        <f t="shared" si="78"/>
        <v/>
      </c>
      <c r="F42" s="19">
        <f t="shared" si="79"/>
        <v>1</v>
      </c>
      <c r="G42" s="19">
        <f t="shared" si="80"/>
        <v>1</v>
      </c>
      <c r="H42" s="19">
        <f t="shared" si="81"/>
        <v>1</v>
      </c>
      <c r="I42" s="238">
        <f t="shared" si="39"/>
        <v>3</v>
      </c>
      <c r="J42" s="174" t="str">
        <f t="shared" si="40"/>
        <v xml:space="preserve">
Gi/o
</v>
      </c>
      <c r="K42" s="20">
        <f t="shared" si="41"/>
        <v>0</v>
      </c>
      <c r="L42" s="19">
        <f t="shared" si="42"/>
        <v>1</v>
      </c>
      <c r="M42" s="19">
        <f t="shared" si="43"/>
        <v>2</v>
      </c>
      <c r="N42" s="19">
        <f t="shared" si="44"/>
        <v>3</v>
      </c>
      <c r="O42" s="20">
        <f t="shared" si="45"/>
        <v>0</v>
      </c>
      <c r="P42" s="19">
        <f t="shared" si="46"/>
        <v>100</v>
      </c>
      <c r="Q42" s="19">
        <f t="shared" si="47"/>
        <v>84.402070432118876</v>
      </c>
      <c r="R42" s="19">
        <f t="shared" si="48"/>
        <v>49.875983675156348</v>
      </c>
      <c r="S42" s="20">
        <f t="shared" si="49"/>
        <v>0</v>
      </c>
      <c r="T42" s="21">
        <f t="shared" si="50"/>
        <v>65.962854744751738</v>
      </c>
      <c r="U42" s="21">
        <f t="shared" si="51"/>
        <v>55.674015120701625</v>
      </c>
      <c r="V42" s="21">
        <f t="shared" si="52"/>
        <v>32.899622664159473</v>
      </c>
      <c r="W42" s="174" t="str">
        <f t="shared" si="53"/>
        <v xml:space="preserve">
Gi1</v>
      </c>
      <c r="X42" s="33">
        <f t="shared" si="54"/>
        <v>0</v>
      </c>
      <c r="Y42" s="32">
        <f t="shared" si="55"/>
        <v>1</v>
      </c>
      <c r="Z42" s="32">
        <f t="shared" si="56"/>
        <v>6</v>
      </c>
      <c r="AA42" s="32">
        <f t="shared" si="57"/>
        <v>3</v>
      </c>
      <c r="AB42" s="32">
        <f t="shared" si="58"/>
        <v>2</v>
      </c>
      <c r="AC42" s="32">
        <f t="shared" si="59"/>
        <v>5</v>
      </c>
      <c r="AD42" s="32">
        <f t="shared" si="60"/>
        <v>9</v>
      </c>
      <c r="AE42" s="32">
        <f t="shared" si="61"/>
        <v>4</v>
      </c>
      <c r="AF42" s="32">
        <f t="shared" si="62"/>
        <v>8</v>
      </c>
      <c r="AG42" s="32">
        <f t="shared" si="63"/>
        <v>7</v>
      </c>
      <c r="AH42" s="32">
        <f t="shared" si="64"/>
        <v>10</v>
      </c>
      <c r="AI42" s="32">
        <f t="shared" si="65"/>
        <v>11</v>
      </c>
      <c r="AJ42" s="33">
        <f t="shared" si="66"/>
        <v>0</v>
      </c>
      <c r="AK42" s="32">
        <f t="shared" si="67"/>
        <v>100</v>
      </c>
      <c r="AL42" s="32">
        <f t="shared" si="68"/>
        <v>70.342623605437396</v>
      </c>
      <c r="AM42" s="32">
        <f t="shared" si="69"/>
        <v>86.605477238565783</v>
      </c>
      <c r="AN42" s="32">
        <f t="shared" si="70"/>
        <v>96.213278697702137</v>
      </c>
      <c r="AO42" s="32">
        <f t="shared" si="71"/>
        <v>80.655335476960929</v>
      </c>
      <c r="AP42" s="32">
        <f t="shared" si="72"/>
        <v>59.488557638679893</v>
      </c>
      <c r="AQ42" s="32">
        <f t="shared" si="73"/>
        <v>84.402070432118876</v>
      </c>
      <c r="AR42" s="32">
        <f t="shared" si="74"/>
        <v>66.774641741979607</v>
      </c>
      <c r="AS42" s="32">
        <f t="shared" si="75"/>
        <v>68.854088522212294</v>
      </c>
      <c r="AT42" s="32">
        <f t="shared" si="76"/>
        <v>49.875983675156348</v>
      </c>
      <c r="AU42" s="32">
        <f t="shared" si="77"/>
        <v>48.70562321998559</v>
      </c>
      <c r="AV42" s="7">
        <f t="array" ref="AV42">_xlfn.IFS(BK42=0,0,BK42&gt;0,(LOG(0.01*BZ42/10^-BK42)))</f>
        <v>0</v>
      </c>
      <c r="AW42" s="8">
        <f t="array" ref="AW42">_xlfn.IFS(BL42=0,0,BL42&gt;0,(LOG(0.01*CA42/10^-BL42)))</f>
        <v>65.962854744751738</v>
      </c>
      <c r="AX42" s="8">
        <f t="array" ref="AX42">_xlfn.IFS(BM42=0,0,BM42&gt;0,(LOG(0.01*CB42/10^-BM42)))</f>
        <v>46.400002632502115</v>
      </c>
      <c r="AY42" s="8">
        <f t="array" ref="AY42">_xlfn.IFS(BN42=0,0,BN42&gt;0,(LOG(0.01*CC42/10^-BN42)))</f>
        <v>57.12744515187417</v>
      </c>
      <c r="AZ42" s="8">
        <f t="array" ref="AZ42">_xlfn.IFS(BO42=0,0,BO42&gt;0,(LOG(0.01*CD42/10^-BO42)))</f>
        <v>63.465025272528422</v>
      </c>
      <c r="BA42" s="8">
        <f t="array" ref="BA42">_xlfn.IFS(BP42=0,0,BP42&gt;0,(LOG(0.01*CE42/10^-BP42)))</f>
        <v>53.202561784559954</v>
      </c>
      <c r="BB42" s="8">
        <f t="array" ref="BB42">_xlfn.IFS(BQ42=0,0,BQ42&gt;0,(LOG(0.01*CF42/10^-BQ42)))</f>
        <v>39.240350864950337</v>
      </c>
      <c r="BC42" s="8">
        <f t="array" ref="BC42">_xlfn.IFS(BR42=0,0,BR42&gt;0,(LOG(0.01*CG42/10^-BR42)))</f>
        <v>55.674015120701625</v>
      </c>
      <c r="BD42" s="8">
        <f t="array" ref="BD42">_xlfn.IFS(BS42=0,0,BS42&gt;0,(LOG(0.01*CH42/10^-BS42)))</f>
        <v>44.046459938590374</v>
      </c>
      <c r="BE42" s="8">
        <f t="array" ref="BE42">_xlfn.IFS(BT42=0,0,BT42&gt;0,(LOG(0.01*CI42/10^-BT42)))</f>
        <v>45.418122397729675</v>
      </c>
      <c r="BF42" s="8">
        <f t="array" ref="BF42">_xlfn.IFS(BU42=0,0,BU42&gt;0,(LOG(0.01*CJ42/10^-BU42)))</f>
        <v>32.899622664159473</v>
      </c>
      <c r="BG42" s="8">
        <f t="array" ref="BG42">_xlfn.IFS(BV42=0,0,BV42&gt;0,(LOG(0.01*CK42/10^-BV42)))</f>
        <v>32.127619497125167</v>
      </c>
      <c r="BH42" s="8">
        <f t="array" ref="BH42">_xlfn.IFS(BW42=0,0,BW42&gt;0,(LOG(0.01*CL42/10^-BW42)))</f>
        <v>27.576202548276122</v>
      </c>
      <c r="BI42" s="8">
        <f t="array" ref="BI42">_xlfn.IFS(BX42=0,0,BX42&gt;0,(LOG(0.01*CM42/10^-BX42)))</f>
        <v>52.20865172019726</v>
      </c>
      <c r="BJ42" s="8">
        <f t="array" ref="BJ42">_xlfn.IFS(BY42=0,0,BY42&gt;0,(LOG(0.01*CN42/10^-BY42)))</f>
        <v>20.067678285067586</v>
      </c>
      <c r="BK42" s="33">
        <f t="shared" si="82"/>
        <v>0</v>
      </c>
      <c r="BL42" s="32">
        <f t="shared" si="83"/>
        <v>67.237269772481042</v>
      </c>
      <c r="BM42" s="32">
        <f t="shared" si="84"/>
        <v>47.648261758691206</v>
      </c>
      <c r="BN42" s="32">
        <f t="shared" si="85"/>
        <v>58.36021505376344</v>
      </c>
      <c r="BO42" s="32">
        <f t="shared" si="86"/>
        <v>64.664239482200657</v>
      </c>
      <c r="BP42" s="32">
        <f t="shared" si="87"/>
        <v>54.408352668213453</v>
      </c>
      <c r="BQ42" s="32">
        <f t="shared" si="88"/>
        <v>40.526104953932439</v>
      </c>
      <c r="BR42" s="32">
        <f t="shared" si="89"/>
        <v>56.89898752060278</v>
      </c>
      <c r="BS42" s="32">
        <f t="shared" si="90"/>
        <v>45.308949247916892</v>
      </c>
      <c r="BT42" s="32">
        <f t="shared" si="91"/>
        <v>46.654170571696348</v>
      </c>
      <c r="BU42" s="32">
        <f t="shared" si="92"/>
        <v>34.008196721311478</v>
      </c>
      <c r="BV42" s="32">
        <f t="shared" si="93"/>
        <v>33.290852449730956</v>
      </c>
      <c r="BW42" s="32">
        <f t="shared" si="94"/>
        <v>28.909029875797248</v>
      </c>
      <c r="BX42" s="32">
        <f t="shared" si="95"/>
        <v>53.542976939203356</v>
      </c>
      <c r="BY42" s="32">
        <f t="shared" si="96"/>
        <v>21.391076115485564</v>
      </c>
      <c r="BZ42" s="31"/>
      <c r="CA42" s="30">
        <v>5.3159999999999998</v>
      </c>
      <c r="CB42" s="30">
        <v>5.6459999999999999</v>
      </c>
      <c r="CC42" s="30">
        <v>5.851</v>
      </c>
      <c r="CD42" s="30">
        <v>6.3209999999999997</v>
      </c>
      <c r="CE42" s="30">
        <v>6.226</v>
      </c>
      <c r="CF42" s="30">
        <v>5.1790000000000003</v>
      </c>
      <c r="CG42" s="30">
        <v>5.9569999999999999</v>
      </c>
      <c r="CH42" s="30">
        <v>5.4640000000000004</v>
      </c>
      <c r="CI42" s="30">
        <v>5.8070000000000004</v>
      </c>
      <c r="CJ42" s="30">
        <v>7.7880000000000003</v>
      </c>
      <c r="CK42" s="30">
        <v>6.867</v>
      </c>
      <c r="CL42" s="30">
        <v>4.6470000000000002</v>
      </c>
      <c r="CM42" s="30">
        <v>4.6310000000000002</v>
      </c>
      <c r="CN42" s="30">
        <v>4.7489999999999997</v>
      </c>
      <c r="CO42" s="30"/>
      <c r="CP42" s="160"/>
      <c r="CQ42" s="161">
        <v>620.6</v>
      </c>
      <c r="CR42" s="161">
        <v>326.2</v>
      </c>
      <c r="CS42" s="161">
        <v>217.1</v>
      </c>
      <c r="CT42" s="161">
        <v>319.7</v>
      </c>
      <c r="CU42" s="161">
        <v>187.6</v>
      </c>
      <c r="CV42" s="161">
        <v>303.5</v>
      </c>
      <c r="CW42" s="161">
        <v>483.3</v>
      </c>
      <c r="CX42" s="161">
        <v>418.7</v>
      </c>
      <c r="CY42" s="161">
        <v>497.8</v>
      </c>
      <c r="CZ42" s="161">
        <v>41.49</v>
      </c>
      <c r="DA42" s="161">
        <v>235.1</v>
      </c>
      <c r="DB42" s="161">
        <v>861.2</v>
      </c>
      <c r="DC42" s="161">
        <v>766.2</v>
      </c>
      <c r="DD42" s="161">
        <v>489</v>
      </c>
      <c r="DE42" s="206" t="str">
        <f>IF(VLOOKUP($A42,'B-Ligands'!$A:$G,3,FALSE)="","",VLOOKUP($A42,'B-Ligands'!$A:$G,3,FALSE))</f>
        <v/>
      </c>
      <c r="DF42" s="207" t="str">
        <f>IF(VLOOKUP($A42,'B-Ligands'!$A:$G,4,FALSE)="","",VLOOKUP($A42,'B-Ligands'!$A:$G,4,FALSE))</f>
        <v>PAR2 peptide</v>
      </c>
      <c r="DG42" s="160">
        <v>10.992364421517573</v>
      </c>
      <c r="DH42" s="161">
        <v>16.167303059620213</v>
      </c>
      <c r="DI42" s="161">
        <v>6.2408163508978127</v>
      </c>
      <c r="DJ42" s="161">
        <v>11.335299545738547</v>
      </c>
      <c r="DK42" s="161">
        <v>5.6384430070204781</v>
      </c>
      <c r="DL42" s="161">
        <v>15.041810640034354</v>
      </c>
      <c r="DM42" s="161">
        <v>6.2832981175640938</v>
      </c>
      <c r="DN42" s="161">
        <v>10.544098043827068</v>
      </c>
      <c r="DO42" s="161">
        <v>9.5031150079889706</v>
      </c>
      <c r="DP42" s="161">
        <v>12.563628458439796</v>
      </c>
      <c r="DQ42" s="161">
        <v>3.868457976464339</v>
      </c>
      <c r="DR42" s="161">
        <v>6.7302885561970651</v>
      </c>
      <c r="DS42" s="161">
        <v>13.829201474044691</v>
      </c>
      <c r="DT42" s="161">
        <v>0.2052559597058182</v>
      </c>
      <c r="DU42" s="161">
        <v>26.242214931939049</v>
      </c>
      <c r="DV42" s="75">
        <f t="shared" si="97"/>
        <v>0</v>
      </c>
      <c r="DW42" s="76">
        <f t="shared" si="98"/>
        <v>38.386117815161349</v>
      </c>
      <c r="DX42" s="76">
        <f t="shared" si="99"/>
        <v>52.268802935223754</v>
      </c>
      <c r="DY42" s="76">
        <f t="shared" si="100"/>
        <v>19.152559588212888</v>
      </c>
      <c r="DZ42" s="76">
        <f t="shared" si="101"/>
        <v>56.700049925473849</v>
      </c>
      <c r="EA42" s="76">
        <f t="shared" si="102"/>
        <v>12.471902784143248</v>
      </c>
      <c r="EB42" s="76">
        <f t="shared" si="103"/>
        <v>48.302657986513097</v>
      </c>
      <c r="EC42" s="76">
        <f t="shared" si="104"/>
        <v>45.836068480313777</v>
      </c>
      <c r="ED42" s="76">
        <f t="shared" si="105"/>
        <v>44.059237381428304</v>
      </c>
      <c r="EE42" s="76">
        <f t="shared" si="106"/>
        <v>39.622311472096726</v>
      </c>
      <c r="EF42" s="76">
        <f t="shared" si="107"/>
        <v>10.725203751061731</v>
      </c>
      <c r="EG42" s="76">
        <f t="shared" si="108"/>
        <v>34.931637482842596</v>
      </c>
      <c r="EH42" s="76">
        <f t="shared" si="109"/>
        <v>62.274022228712305</v>
      </c>
      <c r="EI42" s="76">
        <f t="shared" si="110"/>
        <v>3732.9001364839851</v>
      </c>
      <c r="EJ42" s="76">
        <f t="shared" si="111"/>
        <v>18.634097817895874</v>
      </c>
    </row>
    <row r="43" spans="1:140" s="29" customFormat="1" x14ac:dyDescent="0.2">
      <c r="A43" s="35" t="s">
        <v>0</v>
      </c>
      <c r="B43" t="str">
        <f>IF(VLOOKUP($A43,'B-Ligands'!$A:$G,5,FALSE)="","",VLOOKUP($A43,'B-Ligands'!$A:$G,5,FALSE))</f>
        <v>Guide To Pharmacology</v>
      </c>
      <c r="C43" s="19">
        <f>IF(VLOOKUP($A43,'B-Ligands'!$A:$G,6,FALSE)="","",VLOOKUP($A43,'B-Ligands'!$A:$G,6,FALSE))</f>
        <v>1369</v>
      </c>
      <c r="D43" t="str">
        <f>IF(VLOOKUP($A43,'B-Ligands'!$A:$G,7,FALSE)="","",VLOOKUP($A43,'B-Ligands'!$A:$G,7,FALSE))</f>
        <v>Phys</v>
      </c>
      <c r="E43" s="20" t="str">
        <f t="shared" si="78"/>
        <v/>
      </c>
      <c r="F43" s="19">
        <f t="shared" si="79"/>
        <v>1</v>
      </c>
      <c r="G43" s="19">
        <f t="shared" si="80"/>
        <v>1</v>
      </c>
      <c r="H43" s="19" t="str">
        <f t="shared" si="81"/>
        <v/>
      </c>
      <c r="I43" s="238">
        <f t="shared" si="39"/>
        <v>2</v>
      </c>
      <c r="J43" s="174" t="str">
        <f t="shared" si="40"/>
        <v xml:space="preserve">
Gi/o
</v>
      </c>
      <c r="K43" s="20">
        <f t="shared" si="41"/>
        <v>0</v>
      </c>
      <c r="L43" s="19">
        <f t="shared" si="42"/>
        <v>1</v>
      </c>
      <c r="M43" s="19">
        <f t="shared" si="43"/>
        <v>2</v>
      </c>
      <c r="N43" s="19">
        <f t="shared" si="44"/>
        <v>0</v>
      </c>
      <c r="O43" s="20">
        <f t="shared" si="45"/>
        <v>0</v>
      </c>
      <c r="P43" s="19">
        <f t="shared" si="46"/>
        <v>100</v>
      </c>
      <c r="Q43" s="19">
        <f t="shared" si="47"/>
        <v>86.481098228107271</v>
      </c>
      <c r="R43" s="19">
        <f t="shared" si="48"/>
        <v>0</v>
      </c>
      <c r="S43" s="20">
        <f t="shared" si="49"/>
        <v>0</v>
      </c>
      <c r="T43" s="21">
        <f t="shared" si="50"/>
        <v>52.06042916809966</v>
      </c>
      <c r="U43" s="21">
        <f t="shared" si="51"/>
        <v>45.022430886838478</v>
      </c>
      <c r="V43" s="21">
        <f t="shared" si="52"/>
        <v>0</v>
      </c>
      <c r="W43" s="174" t="str">
        <f t="shared" si="53"/>
        <v xml:space="preserve">
Gi1</v>
      </c>
      <c r="X43" s="33">
        <f t="shared" si="54"/>
        <v>0</v>
      </c>
      <c r="Y43" s="32">
        <f t="shared" si="55"/>
        <v>1</v>
      </c>
      <c r="Z43" s="32">
        <f t="shared" si="56"/>
        <v>5</v>
      </c>
      <c r="AA43" s="32">
        <f t="shared" si="57"/>
        <v>4</v>
      </c>
      <c r="AB43" s="32">
        <f t="shared" si="58"/>
        <v>2</v>
      </c>
      <c r="AC43" s="32">
        <f t="shared" si="59"/>
        <v>6</v>
      </c>
      <c r="AD43" s="32">
        <f t="shared" si="60"/>
        <v>9</v>
      </c>
      <c r="AE43" s="32">
        <f t="shared" si="61"/>
        <v>7</v>
      </c>
      <c r="AF43" s="32">
        <f t="shared" si="62"/>
        <v>8</v>
      </c>
      <c r="AG43" s="32">
        <f t="shared" si="63"/>
        <v>3</v>
      </c>
      <c r="AH43" s="32">
        <f t="shared" si="64"/>
        <v>0</v>
      </c>
      <c r="AI43" s="32">
        <f t="shared" si="65"/>
        <v>0</v>
      </c>
      <c r="AJ43" s="33">
        <f t="shared" si="66"/>
        <v>0</v>
      </c>
      <c r="AK43" s="32">
        <f t="shared" si="67"/>
        <v>100</v>
      </c>
      <c r="AL43" s="32">
        <f t="shared" si="68"/>
        <v>65.409201347100833</v>
      </c>
      <c r="AM43" s="32">
        <f t="shared" si="69"/>
        <v>79.719005264301927</v>
      </c>
      <c r="AN43" s="32">
        <f t="shared" si="70"/>
        <v>86.980030583671294</v>
      </c>
      <c r="AO43" s="32">
        <f t="shared" si="71"/>
        <v>61.939155702617491</v>
      </c>
      <c r="AP43" s="32">
        <f t="shared" si="72"/>
        <v>39.763559245837797</v>
      </c>
      <c r="AQ43" s="32">
        <f t="shared" si="73"/>
        <v>56.703132325482223</v>
      </c>
      <c r="AR43" s="32">
        <f t="shared" si="74"/>
        <v>49.338763481822305</v>
      </c>
      <c r="AS43" s="32">
        <f t="shared" si="75"/>
        <v>86.481098228107271</v>
      </c>
      <c r="AT43" s="32">
        <f t="shared" si="76"/>
        <v>0</v>
      </c>
      <c r="AU43" s="32">
        <f t="shared" si="77"/>
        <v>0</v>
      </c>
      <c r="AV43" s="7">
        <f t="array" ref="AV43">_xlfn.IFS(BK43=0,0,BK43&gt;0,(LOG(0.01*BZ43/10^-BK43)))</f>
        <v>0</v>
      </c>
      <c r="AW43" s="8">
        <f t="array" ref="AW43">_xlfn.IFS(BL43=0,0,BL43&gt;0,(LOG(0.01*CA43/10^-BL43)))</f>
        <v>52.06042916809966</v>
      </c>
      <c r="AX43" s="8">
        <f t="array" ref="AX43">_xlfn.IFS(BM43=0,0,BM43&gt;0,(LOG(0.01*CB43/10^-BM43)))</f>
        <v>34.052310936727118</v>
      </c>
      <c r="AY43" s="8">
        <f t="array" ref="AY43">_xlfn.IFS(BN43=0,0,BN43&gt;0,(LOG(0.01*CC43/10^-BN43)))</f>
        <v>41.502056269135544</v>
      </c>
      <c r="AZ43" s="8">
        <f t="array" ref="AZ43">_xlfn.IFS(BO43=0,0,BO43&gt;0,(LOG(0.01*CD43/10^-BO43)))</f>
        <v>45.282177212403617</v>
      </c>
      <c r="BA43" s="8">
        <f t="array" ref="BA43">_xlfn.IFS(BP43=0,0,BP43&gt;0,(LOG(0.01*CE43/10^-BP43)))</f>
        <v>32.24579028188014</v>
      </c>
      <c r="BB43" s="8">
        <f t="array" ref="BB43">_xlfn.IFS(BQ43=0,0,BQ43&gt;0,(LOG(0.01*CF43/10^-BQ43)))</f>
        <v>20.701079595894729</v>
      </c>
      <c r="BC43" s="8">
        <f t="array" ref="BC43">_xlfn.IFS(BR43=0,0,BR43&gt;0,(LOG(0.01*CG43/10^-BR43)))</f>
        <v>29.519894040401493</v>
      </c>
      <c r="BD43" s="8">
        <f t="array" ref="BD43">_xlfn.IFS(BS43=0,0,BS43&gt;0,(LOG(0.01*CH43/10^-BS43)))</f>
        <v>25.685972014870323</v>
      </c>
      <c r="BE43" s="8">
        <f t="array" ref="BE43">_xlfn.IFS(BT43=0,0,BT43&gt;0,(LOG(0.01*CI43/10^-BT43)))</f>
        <v>45.022430886838478</v>
      </c>
      <c r="BF43" s="8">
        <f t="array" ref="BF43">_xlfn.IFS(BU43=0,0,BU43&gt;0,(LOG(0.01*CJ43/10^-BU43)))</f>
        <v>0</v>
      </c>
      <c r="BG43" s="8">
        <f t="array" ref="BG43">_xlfn.IFS(BV43=0,0,BV43&gt;0,(LOG(0.01*CK43/10^-BV43)))</f>
        <v>0</v>
      </c>
      <c r="BH43" s="8">
        <f t="array" ref="BH43">_xlfn.IFS(BW43=0,0,BW43&gt;0,(LOG(0.01*CL43/10^-BW43)))</f>
        <v>0</v>
      </c>
      <c r="BI43" s="8">
        <f t="array" ref="BI43">_xlfn.IFS(BX43=0,0,BX43&gt;0,(LOG(0.01*CM43/10^-BX43)))</f>
        <v>-0.55299995342706298</v>
      </c>
      <c r="BJ43" s="8">
        <f t="array" ref="BJ43">_xlfn.IFS(BY43=0,0,BY43&gt;0,(LOG(0.01*CN43/10^-BY43)))</f>
        <v>0</v>
      </c>
      <c r="BK43" s="33">
        <f t="shared" si="82"/>
        <v>0</v>
      </c>
      <c r="BL43" s="32">
        <f t="shared" si="83"/>
        <v>53.315276273022754</v>
      </c>
      <c r="BM43" s="32">
        <f t="shared" si="84"/>
        <v>35.305287759275487</v>
      </c>
      <c r="BN43" s="32">
        <f t="shared" si="85"/>
        <v>42.741935483870968</v>
      </c>
      <c r="BO43" s="32">
        <f t="shared" si="86"/>
        <v>46.541262135922331</v>
      </c>
      <c r="BP43" s="32">
        <f t="shared" si="87"/>
        <v>33.497679814385151</v>
      </c>
      <c r="BQ43" s="32">
        <f t="shared" si="88"/>
        <v>21.898784884497264</v>
      </c>
      <c r="BR43" s="32">
        <f t="shared" si="89"/>
        <v>30.727572404049919</v>
      </c>
      <c r="BS43" s="32">
        <f t="shared" si="90"/>
        <v>26.945135807813006</v>
      </c>
      <c r="BT43" s="32">
        <f t="shared" si="91"/>
        <v>46.232427366447986</v>
      </c>
      <c r="BU43" s="32">
        <f t="shared" si="92"/>
        <v>0</v>
      </c>
      <c r="BV43" s="32">
        <f t="shared" si="93"/>
        <v>0</v>
      </c>
      <c r="BW43" s="32">
        <f t="shared" si="94"/>
        <v>0</v>
      </c>
      <c r="BX43" s="32">
        <f t="shared" si="95"/>
        <v>0.69881201956673655</v>
      </c>
      <c r="BY43" s="32">
        <f t="shared" si="96"/>
        <v>0</v>
      </c>
      <c r="BZ43" s="38"/>
      <c r="CA43" s="36">
        <v>5.5609999999999999</v>
      </c>
      <c r="CB43" s="36">
        <v>5.585</v>
      </c>
      <c r="CC43" s="36">
        <v>5.7560000000000002</v>
      </c>
      <c r="CD43" s="36">
        <v>5.5069999999999997</v>
      </c>
      <c r="CE43" s="36">
        <v>5.5990000000000002</v>
      </c>
      <c r="CF43" s="36">
        <v>6.343</v>
      </c>
      <c r="CG43" s="36">
        <v>6.1989999999999998</v>
      </c>
      <c r="CH43" s="36">
        <v>5.5060000000000002</v>
      </c>
      <c r="CI43" s="36">
        <v>6.1660000000000004</v>
      </c>
      <c r="CJ43" s="36"/>
      <c r="CK43" s="36"/>
      <c r="CL43" s="36"/>
      <c r="CM43" s="40">
        <v>5.6</v>
      </c>
      <c r="CN43" s="36"/>
      <c r="CO43" s="30"/>
      <c r="CP43" s="158"/>
      <c r="CQ43" s="159">
        <v>492.1</v>
      </c>
      <c r="CR43" s="159">
        <v>241.7</v>
      </c>
      <c r="CS43" s="159">
        <v>159</v>
      </c>
      <c r="CT43" s="159">
        <v>230.1</v>
      </c>
      <c r="CU43" s="159">
        <v>115.5</v>
      </c>
      <c r="CV43" s="159">
        <v>164</v>
      </c>
      <c r="CW43" s="159">
        <v>261</v>
      </c>
      <c r="CX43" s="159">
        <v>249</v>
      </c>
      <c r="CY43" s="159">
        <v>493.3</v>
      </c>
      <c r="CZ43" s="159"/>
      <c r="DA43" s="159"/>
      <c r="DB43" s="159"/>
      <c r="DC43" s="210">
        <v>10</v>
      </c>
      <c r="DD43" s="159"/>
      <c r="DE43" s="206" t="str">
        <f>IF(VLOOKUP($A43,'B-Ligands'!$A:$G,3,FALSE)="","",VLOOKUP($A43,'B-Ligands'!$A:$G,3,FALSE))</f>
        <v/>
      </c>
      <c r="DF43" s="207" t="str">
        <f>IF(VLOOKUP($A43,'B-Ligands'!$A:$G,4,FALSE)="","",VLOOKUP($A43,'B-Ligands'!$A:$G,4,FALSE))</f>
        <v>Glutamate</v>
      </c>
      <c r="DG43" s="158">
        <v>2.3679504924232444</v>
      </c>
      <c r="DH43" s="159">
        <v>13.562016112078293</v>
      </c>
      <c r="DI43" s="159">
        <v>6.2072196146498504</v>
      </c>
      <c r="DJ43" s="159">
        <v>7.214955341353658</v>
      </c>
      <c r="DK43" s="159">
        <v>3.8745538063352112</v>
      </c>
      <c r="DL43" s="159">
        <v>11.419746980396212</v>
      </c>
      <c r="DM43" s="159">
        <v>5.6337123249351482</v>
      </c>
      <c r="DN43" s="159">
        <v>9.3073535940760905</v>
      </c>
      <c r="DO43" s="159">
        <v>5.4217115064126036</v>
      </c>
      <c r="DP43" s="159">
        <v>20.358589247477024</v>
      </c>
      <c r="DQ43" s="159">
        <v>21.572799456155273</v>
      </c>
      <c r="DR43" s="159">
        <v>24.26599635818884</v>
      </c>
      <c r="DS43" s="159">
        <v>14.906704742864283</v>
      </c>
      <c r="DT43" s="159">
        <v>6.1948274866960142</v>
      </c>
      <c r="DU43" s="159">
        <v>20.368934674124986</v>
      </c>
      <c r="DV43" s="75">
        <f t="shared" si="97"/>
        <v>0</v>
      </c>
      <c r="DW43" s="76">
        <f t="shared" si="98"/>
        <v>36.285165563380886</v>
      </c>
      <c r="DX43" s="76">
        <f t="shared" si="99"/>
        <v>38.938528843019562</v>
      </c>
      <c r="DY43" s="76">
        <f t="shared" si="100"/>
        <v>22.037558443177929</v>
      </c>
      <c r="DZ43" s="76">
        <f t="shared" si="101"/>
        <v>59.387483437129653</v>
      </c>
      <c r="EA43" s="76">
        <f t="shared" si="102"/>
        <v>10.114059461936755</v>
      </c>
      <c r="EB43" s="76">
        <f t="shared" si="103"/>
        <v>29.110467581762414</v>
      </c>
      <c r="EC43" s="76">
        <f t="shared" si="104"/>
        <v>28.042342795069082</v>
      </c>
      <c r="ED43" s="76">
        <f t="shared" si="105"/>
        <v>45.926456932555674</v>
      </c>
      <c r="EE43" s="76">
        <f t="shared" si="106"/>
        <v>24.230559102278324</v>
      </c>
      <c r="EF43" s="76">
        <f t="shared" si="107"/>
        <v>0</v>
      </c>
      <c r="EG43" s="76">
        <f t="shared" si="108"/>
        <v>0</v>
      </c>
      <c r="EH43" s="76">
        <f t="shared" si="109"/>
        <v>0</v>
      </c>
      <c r="EI43" s="76">
        <f t="shared" si="110"/>
        <v>1.6142499563508359</v>
      </c>
      <c r="EJ43" s="76">
        <f t="shared" si="111"/>
        <v>0</v>
      </c>
    </row>
    <row r="44" spans="1:140" s="29" customFormat="1" x14ac:dyDescent="0.2">
      <c r="A44" s="35" t="s">
        <v>149</v>
      </c>
      <c r="B44" t="str">
        <f>IF(VLOOKUP($A44,'B-Ligands'!$A:$G,5,FALSE)="","",VLOOKUP($A44,'B-Ligands'!$A:$G,5,FALSE))</f>
        <v>Guide To Pharmacology</v>
      </c>
      <c r="C44" s="19">
        <f>IF(VLOOKUP($A44,'B-Ligands'!$A:$G,6,FALSE)="","",VLOOKUP($A44,'B-Ligands'!$A:$G,6,FALSE))</f>
        <v>2936</v>
      </c>
      <c r="D44" t="str">
        <f>IF(VLOOKUP($A44,'B-Ligands'!$A:$G,7,FALSE)="","",VLOOKUP($A44,'B-Ligands'!$A:$G,7,FALSE))</f>
        <v>Phys</v>
      </c>
      <c r="E44" s="20" t="str">
        <f t="shared" si="78"/>
        <v/>
      </c>
      <c r="F44" s="19">
        <f t="shared" si="79"/>
        <v>1</v>
      </c>
      <c r="G44" s="19">
        <f t="shared" si="80"/>
        <v>1</v>
      </c>
      <c r="H44" s="19">
        <f t="shared" si="81"/>
        <v>1</v>
      </c>
      <c r="I44" s="238">
        <f t="shared" si="39"/>
        <v>3</v>
      </c>
      <c r="J44" s="174" t="str">
        <f t="shared" si="40"/>
        <v xml:space="preserve">
Gi/o
</v>
      </c>
      <c r="K44" s="20">
        <f t="shared" si="41"/>
        <v>0</v>
      </c>
      <c r="L44" s="19">
        <f t="shared" si="42"/>
        <v>1</v>
      </c>
      <c r="M44" s="19">
        <f t="shared" si="43"/>
        <v>2</v>
      </c>
      <c r="N44" s="19">
        <f t="shared" si="44"/>
        <v>3</v>
      </c>
      <c r="O44" s="20">
        <f t="shared" si="45"/>
        <v>0</v>
      </c>
      <c r="P44" s="19">
        <f t="shared" si="46"/>
        <v>100</v>
      </c>
      <c r="Q44" s="19">
        <f t="shared" si="47"/>
        <v>86.723135845305677</v>
      </c>
      <c r="R44" s="19">
        <f t="shared" si="48"/>
        <v>18.325516848851304</v>
      </c>
      <c r="S44" s="20">
        <f t="shared" si="49"/>
        <v>0</v>
      </c>
      <c r="T44" s="21">
        <f t="shared" si="50"/>
        <v>53.652452981208747</v>
      </c>
      <c r="U44" s="21">
        <f t="shared" si="51"/>
        <v>46.529089683232414</v>
      </c>
      <c r="V44" s="21">
        <f t="shared" si="52"/>
        <v>9.8320893108934317</v>
      </c>
      <c r="W44" s="174" t="str">
        <f t="shared" si="53"/>
        <v xml:space="preserve">
GoA</v>
      </c>
      <c r="X44" s="33">
        <f t="shared" si="54"/>
        <v>0</v>
      </c>
      <c r="Y44" s="32">
        <f t="shared" si="55"/>
        <v>8</v>
      </c>
      <c r="Z44" s="32">
        <f t="shared" si="56"/>
        <v>2</v>
      </c>
      <c r="AA44" s="32">
        <f t="shared" si="57"/>
        <v>1</v>
      </c>
      <c r="AB44" s="32">
        <f t="shared" si="58"/>
        <v>3</v>
      </c>
      <c r="AC44" s="32">
        <f t="shared" si="59"/>
        <v>9</v>
      </c>
      <c r="AD44" s="32">
        <f t="shared" si="60"/>
        <v>6</v>
      </c>
      <c r="AE44" s="32">
        <f t="shared" si="61"/>
        <v>4</v>
      </c>
      <c r="AF44" s="32">
        <f t="shared" si="62"/>
        <v>7</v>
      </c>
      <c r="AG44" s="32">
        <f t="shared" si="63"/>
        <v>5</v>
      </c>
      <c r="AH44" s="32">
        <f t="shared" si="64"/>
        <v>0</v>
      </c>
      <c r="AI44" s="32">
        <f t="shared" si="65"/>
        <v>10</v>
      </c>
      <c r="AJ44" s="33">
        <f t="shared" si="66"/>
        <v>0</v>
      </c>
      <c r="AK44" s="32">
        <f t="shared" si="67"/>
        <v>61.223527112229966</v>
      </c>
      <c r="AL44" s="32">
        <f t="shared" si="68"/>
        <v>91.82087829459411</v>
      </c>
      <c r="AM44" s="32">
        <f t="shared" si="69"/>
        <v>100</v>
      </c>
      <c r="AN44" s="32">
        <f t="shared" si="70"/>
        <v>90.79346516268798</v>
      </c>
      <c r="AO44" s="32">
        <f t="shared" si="71"/>
        <v>22.58903605286396</v>
      </c>
      <c r="AP44" s="32">
        <f t="shared" si="72"/>
        <v>72.467602689473523</v>
      </c>
      <c r="AQ44" s="32">
        <f t="shared" si="73"/>
        <v>86.723135845305677</v>
      </c>
      <c r="AR44" s="32">
        <f t="shared" si="74"/>
        <v>65.394116375223163</v>
      </c>
      <c r="AS44" s="32">
        <f t="shared" si="75"/>
        <v>83.50086343706019</v>
      </c>
      <c r="AT44" s="32">
        <f t="shared" si="76"/>
        <v>0</v>
      </c>
      <c r="AU44" s="32">
        <f t="shared" si="77"/>
        <v>18.325516848851304</v>
      </c>
      <c r="AV44" s="7">
        <f t="array" ref="AV44">_xlfn.IFS(BK44=0,0,BK44&gt;0,(LOG(0.01*BZ44/10^-BK44)))</f>
        <v>0</v>
      </c>
      <c r="AW44" s="8">
        <f t="array" ref="AW44">_xlfn.IFS(BL44=0,0,BL44&gt;0,(LOG(0.01*CA44/10^-BL44)))</f>
        <v>32.847924097326775</v>
      </c>
      <c r="AX44" s="8">
        <f t="array" ref="AX44">_xlfn.IFS(BM44=0,0,BM44&gt;0,(LOG(0.01*CB44/10^-BM44)))</f>
        <v>49.264153553940012</v>
      </c>
      <c r="AY44" s="8">
        <f t="array" ref="AY44">_xlfn.IFS(BN44=0,0,BN44&gt;0,(LOG(0.01*CC44/10^-BN44)))</f>
        <v>53.652452981208747</v>
      </c>
      <c r="AZ44" s="8">
        <f t="array" ref="AZ44">_xlfn.IFS(BO44=0,0,BO44&gt;0,(LOG(0.01*CD44/10^-BO44)))</f>
        <v>48.712921206421314</v>
      </c>
      <c r="BA44" s="8">
        <f t="array" ref="BA44">_xlfn.IFS(BP44=0,0,BP44&gt;0,(LOG(0.01*CE44/10^-BP44)))</f>
        <v>12.11957194717113</v>
      </c>
      <c r="BB44" s="8">
        <f t="array" ref="BB44">_xlfn.IFS(BQ44=0,0,BQ44&gt;0,(LOG(0.01*CF44/10^-BQ44)))</f>
        <v>38.880646459578948</v>
      </c>
      <c r="BC44" s="8">
        <f t="array" ref="BC44">_xlfn.IFS(BR44=0,0,BR44&gt;0,(LOG(0.01*CG44/10^-BR44)))</f>
        <v>46.529089683232414</v>
      </c>
      <c r="BD44" s="8">
        <f t="array" ref="BD44">_xlfn.IFS(BS44=0,0,BS44&gt;0,(LOG(0.01*CH44/10^-BS44)))</f>
        <v>35.08554754069354</v>
      </c>
      <c r="BE44" s="8">
        <f t="array" ref="BE44">_xlfn.IFS(BT44=0,0,BT44&gt;0,(LOG(0.01*CI44/10^-BT44)))</f>
        <v>44.800261494472046</v>
      </c>
      <c r="BF44" s="8">
        <f t="array" ref="BF44">_xlfn.IFS(BU44=0,0,BU44&gt;0,(LOG(0.01*CJ44/10^-BU44)))</f>
        <v>0</v>
      </c>
      <c r="BG44" s="8">
        <f t="array" ref="BG44">_xlfn.IFS(BV44=0,0,BV44&gt;0,(LOG(0.01*CK44/10^-BV44)))</f>
        <v>9.8320893108934317</v>
      </c>
      <c r="BH44" s="8">
        <f t="array" ref="BH44">_xlfn.IFS(BW44=0,0,BW44&gt;0,(LOG(0.01*CL44/10^-BW44)))</f>
        <v>22.838837470369707</v>
      </c>
      <c r="BI44" s="8">
        <f t="array" ref="BI44">_xlfn.IFS(BX44=0,0,BX44&gt;0,(LOG(0.01*CM44/10^-BX44)))</f>
        <v>33.663559676685686</v>
      </c>
      <c r="BJ44" s="8">
        <f t="array" ref="BJ44">_xlfn.IFS(BY44=0,0,BY44&gt;0,(LOG(0.01*CN44/10^-BY44)))</f>
        <v>39.921651590672447</v>
      </c>
      <c r="BK44" s="33">
        <f t="shared" si="82"/>
        <v>0</v>
      </c>
      <c r="BL44" s="32">
        <f t="shared" si="83"/>
        <v>33.921993499458296</v>
      </c>
      <c r="BM44" s="32">
        <f t="shared" si="84"/>
        <v>50.335962605901251</v>
      </c>
      <c r="BN44" s="32">
        <f t="shared" si="85"/>
        <v>54.731182795698928</v>
      </c>
      <c r="BO44" s="32">
        <f t="shared" si="86"/>
        <v>49.757281553398059</v>
      </c>
      <c r="BP44" s="32">
        <f t="shared" si="87"/>
        <v>13.190255220417633</v>
      </c>
      <c r="BQ44" s="32">
        <f t="shared" si="88"/>
        <v>40.018694084657497</v>
      </c>
      <c r="BR44" s="32">
        <f t="shared" si="89"/>
        <v>47.680715799387805</v>
      </c>
      <c r="BS44" s="32">
        <f t="shared" si="90"/>
        <v>36.219023915160697</v>
      </c>
      <c r="BT44" s="32">
        <f t="shared" si="91"/>
        <v>45.988753514526714</v>
      </c>
      <c r="BU44" s="32">
        <f t="shared" si="92"/>
        <v>0</v>
      </c>
      <c r="BV44" s="32">
        <f t="shared" si="93"/>
        <v>10.870858113848767</v>
      </c>
      <c r="BW44" s="32">
        <f t="shared" si="94"/>
        <v>24.008056394763344</v>
      </c>
      <c r="BX44" s="32">
        <f t="shared" si="95"/>
        <v>34.842767295597483</v>
      </c>
      <c r="BY44" s="32">
        <f t="shared" si="96"/>
        <v>41.071741032370952</v>
      </c>
      <c r="BZ44" s="31"/>
      <c r="CA44" s="30">
        <v>8.4320000000000004</v>
      </c>
      <c r="CB44" s="30">
        <v>8.4760000000000009</v>
      </c>
      <c r="CC44" s="30">
        <v>8.3420000000000005</v>
      </c>
      <c r="CD44" s="30">
        <v>9.0289999999999999</v>
      </c>
      <c r="CE44" s="30">
        <v>8.4979999999999993</v>
      </c>
      <c r="CF44" s="30">
        <v>7.2770000000000001</v>
      </c>
      <c r="CG44" s="30">
        <v>7.0529999999999999</v>
      </c>
      <c r="CH44" s="30">
        <v>7.3540000000000001</v>
      </c>
      <c r="CI44" s="30">
        <v>6.4790000000000001</v>
      </c>
      <c r="CJ44" s="30"/>
      <c r="CK44" s="30">
        <v>9.1460000000000008</v>
      </c>
      <c r="CL44" s="30">
        <v>6.7729999999999997</v>
      </c>
      <c r="CM44" s="30">
        <v>6.6189999999999998</v>
      </c>
      <c r="CN44" s="30">
        <v>7.0780000000000003</v>
      </c>
      <c r="CO44" s="30"/>
      <c r="CP44" s="160"/>
      <c r="CQ44" s="161">
        <v>313.10000000000002</v>
      </c>
      <c r="CR44" s="161">
        <v>344.6</v>
      </c>
      <c r="CS44" s="161">
        <v>203.6</v>
      </c>
      <c r="CT44" s="161">
        <v>246</v>
      </c>
      <c r="CU44" s="161">
        <v>45.48</v>
      </c>
      <c r="CV44" s="161">
        <v>299.7</v>
      </c>
      <c r="CW44" s="161">
        <v>405</v>
      </c>
      <c r="CX44" s="161">
        <v>334.7</v>
      </c>
      <c r="CY44" s="161">
        <v>490.7</v>
      </c>
      <c r="CZ44" s="161"/>
      <c r="DA44" s="161">
        <v>76.77</v>
      </c>
      <c r="DB44" s="161">
        <v>715.2</v>
      </c>
      <c r="DC44" s="161">
        <v>498.6</v>
      </c>
      <c r="DD44" s="161">
        <v>938.9</v>
      </c>
      <c r="DE44" s="206" t="str">
        <f>IF(VLOOKUP($A44,'B-Ligands'!$A:$G,3,FALSE)="","",VLOOKUP($A44,'B-Ligands'!$A:$G,3,FALSE))</f>
        <v>O-LPA</v>
      </c>
      <c r="DF44" s="207" t="str">
        <f>IF(VLOOKUP($A44,'B-Ligands'!$A:$G,4,FALSE)="","",VLOOKUP($A44,'B-Ligands'!$A:$G,4,FALSE))</f>
        <v>Lysophosphatidic acid</v>
      </c>
      <c r="DG44" s="160">
        <v>19.114212276193797</v>
      </c>
      <c r="DH44" s="161">
        <v>2.2146521110988147</v>
      </c>
      <c r="DI44" s="161">
        <v>9.4987623901407741</v>
      </c>
      <c r="DJ44" s="161">
        <v>1.7398057885081932</v>
      </c>
      <c r="DK44" s="161">
        <v>17.980834767014514</v>
      </c>
      <c r="DL44" s="161">
        <v>7.962472919423881</v>
      </c>
      <c r="DM44" s="161">
        <v>5.4975550174895274</v>
      </c>
      <c r="DN44" s="161">
        <v>11.357934083024853</v>
      </c>
      <c r="DO44" s="161">
        <v>8.5106321935384734</v>
      </c>
      <c r="DP44" s="161">
        <v>5.5544810138232421</v>
      </c>
      <c r="DQ44" s="161">
        <v>4.1463305797190069</v>
      </c>
      <c r="DR44" s="161">
        <v>4.7016239211916648</v>
      </c>
      <c r="DS44" s="161">
        <v>2.175713172881677</v>
      </c>
      <c r="DT44" s="161">
        <v>12.702517027303255</v>
      </c>
      <c r="DU44" s="161">
        <v>4.7089817866343582</v>
      </c>
      <c r="DV44" s="75">
        <f t="shared" si="97"/>
        <v>0</v>
      </c>
      <c r="DW44" s="76">
        <f t="shared" si="98"/>
        <v>141.37660647958535</v>
      </c>
      <c r="DX44" s="76">
        <f t="shared" si="99"/>
        <v>36.27841037035278</v>
      </c>
      <c r="DY44" s="76">
        <f t="shared" si="100"/>
        <v>117.02455604230288</v>
      </c>
      <c r="DZ44" s="76">
        <f t="shared" si="101"/>
        <v>13.68123355714731</v>
      </c>
      <c r="EA44" s="76">
        <f t="shared" si="102"/>
        <v>5.71179336623611</v>
      </c>
      <c r="EB44" s="76">
        <f t="shared" si="103"/>
        <v>54.515143376747645</v>
      </c>
      <c r="EC44" s="76">
        <f t="shared" si="104"/>
        <v>35.65789315552535</v>
      </c>
      <c r="ED44" s="76">
        <f t="shared" si="105"/>
        <v>39.327278207853261</v>
      </c>
      <c r="EE44" s="76">
        <f t="shared" si="106"/>
        <v>88.343087100093072</v>
      </c>
      <c r="EF44" s="76">
        <f t="shared" si="107"/>
        <v>0</v>
      </c>
      <c r="EG44" s="76">
        <f t="shared" si="108"/>
        <v>16.32840084337116</v>
      </c>
      <c r="EH44" s="76">
        <f t="shared" si="109"/>
        <v>328.7198004380034</v>
      </c>
      <c r="EI44" s="76">
        <f t="shared" si="110"/>
        <v>39.252063109090187</v>
      </c>
      <c r="EJ44" s="76">
        <f t="shared" si="111"/>
        <v>199.38492917193003</v>
      </c>
    </row>
    <row r="45" spans="1:140" s="29" customFormat="1" x14ac:dyDescent="0.2">
      <c r="A45" s="35" t="s">
        <v>120</v>
      </c>
      <c r="B45" t="str">
        <f>IF(VLOOKUP($A45,'B-Ligands'!$A:$G,5,FALSE)="","",VLOOKUP($A45,'B-Ligands'!$A:$G,5,FALSE))</f>
        <v>Guide To Pharmacology</v>
      </c>
      <c r="C45" s="19">
        <f>IF(VLOOKUP($A45,'B-Ligands'!$A:$G,6,FALSE)="","",VLOOKUP($A45,'B-Ligands'!$A:$G,6,FALSE))</f>
        <v>1049</v>
      </c>
      <c r="D45" t="str">
        <f>IF(VLOOKUP($A45,'B-Ligands'!$A:$G,7,FALSE)="","",VLOOKUP($A45,'B-Ligands'!$A:$G,7,FALSE))</f>
        <v>Phys</v>
      </c>
      <c r="E45" s="20" t="str">
        <f t="shared" si="78"/>
        <v/>
      </c>
      <c r="F45" s="19">
        <f t="shared" si="79"/>
        <v>1</v>
      </c>
      <c r="G45" s="19">
        <f t="shared" si="80"/>
        <v>1</v>
      </c>
      <c r="H45" s="19">
        <f t="shared" si="81"/>
        <v>1</v>
      </c>
      <c r="I45" s="238">
        <f t="shared" si="39"/>
        <v>3</v>
      </c>
      <c r="J45" s="174" t="str">
        <f t="shared" si="40"/>
        <v xml:space="preserve">
Gq/11
</v>
      </c>
      <c r="K45" s="20">
        <f t="shared" si="41"/>
        <v>0</v>
      </c>
      <c r="L45" s="19">
        <f t="shared" si="42"/>
        <v>2</v>
      </c>
      <c r="M45" s="19">
        <f t="shared" si="43"/>
        <v>1</v>
      </c>
      <c r="N45" s="19">
        <f t="shared" si="44"/>
        <v>3</v>
      </c>
      <c r="O45" s="20">
        <f t="shared" si="45"/>
        <v>0</v>
      </c>
      <c r="P45" s="19">
        <f t="shared" si="46"/>
        <v>36.847741920739502</v>
      </c>
      <c r="Q45" s="19">
        <f t="shared" si="47"/>
        <v>100</v>
      </c>
      <c r="R45" s="19">
        <f t="shared" si="48"/>
        <v>36.159205739844879</v>
      </c>
      <c r="S45" s="20">
        <f t="shared" si="49"/>
        <v>0</v>
      </c>
      <c r="T45" s="21">
        <f t="shared" si="50"/>
        <v>15.957710313484986</v>
      </c>
      <c r="U45" s="21">
        <f t="shared" si="51"/>
        <v>43.307159358124188</v>
      </c>
      <c r="V45" s="21">
        <f t="shared" si="52"/>
        <v>15.65952485238661</v>
      </c>
      <c r="W45" s="174" t="str">
        <f t="shared" si="53"/>
        <v xml:space="preserve">
G15</v>
      </c>
      <c r="X45" s="33">
        <f t="shared" si="54"/>
        <v>0</v>
      </c>
      <c r="Y45" s="32">
        <f t="shared" si="55"/>
        <v>8</v>
      </c>
      <c r="Z45" s="32">
        <f t="shared" si="56"/>
        <v>9</v>
      </c>
      <c r="AA45" s="32">
        <f t="shared" si="57"/>
        <v>5</v>
      </c>
      <c r="AB45" s="32">
        <f t="shared" si="58"/>
        <v>7</v>
      </c>
      <c r="AC45" s="32">
        <f t="shared" si="59"/>
        <v>0</v>
      </c>
      <c r="AD45" s="32">
        <f t="shared" si="60"/>
        <v>4</v>
      </c>
      <c r="AE45" s="32">
        <f t="shared" si="61"/>
        <v>2</v>
      </c>
      <c r="AF45" s="32">
        <f t="shared" si="62"/>
        <v>3</v>
      </c>
      <c r="AG45" s="32">
        <f t="shared" si="63"/>
        <v>1</v>
      </c>
      <c r="AH45" s="32">
        <f t="shared" si="64"/>
        <v>0</v>
      </c>
      <c r="AI45" s="32">
        <f t="shared" si="65"/>
        <v>6</v>
      </c>
      <c r="AJ45" s="33">
        <f t="shared" si="66"/>
        <v>0</v>
      </c>
      <c r="AK45" s="32">
        <f t="shared" si="67"/>
        <v>5.9473439445165077</v>
      </c>
      <c r="AL45" s="32">
        <f t="shared" si="68"/>
        <v>5.0915511160656424</v>
      </c>
      <c r="AM45" s="32">
        <f t="shared" si="69"/>
        <v>36.847741920739502</v>
      </c>
      <c r="AN45" s="32">
        <f t="shared" si="70"/>
        <v>11.350358627745408</v>
      </c>
      <c r="AO45" s="32">
        <f t="shared" si="71"/>
        <v>0</v>
      </c>
      <c r="AP45" s="32">
        <f t="shared" si="72"/>
        <v>58.033680715214444</v>
      </c>
      <c r="AQ45" s="32">
        <f t="shared" si="73"/>
        <v>75.248936406294504</v>
      </c>
      <c r="AR45" s="32">
        <f t="shared" si="74"/>
        <v>71.354896778693316</v>
      </c>
      <c r="AS45" s="32">
        <f t="shared" si="75"/>
        <v>100</v>
      </c>
      <c r="AT45" s="32">
        <f t="shared" si="76"/>
        <v>0</v>
      </c>
      <c r="AU45" s="32">
        <f t="shared" si="77"/>
        <v>36.159205739844879</v>
      </c>
      <c r="AV45" s="7">
        <f t="array" ref="AV45">_xlfn.IFS(BK45=0,0,BK45&gt;0,(LOG(0.01*BZ45/10^-BK45)))</f>
        <v>0</v>
      </c>
      <c r="AW45" s="8">
        <f t="array" ref="AW45">_xlfn.IFS(BL45=0,0,BL45&gt;0,(LOG(0.01*CA45/10^-BL45)))</f>
        <v>2.5756257196275132</v>
      </c>
      <c r="AX45" s="8">
        <f t="array" ref="AX45">_xlfn.IFS(BM45=0,0,BM45&gt;0,(LOG(0.01*CB45/10^-BM45)))</f>
        <v>2.2050061556348983</v>
      </c>
      <c r="AY45" s="8">
        <f t="array" ref="AY45">_xlfn.IFS(BN45=0,0,BN45&gt;0,(LOG(0.01*CC45/10^-BN45)))</f>
        <v>15.957710313484986</v>
      </c>
      <c r="AZ45" s="8">
        <f t="array" ref="AZ45">_xlfn.IFS(BO45=0,0,BO45&gt;0,(LOG(0.01*CD45/10^-BO45)))</f>
        <v>4.9155178986363017</v>
      </c>
      <c r="BA45" s="8">
        <f t="array" ref="BA45">_xlfn.IFS(BP45=0,0,BP45&gt;0,(LOG(0.01*CE45/10^-BP45)))</f>
        <v>0</v>
      </c>
      <c r="BB45" s="8">
        <f t="array" ref="BB45">_xlfn.IFS(BQ45=0,0,BQ45&gt;0,(LOG(0.01*CF45/10^-BQ45)))</f>
        <v>25.132738588722905</v>
      </c>
      <c r="BC45" s="8">
        <f t="array" ref="BC45">_xlfn.IFS(BR45=0,0,BR45&gt;0,(LOG(0.01*CG45/10^-BR45)))</f>
        <v>32.588176804767492</v>
      </c>
      <c r="BD45" s="8">
        <f t="array" ref="BD45">_xlfn.IFS(BS45=0,0,BS45&gt;0,(LOG(0.01*CH45/10^-BS45)))</f>
        <v>30.901778857773742</v>
      </c>
      <c r="BE45" s="8">
        <f t="array" ref="BE45">_xlfn.IFS(BT45=0,0,BT45&gt;0,(LOG(0.01*CI45/10^-BT45)))</f>
        <v>43.307159358124188</v>
      </c>
      <c r="BF45" s="8">
        <f t="array" ref="BF45">_xlfn.IFS(BU45=0,0,BU45&gt;0,(LOG(0.01*CJ45/10^-BU45)))</f>
        <v>0</v>
      </c>
      <c r="BG45" s="8">
        <f t="array" ref="BG45">_xlfn.IFS(BV45=0,0,BV45&gt;0,(LOG(0.01*CK45/10^-BV45)))</f>
        <v>15.65952485238661</v>
      </c>
      <c r="BH45" s="8">
        <f t="array" ref="BH45">_xlfn.IFS(BW45=0,0,BW45&gt;0,(LOG(0.01*CL45/10^-BW45)))</f>
        <v>35.194143487340021</v>
      </c>
      <c r="BI45" s="8">
        <f t="array" ref="BI45">_xlfn.IFS(BX45=0,0,BX45&gt;0,(LOG(0.01*CM45/10^-BX45)))</f>
        <v>68.100000393829063</v>
      </c>
      <c r="BJ45" s="8">
        <f t="array" ref="BJ45">_xlfn.IFS(BY45=0,0,BY45&gt;0,(LOG(0.01*CN45/10^-BY45)))</f>
        <v>42.392512424326185</v>
      </c>
      <c r="BK45" s="33">
        <f t="shared" si="82"/>
        <v>0</v>
      </c>
      <c r="BL45" s="32">
        <f t="shared" si="83"/>
        <v>3.788732394366197</v>
      </c>
      <c r="BM45" s="32">
        <f t="shared" si="84"/>
        <v>3.4049079754601226</v>
      </c>
      <c r="BN45" s="32">
        <f t="shared" si="85"/>
        <v>17.20967741935484</v>
      </c>
      <c r="BO45" s="32">
        <f t="shared" si="86"/>
        <v>6.1185275080906152</v>
      </c>
      <c r="BP45" s="32">
        <f t="shared" si="87"/>
        <v>0</v>
      </c>
      <c r="BQ45" s="32">
        <f t="shared" si="88"/>
        <v>26.425423955134196</v>
      </c>
      <c r="BR45" s="32">
        <f t="shared" si="89"/>
        <v>33.882740758182244</v>
      </c>
      <c r="BS45" s="32">
        <f t="shared" si="90"/>
        <v>32.161021534465966</v>
      </c>
      <c r="BT45" s="32">
        <f t="shared" si="91"/>
        <v>44.564198687910029</v>
      </c>
      <c r="BU45" s="32">
        <f t="shared" si="92"/>
        <v>0</v>
      </c>
      <c r="BV45" s="32">
        <f t="shared" si="93"/>
        <v>16.978193146417443</v>
      </c>
      <c r="BW45" s="32">
        <f t="shared" si="94"/>
        <v>36.522322927156765</v>
      </c>
      <c r="BX45" s="32">
        <f t="shared" si="95"/>
        <v>69.406009783368276</v>
      </c>
      <c r="BY45" s="32">
        <f t="shared" si="96"/>
        <v>43.705161854768157</v>
      </c>
      <c r="BZ45" s="38"/>
      <c r="CA45" s="36">
        <v>6.1219999999999999</v>
      </c>
      <c r="CB45" s="36">
        <v>6.3109999999999999</v>
      </c>
      <c r="CC45" s="36">
        <v>5.5979999999999999</v>
      </c>
      <c r="CD45" s="36">
        <v>6.266</v>
      </c>
      <c r="CE45" s="36"/>
      <c r="CF45" s="36">
        <v>5.0970000000000004</v>
      </c>
      <c r="CG45" s="36">
        <v>5.0750000000000002</v>
      </c>
      <c r="CH45" s="36">
        <v>5.5049999999999999</v>
      </c>
      <c r="CI45" s="36">
        <v>5.5330000000000004</v>
      </c>
      <c r="CJ45" s="36"/>
      <c r="CK45" s="36">
        <v>4.8010000000000002</v>
      </c>
      <c r="CL45" s="36">
        <v>4.6970000000000001</v>
      </c>
      <c r="CM45" s="36">
        <v>4.9429999999999996</v>
      </c>
      <c r="CN45" s="36">
        <v>4.8680000000000003</v>
      </c>
      <c r="CO45" s="30"/>
      <c r="CP45" s="158"/>
      <c r="CQ45" s="159">
        <v>34.97</v>
      </c>
      <c r="CR45" s="159">
        <v>23.31</v>
      </c>
      <c r="CS45" s="159">
        <v>64.02</v>
      </c>
      <c r="CT45" s="159">
        <v>30.25</v>
      </c>
      <c r="CU45" s="159"/>
      <c r="CV45" s="159">
        <v>197.9</v>
      </c>
      <c r="CW45" s="159">
        <v>287.8</v>
      </c>
      <c r="CX45" s="159">
        <v>297.2</v>
      </c>
      <c r="CY45" s="159">
        <v>475.5</v>
      </c>
      <c r="CZ45" s="159"/>
      <c r="DA45" s="159">
        <v>119.9</v>
      </c>
      <c r="DB45" s="159">
        <v>1088</v>
      </c>
      <c r="DC45" s="159">
        <v>993.2</v>
      </c>
      <c r="DD45" s="159">
        <v>999.1</v>
      </c>
      <c r="DE45" s="206" t="str">
        <f>IF(VLOOKUP($A45,'B-Ligands'!$A:$G,3,FALSE)="","",VLOOKUP($A45,'B-Ligands'!$A:$G,3,FALSE))</f>
        <v/>
      </c>
      <c r="DF45" s="207" t="str">
        <f>IF(VLOOKUP($A45,'B-Ligands'!$A:$G,4,FALSE)="","",VLOOKUP($A45,'B-Ligands'!$A:$G,4,FALSE))</f>
        <v>α-linolenic acid</v>
      </c>
      <c r="DG45" s="158">
        <v>7.1325576273436182</v>
      </c>
      <c r="DH45" s="159">
        <v>6.7137628918890666</v>
      </c>
      <c r="DI45" s="159">
        <v>4.3721227849822242</v>
      </c>
      <c r="DJ45" s="159">
        <v>6.0633155255683722</v>
      </c>
      <c r="DK45" s="159">
        <v>6.0952932343491941</v>
      </c>
      <c r="DL45" s="159">
        <v>5.8112452678465969</v>
      </c>
      <c r="DM45" s="159">
        <v>23.352241437779149</v>
      </c>
      <c r="DN45" s="159">
        <v>23.926779958030238</v>
      </c>
      <c r="DO45" s="159">
        <v>16.258166311120121</v>
      </c>
      <c r="DP45" s="159">
        <v>14.446376292460553</v>
      </c>
      <c r="DQ45" s="159">
        <v>12.003454137811735</v>
      </c>
      <c r="DR45" s="159">
        <v>11.081135154676231</v>
      </c>
      <c r="DS45" s="159">
        <v>25.556013102899769</v>
      </c>
      <c r="DT45" s="159">
        <v>12.370705649835529</v>
      </c>
      <c r="DU45" s="159">
        <v>11.320263157511256</v>
      </c>
      <c r="DV45" s="75">
        <f t="shared" si="97"/>
        <v>0</v>
      </c>
      <c r="DW45" s="76">
        <f t="shared" si="98"/>
        <v>5.2087034593145143</v>
      </c>
      <c r="DX45" s="76">
        <f t="shared" si="99"/>
        <v>5.331506260544046</v>
      </c>
      <c r="DY45" s="76">
        <f t="shared" si="100"/>
        <v>10.558579663227865</v>
      </c>
      <c r="DZ45" s="76">
        <f t="shared" si="101"/>
        <v>4.9628457298051307</v>
      </c>
      <c r="EA45" s="76">
        <f t="shared" si="102"/>
        <v>0</v>
      </c>
      <c r="EB45" s="76">
        <f t="shared" si="103"/>
        <v>8.4745612333314728</v>
      </c>
      <c r="EC45" s="76">
        <f t="shared" si="104"/>
        <v>12.028363219155588</v>
      </c>
      <c r="ED45" s="76">
        <f t="shared" si="105"/>
        <v>18.280044275148281</v>
      </c>
      <c r="EE45" s="76">
        <f t="shared" si="106"/>
        <v>32.914828630634496</v>
      </c>
      <c r="EF45" s="76">
        <f t="shared" si="107"/>
        <v>0</v>
      </c>
      <c r="EG45" s="76">
        <f t="shared" si="108"/>
        <v>10.82019110193799</v>
      </c>
      <c r="EH45" s="76">
        <f t="shared" si="109"/>
        <v>42.573150812657381</v>
      </c>
      <c r="EI45" s="76">
        <f t="shared" si="110"/>
        <v>80.286446716417089</v>
      </c>
      <c r="EJ45" s="76">
        <f t="shared" si="111"/>
        <v>88.257665577065154</v>
      </c>
    </row>
    <row r="46" spans="1:140" s="29" customFormat="1" x14ac:dyDescent="0.2">
      <c r="A46" s="35" t="s">
        <v>128</v>
      </c>
      <c r="B46" t="str">
        <f>IF(VLOOKUP($A46,'B-Ligands'!$A:$G,5,FALSE)="","",VLOOKUP($A46,'B-Ligands'!$A:$G,5,FALSE))</f>
        <v>Guide To Pharmacology</v>
      </c>
      <c r="C46" s="19">
        <f>IF(VLOOKUP($A46,'B-Ligands'!$A:$G,6,FALSE)="","",VLOOKUP($A46,'B-Ligands'!$A:$G,6,FALSE))</f>
        <v>3544</v>
      </c>
      <c r="D46" t="str">
        <f>IF(VLOOKUP($A46,'B-Ligands'!$A:$G,7,FALSE)="","",VLOOKUP($A46,'B-Ligands'!$A:$G,7,FALSE))</f>
        <v>Phys</v>
      </c>
      <c r="E46" s="20">
        <f t="shared" si="78"/>
        <v>1</v>
      </c>
      <c r="F46" s="19">
        <f t="shared" si="79"/>
        <v>1</v>
      </c>
      <c r="G46" s="19">
        <f t="shared" si="80"/>
        <v>1</v>
      </c>
      <c r="H46" s="19">
        <f t="shared" si="81"/>
        <v>1</v>
      </c>
      <c r="I46" s="238">
        <f t="shared" si="39"/>
        <v>4</v>
      </c>
      <c r="J46" s="174" t="str">
        <f t="shared" si="40"/>
        <v xml:space="preserve">
Gs
</v>
      </c>
      <c r="K46" s="20">
        <f t="shared" si="41"/>
        <v>1</v>
      </c>
      <c r="L46" s="19">
        <f t="shared" si="42"/>
        <v>3</v>
      </c>
      <c r="M46" s="19">
        <f t="shared" si="43"/>
        <v>2</v>
      </c>
      <c r="N46" s="19">
        <f t="shared" si="44"/>
        <v>4</v>
      </c>
      <c r="O46" s="20">
        <f t="shared" si="45"/>
        <v>100</v>
      </c>
      <c r="P46" s="19">
        <f t="shared" si="46"/>
        <v>37.19049097959671</v>
      </c>
      <c r="Q46" s="19">
        <f t="shared" si="47"/>
        <v>46.005096108050672</v>
      </c>
      <c r="R46" s="19">
        <f t="shared" si="48"/>
        <v>12.57779979326018</v>
      </c>
      <c r="S46" s="20">
        <f t="shared" si="49"/>
        <v>91.310264137076146</v>
      </c>
      <c r="T46" s="21">
        <f t="shared" si="50"/>
        <v>33.958735547345235</v>
      </c>
      <c r="U46" s="21">
        <f t="shared" si="51"/>
        <v>42.007374772776807</v>
      </c>
      <c r="V46" s="21">
        <f t="shared" si="52"/>
        <v>11.484822213858488</v>
      </c>
      <c r="W46" s="174" t="str">
        <f t="shared" si="53"/>
        <v xml:space="preserve">
GsL</v>
      </c>
      <c r="X46" s="33">
        <f t="shared" si="54"/>
        <v>1</v>
      </c>
      <c r="Y46" s="32">
        <f t="shared" si="55"/>
        <v>7</v>
      </c>
      <c r="Z46" s="32">
        <f t="shared" si="56"/>
        <v>8</v>
      </c>
      <c r="AA46" s="32">
        <f t="shared" si="57"/>
        <v>4</v>
      </c>
      <c r="AB46" s="32">
        <f t="shared" si="58"/>
        <v>3</v>
      </c>
      <c r="AC46" s="32">
        <f t="shared" si="59"/>
        <v>6</v>
      </c>
      <c r="AD46" s="32">
        <f t="shared" si="60"/>
        <v>0</v>
      </c>
      <c r="AE46" s="32">
        <f t="shared" si="61"/>
        <v>0</v>
      </c>
      <c r="AF46" s="32">
        <f t="shared" si="62"/>
        <v>0</v>
      </c>
      <c r="AG46" s="32">
        <f t="shared" si="63"/>
        <v>2</v>
      </c>
      <c r="AH46" s="32">
        <f t="shared" si="64"/>
        <v>0</v>
      </c>
      <c r="AI46" s="32">
        <f t="shared" si="65"/>
        <v>5</v>
      </c>
      <c r="AJ46" s="33">
        <f t="shared" si="66"/>
        <v>100</v>
      </c>
      <c r="AK46" s="32">
        <f t="shared" si="67"/>
        <v>4.25783480704985</v>
      </c>
      <c r="AL46" s="32">
        <f t="shared" si="68"/>
        <v>1.814849105001531</v>
      </c>
      <c r="AM46" s="32">
        <f t="shared" si="69"/>
        <v>25.607031999043357</v>
      </c>
      <c r="AN46" s="32">
        <f t="shared" si="70"/>
        <v>37.19049097959671</v>
      </c>
      <c r="AO46" s="32">
        <f t="shared" si="71"/>
        <v>6.8780137979934226</v>
      </c>
      <c r="AP46" s="32">
        <f t="shared" si="72"/>
        <v>0</v>
      </c>
      <c r="AQ46" s="32">
        <f t="shared" si="73"/>
        <v>0</v>
      </c>
      <c r="AR46" s="32">
        <f t="shared" si="74"/>
        <v>0</v>
      </c>
      <c r="AS46" s="32">
        <f t="shared" si="75"/>
        <v>46.005096108050672</v>
      </c>
      <c r="AT46" s="32">
        <f t="shared" si="76"/>
        <v>0</v>
      </c>
      <c r="AU46" s="32">
        <f t="shared" si="77"/>
        <v>12.57779979326018</v>
      </c>
      <c r="AV46" s="7">
        <f t="array" ref="AV46">_xlfn.IFS(BK46=0,0,BK46&gt;0,(LOG(0.01*BZ46/10^-BK46)))</f>
        <v>91.310264137076146</v>
      </c>
      <c r="AW46" s="8">
        <f t="array" ref="AW46">_xlfn.IFS(BL46=0,0,BL46&gt;0,(LOG(0.01*CA46/10^-BL46)))</f>
        <v>3.8878402088375843</v>
      </c>
      <c r="AX46" s="8">
        <f t="array" ref="AX46">_xlfn.IFS(BM46=0,0,BM46&gt;0,(LOG(0.01*CB46/10^-BM46)))</f>
        <v>1.6571435114662603</v>
      </c>
      <c r="AY46" s="8">
        <f t="array" ref="AY46">_xlfn.IFS(BN46=0,0,BN46&gt;0,(LOG(0.01*CC46/10^-BN46)))</f>
        <v>23.381848555992097</v>
      </c>
      <c r="AZ46" s="8">
        <f t="array" ref="AZ46">_xlfn.IFS(BO46=0,0,BO46&gt;0,(LOG(0.01*CD46/10^-BO46)))</f>
        <v>33.958735547345235</v>
      </c>
      <c r="BA46" s="8">
        <f t="array" ref="BA46">_xlfn.IFS(BP46=0,0,BP46&gt;0,(LOG(0.01*CE46/10^-BP46)))</f>
        <v>6.2803325663323371</v>
      </c>
      <c r="BB46" s="8">
        <f t="array" ref="BB46">_xlfn.IFS(BQ46=0,0,BQ46&gt;0,(LOG(0.01*CF46/10^-BQ46)))</f>
        <v>0</v>
      </c>
      <c r="BC46" s="8">
        <f t="array" ref="BC46">_xlfn.IFS(BR46=0,0,BR46&gt;0,(LOG(0.01*CG46/10^-BR46)))</f>
        <v>0</v>
      </c>
      <c r="BD46" s="8">
        <f t="array" ref="BD46">_xlfn.IFS(BS46=0,0,BS46&gt;0,(LOG(0.01*CH46/10^-BS46)))</f>
        <v>0</v>
      </c>
      <c r="BE46" s="8">
        <f t="array" ref="BE46">_xlfn.IFS(BT46=0,0,BT46&gt;0,(LOG(0.01*CI46/10^-BT46)))</f>
        <v>42.007374772776807</v>
      </c>
      <c r="BF46" s="8">
        <f t="array" ref="BF46">_xlfn.IFS(BU46=0,0,BU46&gt;0,(LOG(0.01*CJ46/10^-BU46)))</f>
        <v>0</v>
      </c>
      <c r="BG46" s="8">
        <f t="array" ref="BG46">_xlfn.IFS(BV46=0,0,BV46&gt;0,(LOG(0.01*CK46/10^-BV46)))</f>
        <v>11.484822213858488</v>
      </c>
      <c r="BH46" s="8">
        <f t="array" ref="BH46">_xlfn.IFS(BW46=0,0,BW46&gt;0,(LOG(0.01*CL46/10^-BW46)))</f>
        <v>17.628212868798474</v>
      </c>
      <c r="BI46" s="8">
        <f t="array" ref="BI46">_xlfn.IFS(BX46=0,0,BX46&gt;0,(LOG(0.01*CM46/10^-BX46)))</f>
        <v>44.989381023464951</v>
      </c>
      <c r="BJ46" s="8">
        <f t="array" ref="BJ46">_xlfn.IFS(BY46=0,0,BY46&gt;0,(LOG(0.01*CN46/10^-BY46)))</f>
        <v>39.526465061788436</v>
      </c>
      <c r="BK46" s="33">
        <f t="shared" si="82"/>
        <v>92.284139620330691</v>
      </c>
      <c r="BL46" s="32">
        <f t="shared" si="83"/>
        <v>4.9664138678223182</v>
      </c>
      <c r="BM46" s="32">
        <f t="shared" si="84"/>
        <v>2.731522056675431</v>
      </c>
      <c r="BN46" s="32">
        <f t="shared" si="85"/>
        <v>24.451612903225808</v>
      </c>
      <c r="BO46" s="32">
        <f t="shared" si="86"/>
        <v>35.012135922330096</v>
      </c>
      <c r="BP46" s="32">
        <f t="shared" si="87"/>
        <v>7.2708816705336421</v>
      </c>
      <c r="BQ46" s="32">
        <f t="shared" si="88"/>
        <v>0</v>
      </c>
      <c r="BR46" s="32">
        <f t="shared" si="89"/>
        <v>0</v>
      </c>
      <c r="BS46" s="32">
        <f t="shared" si="90"/>
        <v>0</v>
      </c>
      <c r="BT46" s="32">
        <f t="shared" si="91"/>
        <v>43.074039362699153</v>
      </c>
      <c r="BU46" s="32">
        <f t="shared" si="92"/>
        <v>0</v>
      </c>
      <c r="BV46" s="32">
        <f t="shared" si="93"/>
        <v>12.55734919286321</v>
      </c>
      <c r="BW46" s="32">
        <f t="shared" si="94"/>
        <v>18.707620006713661</v>
      </c>
      <c r="BX46" s="32">
        <f t="shared" si="95"/>
        <v>46.079664570230605</v>
      </c>
      <c r="BY46" s="32">
        <f t="shared" si="96"/>
        <v>40.599300087489063</v>
      </c>
      <c r="BZ46" s="31">
        <v>10.62</v>
      </c>
      <c r="CA46" s="30">
        <v>8.3450000000000006</v>
      </c>
      <c r="CB46" s="30">
        <v>8.4260000000000002</v>
      </c>
      <c r="CC46" s="30">
        <v>8.516</v>
      </c>
      <c r="CD46" s="30">
        <v>8.843</v>
      </c>
      <c r="CE46" s="40">
        <v>10.220000000000001</v>
      </c>
      <c r="CF46" s="30"/>
      <c r="CG46" s="30"/>
      <c r="CH46" s="30"/>
      <c r="CI46" s="30">
        <v>8.577</v>
      </c>
      <c r="CJ46" s="30"/>
      <c r="CK46" s="30">
        <v>8.4619999999999997</v>
      </c>
      <c r="CL46" s="30">
        <v>8.3290000000000006</v>
      </c>
      <c r="CM46" s="30">
        <v>8.1229999999999993</v>
      </c>
      <c r="CN46" s="30">
        <v>8.4559999999999995</v>
      </c>
      <c r="CO46" s="30"/>
      <c r="CP46" s="160">
        <v>60.28</v>
      </c>
      <c r="CQ46" s="161">
        <v>45.84</v>
      </c>
      <c r="CR46" s="161">
        <v>18.7</v>
      </c>
      <c r="CS46" s="161">
        <v>90.96</v>
      </c>
      <c r="CT46" s="161">
        <v>173.1</v>
      </c>
      <c r="CU46" s="210">
        <v>25.07</v>
      </c>
      <c r="CV46" s="161"/>
      <c r="CW46" s="161"/>
      <c r="CX46" s="161"/>
      <c r="CY46" s="161">
        <v>459.6</v>
      </c>
      <c r="CZ46" s="161"/>
      <c r="DA46" s="161">
        <v>88.68</v>
      </c>
      <c r="DB46" s="161">
        <v>557.29999999999995</v>
      </c>
      <c r="DC46" s="161">
        <v>659.4</v>
      </c>
      <c r="DD46" s="161">
        <v>928.1</v>
      </c>
      <c r="DE46" s="206" t="str">
        <f>IF(VLOOKUP($A46,'B-Ligands'!$A:$G,3,FALSE)="","",VLOOKUP($A46,'B-Ligands'!$A:$G,3,FALSE))</f>
        <v>GLP-1 (7-36)</v>
      </c>
      <c r="DF46" s="207" t="str">
        <f>IF(VLOOKUP($A46,'B-Ligands'!$A:$G,4,FALSE)="","",VLOOKUP($A46,'B-Ligands'!$A:$G,4,FALSE))</f>
        <v>Glucagon-like peptide 1</v>
      </c>
      <c r="DG46" s="160">
        <v>4.1063860736863944</v>
      </c>
      <c r="DH46" s="161">
        <v>8.593836712914193</v>
      </c>
      <c r="DI46" s="161">
        <v>1.6723885438262829</v>
      </c>
      <c r="DJ46" s="161">
        <v>4.4068977864317507</v>
      </c>
      <c r="DK46" s="161">
        <v>1.3990571103443705</v>
      </c>
      <c r="DL46" s="161">
        <v>15.354546573988749</v>
      </c>
      <c r="DM46" s="161">
        <v>11.559654715748092</v>
      </c>
      <c r="DN46" s="161">
        <v>10</v>
      </c>
      <c r="DO46" s="161">
        <v>12.797793634812862</v>
      </c>
      <c r="DP46" s="161">
        <v>8.2487356764389972</v>
      </c>
      <c r="DQ46" s="161">
        <v>7.0710753957218282</v>
      </c>
      <c r="DR46" s="161">
        <v>11.39799949635591</v>
      </c>
      <c r="DS46" s="161">
        <v>5.8258738589839512</v>
      </c>
      <c r="DT46" s="161">
        <v>14.325518683932946</v>
      </c>
      <c r="DU46" s="161">
        <v>9.5166170863917205</v>
      </c>
      <c r="DV46" s="75">
        <f t="shared" si="97"/>
        <v>14.679574428296583</v>
      </c>
      <c r="DW46" s="76">
        <f t="shared" si="98"/>
        <v>5.3340552690645131</v>
      </c>
      <c r="DX46" s="76">
        <f t="shared" si="99"/>
        <v>11.181612113424306</v>
      </c>
      <c r="DY46" s="76">
        <f t="shared" si="100"/>
        <v>20.640369803913693</v>
      </c>
      <c r="DZ46" s="76">
        <f t="shared" si="101"/>
        <v>123.7261858148109</v>
      </c>
      <c r="EA46" s="76">
        <f t="shared" si="102"/>
        <v>1.6327411479847695</v>
      </c>
      <c r="EB46" s="76">
        <f t="shared" si="103"/>
        <v>0</v>
      </c>
      <c r="EC46" s="76">
        <f t="shared" si="104"/>
        <v>0</v>
      </c>
      <c r="ED46" s="76">
        <f t="shared" si="105"/>
        <v>0</v>
      </c>
      <c r="EE46" s="76">
        <f t="shared" si="106"/>
        <v>55.71762971054622</v>
      </c>
      <c r="EF46" s="76">
        <f t="shared" si="107"/>
        <v>0</v>
      </c>
      <c r="EG46" s="76">
        <f t="shared" si="108"/>
        <v>7.7803126792865864</v>
      </c>
      <c r="EH46" s="76">
        <f t="shared" si="109"/>
        <v>95.659469032375284</v>
      </c>
      <c r="EI46" s="76">
        <f t="shared" si="110"/>
        <v>46.029746953564924</v>
      </c>
      <c r="EJ46" s="76">
        <f t="shared" si="111"/>
        <v>97.524150816904879</v>
      </c>
    </row>
    <row r="47" spans="1:140" s="29" customFormat="1" x14ac:dyDescent="0.2">
      <c r="A47" s="35" t="s">
        <v>98</v>
      </c>
      <c r="B47" t="str">
        <f>IF(VLOOKUP($A47,'B-Ligands'!$A:$G,5,FALSE)="","",VLOOKUP($A47,'B-Ligands'!$A:$G,5,FALSE))</f>
        <v>Guide To Pharmacology</v>
      </c>
      <c r="C47" s="19">
        <f>IF(VLOOKUP($A47,'B-Ligands'!$A:$G,6,FALSE)="","",VLOOKUP($A47,'B-Ligands'!$A:$G,6,FALSE))</f>
        <v>2346</v>
      </c>
      <c r="D47" t="str">
        <f>IF(VLOOKUP($A47,'B-Ligands'!$A:$G,7,FALSE)="","",VLOOKUP($A47,'B-Ligands'!$A:$G,7,FALSE))</f>
        <v>Phys</v>
      </c>
      <c r="E47" s="20">
        <f t="shared" si="78"/>
        <v>1</v>
      </c>
      <c r="F47" s="19">
        <f t="shared" si="79"/>
        <v>1</v>
      </c>
      <c r="G47" s="19">
        <f t="shared" si="80"/>
        <v>1</v>
      </c>
      <c r="H47" s="19">
        <f t="shared" si="81"/>
        <v>1</v>
      </c>
      <c r="I47" s="238">
        <f t="shared" si="39"/>
        <v>4</v>
      </c>
      <c r="J47" s="174" t="str">
        <f t="shared" si="40"/>
        <v xml:space="preserve">
Gq/11
</v>
      </c>
      <c r="K47" s="20">
        <f t="shared" si="41"/>
        <v>3</v>
      </c>
      <c r="L47" s="19">
        <f t="shared" si="42"/>
        <v>2</v>
      </c>
      <c r="M47" s="19">
        <f t="shared" si="43"/>
        <v>1</v>
      </c>
      <c r="N47" s="19">
        <f t="shared" si="44"/>
        <v>4</v>
      </c>
      <c r="O47" s="20">
        <f t="shared" si="45"/>
        <v>68.293548825481594</v>
      </c>
      <c r="P47" s="19">
        <f t="shared" si="46"/>
        <v>86.314228069232485</v>
      </c>
      <c r="Q47" s="19">
        <f t="shared" si="47"/>
        <v>100</v>
      </c>
      <c r="R47" s="19">
        <f t="shared" si="48"/>
        <v>51.402467870874332</v>
      </c>
      <c r="S47" s="20">
        <f t="shared" si="49"/>
        <v>67.52134711560592</v>
      </c>
      <c r="T47" s="21">
        <f t="shared" si="50"/>
        <v>85.338264809921085</v>
      </c>
      <c r="U47" s="21">
        <f t="shared" si="51"/>
        <v>98.869290404209394</v>
      </c>
      <c r="V47" s="21">
        <f t="shared" si="52"/>
        <v>50.82125523418518</v>
      </c>
      <c r="W47" s="174" t="str">
        <f t="shared" si="53"/>
        <v xml:space="preserve">
Gq</v>
      </c>
      <c r="X47" s="33">
        <f t="shared" si="54"/>
        <v>6</v>
      </c>
      <c r="Y47" s="32">
        <f t="shared" si="55"/>
        <v>8</v>
      </c>
      <c r="Z47" s="32">
        <f t="shared" si="56"/>
        <v>7</v>
      </c>
      <c r="AA47" s="32">
        <f t="shared" si="57"/>
        <v>5</v>
      </c>
      <c r="AB47" s="32">
        <f t="shared" si="58"/>
        <v>4</v>
      </c>
      <c r="AC47" s="32">
        <f t="shared" si="59"/>
        <v>0</v>
      </c>
      <c r="AD47" s="32">
        <f t="shared" si="60"/>
        <v>1</v>
      </c>
      <c r="AE47" s="32">
        <f t="shared" si="61"/>
        <v>2</v>
      </c>
      <c r="AF47" s="32">
        <f t="shared" si="62"/>
        <v>3</v>
      </c>
      <c r="AG47" s="32">
        <f t="shared" si="63"/>
        <v>10</v>
      </c>
      <c r="AH47" s="32">
        <f t="shared" si="64"/>
        <v>9</v>
      </c>
      <c r="AI47" s="32">
        <f t="shared" si="65"/>
        <v>11</v>
      </c>
      <c r="AJ47" s="33">
        <f t="shared" si="66"/>
        <v>68.293548825481594</v>
      </c>
      <c r="AK47" s="32">
        <f t="shared" si="67"/>
        <v>62.579954560059306</v>
      </c>
      <c r="AL47" s="32">
        <f t="shared" si="68"/>
        <v>65.89752368172141</v>
      </c>
      <c r="AM47" s="32">
        <f t="shared" si="69"/>
        <v>79.295311277146325</v>
      </c>
      <c r="AN47" s="32">
        <f t="shared" si="70"/>
        <v>86.314228069232485</v>
      </c>
      <c r="AO47" s="32">
        <f t="shared" si="71"/>
        <v>0</v>
      </c>
      <c r="AP47" s="32">
        <f t="shared" si="72"/>
        <v>100</v>
      </c>
      <c r="AQ47" s="32">
        <f t="shared" si="73"/>
        <v>99.996723471780896</v>
      </c>
      <c r="AR47" s="32">
        <f t="shared" si="74"/>
        <v>94.132217459315854</v>
      </c>
      <c r="AS47" s="32">
        <f t="shared" si="75"/>
        <v>41.114254180769763</v>
      </c>
      <c r="AT47" s="32">
        <f t="shared" si="76"/>
        <v>51.402467870874332</v>
      </c>
      <c r="AU47" s="32">
        <f t="shared" si="77"/>
        <v>8.2946204065955165</v>
      </c>
      <c r="AV47" s="7">
        <f t="array" ref="AV47">_xlfn.IFS(BK47=0,0,BK47&gt;0,(LOG(0.01*BZ47/10^-BK47)))</f>
        <v>67.52134711560592</v>
      </c>
      <c r="AW47" s="8">
        <f t="array" ref="AW47">_xlfn.IFS(BL47=0,0,BL47&gt;0,(LOG(0.01*CA47/10^-BL47)))</f>
        <v>61.872357008807313</v>
      </c>
      <c r="AX47" s="8">
        <f t="array" ref="AX47">_xlfn.IFS(BM47=0,0,BM47&gt;0,(LOG(0.01*CB47/10^-BM47)))</f>
        <v>65.152414058063798</v>
      </c>
      <c r="AY47" s="8">
        <f t="array" ref="AY47">_xlfn.IFS(BN47=0,0,BN47&gt;0,(LOG(0.01*CC47/10^-BN47)))</f>
        <v>78.398711583523607</v>
      </c>
      <c r="AZ47" s="8">
        <f t="array" ref="AZ47">_xlfn.IFS(BO47=0,0,BO47&gt;0,(LOG(0.01*CD47/10^-BO47)))</f>
        <v>85.338264809921085</v>
      </c>
      <c r="BA47" s="8">
        <f t="array" ref="BA47">_xlfn.IFS(BP47=0,0,BP47&gt;0,(LOG(0.01*CE47/10^-BP47)))</f>
        <v>0</v>
      </c>
      <c r="BB47" s="8">
        <f t="array" ref="BB47">_xlfn.IFS(BQ47=0,0,BQ47&gt;0,(LOG(0.01*CF47/10^-BQ47)))</f>
        <v>98.869290404209394</v>
      </c>
      <c r="BC47" s="8">
        <f t="array" ref="BC47">_xlfn.IFS(BR47=0,0,BR47&gt;0,(LOG(0.01*CG47/10^-BR47)))</f>
        <v>98.866050924009272</v>
      </c>
      <c r="BD47" s="8">
        <f t="array" ref="BD47">_xlfn.IFS(BS47=0,0,BS47&gt;0,(LOG(0.01*CH47/10^-BS47)))</f>
        <v>93.067855443772899</v>
      </c>
      <c r="BE47" s="8">
        <f t="array" ref="BE47">_xlfn.IFS(BT47=0,0,BT47&gt;0,(LOG(0.01*CI47/10^-BT47)))</f>
        <v>40.649371363510063</v>
      </c>
      <c r="BF47" s="8">
        <f t="array" ref="BF47">_xlfn.IFS(BU47=0,0,BU47&gt;0,(LOG(0.01*CJ47/10^-BU47)))</f>
        <v>50.82125523418518</v>
      </c>
      <c r="BG47" s="8">
        <f t="array" ref="BG47">_xlfn.IFS(BV47=0,0,BV47&gt;0,(LOG(0.01*CK47/10^-BV47)))</f>
        <v>8.2008323377237353</v>
      </c>
      <c r="BH47" s="8">
        <f t="array" ref="BH47">_xlfn.IFS(BW47=0,0,BW47&gt;0,(LOG(0.01*CL47/10^-BW47)))</f>
        <v>1.3531834700340557</v>
      </c>
      <c r="BI47" s="8">
        <f t="array" ref="BI47">_xlfn.IFS(BX47=0,0,BX47&gt;0,(LOG(0.01*CM47/10^-BX47)))</f>
        <v>5.95487830288784</v>
      </c>
      <c r="BJ47" s="8">
        <f t="array" ref="BJ47">_xlfn.IFS(BY47=0,0,BY47&gt;0,(LOG(0.01*CN47/10^-BY47)))</f>
        <v>5.2048144253294888</v>
      </c>
      <c r="BK47" s="33">
        <f t="shared" si="82"/>
        <v>68.707899571341102</v>
      </c>
      <c r="BL47" s="32">
        <f t="shared" si="83"/>
        <v>63.055254604550377</v>
      </c>
      <c r="BM47" s="32">
        <f t="shared" si="84"/>
        <v>66.330704060765413</v>
      </c>
      <c r="BN47" s="32">
        <f t="shared" si="85"/>
        <v>79.543010752688161</v>
      </c>
      <c r="BO47" s="32">
        <f t="shared" si="86"/>
        <v>86.46844660194175</v>
      </c>
      <c r="BP47" s="32">
        <f t="shared" si="87"/>
        <v>0</v>
      </c>
      <c r="BQ47" s="32">
        <f t="shared" si="88"/>
        <v>100</v>
      </c>
      <c r="BR47" s="32">
        <f t="shared" si="89"/>
        <v>100</v>
      </c>
      <c r="BS47" s="32">
        <f t="shared" si="90"/>
        <v>94.210583270208843</v>
      </c>
      <c r="BT47" s="32">
        <f t="shared" si="91"/>
        <v>41.836925960637302</v>
      </c>
      <c r="BU47" s="32">
        <f t="shared" si="92"/>
        <v>51.934426229508198</v>
      </c>
      <c r="BV47" s="32">
        <f t="shared" si="93"/>
        <v>9.2849051260266187</v>
      </c>
      <c r="BW47" s="32">
        <f t="shared" si="94"/>
        <v>2.5572339711312524</v>
      </c>
      <c r="BX47" s="32">
        <f t="shared" si="95"/>
        <v>7.1767994409503846</v>
      </c>
      <c r="BY47" s="32">
        <f t="shared" si="96"/>
        <v>6.4216972878390211</v>
      </c>
      <c r="BZ47" s="38">
        <v>6.508</v>
      </c>
      <c r="CA47" s="36">
        <v>6.5629999999999997</v>
      </c>
      <c r="CB47" s="36">
        <v>6.633</v>
      </c>
      <c r="CC47" s="36">
        <v>7.173</v>
      </c>
      <c r="CD47" s="36">
        <v>7.41</v>
      </c>
      <c r="CE47" s="39"/>
      <c r="CF47" s="36">
        <v>7.4009999999999998</v>
      </c>
      <c r="CG47" s="36">
        <v>7.3460000000000001</v>
      </c>
      <c r="CH47" s="36">
        <v>7.1989999999999998</v>
      </c>
      <c r="CI47" s="36">
        <v>6.4930000000000003</v>
      </c>
      <c r="CJ47" s="36">
        <v>7.7060000000000004</v>
      </c>
      <c r="CK47" s="36">
        <v>8.24</v>
      </c>
      <c r="CL47" s="36">
        <v>6.2510000000000003</v>
      </c>
      <c r="CM47" s="36">
        <v>5.9989999999999997</v>
      </c>
      <c r="CN47" s="36">
        <v>6.069</v>
      </c>
      <c r="CO47" s="30"/>
      <c r="CP47" s="158">
        <v>44.88</v>
      </c>
      <c r="CQ47" s="159">
        <v>582</v>
      </c>
      <c r="CR47" s="159">
        <v>454.1</v>
      </c>
      <c r="CS47" s="159">
        <v>295.89999999999998</v>
      </c>
      <c r="CT47" s="159">
        <v>427.5</v>
      </c>
      <c r="CU47" s="211"/>
      <c r="CV47" s="159">
        <v>748.9</v>
      </c>
      <c r="CW47" s="159">
        <v>849.4</v>
      </c>
      <c r="CX47" s="159">
        <v>870.6</v>
      </c>
      <c r="CY47" s="159">
        <v>446.4</v>
      </c>
      <c r="CZ47" s="159">
        <v>63.36</v>
      </c>
      <c r="DA47" s="159">
        <v>65.569999999999993</v>
      </c>
      <c r="DB47" s="159">
        <v>76.180000000000007</v>
      </c>
      <c r="DC47" s="159">
        <v>102.7</v>
      </c>
      <c r="DD47" s="159">
        <v>146.80000000000001</v>
      </c>
      <c r="DE47" s="206" t="str">
        <f>IF(VLOOKUP($A47,'B-Ligands'!$A:$G,3,FALSE)="","",VLOOKUP($A47,'B-Ligands'!$A:$G,3,FALSE))</f>
        <v/>
      </c>
      <c r="DF47" s="207" t="str">
        <f>IF(VLOOKUP($A47,'B-Ligands'!$A:$G,4,FALSE)="","",VLOOKUP($A47,'B-Ligands'!$A:$G,4,FALSE))</f>
        <v>pH (proton)</v>
      </c>
      <c r="DG47" s="158">
        <v>9.5396756446227968</v>
      </c>
      <c r="DH47" s="159">
        <v>17.661614183227673</v>
      </c>
      <c r="DI47" s="159">
        <v>19.466205499569956</v>
      </c>
      <c r="DJ47" s="159">
        <v>4.0172454413138468</v>
      </c>
      <c r="DK47" s="159">
        <v>6.5480185102093067</v>
      </c>
      <c r="DL47" s="159">
        <v>13.311252099229383</v>
      </c>
      <c r="DM47" s="159">
        <v>12.394116384057398</v>
      </c>
      <c r="DN47" s="159">
        <v>11.032489917878232</v>
      </c>
      <c r="DO47" s="159">
        <v>8.6458582599938065</v>
      </c>
      <c r="DP47" s="159">
        <v>9.7214310498042824</v>
      </c>
      <c r="DQ47" s="159">
        <v>5.9061744678686399</v>
      </c>
      <c r="DR47" s="159">
        <v>4.3639538560952218</v>
      </c>
      <c r="DS47" s="159">
        <v>15.369729971040725</v>
      </c>
      <c r="DT47" s="159">
        <v>15.289003741726258</v>
      </c>
      <c r="DU47" s="159">
        <v>15.041468525865426</v>
      </c>
      <c r="DV47" s="75">
        <f t="shared" si="97"/>
        <v>4.7045624685675129</v>
      </c>
      <c r="DW47" s="76">
        <f t="shared" si="98"/>
        <v>32.952820391280852</v>
      </c>
      <c r="DX47" s="76">
        <f t="shared" si="99"/>
        <v>23.327607427653628</v>
      </c>
      <c r="DY47" s="76">
        <f t="shared" si="100"/>
        <v>73.657436251449298</v>
      </c>
      <c r="DZ47" s="76">
        <f t="shared" si="101"/>
        <v>65.286926011810408</v>
      </c>
      <c r="EA47" s="76">
        <f t="shared" si="102"/>
        <v>0</v>
      </c>
      <c r="EB47" s="76">
        <f t="shared" si="103"/>
        <v>60.423831501478645</v>
      </c>
      <c r="EC47" s="76">
        <f t="shared" si="104"/>
        <v>76.990779626595526</v>
      </c>
      <c r="ED47" s="76">
        <f t="shared" si="105"/>
        <v>100.69561330058443</v>
      </c>
      <c r="EE47" s="76">
        <f t="shared" si="106"/>
        <v>45.919165369072608</v>
      </c>
      <c r="EF47" s="76">
        <f t="shared" si="107"/>
        <v>10.727756239626411</v>
      </c>
      <c r="EG47" s="76">
        <f t="shared" si="108"/>
        <v>15.025365107474054</v>
      </c>
      <c r="EH47" s="76">
        <f t="shared" si="109"/>
        <v>4.9564956667122022</v>
      </c>
      <c r="EI47" s="76">
        <f t="shared" si="110"/>
        <v>6.7172460504875451</v>
      </c>
      <c r="EJ47" s="76">
        <f t="shared" si="111"/>
        <v>9.7596853490443163</v>
      </c>
    </row>
    <row r="48" spans="1:140" s="29" customFormat="1" x14ac:dyDescent="0.2">
      <c r="A48" s="35" t="s">
        <v>207</v>
      </c>
      <c r="B48" t="str">
        <f>IF(VLOOKUP($A48,'B-Ligands'!$A:$G,5,FALSE)="","",VLOOKUP($A48,'B-Ligands'!$A:$G,5,FALSE))</f>
        <v>Guide To Pharmacology</v>
      </c>
      <c r="C48" s="19">
        <f>IF(VLOOKUP($A48,'B-Ligands'!$A:$G,6,FALSE)="","",VLOOKUP($A48,'B-Ligands'!$A:$G,6,FALSE))</f>
        <v>1881</v>
      </c>
      <c r="D48" t="str">
        <f>IF(VLOOKUP($A48,'B-Ligands'!$A:$G,7,FALSE)="","",VLOOKUP($A48,'B-Ligands'!$A:$G,7,FALSE))</f>
        <v>Phys</v>
      </c>
      <c r="E48" s="20" t="str">
        <f t="shared" si="78"/>
        <v/>
      </c>
      <c r="F48" s="19">
        <f t="shared" si="79"/>
        <v>1</v>
      </c>
      <c r="G48" s="19">
        <f t="shared" si="80"/>
        <v>1</v>
      </c>
      <c r="H48" s="19">
        <f t="shared" si="81"/>
        <v>1</v>
      </c>
      <c r="I48" s="238">
        <f t="shared" si="39"/>
        <v>3</v>
      </c>
      <c r="J48" s="174" t="str">
        <f t="shared" si="40"/>
        <v xml:space="preserve">
G12/13
</v>
      </c>
      <c r="K48" s="20">
        <f t="shared" si="41"/>
        <v>0</v>
      </c>
      <c r="L48" s="19">
        <f t="shared" si="42"/>
        <v>3</v>
      </c>
      <c r="M48" s="19">
        <f t="shared" si="43"/>
        <v>2</v>
      </c>
      <c r="N48" s="19">
        <f t="shared" si="44"/>
        <v>1</v>
      </c>
      <c r="O48" s="20">
        <f t="shared" si="45"/>
        <v>0</v>
      </c>
      <c r="P48" s="19">
        <f t="shared" si="46"/>
        <v>40.91091614409487</v>
      </c>
      <c r="Q48" s="19">
        <f t="shared" si="47"/>
        <v>73.0262452373006</v>
      </c>
      <c r="R48" s="19">
        <f t="shared" si="48"/>
        <v>100</v>
      </c>
      <c r="S48" s="20">
        <f t="shared" si="49"/>
        <v>0</v>
      </c>
      <c r="T48" s="21">
        <f t="shared" si="50"/>
        <v>34.400813858116635</v>
      </c>
      <c r="U48" s="21">
        <f t="shared" si="51"/>
        <v>61.405671296074431</v>
      </c>
      <c r="V48" s="21">
        <f t="shared" si="52"/>
        <v>84.087126616650181</v>
      </c>
      <c r="W48" s="174" t="str">
        <f t="shared" si="53"/>
        <v xml:space="preserve">
G12</v>
      </c>
      <c r="X48" s="33">
        <f t="shared" si="54"/>
        <v>0</v>
      </c>
      <c r="Y48" s="32">
        <f t="shared" si="55"/>
        <v>10</v>
      </c>
      <c r="Z48" s="32">
        <f t="shared" si="56"/>
        <v>0</v>
      </c>
      <c r="AA48" s="32">
        <f t="shared" si="57"/>
        <v>9</v>
      </c>
      <c r="AB48" s="32">
        <f t="shared" si="58"/>
        <v>8</v>
      </c>
      <c r="AC48" s="32">
        <f t="shared" si="59"/>
        <v>6</v>
      </c>
      <c r="AD48" s="32">
        <f t="shared" si="60"/>
        <v>5</v>
      </c>
      <c r="AE48" s="32">
        <f t="shared" si="61"/>
        <v>3</v>
      </c>
      <c r="AF48" s="32">
        <f t="shared" si="62"/>
        <v>2</v>
      </c>
      <c r="AG48" s="32">
        <f t="shared" si="63"/>
        <v>4</v>
      </c>
      <c r="AH48" s="32">
        <f t="shared" si="64"/>
        <v>1</v>
      </c>
      <c r="AI48" s="32">
        <f t="shared" si="65"/>
        <v>7</v>
      </c>
      <c r="AJ48" s="33">
        <f t="shared" si="66"/>
        <v>0</v>
      </c>
      <c r="AK48" s="32">
        <f t="shared" si="67"/>
        <v>2.3361102061556531</v>
      </c>
      <c r="AL48" s="32">
        <f t="shared" si="68"/>
        <v>0</v>
      </c>
      <c r="AM48" s="32">
        <f t="shared" si="69"/>
        <v>25.736616571446469</v>
      </c>
      <c r="AN48" s="32">
        <f t="shared" si="70"/>
        <v>26.168006091720347</v>
      </c>
      <c r="AO48" s="32">
        <f t="shared" si="71"/>
        <v>40.91091614409487</v>
      </c>
      <c r="AP48" s="32">
        <f t="shared" si="72"/>
        <v>47.349095636191016</v>
      </c>
      <c r="AQ48" s="32">
        <f t="shared" si="73"/>
        <v>63.015158401204552</v>
      </c>
      <c r="AR48" s="32">
        <f t="shared" si="74"/>
        <v>73.0262452373006</v>
      </c>
      <c r="AS48" s="32">
        <f t="shared" si="75"/>
        <v>47.455798634946376</v>
      </c>
      <c r="AT48" s="32">
        <f t="shared" si="76"/>
        <v>100</v>
      </c>
      <c r="AU48" s="32">
        <f t="shared" si="77"/>
        <v>29.6111509350586</v>
      </c>
      <c r="AV48" s="7">
        <f t="array" ref="AV48">_xlfn.IFS(BK48=0,0,BK48&gt;0,(LOG(0.01*BZ48/10^-BK48)))</f>
        <v>0</v>
      </c>
      <c r="AW48" s="8">
        <f t="array" ref="AW48">_xlfn.IFS(BL48=0,0,BL48&gt;0,(LOG(0.01*CA48/10^-BL48)))</f>
        <v>1.9643679469545918</v>
      </c>
      <c r="AX48" s="8">
        <f t="array" ref="AX48">_xlfn.IFS(BM48=0,0,BM48&gt;0,(LOG(0.01*CB48/10^-BM48)))</f>
        <v>0</v>
      </c>
      <c r="AY48" s="8">
        <f t="array" ref="AY48">_xlfn.IFS(BN48=0,0,BN48&gt;0,(LOG(0.01*CC48/10^-BN48)))</f>
        <v>21.641181363273965</v>
      </c>
      <c r="AZ48" s="8">
        <f t="array" ref="AZ48">_xlfn.IFS(BO48=0,0,BO48&gt;0,(LOG(0.01*CD48/10^-BO48)))</f>
        <v>22.00392441539762</v>
      </c>
      <c r="BA48" s="8">
        <f t="array" ref="BA48">_xlfn.IFS(BP48=0,0,BP48&gt;0,(LOG(0.01*CE48/10^-BP48)))</f>
        <v>34.400813858116635</v>
      </c>
      <c r="BB48" s="8">
        <f t="array" ref="BB48">_xlfn.IFS(BQ48=0,0,BQ48&gt;0,(LOG(0.01*CF48/10^-BQ48)))</f>
        <v>39.814493999442725</v>
      </c>
      <c r="BC48" s="8">
        <f t="array" ref="BC48">_xlfn.IFS(BR48=0,0,BR48&gt;0,(LOG(0.01*CG48/10^-BR48)))</f>
        <v>52.987636032503545</v>
      </c>
      <c r="BD48" s="8">
        <f t="array" ref="BD48">_xlfn.IFS(BS48=0,0,BS48&gt;0,(LOG(0.01*CH48/10^-BS48)))</f>
        <v>61.405671296074431</v>
      </c>
      <c r="BE48" s="8">
        <f t="array" ref="BE48">_xlfn.IFS(BT48=0,0,BT48&gt;0,(LOG(0.01*CI48/10^-BT48)))</f>
        <v>39.904217485109911</v>
      </c>
      <c r="BF48" s="8">
        <f t="array" ref="BF48">_xlfn.IFS(BU48=0,0,BU48&gt;0,(LOG(0.01*CJ48/10^-BU48)))</f>
        <v>84.087126616650181</v>
      </c>
      <c r="BG48" s="8">
        <f t="array" ref="BG48">_xlfn.IFS(BV48=0,0,BV48&gt;0,(LOG(0.01*CK48/10^-BV48)))</f>
        <v>24.899165979410117</v>
      </c>
      <c r="BH48" s="8">
        <f t="array" ref="BH48">_xlfn.IFS(BW48=0,0,BW48&gt;0,(LOG(0.01*CL48/10^-BW48)))</f>
        <v>0</v>
      </c>
      <c r="BI48" s="8">
        <f t="array" ref="BI48">_xlfn.IFS(BX48=0,0,BX48&gt;0,(LOG(0.01*CM48/10^-BX48)))</f>
        <v>0</v>
      </c>
      <c r="BJ48" s="8">
        <f t="array" ref="BJ48">_xlfn.IFS(BY48=0,0,BY48&gt;0,(LOG(0.01*CN48/10^-BY48)))</f>
        <v>0</v>
      </c>
      <c r="BK48" s="33">
        <f t="shared" si="82"/>
        <v>0</v>
      </c>
      <c r="BL48" s="32">
        <f t="shared" si="83"/>
        <v>3.1300108342361863</v>
      </c>
      <c r="BM48" s="32">
        <f t="shared" si="84"/>
        <v>0</v>
      </c>
      <c r="BN48" s="32">
        <f t="shared" si="85"/>
        <v>22.801075268817204</v>
      </c>
      <c r="BO48" s="32">
        <f t="shared" si="86"/>
        <v>23.159385113268609</v>
      </c>
      <c r="BP48" s="32">
        <f t="shared" si="87"/>
        <v>35.527842227378187</v>
      </c>
      <c r="BQ48" s="32">
        <f t="shared" si="88"/>
        <v>40.873280811857398</v>
      </c>
      <c r="BR48" s="32">
        <f t="shared" si="89"/>
        <v>54.049917588886274</v>
      </c>
      <c r="BS48" s="32">
        <f t="shared" si="90"/>
        <v>62.493236662698841</v>
      </c>
      <c r="BT48" s="32">
        <f t="shared" si="91"/>
        <v>40.955951265229615</v>
      </c>
      <c r="BU48" s="32">
        <f t="shared" si="92"/>
        <v>85.163934426229503</v>
      </c>
      <c r="BV48" s="32">
        <f t="shared" si="93"/>
        <v>25.955819881053525</v>
      </c>
      <c r="BW48" s="32">
        <f t="shared" si="94"/>
        <v>0</v>
      </c>
      <c r="BX48" s="32">
        <f t="shared" si="95"/>
        <v>0</v>
      </c>
      <c r="BY48" s="32">
        <f t="shared" si="96"/>
        <v>0</v>
      </c>
      <c r="BZ48" s="31"/>
      <c r="CA48" s="40">
        <v>6.8289999999999997</v>
      </c>
      <c r="CB48" s="30"/>
      <c r="CC48" s="30">
        <v>6.92</v>
      </c>
      <c r="CD48" s="30">
        <v>6.9909999999999997</v>
      </c>
      <c r="CE48" s="30">
        <v>7.4640000000000004</v>
      </c>
      <c r="CF48" s="30">
        <v>8.734</v>
      </c>
      <c r="CG48" s="30">
        <v>8.6639999999999997</v>
      </c>
      <c r="CH48" s="30">
        <v>8.1739999999999995</v>
      </c>
      <c r="CI48" s="30">
        <v>8.8770000000000007</v>
      </c>
      <c r="CJ48" s="30">
        <v>8.3789999999999996</v>
      </c>
      <c r="CK48" s="30">
        <v>8.7769999999999992</v>
      </c>
      <c r="CL48" s="30"/>
      <c r="CM48" s="30"/>
      <c r="CN48" s="30"/>
      <c r="CO48" s="30"/>
      <c r="CP48" s="160"/>
      <c r="CQ48" s="210">
        <v>28.89</v>
      </c>
      <c r="CR48" s="161"/>
      <c r="CS48" s="161">
        <v>84.82</v>
      </c>
      <c r="CT48" s="161">
        <v>114.5</v>
      </c>
      <c r="CU48" s="161">
        <v>122.5</v>
      </c>
      <c r="CV48" s="161">
        <v>306.10000000000002</v>
      </c>
      <c r="CW48" s="161">
        <v>459.1</v>
      </c>
      <c r="CX48" s="161">
        <v>577.5</v>
      </c>
      <c r="CY48" s="161">
        <v>437</v>
      </c>
      <c r="CZ48" s="161">
        <v>103.9</v>
      </c>
      <c r="DA48" s="161">
        <v>183.3</v>
      </c>
      <c r="DB48" s="161"/>
      <c r="DC48" s="161"/>
      <c r="DD48" s="161"/>
      <c r="DE48" s="206" t="str">
        <f>IF(VLOOKUP($A48,'B-Ligands'!$A:$G,3,FALSE)="","",VLOOKUP($A48,'B-Ligands'!$A:$G,3,FALSE))</f>
        <v>PGD2</v>
      </c>
      <c r="DF48" s="207" t="str">
        <f>IF(VLOOKUP($A48,'B-Ligands'!$A:$G,4,FALSE)="","",VLOOKUP($A48,'B-Ligands'!$A:$G,4,FALSE))</f>
        <v>Prostaglandin F2α</v>
      </c>
      <c r="DG48" s="160">
        <v>9.6047343032843457</v>
      </c>
      <c r="DH48" s="161">
        <v>23.859597993804307</v>
      </c>
      <c r="DI48" s="161">
        <v>15.32753020675705</v>
      </c>
      <c r="DJ48" s="161">
        <v>33.028798158136496</v>
      </c>
      <c r="DK48" s="161">
        <v>10.510953883209005</v>
      </c>
      <c r="DL48" s="161">
        <v>16.140825630122229</v>
      </c>
      <c r="DM48" s="161">
        <v>12.738969254926522</v>
      </c>
      <c r="DN48" s="161">
        <v>13.205399343916611</v>
      </c>
      <c r="DO48" s="161">
        <v>12.815636985642829</v>
      </c>
      <c r="DP48" s="161">
        <v>12.181717339750156</v>
      </c>
      <c r="DQ48" s="161">
        <v>17.963817510002631</v>
      </c>
      <c r="DR48" s="161">
        <v>0.85852886674713502</v>
      </c>
      <c r="DS48" s="161">
        <v>15.38096466656344</v>
      </c>
      <c r="DT48" s="161">
        <v>9.629801575603949</v>
      </c>
      <c r="DU48" s="161">
        <v>10.544511681688174</v>
      </c>
      <c r="DV48" s="75">
        <f t="shared" si="97"/>
        <v>0</v>
      </c>
      <c r="DW48" s="76">
        <f t="shared" si="98"/>
        <v>1.2108334770561495</v>
      </c>
      <c r="DX48" s="76">
        <f t="shared" si="99"/>
        <v>0</v>
      </c>
      <c r="DY48" s="76">
        <f t="shared" si="100"/>
        <v>2.5680619559299638</v>
      </c>
      <c r="DZ48" s="76">
        <f t="shared" si="101"/>
        <v>10.893397618546398</v>
      </c>
      <c r="EA48" s="76">
        <f t="shared" si="102"/>
        <v>7.5894506766363197</v>
      </c>
      <c r="EB48" s="76">
        <f t="shared" si="103"/>
        <v>24.028631663556489</v>
      </c>
      <c r="EC48" s="76">
        <f t="shared" si="104"/>
        <v>34.766082270090202</v>
      </c>
      <c r="ED48" s="76">
        <f t="shared" si="105"/>
        <v>45.062137812343217</v>
      </c>
      <c r="EE48" s="76">
        <f t="shared" si="106"/>
        <v>35.873431291499884</v>
      </c>
      <c r="EF48" s="76">
        <f t="shared" si="107"/>
        <v>5.7838485579218508</v>
      </c>
      <c r="EG48" s="76">
        <f t="shared" si="108"/>
        <v>213.50476041009799</v>
      </c>
      <c r="EH48" s="76">
        <f t="shared" si="109"/>
        <v>0</v>
      </c>
      <c r="EI48" s="76">
        <f t="shared" si="110"/>
        <v>0</v>
      </c>
      <c r="EJ48" s="76">
        <f t="shared" si="111"/>
        <v>0</v>
      </c>
    </row>
    <row r="49" spans="1:140" s="29" customFormat="1" x14ac:dyDescent="0.2">
      <c r="A49" s="35" t="s">
        <v>58</v>
      </c>
      <c r="B49" t="str">
        <f>IF(VLOOKUP($A49,'B-Ligands'!$A:$G,5,FALSE)="","",VLOOKUP($A49,'B-Ligands'!$A:$G,5,FALSE))</f>
        <v>Guide To Pharmacology</v>
      </c>
      <c r="C49" s="19">
        <f>IF(VLOOKUP($A49,'B-Ligands'!$A:$G,6,FALSE)="","",VLOOKUP($A49,'B-Ligands'!$A:$G,6,FALSE))</f>
        <v>733</v>
      </c>
      <c r="D49" t="str">
        <f>IF(VLOOKUP($A49,'B-Ligands'!$A:$G,7,FALSE)="","",VLOOKUP($A49,'B-Ligands'!$A:$G,7,FALSE))</f>
        <v>Surr</v>
      </c>
      <c r="E49" s="20" t="str">
        <f t="shared" si="78"/>
        <v/>
      </c>
      <c r="F49" s="19">
        <f t="shared" si="79"/>
        <v>1</v>
      </c>
      <c r="G49" s="19">
        <f t="shared" si="80"/>
        <v>1</v>
      </c>
      <c r="H49" s="19">
        <f t="shared" si="81"/>
        <v>1</v>
      </c>
      <c r="I49" s="238">
        <f t="shared" si="39"/>
        <v>3</v>
      </c>
      <c r="J49" s="174" t="str">
        <f t="shared" si="40"/>
        <v xml:space="preserve">
Gi/o
</v>
      </c>
      <c r="K49" s="20">
        <f t="shared" si="41"/>
        <v>0</v>
      </c>
      <c r="L49" s="19">
        <f t="shared" si="42"/>
        <v>1</v>
      </c>
      <c r="M49" s="19">
        <f t="shared" si="43"/>
        <v>3</v>
      </c>
      <c r="N49" s="19">
        <f t="shared" si="44"/>
        <v>2</v>
      </c>
      <c r="O49" s="20">
        <f t="shared" si="45"/>
        <v>0</v>
      </c>
      <c r="P49" s="19">
        <f t="shared" si="46"/>
        <v>100</v>
      </c>
      <c r="Q49" s="19">
        <f t="shared" si="47"/>
        <v>64.19506318160353</v>
      </c>
      <c r="R49" s="19">
        <f t="shared" si="48"/>
        <v>68.7766729198745</v>
      </c>
      <c r="S49" s="20">
        <f t="shared" si="49"/>
        <v>0</v>
      </c>
      <c r="T49" s="21">
        <f t="shared" si="50"/>
        <v>60.190473818904806</v>
      </c>
      <c r="U49" s="21">
        <f t="shared" si="51"/>
        <v>38.639312697352473</v>
      </c>
      <c r="V49" s="21">
        <f t="shared" si="52"/>
        <v>41.397005307350845</v>
      </c>
      <c r="W49" s="174" t="str">
        <f t="shared" si="53"/>
        <v xml:space="preserve">
GoB</v>
      </c>
      <c r="X49" s="33">
        <f t="shared" si="54"/>
        <v>0</v>
      </c>
      <c r="Y49" s="32">
        <f t="shared" si="55"/>
        <v>2</v>
      </c>
      <c r="Z49" s="32">
        <f t="shared" si="56"/>
        <v>4</v>
      </c>
      <c r="AA49" s="32">
        <f t="shared" si="57"/>
        <v>3</v>
      </c>
      <c r="AB49" s="32">
        <f t="shared" si="58"/>
        <v>1</v>
      </c>
      <c r="AC49" s="32">
        <f t="shared" si="59"/>
        <v>8</v>
      </c>
      <c r="AD49" s="32">
        <f t="shared" si="60"/>
        <v>0</v>
      </c>
      <c r="AE49" s="32">
        <f t="shared" si="61"/>
        <v>0</v>
      </c>
      <c r="AF49" s="32">
        <f t="shared" si="62"/>
        <v>9</v>
      </c>
      <c r="AG49" s="32">
        <f t="shared" si="63"/>
        <v>6</v>
      </c>
      <c r="AH49" s="32">
        <f t="shared" si="64"/>
        <v>5</v>
      </c>
      <c r="AI49" s="32">
        <f t="shared" si="65"/>
        <v>7</v>
      </c>
      <c r="AJ49" s="33">
        <f t="shared" si="66"/>
        <v>0</v>
      </c>
      <c r="AK49" s="32">
        <f t="shared" si="67"/>
        <v>98.957581264675213</v>
      </c>
      <c r="AL49" s="32">
        <f t="shared" si="68"/>
        <v>74.238313876081946</v>
      </c>
      <c r="AM49" s="32">
        <f t="shared" si="69"/>
        <v>94.064957722014171</v>
      </c>
      <c r="AN49" s="32">
        <f t="shared" si="70"/>
        <v>100</v>
      </c>
      <c r="AO49" s="32">
        <f t="shared" si="71"/>
        <v>30.684504135466124</v>
      </c>
      <c r="AP49" s="32">
        <f t="shared" si="72"/>
        <v>0</v>
      </c>
      <c r="AQ49" s="32">
        <f t="shared" si="73"/>
        <v>0</v>
      </c>
      <c r="AR49" s="32">
        <f t="shared" si="74"/>
        <v>2.5512815235685733</v>
      </c>
      <c r="AS49" s="32">
        <f t="shared" si="75"/>
        <v>64.19506318160353</v>
      </c>
      <c r="AT49" s="32">
        <f t="shared" si="76"/>
        <v>68.7766729198745</v>
      </c>
      <c r="AU49" s="32">
        <f t="shared" si="77"/>
        <v>51.431169333927848</v>
      </c>
      <c r="AV49" s="7">
        <f t="array" ref="AV49">_xlfn.IFS(BK49=0,0,BK49&gt;0,(LOG(0.01*BZ49/10^-BK49)))</f>
        <v>0</v>
      </c>
      <c r="AW49" s="8">
        <f t="array" ref="AW49">_xlfn.IFS(BL49=0,0,BL49&gt;0,(LOG(0.01*CA49/10^-BL49)))</f>
        <v>59.563037042935782</v>
      </c>
      <c r="AX49" s="8">
        <f t="array" ref="AX49">_xlfn.IFS(BM49=0,0,BM49&gt;0,(LOG(0.01*CB49/10^-BM49)))</f>
        <v>44.684392877179476</v>
      </c>
      <c r="AY49" s="8">
        <f t="array" ref="AY49">_xlfn.IFS(BN49=0,0,BN49&gt;0,(LOG(0.01*CC49/10^-BN49)))</f>
        <v>56.618143750432814</v>
      </c>
      <c r="AZ49" s="8">
        <f t="array" ref="AZ49">_xlfn.IFS(BO49=0,0,BO49&gt;0,(LOG(0.01*CD49/10^-BO49)))</f>
        <v>60.190473818904806</v>
      </c>
      <c r="BA49" s="8">
        <f t="array" ref="BA49">_xlfn.IFS(BP49=0,0,BP49&gt;0,(LOG(0.01*CE49/10^-BP49)))</f>
        <v>18.469148428118498</v>
      </c>
      <c r="BB49" s="8">
        <f t="array" ref="BB49">_xlfn.IFS(BQ49=0,0,BQ49&gt;0,(LOG(0.01*CF49/10^-BQ49)))</f>
        <v>0</v>
      </c>
      <c r="BC49" s="8">
        <f t="array" ref="BC49">_xlfn.IFS(BR49=0,0,BR49&gt;0,(LOG(0.01*CG49/10^-BR49)))</f>
        <v>0</v>
      </c>
      <c r="BD49" s="8">
        <f t="array" ref="BD49">_xlfn.IFS(BS49=0,0,BS49&gt;0,(LOG(0.01*CH49/10^-BS49)))</f>
        <v>1.5356284374900977</v>
      </c>
      <c r="BE49" s="8">
        <f t="array" ref="BE49">_xlfn.IFS(BT49=0,0,BT49&gt;0,(LOG(0.01*CI49/10^-BT49)))</f>
        <v>38.639312697352473</v>
      </c>
      <c r="BF49" s="8">
        <f t="array" ref="BF49">_xlfn.IFS(BU49=0,0,BU49&gt;0,(LOG(0.01*CJ49/10^-BU49)))</f>
        <v>41.397005307350845</v>
      </c>
      <c r="BG49" s="8">
        <f t="array" ref="BG49">_xlfn.IFS(BV49=0,0,BV49&gt;0,(LOG(0.01*CK49/10^-BV49)))</f>
        <v>30.956664512694438</v>
      </c>
      <c r="BH49" s="8">
        <f t="array" ref="BH49">_xlfn.IFS(BW49=0,0,BW49&gt;0,(LOG(0.01*CL49/10^-BW49)))</f>
        <v>0</v>
      </c>
      <c r="BI49" s="8">
        <f t="array" ref="BI49">_xlfn.IFS(BX49=0,0,BX49&gt;0,(LOG(0.01*CM49/10^-BX49)))</f>
        <v>16.103812730851168</v>
      </c>
      <c r="BJ49" s="8">
        <f t="array" ref="BJ49">_xlfn.IFS(BY49=0,0,BY49&gt;0,(LOG(0.01*CN49/10^-BY49)))</f>
        <v>9.423594324195312</v>
      </c>
      <c r="BK49" s="33">
        <f t="shared" si="82"/>
        <v>0</v>
      </c>
      <c r="BL49" s="32">
        <f t="shared" si="83"/>
        <v>60.671722643553629</v>
      </c>
      <c r="BM49" s="32">
        <f t="shared" si="84"/>
        <v>45.807770961145195</v>
      </c>
      <c r="BN49" s="32">
        <f t="shared" si="85"/>
        <v>57.715053763440864</v>
      </c>
      <c r="BO49" s="32">
        <f t="shared" si="86"/>
        <v>61.286407766990294</v>
      </c>
      <c r="BP49" s="32">
        <f t="shared" si="87"/>
        <v>19.559164733178655</v>
      </c>
      <c r="BQ49" s="32">
        <f t="shared" si="88"/>
        <v>0</v>
      </c>
      <c r="BR49" s="32">
        <f t="shared" si="89"/>
        <v>0</v>
      </c>
      <c r="BS49" s="32">
        <f t="shared" si="90"/>
        <v>2.8167947191862353</v>
      </c>
      <c r="BT49" s="32">
        <f t="shared" si="91"/>
        <v>39.737582005623246</v>
      </c>
      <c r="BU49" s="32">
        <f t="shared" si="92"/>
        <v>42.491803278688522</v>
      </c>
      <c r="BV49" s="32">
        <f t="shared" si="93"/>
        <v>32.101387708864344</v>
      </c>
      <c r="BW49" s="32">
        <f t="shared" si="94"/>
        <v>0</v>
      </c>
      <c r="BX49" s="32">
        <f t="shared" si="95"/>
        <v>17.379454926624739</v>
      </c>
      <c r="BY49" s="32">
        <f t="shared" si="96"/>
        <v>10.63429571303587</v>
      </c>
      <c r="BZ49" s="38"/>
      <c r="CA49" s="36">
        <v>7.7859999999999996</v>
      </c>
      <c r="CB49" s="36">
        <v>7.5270000000000001</v>
      </c>
      <c r="CC49" s="36">
        <v>8</v>
      </c>
      <c r="CD49" s="36">
        <v>8.0180000000000007</v>
      </c>
      <c r="CE49" s="36">
        <v>8.1280000000000001</v>
      </c>
      <c r="CF49" s="36"/>
      <c r="CG49" s="36"/>
      <c r="CH49" s="40">
        <v>5.234</v>
      </c>
      <c r="CI49" s="36">
        <v>7.9749999999999996</v>
      </c>
      <c r="CJ49" s="36">
        <v>8.0389999999999997</v>
      </c>
      <c r="CK49" s="36">
        <v>7.1660000000000004</v>
      </c>
      <c r="CL49" s="36"/>
      <c r="CM49" s="36">
        <v>5.3010000000000002</v>
      </c>
      <c r="CN49" s="36">
        <v>6.1559999999999997</v>
      </c>
      <c r="CO49" s="30"/>
      <c r="CP49" s="158"/>
      <c r="CQ49" s="159">
        <v>560</v>
      </c>
      <c r="CR49" s="159">
        <v>313.60000000000002</v>
      </c>
      <c r="CS49" s="159">
        <v>214.7</v>
      </c>
      <c r="CT49" s="159">
        <v>303</v>
      </c>
      <c r="CU49" s="159">
        <v>67.44</v>
      </c>
      <c r="CV49" s="159"/>
      <c r="CW49" s="159"/>
      <c r="CX49" s="210">
        <v>26.03</v>
      </c>
      <c r="CY49" s="159">
        <v>424</v>
      </c>
      <c r="CZ49" s="159">
        <v>51.84</v>
      </c>
      <c r="DA49" s="159">
        <v>226.7</v>
      </c>
      <c r="DB49" s="159"/>
      <c r="DC49" s="159">
        <v>248.7</v>
      </c>
      <c r="DD49" s="159">
        <v>243.1</v>
      </c>
      <c r="DE49" s="206" t="str">
        <f>IF(VLOOKUP($A49,'B-Ligands'!$A:$G,3,FALSE)="","",VLOOKUP($A49,'B-Ligands'!$A:$G,3,FALSE))</f>
        <v/>
      </c>
      <c r="DF49" s="207" t="str">
        <f>IF(VLOOKUP($A49,'B-Ligands'!$A:$G,4,FALSE)="","",VLOOKUP($A49,'B-Ligands'!$A:$G,4,FALSE))</f>
        <v>WIN55212-2</v>
      </c>
      <c r="DG49" s="158">
        <v>17.646062658046599</v>
      </c>
      <c r="DH49" s="159">
        <v>16.788050591396214</v>
      </c>
      <c r="DI49" s="159">
        <v>5.6180917008959534</v>
      </c>
      <c r="DJ49" s="159">
        <v>16.349151409591176</v>
      </c>
      <c r="DK49" s="159">
        <v>14.260369500480481</v>
      </c>
      <c r="DL49" s="159">
        <v>8.8226707368834205</v>
      </c>
      <c r="DM49" s="159">
        <v>12.262987127035389</v>
      </c>
      <c r="DN49" s="159">
        <v>11.353750228861363</v>
      </c>
      <c r="DO49" s="159">
        <v>14.590137743729299</v>
      </c>
      <c r="DP49" s="159">
        <v>12.900168742818897</v>
      </c>
      <c r="DQ49" s="159">
        <v>8.0556112506060913</v>
      </c>
      <c r="DR49" s="159">
        <v>10.625493577649943</v>
      </c>
      <c r="DS49" s="159">
        <v>9.5727162120476343</v>
      </c>
      <c r="DT49" s="159">
        <v>14.640723636620416</v>
      </c>
      <c r="DU49" s="159">
        <v>25.815430401345328</v>
      </c>
      <c r="DV49" s="75">
        <f t="shared" si="97"/>
        <v>0</v>
      </c>
      <c r="DW49" s="76">
        <f t="shared" si="98"/>
        <v>33.357059353097078</v>
      </c>
      <c r="DX49" s="76">
        <f t="shared" si="99"/>
        <v>55.819665590361971</v>
      </c>
      <c r="DY49" s="76">
        <f t="shared" si="100"/>
        <v>13.132180051500834</v>
      </c>
      <c r="DZ49" s="76">
        <f t="shared" si="101"/>
        <v>21.247696280926725</v>
      </c>
      <c r="EA49" s="76">
        <f t="shared" si="102"/>
        <v>7.643943881761925</v>
      </c>
      <c r="EB49" s="76">
        <f t="shared" si="103"/>
        <v>0</v>
      </c>
      <c r="EC49" s="76">
        <f t="shared" si="104"/>
        <v>0</v>
      </c>
      <c r="ED49" s="76">
        <f t="shared" si="105"/>
        <v>1.7840818542777257</v>
      </c>
      <c r="EE49" s="76">
        <f t="shared" si="106"/>
        <v>32.86778711604272</v>
      </c>
      <c r="EF49" s="76">
        <f t="shared" si="107"/>
        <v>6.4352658522467356</v>
      </c>
      <c r="EG49" s="76">
        <f t="shared" si="108"/>
        <v>21.335479462041103</v>
      </c>
      <c r="EH49" s="76">
        <f t="shared" si="109"/>
        <v>0</v>
      </c>
      <c r="EI49" s="76">
        <f t="shared" si="110"/>
        <v>16.986865278840035</v>
      </c>
      <c r="EJ49" s="76">
        <f t="shared" si="111"/>
        <v>9.4168486142044436</v>
      </c>
    </row>
    <row r="50" spans="1:140" s="29" customFormat="1" x14ac:dyDescent="0.2">
      <c r="A50" s="35" t="s">
        <v>187</v>
      </c>
      <c r="B50" t="str">
        <f>IF(VLOOKUP($A50,'B-Ligands'!$A:$G,5,FALSE)="","",VLOOKUP($A50,'B-Ligands'!$A:$G,5,FALSE))</f>
        <v>Guide To Pharmacology</v>
      </c>
      <c r="C50" s="19">
        <f>IF(VLOOKUP($A50,'B-Ligands'!$A:$G,6,FALSE)="","",VLOOKUP($A50,'B-Ligands'!$A:$G,6,FALSE))</f>
        <v>1697</v>
      </c>
      <c r="D50" t="str">
        <f>IF(VLOOKUP($A50,'B-Ligands'!$A:$G,7,FALSE)="","",VLOOKUP($A50,'B-Ligands'!$A:$G,7,FALSE))</f>
        <v>Phys</v>
      </c>
      <c r="E50" s="20" t="str">
        <f t="shared" si="78"/>
        <v/>
      </c>
      <c r="F50" s="19">
        <f t="shared" si="79"/>
        <v>1</v>
      </c>
      <c r="G50" s="19">
        <f t="shared" si="80"/>
        <v>1</v>
      </c>
      <c r="H50" s="19">
        <f t="shared" si="81"/>
        <v>1</v>
      </c>
      <c r="I50" s="238">
        <f t="shared" si="39"/>
        <v>3</v>
      </c>
      <c r="J50" s="174" t="str">
        <f t="shared" si="40"/>
        <v xml:space="preserve">
Gq/11
</v>
      </c>
      <c r="K50" s="20">
        <f t="shared" si="41"/>
        <v>0</v>
      </c>
      <c r="L50" s="19">
        <f t="shared" si="42"/>
        <v>3</v>
      </c>
      <c r="M50" s="19">
        <f t="shared" si="43"/>
        <v>1</v>
      </c>
      <c r="N50" s="19">
        <f t="shared" si="44"/>
        <v>2</v>
      </c>
      <c r="O50" s="20">
        <f t="shared" si="45"/>
        <v>0</v>
      </c>
      <c r="P50" s="19">
        <f t="shared" si="46"/>
        <v>60.32088733524683</v>
      </c>
      <c r="Q50" s="19">
        <f t="shared" si="47"/>
        <v>100</v>
      </c>
      <c r="R50" s="19">
        <f t="shared" si="48"/>
        <v>85.785733621428619</v>
      </c>
      <c r="S50" s="20">
        <f t="shared" si="49"/>
        <v>0</v>
      </c>
      <c r="T50" s="21">
        <f t="shared" si="50"/>
        <v>40.902979955508322</v>
      </c>
      <c r="U50" s="21">
        <f t="shared" si="51"/>
        <v>67.808982530679387</v>
      </c>
      <c r="V50" s="21">
        <f t="shared" si="52"/>
        <v>58.170433125169687</v>
      </c>
      <c r="W50" s="174" t="str">
        <f t="shared" si="53"/>
        <v xml:space="preserve">
G11</v>
      </c>
      <c r="X50" s="33">
        <f t="shared" si="54"/>
        <v>0</v>
      </c>
      <c r="Y50" s="32">
        <f t="shared" si="55"/>
        <v>10</v>
      </c>
      <c r="Z50" s="32">
        <f t="shared" si="56"/>
        <v>11</v>
      </c>
      <c r="AA50" s="32">
        <f t="shared" si="57"/>
        <v>9</v>
      </c>
      <c r="AB50" s="32">
        <f t="shared" si="58"/>
        <v>8</v>
      </c>
      <c r="AC50" s="32">
        <f t="shared" si="59"/>
        <v>6</v>
      </c>
      <c r="AD50" s="32">
        <f t="shared" si="60"/>
        <v>4</v>
      </c>
      <c r="AE50" s="32">
        <f t="shared" si="61"/>
        <v>1</v>
      </c>
      <c r="AF50" s="32">
        <f t="shared" si="62"/>
        <v>2</v>
      </c>
      <c r="AG50" s="32">
        <f t="shared" si="63"/>
        <v>7</v>
      </c>
      <c r="AH50" s="32">
        <f t="shared" si="64"/>
        <v>3</v>
      </c>
      <c r="AI50" s="32">
        <f t="shared" si="65"/>
        <v>5</v>
      </c>
      <c r="AJ50" s="33">
        <f t="shared" si="66"/>
        <v>0</v>
      </c>
      <c r="AK50" s="32">
        <f t="shared" si="67"/>
        <v>19.979937706944884</v>
      </c>
      <c r="AL50" s="32">
        <f t="shared" si="68"/>
        <v>8.7024288946035249</v>
      </c>
      <c r="AM50" s="32">
        <f t="shared" si="69"/>
        <v>45.95423651847166</v>
      </c>
      <c r="AN50" s="32">
        <f t="shared" si="70"/>
        <v>48.730102079078534</v>
      </c>
      <c r="AO50" s="32">
        <f t="shared" si="71"/>
        <v>60.32088733524683</v>
      </c>
      <c r="AP50" s="32">
        <f t="shared" si="72"/>
        <v>82.284867404551903</v>
      </c>
      <c r="AQ50" s="32">
        <f t="shared" si="73"/>
        <v>100</v>
      </c>
      <c r="AR50" s="32">
        <f t="shared" si="74"/>
        <v>97.070514128382911</v>
      </c>
      <c r="AS50" s="32">
        <f t="shared" si="75"/>
        <v>53.017794732122844</v>
      </c>
      <c r="AT50" s="32">
        <f t="shared" si="76"/>
        <v>85.785733621428619</v>
      </c>
      <c r="AU50" s="32">
        <f t="shared" si="77"/>
        <v>61.326842352043407</v>
      </c>
      <c r="AV50" s="7">
        <f t="array" ref="AV50">_xlfn.IFS(BK50=0,0,BK50&gt;0,(LOG(0.01*BZ50/10^-BK50)))</f>
        <v>0</v>
      </c>
      <c r="AW50" s="8">
        <f t="array" ref="AW50">_xlfn.IFS(BL50=0,0,BL50&gt;0,(LOG(0.01*CA50/10^-BL50)))</f>
        <v>13.548192469342879</v>
      </c>
      <c r="AX50" s="8">
        <f t="array" ref="AX50">_xlfn.IFS(BM50=0,0,BM50&gt;0,(LOG(0.01*CB50/10^-BM50)))</f>
        <v>5.9010284888864994</v>
      </c>
      <c r="AY50" s="8">
        <f t="array" ref="AY50">_xlfn.IFS(BN50=0,0,BN50&gt;0,(LOG(0.01*CC50/10^-BN50)))</f>
        <v>31.161100212917535</v>
      </c>
      <c r="AZ50" s="8">
        <f t="array" ref="AZ50">_xlfn.IFS(BO50=0,0,BO50&gt;0,(LOG(0.01*CD50/10^-BO50)))</f>
        <v>33.043386405984599</v>
      </c>
      <c r="BA50" s="8">
        <f t="array" ref="BA50">_xlfn.IFS(BP50=0,0,BP50&gt;0,(LOG(0.01*CE50/10^-BP50)))</f>
        <v>40.902979955508322</v>
      </c>
      <c r="BB50" s="8">
        <f t="array" ref="BB50">_xlfn.IFS(BQ50=0,0,BQ50&gt;0,(LOG(0.01*CF50/10^-BQ50)))</f>
        <v>55.796531363745302</v>
      </c>
      <c r="BC50" s="8">
        <f t="array" ref="BC50">_xlfn.IFS(BR50=0,0,BR50&gt;0,(LOG(0.01*CG50/10^-BR50)))</f>
        <v>67.808982530679387</v>
      </c>
      <c r="BD50" s="8">
        <f t="array" ref="BD50">_xlfn.IFS(BS50=0,0,BS50&gt;0,(LOG(0.01*CH50/10^-BS50)))</f>
        <v>65.822527967755832</v>
      </c>
      <c r="BE50" s="8">
        <f t="array" ref="BE50">_xlfn.IFS(BT50=0,0,BT50&gt;0,(LOG(0.01*CI50/10^-BT50)))</f>
        <v>35.950827168056641</v>
      </c>
      <c r="BF50" s="8">
        <f t="array" ref="BF50">_xlfn.IFS(BU50=0,0,BU50&gt;0,(LOG(0.01*CJ50/10^-BU50)))</f>
        <v>58.170433125169687</v>
      </c>
      <c r="BG50" s="8">
        <f t="array" ref="BG50">_xlfn.IFS(BV50=0,0,BV50&gt;0,(LOG(0.01*CK50/10^-BV50)))</f>
        <v>41.585107817114405</v>
      </c>
      <c r="BH50" s="8">
        <f t="array" ref="BH50">_xlfn.IFS(BW50=0,0,BW50&gt;0,(LOG(0.01*CL50/10^-BW50)))</f>
        <v>27.558347571972803</v>
      </c>
      <c r="BI50" s="8">
        <f t="array" ref="BI50">_xlfn.IFS(BX50=0,0,BX50&gt;0,(LOG(0.01*CM50/10^-BX50)))</f>
        <v>43.257275568730932</v>
      </c>
      <c r="BJ50" s="8">
        <f t="array" ref="BJ50">_xlfn.IFS(BY50=0,0,BY50&gt;0,(LOG(0.01*CN50/10^-BY50)))</f>
        <v>36.723273419505745</v>
      </c>
      <c r="BK50" s="33">
        <f t="shared" si="82"/>
        <v>0</v>
      </c>
      <c r="BL50" s="32">
        <f t="shared" si="83"/>
        <v>14.669555796316359</v>
      </c>
      <c r="BM50" s="32">
        <f t="shared" si="84"/>
        <v>7.0201577563540756</v>
      </c>
      <c r="BN50" s="32">
        <f t="shared" si="85"/>
        <v>32.258064516129032</v>
      </c>
      <c r="BO50" s="32">
        <f t="shared" si="86"/>
        <v>34.122168284789645</v>
      </c>
      <c r="BP50" s="32">
        <f t="shared" si="87"/>
        <v>41.937354988399072</v>
      </c>
      <c r="BQ50" s="32">
        <f t="shared" si="88"/>
        <v>56.8166644411804</v>
      </c>
      <c r="BR50" s="32">
        <f t="shared" si="89"/>
        <v>68.83682599481989</v>
      </c>
      <c r="BS50" s="32">
        <f t="shared" si="90"/>
        <v>66.875879233849147</v>
      </c>
      <c r="BT50" s="32">
        <f t="shared" si="91"/>
        <v>37.066541705716965</v>
      </c>
      <c r="BU50" s="32">
        <f t="shared" si="92"/>
        <v>59.286885245901637</v>
      </c>
      <c r="BV50" s="32">
        <f t="shared" si="93"/>
        <v>42.778249787595584</v>
      </c>
      <c r="BW50" s="32">
        <f t="shared" si="94"/>
        <v>28.630412890231622</v>
      </c>
      <c r="BX50" s="32">
        <f t="shared" si="95"/>
        <v>44.332634521313764</v>
      </c>
      <c r="BY50" s="32">
        <f t="shared" si="96"/>
        <v>37.790901137357828</v>
      </c>
      <c r="BZ50" s="38"/>
      <c r="CA50" s="36">
        <v>7.5620000000000003</v>
      </c>
      <c r="CB50" s="36">
        <v>7.601</v>
      </c>
      <c r="CC50" s="36">
        <v>7.9989999999999997</v>
      </c>
      <c r="CD50" s="36">
        <v>8.3409999999999993</v>
      </c>
      <c r="CE50" s="36">
        <v>9.2390000000000008</v>
      </c>
      <c r="CF50" s="36">
        <v>9.5470000000000006</v>
      </c>
      <c r="CG50" s="36">
        <v>9.3789999999999996</v>
      </c>
      <c r="CH50" s="36">
        <v>8.8439999999999994</v>
      </c>
      <c r="CI50" s="36">
        <v>7.6609999999999996</v>
      </c>
      <c r="CJ50" s="36">
        <v>7.6479999999999997</v>
      </c>
      <c r="CK50" s="36">
        <v>6.41</v>
      </c>
      <c r="CL50" s="36">
        <v>8.4710000000000001</v>
      </c>
      <c r="CM50" s="36">
        <v>8.407</v>
      </c>
      <c r="CN50" s="36">
        <v>8.5579999999999998</v>
      </c>
      <c r="CO50" s="30"/>
      <c r="CP50" s="158"/>
      <c r="CQ50" s="159">
        <v>135.4</v>
      </c>
      <c r="CR50" s="159">
        <v>48.06</v>
      </c>
      <c r="CS50" s="159">
        <v>120</v>
      </c>
      <c r="CT50" s="159">
        <v>168.7</v>
      </c>
      <c r="CU50" s="159">
        <v>144.6</v>
      </c>
      <c r="CV50" s="159">
        <v>425.5</v>
      </c>
      <c r="CW50" s="159">
        <v>584.70000000000005</v>
      </c>
      <c r="CX50" s="159">
        <v>618</v>
      </c>
      <c r="CY50" s="159">
        <v>395.5</v>
      </c>
      <c r="CZ50" s="159">
        <v>72.33</v>
      </c>
      <c r="DA50" s="159">
        <v>302.10000000000002</v>
      </c>
      <c r="DB50" s="159">
        <v>852.9</v>
      </c>
      <c r="DC50" s="159">
        <v>634.4</v>
      </c>
      <c r="DD50" s="159">
        <v>863.9</v>
      </c>
      <c r="DE50" s="206" t="str">
        <f>IF(VLOOKUP($A50,'B-Ligands'!$A:$G,3,FALSE)="","",VLOOKUP($A50,'B-Ligands'!$A:$G,3,FALSE))</f>
        <v/>
      </c>
      <c r="DF50" s="207" t="str">
        <f>IF(VLOOKUP($A50,'B-Ligands'!$A:$G,4,FALSE)="","",VLOOKUP($A50,'B-Ligands'!$A:$G,4,FALSE))</f>
        <v>Orexin-A</v>
      </c>
      <c r="DG50" s="158">
        <v>11.37268881066006</v>
      </c>
      <c r="DH50" s="159">
        <v>6.8685341136426734</v>
      </c>
      <c r="DI50" s="159">
        <v>1.7443275514931764</v>
      </c>
      <c r="DJ50" s="159">
        <v>2.9700769484410716</v>
      </c>
      <c r="DK50" s="159">
        <v>15.123306222560503</v>
      </c>
      <c r="DL50" s="159">
        <v>8.9767978464889566</v>
      </c>
      <c r="DM50" s="159">
        <v>2.1975896307443001</v>
      </c>
      <c r="DN50" s="159">
        <v>4.3904312605373752</v>
      </c>
      <c r="DO50" s="159">
        <v>2.9384298845258741</v>
      </c>
      <c r="DP50" s="159">
        <v>6.245069997114153</v>
      </c>
      <c r="DQ50" s="159">
        <v>4.9880572052116001</v>
      </c>
      <c r="DR50" s="159">
        <v>8.9410075509901965</v>
      </c>
      <c r="DS50" s="159">
        <v>8.8652193462193978</v>
      </c>
      <c r="DT50" s="159">
        <v>5.9441550782757107</v>
      </c>
      <c r="DU50" s="159">
        <v>5.988108197876663</v>
      </c>
      <c r="DV50" s="75">
        <f t="shared" si="97"/>
        <v>0</v>
      </c>
      <c r="DW50" s="76">
        <f t="shared" si="98"/>
        <v>19.713085464780733</v>
      </c>
      <c r="DX50" s="76">
        <f t="shared" si="99"/>
        <v>27.552164706026549</v>
      </c>
      <c r="DY50" s="76">
        <f t="shared" si="100"/>
        <v>40.402993620412893</v>
      </c>
      <c r="DZ50" s="76">
        <f t="shared" si="101"/>
        <v>11.154968200560424</v>
      </c>
      <c r="EA50" s="76">
        <f t="shared" si="102"/>
        <v>16.108193865205127</v>
      </c>
      <c r="EB50" s="76">
        <f t="shared" si="103"/>
        <v>193.62122665999644</v>
      </c>
      <c r="EC50" s="76">
        <f t="shared" si="104"/>
        <v>133.17598324690195</v>
      </c>
      <c r="ED50" s="76">
        <f t="shared" si="105"/>
        <v>210.31640171319469</v>
      </c>
      <c r="EE50" s="76">
        <f t="shared" si="106"/>
        <v>63.329954697507084</v>
      </c>
      <c r="EF50" s="76">
        <f t="shared" si="107"/>
        <v>14.500635623109632</v>
      </c>
      <c r="EG50" s="76">
        <f t="shared" si="108"/>
        <v>33.788138336438728</v>
      </c>
      <c r="EH50" s="76">
        <f t="shared" si="109"/>
        <v>96.207433419424873</v>
      </c>
      <c r="EI50" s="76">
        <f t="shared" si="110"/>
        <v>106.72669061387067</v>
      </c>
      <c r="EJ50" s="76">
        <f t="shared" si="111"/>
        <v>144.26927026908635</v>
      </c>
    </row>
    <row r="51" spans="1:140" s="29" customFormat="1" x14ac:dyDescent="0.2">
      <c r="A51" s="35" t="s">
        <v>112</v>
      </c>
      <c r="B51" t="str">
        <f>IF(VLOOKUP($A51,'B-Ligands'!$A:$G,5,FALSE)="","",VLOOKUP($A51,'B-Ligands'!$A:$G,5,FALSE))</f>
        <v>Guide To Pharmacology</v>
      </c>
      <c r="C51" s="19">
        <f>IF(VLOOKUP($A51,'B-Ligands'!$A:$G,6,FALSE)="","",VLOOKUP($A51,'B-Ligands'!$A:$G,6,FALSE))</f>
        <v>989</v>
      </c>
      <c r="D51" t="str">
        <f>IF(VLOOKUP($A51,'B-Ligands'!$A:$G,7,FALSE)="","",VLOOKUP($A51,'B-Ligands'!$A:$G,7,FALSE))</f>
        <v>Phys</v>
      </c>
      <c r="E51" s="20">
        <f t="shared" si="78"/>
        <v>1</v>
      </c>
      <c r="F51" s="19">
        <f t="shared" si="79"/>
        <v>1</v>
      </c>
      <c r="G51" s="19">
        <f t="shared" si="80"/>
        <v>1</v>
      </c>
      <c r="H51" s="19">
        <f t="shared" si="81"/>
        <v>1</v>
      </c>
      <c r="I51" s="238">
        <f t="shared" si="39"/>
        <v>4</v>
      </c>
      <c r="J51" s="174" t="str">
        <f t="shared" si="40"/>
        <v xml:space="preserve">
Gi/o
</v>
      </c>
      <c r="K51" s="20">
        <f t="shared" si="41"/>
        <v>4</v>
      </c>
      <c r="L51" s="19">
        <f t="shared" si="42"/>
        <v>1</v>
      </c>
      <c r="M51" s="19">
        <f t="shared" si="43"/>
        <v>2</v>
      </c>
      <c r="N51" s="19">
        <f t="shared" si="44"/>
        <v>3</v>
      </c>
      <c r="O51" s="20">
        <f t="shared" si="45"/>
        <v>34.601227928779799</v>
      </c>
      <c r="P51" s="19">
        <f t="shared" si="46"/>
        <v>100</v>
      </c>
      <c r="Q51" s="19">
        <f t="shared" si="47"/>
        <v>83.634718994166477</v>
      </c>
      <c r="R51" s="19">
        <f t="shared" si="48"/>
        <v>59.913787155865542</v>
      </c>
      <c r="S51" s="20">
        <f t="shared" si="49"/>
        <v>34.251565156855953</v>
      </c>
      <c r="T51" s="21">
        <f t="shared" si="50"/>
        <v>98.989449817666696</v>
      </c>
      <c r="U51" s="21">
        <f t="shared" si="51"/>
        <v>82.789548188876978</v>
      </c>
      <c r="V51" s="21">
        <f t="shared" si="52"/>
        <v>59.308328270519155</v>
      </c>
      <c r="W51" s="174" t="str">
        <f t="shared" si="53"/>
        <v xml:space="preserve">
GoA</v>
      </c>
      <c r="X51" s="33">
        <f t="shared" si="54"/>
        <v>12</v>
      </c>
      <c r="Y51" s="32">
        <f t="shared" si="55"/>
        <v>3</v>
      </c>
      <c r="Z51" s="32">
        <f t="shared" si="56"/>
        <v>9</v>
      </c>
      <c r="AA51" s="32">
        <f t="shared" si="57"/>
        <v>1</v>
      </c>
      <c r="AB51" s="32">
        <f t="shared" si="58"/>
        <v>2</v>
      </c>
      <c r="AC51" s="32">
        <f t="shared" si="59"/>
        <v>5</v>
      </c>
      <c r="AD51" s="32">
        <f t="shared" si="60"/>
        <v>7</v>
      </c>
      <c r="AE51" s="32">
        <f t="shared" si="61"/>
        <v>6</v>
      </c>
      <c r="AF51" s="32">
        <f t="shared" si="62"/>
        <v>4</v>
      </c>
      <c r="AG51" s="32">
        <f t="shared" si="63"/>
        <v>11</v>
      </c>
      <c r="AH51" s="32">
        <f t="shared" si="64"/>
        <v>8</v>
      </c>
      <c r="AI51" s="32">
        <f t="shared" si="65"/>
        <v>10</v>
      </c>
      <c r="AJ51" s="33">
        <f t="shared" si="66"/>
        <v>34.601227928779799</v>
      </c>
      <c r="AK51" s="32">
        <f t="shared" si="67"/>
        <v>90.504018604676702</v>
      </c>
      <c r="AL51" s="32">
        <f t="shared" si="68"/>
        <v>56.095366421156925</v>
      </c>
      <c r="AM51" s="32">
        <f t="shared" si="69"/>
        <v>100</v>
      </c>
      <c r="AN51" s="32">
        <f t="shared" si="70"/>
        <v>93.714822967218993</v>
      </c>
      <c r="AO51" s="32">
        <f t="shared" si="71"/>
        <v>80.752044939773441</v>
      </c>
      <c r="AP51" s="32">
        <f t="shared" si="72"/>
        <v>65.685856439759476</v>
      </c>
      <c r="AQ51" s="32">
        <f t="shared" si="73"/>
        <v>74.568584976919652</v>
      </c>
      <c r="AR51" s="32">
        <f t="shared" si="74"/>
        <v>83.634718994166477</v>
      </c>
      <c r="AS51" s="32">
        <f t="shared" si="75"/>
        <v>35.717425562120802</v>
      </c>
      <c r="AT51" s="32">
        <f t="shared" si="76"/>
        <v>59.913787155865542</v>
      </c>
      <c r="AU51" s="32">
        <f t="shared" si="77"/>
        <v>55.256574569490354</v>
      </c>
      <c r="AV51" s="7">
        <f t="array" ref="AV51">_xlfn.IFS(BK51=0,0,BK51&gt;0,(LOG(0.01*BZ51/10^-BK51)))</f>
        <v>34.251565156855953</v>
      </c>
      <c r="AW51" s="8">
        <f t="array" ref="AW51">_xlfn.IFS(BL51=0,0,BL51&gt;0,(LOG(0.01*CA51/10^-BL51)))</f>
        <v>89.589430079648167</v>
      </c>
      <c r="AX51" s="8">
        <f t="array" ref="AX51">_xlfn.IFS(BM51=0,0,BM51&gt;0,(LOG(0.01*CB51/10^-BM51)))</f>
        <v>55.528494593507389</v>
      </c>
      <c r="AY51" s="8">
        <f t="array" ref="AY51">_xlfn.IFS(BN51=0,0,BN51&gt;0,(LOG(0.01*CC51/10^-BN51)))</f>
        <v>98.989449817666696</v>
      </c>
      <c r="AZ51" s="8">
        <f t="array" ref="AZ51">_xlfn.IFS(BO51=0,0,BO51&gt;0,(LOG(0.01*CD51/10^-BO51)))</f>
        <v>92.76778765285043</v>
      </c>
      <c r="BA51" s="8">
        <f t="array" ref="BA51">_xlfn.IFS(BP51=0,0,BP51&gt;0,(LOG(0.01*CE51/10^-BP51)))</f>
        <v>79.936005002396683</v>
      </c>
      <c r="BB51" s="8">
        <f t="array" ref="BB51">_xlfn.IFS(BQ51=0,0,BQ51&gt;0,(LOG(0.01*CF51/10^-BQ51)))</f>
        <v>65.022067897740286</v>
      </c>
      <c r="BC51" s="8">
        <f t="array" ref="BC51">_xlfn.IFS(BR51=0,0,BR51&gt;0,(LOG(0.01*CG51/10^-BR51)))</f>
        <v>73.81503200547202</v>
      </c>
      <c r="BD51" s="8">
        <f t="array" ref="BD51">_xlfn.IFS(BS51=0,0,BS51&gt;0,(LOG(0.01*CH51/10^-BS51)))</f>
        <v>82.789548188876978</v>
      </c>
      <c r="BE51" s="8">
        <f t="array" ref="BE51">_xlfn.IFS(BT51=0,0,BT51&gt;0,(LOG(0.01*CI51/10^-BT51)))</f>
        <v>35.356483052978028</v>
      </c>
      <c r="BF51" s="8">
        <f t="array" ref="BF51">_xlfn.IFS(BU51=0,0,BU51&gt;0,(LOG(0.01*CJ51/10^-BU51)))</f>
        <v>59.308328270519155</v>
      </c>
      <c r="BG51" s="8">
        <f t="array" ref="BG51">_xlfn.IFS(BV51=0,0,BV51&gt;0,(LOG(0.01*CK51/10^-BV51)))</f>
        <v>54.698179154427237</v>
      </c>
      <c r="BH51" s="8">
        <f t="array" ref="BH51">_xlfn.IFS(BW51=0,0,BW51&gt;0,(LOG(0.01*CL51/10^-BW51)))</f>
        <v>18.657029363097113</v>
      </c>
      <c r="BI51" s="8">
        <f t="array" ref="BI51">_xlfn.IFS(BX51=0,0,BX51&gt;0,(LOG(0.01*CM51/10^-BX51)))</f>
        <v>28.582356878697809</v>
      </c>
      <c r="BJ51" s="8">
        <f t="array" ref="BJ51">_xlfn.IFS(BY51=0,0,BY51&gt;0,(LOG(0.01*CN51/10^-BY51)))</f>
        <v>68.083400827532159</v>
      </c>
      <c r="BK51" s="33">
        <f t="shared" si="82"/>
        <v>35.318432333129216</v>
      </c>
      <c r="BL51" s="32">
        <f t="shared" si="83"/>
        <v>90.61755146262189</v>
      </c>
      <c r="BM51" s="32">
        <f t="shared" si="84"/>
        <v>56.543967280163599</v>
      </c>
      <c r="BN51" s="32">
        <f t="shared" si="85"/>
        <v>100</v>
      </c>
      <c r="BO51" s="32">
        <f t="shared" si="86"/>
        <v>93.770226537216828</v>
      </c>
      <c r="BP51" s="32">
        <f t="shared" si="87"/>
        <v>80.916473317865425</v>
      </c>
      <c r="BQ51" s="32">
        <f t="shared" si="88"/>
        <v>66.030177593804254</v>
      </c>
      <c r="BR51" s="32">
        <f t="shared" si="89"/>
        <v>74.82929126442194</v>
      </c>
      <c r="BS51" s="32">
        <f t="shared" si="90"/>
        <v>83.800454496266639</v>
      </c>
      <c r="BT51" s="32">
        <f t="shared" si="91"/>
        <v>36.419868791002813</v>
      </c>
      <c r="BU51" s="32">
        <f t="shared" si="92"/>
        <v>60.254098360655746</v>
      </c>
      <c r="BV51" s="32">
        <f t="shared" si="93"/>
        <v>55.7065986972529</v>
      </c>
      <c r="BW51" s="32">
        <f t="shared" si="94"/>
        <v>19.741524001342732</v>
      </c>
      <c r="BX51" s="32">
        <f t="shared" si="95"/>
        <v>29.650593990216631</v>
      </c>
      <c r="BY51" s="32">
        <f t="shared" si="96"/>
        <v>69.160104986876647</v>
      </c>
      <c r="BZ51" s="31">
        <v>8.5730000000000004</v>
      </c>
      <c r="CA51" s="30">
        <v>9.3729999999999993</v>
      </c>
      <c r="CB51" s="30">
        <v>9.65</v>
      </c>
      <c r="CC51" s="30">
        <v>9.76</v>
      </c>
      <c r="CD51" s="30">
        <v>9.9440000000000008</v>
      </c>
      <c r="CE51" s="30">
        <v>10.46</v>
      </c>
      <c r="CF51" s="30">
        <v>9.8149999999999995</v>
      </c>
      <c r="CG51" s="30">
        <v>9.6769999999999996</v>
      </c>
      <c r="CH51" s="30">
        <v>9.7520000000000007</v>
      </c>
      <c r="CI51" s="30">
        <v>8.6419999999999995</v>
      </c>
      <c r="CJ51" s="30">
        <v>11.33</v>
      </c>
      <c r="CK51" s="30">
        <v>9.8079999999999998</v>
      </c>
      <c r="CL51" s="30">
        <v>8.2319999999999993</v>
      </c>
      <c r="CM51" s="30">
        <v>8.5459999999999994</v>
      </c>
      <c r="CN51" s="30">
        <v>8.3810000000000002</v>
      </c>
      <c r="CO51" s="30"/>
      <c r="CP51" s="160">
        <v>23.07</v>
      </c>
      <c r="CQ51" s="161">
        <v>836.4</v>
      </c>
      <c r="CR51" s="161">
        <v>387.1</v>
      </c>
      <c r="CS51" s="161">
        <v>372</v>
      </c>
      <c r="CT51" s="161">
        <v>463.6</v>
      </c>
      <c r="CU51" s="161">
        <v>279</v>
      </c>
      <c r="CV51" s="161">
        <v>494.5</v>
      </c>
      <c r="CW51" s="161">
        <v>635.6</v>
      </c>
      <c r="CX51" s="161">
        <v>774.4</v>
      </c>
      <c r="CY51" s="161">
        <v>388.6</v>
      </c>
      <c r="CZ51" s="161">
        <v>73.510000000000005</v>
      </c>
      <c r="DA51" s="161">
        <v>393.4</v>
      </c>
      <c r="DB51" s="161">
        <v>588.1</v>
      </c>
      <c r="DC51" s="161">
        <v>424.3</v>
      </c>
      <c r="DD51" s="161">
        <v>1581</v>
      </c>
      <c r="DE51" s="206" t="str">
        <f>IF(VLOOKUP($A51,'B-Ligands'!$A:$G,3,FALSE)="","",VLOOKUP($A51,'B-Ligands'!$A:$G,3,FALSE))</f>
        <v/>
      </c>
      <c r="DF51" s="207" t="str">
        <f>IF(VLOOKUP($A51,'B-Ligands'!$A:$G,4,FALSE)="","",VLOOKUP($A51,'B-Ligands'!$A:$G,4,FALSE))</f>
        <v>Endothelin-1</v>
      </c>
      <c r="DG51" s="160">
        <v>9.4812740092414298</v>
      </c>
      <c r="DH51" s="161">
        <v>28.987366975177466</v>
      </c>
      <c r="DI51" s="161">
        <v>8.3532505995441539</v>
      </c>
      <c r="DJ51" s="161">
        <v>9.5279642549712733</v>
      </c>
      <c r="DK51" s="161">
        <v>22.876809863059837</v>
      </c>
      <c r="DL51" s="161">
        <v>33.859330436205568</v>
      </c>
      <c r="DM51" s="161">
        <v>4.1448230013721199</v>
      </c>
      <c r="DN51" s="161">
        <v>6.0113550490603807</v>
      </c>
      <c r="DO51" s="161">
        <v>5.2929998687947597</v>
      </c>
      <c r="DP51" s="161">
        <v>21.631969868849566</v>
      </c>
      <c r="DQ51" s="161">
        <v>9.0599052063932568</v>
      </c>
      <c r="DR51" s="161">
        <v>10.748892162515578</v>
      </c>
      <c r="DS51" s="161">
        <v>22.213476561541874</v>
      </c>
      <c r="DT51" s="161">
        <v>14.307065524451044</v>
      </c>
      <c r="DU51" s="161">
        <v>18.991108835162741</v>
      </c>
      <c r="DV51" s="75">
        <f t="shared" si="97"/>
        <v>2.4332173057664606</v>
      </c>
      <c r="DW51" s="76">
        <f t="shared" si="98"/>
        <v>28.853948712079578</v>
      </c>
      <c r="DX51" s="76">
        <f t="shared" si="99"/>
        <v>46.341241099737211</v>
      </c>
      <c r="DY51" s="76">
        <f t="shared" si="100"/>
        <v>39.042967631402135</v>
      </c>
      <c r="DZ51" s="76">
        <f t="shared" si="101"/>
        <v>20.265063301006613</v>
      </c>
      <c r="EA51" s="76">
        <f t="shared" si="102"/>
        <v>8.2399739275903414</v>
      </c>
      <c r="EB51" s="76">
        <f t="shared" si="103"/>
        <v>119.30545642993648</v>
      </c>
      <c r="EC51" s="76">
        <f t="shared" si="104"/>
        <v>105.73323232660313</v>
      </c>
      <c r="ED51" s="76">
        <f t="shared" si="105"/>
        <v>146.30644609789766</v>
      </c>
      <c r="EE51" s="76">
        <f t="shared" si="106"/>
        <v>17.964152241150778</v>
      </c>
      <c r="EF51" s="76">
        <f t="shared" si="107"/>
        <v>8.1137714275560615</v>
      </c>
      <c r="EG51" s="76">
        <f t="shared" si="108"/>
        <v>36.599120546757078</v>
      </c>
      <c r="EH51" s="76">
        <f t="shared" si="109"/>
        <v>26.474919329744889</v>
      </c>
      <c r="EI51" s="76">
        <f t="shared" si="110"/>
        <v>29.65667552684814</v>
      </c>
      <c r="EJ51" s="76">
        <f t="shared" si="111"/>
        <v>83.249483414718782</v>
      </c>
    </row>
    <row r="52" spans="1:140" s="29" customFormat="1" x14ac:dyDescent="0.2">
      <c r="A52" s="35" t="s">
        <v>154</v>
      </c>
      <c r="B52" t="str">
        <f>IF(VLOOKUP($A52,'B-Ligands'!$A:$G,5,FALSE)="","",VLOOKUP($A52,'B-Ligands'!$A:$G,5,FALSE))</f>
        <v>Guide To Pharmacology</v>
      </c>
      <c r="C52" s="19">
        <f>IF(VLOOKUP($A52,'B-Ligands'!$A:$G,6,FALSE)="","",VLOOKUP($A52,'B-Ligands'!$A:$G,6,FALSE))</f>
        <v>911</v>
      </c>
      <c r="D52" t="str">
        <f>IF(VLOOKUP($A52,'B-Ligands'!$A:$G,7,FALSE)="","",VLOOKUP($A52,'B-Ligands'!$A:$G,7,FALSE))</f>
        <v>Phys</v>
      </c>
      <c r="E52" s="20" t="str">
        <f t="shared" si="78"/>
        <v/>
      </c>
      <c r="F52" s="19">
        <f t="shared" si="79"/>
        <v>1</v>
      </c>
      <c r="G52" s="19">
        <f t="shared" si="80"/>
        <v>1</v>
      </c>
      <c r="H52" s="19">
        <f t="shared" si="81"/>
        <v>1</v>
      </c>
      <c r="I52" s="238">
        <f t="shared" si="39"/>
        <v>3</v>
      </c>
      <c r="J52" s="174" t="str">
        <f t="shared" si="40"/>
        <v xml:space="preserve">
G12/13
</v>
      </c>
      <c r="K52" s="20">
        <f t="shared" si="41"/>
        <v>0</v>
      </c>
      <c r="L52" s="19">
        <f t="shared" si="42"/>
        <v>3</v>
      </c>
      <c r="M52" s="19">
        <f t="shared" si="43"/>
        <v>2</v>
      </c>
      <c r="N52" s="19">
        <f t="shared" si="44"/>
        <v>1</v>
      </c>
      <c r="O52" s="20">
        <f t="shared" si="45"/>
        <v>0</v>
      </c>
      <c r="P52" s="19">
        <f t="shared" si="46"/>
        <v>23.285925781839513</v>
      </c>
      <c r="Q52" s="19">
        <f t="shared" si="47"/>
        <v>45.720853227899546</v>
      </c>
      <c r="R52" s="19">
        <f t="shared" si="48"/>
        <v>100</v>
      </c>
      <c r="S52" s="20">
        <f t="shared" si="49"/>
        <v>0</v>
      </c>
      <c r="T52" s="21">
        <f t="shared" si="50"/>
        <v>17.28972724645568</v>
      </c>
      <c r="U52" s="21">
        <f t="shared" si="51"/>
        <v>33.947590883507871</v>
      </c>
      <c r="V52" s="21">
        <f t="shared" si="52"/>
        <v>74.249688023740873</v>
      </c>
      <c r="W52" s="174" t="str">
        <f t="shared" si="53"/>
        <v xml:space="preserve">
G12</v>
      </c>
      <c r="X52" s="33">
        <f t="shared" si="54"/>
        <v>0</v>
      </c>
      <c r="Y52" s="32">
        <f t="shared" si="55"/>
        <v>6</v>
      </c>
      <c r="Z52" s="32">
        <f t="shared" si="56"/>
        <v>5</v>
      </c>
      <c r="AA52" s="32">
        <f t="shared" si="57"/>
        <v>4</v>
      </c>
      <c r="AB52" s="32">
        <f t="shared" si="58"/>
        <v>7</v>
      </c>
      <c r="AC52" s="32">
        <f t="shared" si="59"/>
        <v>0</v>
      </c>
      <c r="AD52" s="32">
        <f t="shared" si="60"/>
        <v>0</v>
      </c>
      <c r="AE52" s="32">
        <f t="shared" si="61"/>
        <v>0</v>
      </c>
      <c r="AF52" s="32">
        <f t="shared" si="62"/>
        <v>0</v>
      </c>
      <c r="AG52" s="32">
        <f t="shared" si="63"/>
        <v>2</v>
      </c>
      <c r="AH52" s="32">
        <f t="shared" si="64"/>
        <v>1</v>
      </c>
      <c r="AI52" s="32">
        <f t="shared" si="65"/>
        <v>3</v>
      </c>
      <c r="AJ52" s="33">
        <f t="shared" si="66"/>
        <v>0</v>
      </c>
      <c r="AK52" s="32">
        <f t="shared" si="67"/>
        <v>17.750781587587028</v>
      </c>
      <c r="AL52" s="32">
        <f t="shared" si="68"/>
        <v>18.154458617800572</v>
      </c>
      <c r="AM52" s="32">
        <f t="shared" si="69"/>
        <v>23.285925781839513</v>
      </c>
      <c r="AN52" s="32">
        <f t="shared" si="70"/>
        <v>14.672255107401805</v>
      </c>
      <c r="AO52" s="32">
        <f t="shared" si="71"/>
        <v>0</v>
      </c>
      <c r="AP52" s="32">
        <f t="shared" si="72"/>
        <v>0</v>
      </c>
      <c r="AQ52" s="32">
        <f t="shared" si="73"/>
        <v>0</v>
      </c>
      <c r="AR52" s="32">
        <f t="shared" si="74"/>
        <v>0</v>
      </c>
      <c r="AS52" s="32">
        <f t="shared" si="75"/>
        <v>45.720853227899546</v>
      </c>
      <c r="AT52" s="32">
        <f t="shared" si="76"/>
        <v>100</v>
      </c>
      <c r="AU52" s="32">
        <f t="shared" si="77"/>
        <v>31.845552584079943</v>
      </c>
      <c r="AV52" s="7">
        <f t="array" ref="AV52">_xlfn.IFS(BK52=0,0,BK52&gt;0,(LOG(0.01*BZ52/10^-BK52)))</f>
        <v>0</v>
      </c>
      <c r="AW52" s="8">
        <f t="array" ref="AW52">_xlfn.IFS(BL52=0,0,BL52&gt;0,(LOG(0.01*CA52/10^-BL52)))</f>
        <v>13.179899950559005</v>
      </c>
      <c r="AX52" s="8">
        <f t="array" ref="AX52">_xlfn.IFS(BM52=0,0,BM52&gt;0,(LOG(0.01*CB52/10^-BM52)))</f>
        <v>13.479628886116066</v>
      </c>
      <c r="AY52" s="8">
        <f t="array" ref="AY52">_xlfn.IFS(BN52=0,0,BN52&gt;0,(LOG(0.01*CC52/10^-BN52)))</f>
        <v>17.28972724645568</v>
      </c>
      <c r="AZ52" s="8">
        <f t="array" ref="AZ52">_xlfn.IFS(BO52=0,0,BO52&gt;0,(LOG(0.01*CD52/10^-BO52)))</f>
        <v>10.894103643293226</v>
      </c>
      <c r="BA52" s="8">
        <f t="array" ref="BA52">_xlfn.IFS(BP52=0,0,BP52&gt;0,(LOG(0.01*CE52/10^-BP52)))</f>
        <v>0</v>
      </c>
      <c r="BB52" s="8">
        <f t="array" ref="BB52">_xlfn.IFS(BQ52=0,0,BQ52&gt;0,(LOG(0.01*CF52/10^-BQ52)))</f>
        <v>0</v>
      </c>
      <c r="BC52" s="8">
        <f t="array" ref="BC52">_xlfn.IFS(BR52=0,0,BR52&gt;0,(LOG(0.01*CG52/10^-BR52)))</f>
        <v>0</v>
      </c>
      <c r="BD52" s="8">
        <f t="array" ref="BD52">_xlfn.IFS(BS52=0,0,BS52&gt;0,(LOG(0.01*CH52/10^-BS52)))</f>
        <v>0</v>
      </c>
      <c r="BE52" s="8">
        <f t="array" ref="BE52">_xlfn.IFS(BT52=0,0,BT52&gt;0,(LOG(0.01*CI52/10^-BT52)))</f>
        <v>33.947590883507871</v>
      </c>
      <c r="BF52" s="8">
        <f t="array" ref="BF52">_xlfn.IFS(BU52=0,0,BU52&gt;0,(LOG(0.01*CJ52/10^-BU52)))</f>
        <v>74.249688023740873</v>
      </c>
      <c r="BG52" s="8">
        <f t="array" ref="BG52">_xlfn.IFS(BV52=0,0,BV52&gt;0,(LOG(0.01*CK52/10^-BV52)))</f>
        <v>23.645223443115707</v>
      </c>
      <c r="BH52" s="8">
        <f t="array" ref="BH52">_xlfn.IFS(BW52=0,0,BW52&gt;0,(LOG(0.01*CL52/10^-BW52)))</f>
        <v>14.873559261002187</v>
      </c>
      <c r="BI52" s="8">
        <f t="array" ref="BI52">_xlfn.IFS(BX52=0,0,BX52&gt;0,(LOG(0.01*CM52/10^-BX52)))</f>
        <v>14.725596745670277</v>
      </c>
      <c r="BJ52" s="8">
        <f t="array" ref="BJ52">_xlfn.IFS(BY52=0,0,BY52&gt;0,(LOG(0.01*CN52/10^-BY52)))</f>
        <v>23.242759347309413</v>
      </c>
      <c r="BK52" s="33">
        <f t="shared" si="82"/>
        <v>0</v>
      </c>
      <c r="BL52" s="32">
        <f t="shared" si="83"/>
        <v>14.268689057421449</v>
      </c>
      <c r="BM52" s="32">
        <f t="shared" si="84"/>
        <v>14.579316389132339</v>
      </c>
      <c r="BN52" s="32">
        <f t="shared" si="85"/>
        <v>18.400537634408604</v>
      </c>
      <c r="BO52" s="32">
        <f t="shared" si="86"/>
        <v>11.982200647249192</v>
      </c>
      <c r="BP52" s="32">
        <f t="shared" si="87"/>
        <v>0</v>
      </c>
      <c r="BQ52" s="32">
        <f t="shared" si="88"/>
        <v>0</v>
      </c>
      <c r="BR52" s="32">
        <f t="shared" si="89"/>
        <v>0</v>
      </c>
      <c r="BS52" s="32">
        <f t="shared" si="90"/>
        <v>0</v>
      </c>
      <c r="BT52" s="32">
        <f t="shared" si="91"/>
        <v>35.154639175257735</v>
      </c>
      <c r="BU52" s="32">
        <f t="shared" si="92"/>
        <v>75.393442622950815</v>
      </c>
      <c r="BV52" s="32">
        <f t="shared" si="93"/>
        <v>24.808836023789294</v>
      </c>
      <c r="BW52" s="32">
        <f t="shared" si="94"/>
        <v>16.012084592145015</v>
      </c>
      <c r="BX52" s="32">
        <f t="shared" si="95"/>
        <v>15.890985324947589</v>
      </c>
      <c r="BY52" s="32">
        <f t="shared" si="96"/>
        <v>24.370078740157481</v>
      </c>
      <c r="BZ52" s="31"/>
      <c r="CA52" s="30">
        <v>8.1509999999999998</v>
      </c>
      <c r="CB52" s="30">
        <v>7.9489999999999998</v>
      </c>
      <c r="CC52" s="30">
        <v>7.7480000000000002</v>
      </c>
      <c r="CD52" s="30">
        <v>8.1639999999999997</v>
      </c>
      <c r="CE52" s="30"/>
      <c r="CF52" s="30"/>
      <c r="CG52" s="30"/>
      <c r="CH52" s="30"/>
      <c r="CI52" s="30">
        <v>6.2080000000000002</v>
      </c>
      <c r="CJ52" s="30">
        <v>7.1820000000000004</v>
      </c>
      <c r="CK52" s="30">
        <v>6.8609999999999998</v>
      </c>
      <c r="CL52" s="30">
        <v>7.2690000000000001</v>
      </c>
      <c r="CM52" s="30">
        <v>6.8330000000000002</v>
      </c>
      <c r="CN52" s="30">
        <v>7.4589999999999996</v>
      </c>
      <c r="CO52" s="30"/>
      <c r="CP52" s="160"/>
      <c r="CQ52" s="161">
        <v>131.69999999999999</v>
      </c>
      <c r="CR52" s="161">
        <v>99.81</v>
      </c>
      <c r="CS52" s="161">
        <v>68.45</v>
      </c>
      <c r="CT52" s="161">
        <v>59.24</v>
      </c>
      <c r="CU52" s="161"/>
      <c r="CV52" s="161"/>
      <c r="CW52" s="161"/>
      <c r="CX52" s="161"/>
      <c r="CY52" s="161">
        <v>375.1</v>
      </c>
      <c r="CZ52" s="161">
        <v>91.98</v>
      </c>
      <c r="DA52" s="161">
        <v>175.2</v>
      </c>
      <c r="DB52" s="161">
        <v>477</v>
      </c>
      <c r="DC52" s="161">
        <v>227.4</v>
      </c>
      <c r="DD52" s="161">
        <v>557.1</v>
      </c>
      <c r="DE52" s="206" t="str">
        <f>IF(VLOOKUP($A52,'B-Ligands'!$A:$G,3,FALSE)="","",VLOOKUP($A52,'B-Ligands'!$A:$G,3,FALSE))</f>
        <v/>
      </c>
      <c r="DF52" s="207" t="str">
        <f>IF(VLOOKUP($A52,'B-Ligands'!$A:$G,4,FALSE)="","",VLOOKUP($A52,'B-Ligands'!$A:$G,4,FALSE))</f>
        <v>Sphingosine 1-phosphate</v>
      </c>
      <c r="DG52" s="160">
        <v>4.3360321487854243</v>
      </c>
      <c r="DH52" s="161">
        <v>11.62940357936464</v>
      </c>
      <c r="DI52" s="161">
        <v>9.3605555524655752</v>
      </c>
      <c r="DJ52" s="161">
        <v>4.6367657782724452</v>
      </c>
      <c r="DK52" s="161">
        <v>6.8283920362670001</v>
      </c>
      <c r="DL52" s="161">
        <v>3.3362449383749433</v>
      </c>
      <c r="DM52" s="161">
        <v>6.1882802490544977</v>
      </c>
      <c r="DN52" s="161">
        <v>3.331731199575704</v>
      </c>
      <c r="DO52" s="161">
        <v>3.5464921682503681</v>
      </c>
      <c r="DP52" s="161">
        <v>3.7910153769908201</v>
      </c>
      <c r="DQ52" s="161">
        <v>3.7747036099705551</v>
      </c>
      <c r="DR52" s="161">
        <v>6.3640154107174345</v>
      </c>
      <c r="DS52" s="161">
        <v>2.6575065753787719</v>
      </c>
      <c r="DT52" s="161">
        <v>2.9550731154064596</v>
      </c>
      <c r="DU52" s="161">
        <v>9.9612986141446775</v>
      </c>
      <c r="DV52" s="75">
        <f t="shared" si="97"/>
        <v>0</v>
      </c>
      <c r="DW52" s="76">
        <f t="shared" si="98"/>
        <v>11.324742417030752</v>
      </c>
      <c r="DX52" s="76">
        <f t="shared" si="99"/>
        <v>10.662828658039425</v>
      </c>
      <c r="DY52" s="76">
        <f t="shared" si="100"/>
        <v>14.762445047526843</v>
      </c>
      <c r="DZ52" s="76">
        <f t="shared" si="101"/>
        <v>8.6755417212960424</v>
      </c>
      <c r="EA52" s="76">
        <f t="shared" si="102"/>
        <v>0</v>
      </c>
      <c r="EB52" s="76">
        <f t="shared" si="103"/>
        <v>0</v>
      </c>
      <c r="EC52" s="76">
        <f t="shared" si="104"/>
        <v>0</v>
      </c>
      <c r="ED52" s="76">
        <f t="shared" si="105"/>
        <v>0</v>
      </c>
      <c r="EE52" s="76">
        <f t="shared" si="106"/>
        <v>98.9444680906944</v>
      </c>
      <c r="EF52" s="76">
        <f t="shared" si="107"/>
        <v>24.367476099856621</v>
      </c>
      <c r="EG52" s="76">
        <f t="shared" si="108"/>
        <v>27.529788772187963</v>
      </c>
      <c r="EH52" s="76">
        <f t="shared" si="109"/>
        <v>179.49155965193185</v>
      </c>
      <c r="EI52" s="76">
        <f t="shared" si="110"/>
        <v>76.952410691443063</v>
      </c>
      <c r="EJ52" s="76">
        <f t="shared" si="111"/>
        <v>55.926443085336132</v>
      </c>
    </row>
    <row r="53" spans="1:140" s="29" customFormat="1" x14ac:dyDescent="0.2">
      <c r="A53" s="35" t="s">
        <v>135</v>
      </c>
      <c r="B53" t="str">
        <f>IF(VLOOKUP($A53,'B-Ligands'!$A:$G,5,FALSE)="","",VLOOKUP($A53,'B-Ligands'!$A:$G,5,FALSE))</f>
        <v>Guide To Pharmacology</v>
      </c>
      <c r="C53" s="19">
        <f>IF(VLOOKUP($A53,'B-Ligands'!$A:$G,6,FALSE)="","",VLOOKUP($A53,'B-Ligands'!$A:$G,6,FALSE))</f>
        <v>1204</v>
      </c>
      <c r="D53" t="str">
        <f>IF(VLOOKUP($A53,'B-Ligands'!$A:$G,7,FALSE)="","",VLOOKUP($A53,'B-Ligands'!$A:$G,7,FALSE))</f>
        <v>Phys</v>
      </c>
      <c r="E53" s="20">
        <f t="shared" si="78"/>
        <v>1</v>
      </c>
      <c r="F53" s="19">
        <f t="shared" si="79"/>
        <v>1</v>
      </c>
      <c r="G53" s="19">
        <f t="shared" si="80"/>
        <v>1</v>
      </c>
      <c r="H53" s="19">
        <f t="shared" si="81"/>
        <v>1</v>
      </c>
      <c r="I53" s="238">
        <f t="shared" si="39"/>
        <v>4</v>
      </c>
      <c r="J53" s="174" t="str">
        <f t="shared" si="40"/>
        <v xml:space="preserve">
Gi/o
</v>
      </c>
      <c r="K53" s="20">
        <f t="shared" si="41"/>
        <v>4</v>
      </c>
      <c r="L53" s="19">
        <f t="shared" si="42"/>
        <v>1</v>
      </c>
      <c r="M53" s="19">
        <f t="shared" si="43"/>
        <v>2</v>
      </c>
      <c r="N53" s="19">
        <f t="shared" si="44"/>
        <v>3</v>
      </c>
      <c r="O53" s="20">
        <f t="shared" si="45"/>
        <v>48.740015230729114</v>
      </c>
      <c r="P53" s="19">
        <f t="shared" si="46"/>
        <v>100</v>
      </c>
      <c r="Q53" s="19">
        <f t="shared" si="47"/>
        <v>62.691892604231413</v>
      </c>
      <c r="R53" s="19">
        <f t="shared" si="48"/>
        <v>58.864892183713813</v>
      </c>
      <c r="S53" s="20">
        <f t="shared" si="49"/>
        <v>48.182873020018782</v>
      </c>
      <c r="T53" s="21">
        <f t="shared" si="50"/>
        <v>98.856910060300791</v>
      </c>
      <c r="U53" s="21">
        <f t="shared" si="51"/>
        <v>61.97526788686541</v>
      </c>
      <c r="V53" s="21">
        <f t="shared" si="52"/>
        <v>58.19201352314699</v>
      </c>
      <c r="W53" s="174" t="str">
        <f t="shared" si="53"/>
        <v xml:space="preserve">
Gz</v>
      </c>
      <c r="X53" s="33">
        <f t="shared" si="54"/>
        <v>10</v>
      </c>
      <c r="Y53" s="32">
        <f t="shared" si="55"/>
        <v>2</v>
      </c>
      <c r="Z53" s="32">
        <f t="shared" si="56"/>
        <v>5</v>
      </c>
      <c r="AA53" s="32">
        <f t="shared" si="57"/>
        <v>4</v>
      </c>
      <c r="AB53" s="32">
        <f t="shared" si="58"/>
        <v>3</v>
      </c>
      <c r="AC53" s="32">
        <f t="shared" si="59"/>
        <v>1</v>
      </c>
      <c r="AD53" s="32">
        <f t="shared" si="60"/>
        <v>6</v>
      </c>
      <c r="AE53" s="32">
        <f t="shared" si="61"/>
        <v>7</v>
      </c>
      <c r="AF53" s="32">
        <f t="shared" si="62"/>
        <v>11</v>
      </c>
      <c r="AG53" s="32">
        <f t="shared" si="63"/>
        <v>12</v>
      </c>
      <c r="AH53" s="32">
        <f t="shared" si="64"/>
        <v>8</v>
      </c>
      <c r="AI53" s="32">
        <f t="shared" si="65"/>
        <v>9</v>
      </c>
      <c r="AJ53" s="33">
        <f t="shared" si="66"/>
        <v>48.740015230729114</v>
      </c>
      <c r="AK53" s="32">
        <f t="shared" si="67"/>
        <v>99.949163557430353</v>
      </c>
      <c r="AL53" s="32">
        <f t="shared" si="68"/>
        <v>66.450454047436949</v>
      </c>
      <c r="AM53" s="32">
        <f t="shared" si="69"/>
        <v>86.707005563423678</v>
      </c>
      <c r="AN53" s="32">
        <f t="shared" si="70"/>
        <v>98.493653536710511</v>
      </c>
      <c r="AO53" s="32">
        <f t="shared" si="71"/>
        <v>100</v>
      </c>
      <c r="AP53" s="32">
        <f t="shared" si="72"/>
        <v>62.691892604231413</v>
      </c>
      <c r="AQ53" s="32">
        <f t="shared" si="73"/>
        <v>62.415120544033101</v>
      </c>
      <c r="AR53" s="32">
        <f t="shared" si="74"/>
        <v>45.552735679977538</v>
      </c>
      <c r="AS53" s="32">
        <f t="shared" si="75"/>
        <v>33.92417116221808</v>
      </c>
      <c r="AT53" s="32">
        <f t="shared" si="76"/>
        <v>58.864892183713813</v>
      </c>
      <c r="AU53" s="32">
        <f t="shared" si="77"/>
        <v>53.489397730237478</v>
      </c>
      <c r="AV53" s="7">
        <f t="array" ref="AV53">_xlfn.IFS(BK53=0,0,BK53&gt;0,(LOG(0.01*BZ53/10^-BK53)))</f>
        <v>48.182873020018782</v>
      </c>
      <c r="AW53" s="8">
        <f t="array" ref="AW53">_xlfn.IFS(BL53=0,0,BL53&gt;0,(LOG(0.01*CA53/10^-BL53)))</f>
        <v>98.806654723991855</v>
      </c>
      <c r="AX53" s="8">
        <f t="array" ref="AX53">_xlfn.IFS(BM53=0,0,BM53&gt;0,(LOG(0.01*CB53/10^-BM53)))</f>
        <v>65.690865592336252</v>
      </c>
      <c r="AY53" s="8">
        <f t="array" ref="AY53">_xlfn.IFS(BN53=0,0,BN53&gt;0,(LOG(0.01*CC53/10^-BN53)))</f>
        <v>85.71586650581375</v>
      </c>
      <c r="AZ53" s="8">
        <f t="array" ref="AZ53">_xlfn.IFS(BO53=0,0,BO53&gt;0,(LOG(0.01*CD53/10^-BO53)))</f>
        <v>97.367782491890182</v>
      </c>
      <c r="BA53" s="8">
        <f t="array" ref="BA53">_xlfn.IFS(BP53=0,0,BP53&gt;0,(LOG(0.01*CE53/10^-BP53)))</f>
        <v>98.856910060300791</v>
      </c>
      <c r="BB53" s="8">
        <f t="array" ref="BB53">_xlfn.IFS(BQ53=0,0,BQ53&gt;0,(LOG(0.01*CF53/10^-BQ53)))</f>
        <v>61.97526788686541</v>
      </c>
      <c r="BC53" s="8">
        <f t="array" ref="BC53">_xlfn.IFS(BR53=0,0,BR53&gt;0,(LOG(0.01*CG53/10^-BR53)))</f>
        <v>61.701659580243124</v>
      </c>
      <c r="BD53" s="8">
        <f t="array" ref="BD53">_xlfn.IFS(BS53=0,0,BS53&gt;0,(LOG(0.01*CH53/10^-BS53)))</f>
        <v>45.032026941161945</v>
      </c>
      <c r="BE53" s="8">
        <f t="array" ref="BE53">_xlfn.IFS(BT53=0,0,BT53&gt;0,(LOG(0.01*CI53/10^-BT53)))</f>
        <v>33.536387374536424</v>
      </c>
      <c r="BF53" s="8">
        <f t="array" ref="BF53">_xlfn.IFS(BU53=0,0,BU53&gt;0,(LOG(0.01*CJ53/10^-BU53)))</f>
        <v>58.19201352314699</v>
      </c>
      <c r="BG53" s="8">
        <f t="array" ref="BG53">_xlfn.IFS(BV53=0,0,BV53&gt;0,(LOG(0.01*CK53/10^-BV53)))</f>
        <v>52.877965805977432</v>
      </c>
      <c r="BH53" s="8">
        <f t="array" ref="BH53">_xlfn.IFS(BW53=0,0,BW53&gt;0,(LOG(0.01*CL53/10^-BW53)))</f>
        <v>11.61544408529095</v>
      </c>
      <c r="BI53" s="8">
        <f t="array" ref="BI53">_xlfn.IFS(BX53=0,0,BX53&gt;0,(LOG(0.01*CM53/10^-BX53)))</f>
        <v>66.416063885963439</v>
      </c>
      <c r="BJ53" s="8">
        <f t="array" ref="BJ53">_xlfn.IFS(BY53=0,0,BY53&gt;0,(LOG(0.01*CN53/10^-BY53)))</f>
        <v>43.230992634847127</v>
      </c>
      <c r="BK53" s="33">
        <f t="shared" si="82"/>
        <v>49.418248622167795</v>
      </c>
      <c r="BL53" s="32">
        <f t="shared" si="83"/>
        <v>100</v>
      </c>
      <c r="BM53" s="32">
        <f t="shared" si="84"/>
        <v>66.885772713993575</v>
      </c>
      <c r="BN53" s="32">
        <f t="shared" si="85"/>
        <v>86.908602150537632</v>
      </c>
      <c r="BO53" s="32">
        <f t="shared" si="86"/>
        <v>98.563915857605181</v>
      </c>
      <c r="BP53" s="32">
        <f t="shared" si="87"/>
        <v>100</v>
      </c>
      <c r="BQ53" s="32">
        <f t="shared" si="88"/>
        <v>63.079182801442116</v>
      </c>
      <c r="BR53" s="32">
        <f t="shared" si="89"/>
        <v>62.797268660230756</v>
      </c>
      <c r="BS53" s="32">
        <f t="shared" si="90"/>
        <v>46.120549724055834</v>
      </c>
      <c r="BT53" s="32">
        <f t="shared" si="91"/>
        <v>34.601686972820993</v>
      </c>
      <c r="BU53" s="32">
        <f t="shared" si="92"/>
        <v>59.360655737704917</v>
      </c>
      <c r="BV53" s="32">
        <f t="shared" si="93"/>
        <v>54.120645709430754</v>
      </c>
      <c r="BW53" s="32">
        <f t="shared" si="94"/>
        <v>12.980866062437059</v>
      </c>
      <c r="BX53" s="32">
        <f t="shared" si="95"/>
        <v>67.75681341719077</v>
      </c>
      <c r="BY53" s="32">
        <f t="shared" si="96"/>
        <v>44.488188976377955</v>
      </c>
      <c r="BZ53" s="31">
        <v>5.8159999999999998</v>
      </c>
      <c r="CA53" s="30">
        <v>6.407</v>
      </c>
      <c r="CB53" s="30">
        <v>6.3840000000000003</v>
      </c>
      <c r="CC53" s="30">
        <v>6.4160000000000004</v>
      </c>
      <c r="CD53" s="30">
        <v>6.3659999999999997</v>
      </c>
      <c r="CE53" s="30">
        <v>7.1929999999999996</v>
      </c>
      <c r="CF53" s="30">
        <v>7.8719999999999999</v>
      </c>
      <c r="CG53" s="30">
        <v>8.0239999999999991</v>
      </c>
      <c r="CH53" s="30">
        <v>8.1560000000000006</v>
      </c>
      <c r="CI53" s="30">
        <v>8.6039999999999992</v>
      </c>
      <c r="CJ53" s="30">
        <v>6.782</v>
      </c>
      <c r="CK53" s="30">
        <v>5.7190000000000003</v>
      </c>
      <c r="CL53" s="30">
        <v>4.3109999999999999</v>
      </c>
      <c r="CM53" s="30">
        <v>4.5629999999999997</v>
      </c>
      <c r="CN53" s="30">
        <v>5.5309999999999997</v>
      </c>
      <c r="CO53" s="30"/>
      <c r="CP53" s="160">
        <v>32.28</v>
      </c>
      <c r="CQ53" s="161">
        <v>923</v>
      </c>
      <c r="CR53" s="161">
        <v>457.9</v>
      </c>
      <c r="CS53" s="161">
        <v>323.3</v>
      </c>
      <c r="CT53" s="161">
        <v>487.3</v>
      </c>
      <c r="CU53" s="161">
        <v>344.8</v>
      </c>
      <c r="CV53" s="161">
        <v>472.4</v>
      </c>
      <c r="CW53" s="161">
        <v>533.4</v>
      </c>
      <c r="CX53" s="161">
        <v>426.2</v>
      </c>
      <c r="CY53" s="161">
        <v>369.2</v>
      </c>
      <c r="CZ53" s="161">
        <v>72.42</v>
      </c>
      <c r="DA53" s="161">
        <v>382.2</v>
      </c>
      <c r="DB53" s="161">
        <v>386.7</v>
      </c>
      <c r="DC53" s="161">
        <v>969.6</v>
      </c>
      <c r="DD53" s="161">
        <v>1017</v>
      </c>
      <c r="DE53" s="206" t="str">
        <f>IF(VLOOKUP($A53,'B-Ligands'!$A:$G,3,FALSE)="","",VLOOKUP($A53,'B-Ligands'!$A:$G,3,FALSE))</f>
        <v/>
      </c>
      <c r="DF53" s="207" t="str">
        <f>IF(VLOOKUP($A53,'B-Ligands'!$A:$G,4,FALSE)="","",VLOOKUP($A53,'B-Ligands'!$A:$G,4,FALSE))</f>
        <v>Histamine</v>
      </c>
      <c r="DG53" s="160">
        <v>11.051974073212369</v>
      </c>
      <c r="DH53" s="161">
        <v>23.750346726362508</v>
      </c>
      <c r="DI53" s="161">
        <v>9.4249631281497717</v>
      </c>
      <c r="DJ53" s="161">
        <v>7.4133243848498598</v>
      </c>
      <c r="DK53" s="161">
        <v>11.667531426933509</v>
      </c>
      <c r="DL53" s="161">
        <v>20.818407004959873</v>
      </c>
      <c r="DM53" s="161">
        <v>13.822749008947863</v>
      </c>
      <c r="DN53" s="161">
        <v>13.594343183408499</v>
      </c>
      <c r="DO53" s="161">
        <v>15.414685413534386</v>
      </c>
      <c r="DP53" s="161">
        <v>8.8729738593480505</v>
      </c>
      <c r="DQ53" s="161">
        <v>23.553307520993854</v>
      </c>
      <c r="DR53" s="161">
        <v>19.953313730658657</v>
      </c>
      <c r="DS53" s="161">
        <v>15.805882602514084</v>
      </c>
      <c r="DT53" s="161">
        <v>12.953273532400988</v>
      </c>
      <c r="DU53" s="161">
        <v>7.9450200133319848</v>
      </c>
      <c r="DV53" s="75">
        <f t="shared" si="97"/>
        <v>2.9207451796543609</v>
      </c>
      <c r="DW53" s="76">
        <f t="shared" si="98"/>
        <v>38.862590539593455</v>
      </c>
      <c r="DX53" s="76">
        <f t="shared" si="99"/>
        <v>48.583744442710724</v>
      </c>
      <c r="DY53" s="76">
        <f t="shared" si="100"/>
        <v>43.610664152334635</v>
      </c>
      <c r="DZ53" s="76">
        <f t="shared" si="101"/>
        <v>41.765475675095175</v>
      </c>
      <c r="EA53" s="76">
        <f t="shared" si="102"/>
        <v>16.562266263593237</v>
      </c>
      <c r="EB53" s="76">
        <f t="shared" si="103"/>
        <v>34.175546390533597</v>
      </c>
      <c r="EC53" s="76">
        <f t="shared" si="104"/>
        <v>39.23690852905635</v>
      </c>
      <c r="ED53" s="76">
        <f t="shared" si="105"/>
        <v>27.648958675847403</v>
      </c>
      <c r="EE53" s="76">
        <f t="shared" si="106"/>
        <v>41.609499346268478</v>
      </c>
      <c r="EF53" s="76">
        <f t="shared" si="107"/>
        <v>3.0747274001942029</v>
      </c>
      <c r="EG53" s="76">
        <f t="shared" si="108"/>
        <v>19.154713104758244</v>
      </c>
      <c r="EH53" s="76">
        <f t="shared" si="109"/>
        <v>24.465574604387577</v>
      </c>
      <c r="EI53" s="76">
        <f t="shared" si="110"/>
        <v>74.853665181598089</v>
      </c>
      <c r="EJ53" s="76">
        <f t="shared" si="111"/>
        <v>128.00471217107611</v>
      </c>
    </row>
    <row r="54" spans="1:140" s="29" customFormat="1" x14ac:dyDescent="0.2">
      <c r="A54" s="35" t="s">
        <v>210</v>
      </c>
      <c r="B54" t="str">
        <f>IF(VLOOKUP($A54,'B-Ligands'!$A:$G,5,FALSE)="","",VLOOKUP($A54,'B-Ligands'!$A:$G,5,FALSE))</f>
        <v>Guide To Pharmacology</v>
      </c>
      <c r="C54" s="19">
        <f>IF(VLOOKUP($A54,'B-Ligands'!$A:$G,6,FALSE)="","",VLOOKUP($A54,'B-Ligands'!$A:$G,6,FALSE))</f>
        <v>3742</v>
      </c>
      <c r="D54" t="str">
        <f>IF(VLOOKUP($A54,'B-Ligands'!$A:$G,7,FALSE)="","",VLOOKUP($A54,'B-Ligands'!$A:$G,7,FALSE))</f>
        <v>Phys</v>
      </c>
      <c r="E54" s="20" t="str">
        <f t="shared" si="78"/>
        <v/>
      </c>
      <c r="F54" s="19">
        <f t="shared" si="79"/>
        <v>1</v>
      </c>
      <c r="G54" s="19">
        <f t="shared" si="80"/>
        <v>1</v>
      </c>
      <c r="H54" s="19">
        <f t="shared" si="81"/>
        <v>1</v>
      </c>
      <c r="I54" s="238">
        <f t="shared" si="39"/>
        <v>3</v>
      </c>
      <c r="J54" s="174" t="str">
        <f t="shared" si="40"/>
        <v xml:space="preserve">
Gi/o
</v>
      </c>
      <c r="K54" s="20">
        <f t="shared" si="41"/>
        <v>0</v>
      </c>
      <c r="L54" s="19">
        <f t="shared" si="42"/>
        <v>1</v>
      </c>
      <c r="M54" s="19">
        <f t="shared" si="43"/>
        <v>2</v>
      </c>
      <c r="N54" s="19">
        <f t="shared" si="44"/>
        <v>3</v>
      </c>
      <c r="O54" s="20">
        <f t="shared" si="45"/>
        <v>0</v>
      </c>
      <c r="P54" s="19">
        <f t="shared" si="46"/>
        <v>100</v>
      </c>
      <c r="Q54" s="19">
        <f t="shared" si="47"/>
        <v>71.993643577057568</v>
      </c>
      <c r="R54" s="19">
        <f t="shared" si="48"/>
        <v>43.183961479443212</v>
      </c>
      <c r="S54" s="20">
        <f t="shared" si="49"/>
        <v>0</v>
      </c>
      <c r="T54" s="21">
        <f t="shared" si="50"/>
        <v>60.75796440521696</v>
      </c>
      <c r="U54" s="21">
        <f t="shared" si="51"/>
        <v>43.741872338567404</v>
      </c>
      <c r="V54" s="21">
        <f t="shared" si="52"/>
        <v>26.237695944442709</v>
      </c>
      <c r="W54" s="174" t="str">
        <f t="shared" si="53"/>
        <v xml:space="preserve">
Gi1</v>
      </c>
      <c r="X54" s="33">
        <f t="shared" si="54"/>
        <v>0</v>
      </c>
      <c r="Y54" s="32">
        <f t="shared" si="55"/>
        <v>1</v>
      </c>
      <c r="Z54" s="32">
        <f t="shared" si="56"/>
        <v>9</v>
      </c>
      <c r="AA54" s="32">
        <f t="shared" si="57"/>
        <v>10</v>
      </c>
      <c r="AB54" s="32">
        <f t="shared" si="58"/>
        <v>3</v>
      </c>
      <c r="AC54" s="32">
        <f t="shared" si="59"/>
        <v>5</v>
      </c>
      <c r="AD54" s="32">
        <f t="shared" si="60"/>
        <v>6</v>
      </c>
      <c r="AE54" s="32">
        <f t="shared" si="61"/>
        <v>2</v>
      </c>
      <c r="AF54" s="32">
        <f t="shared" si="62"/>
        <v>4</v>
      </c>
      <c r="AG54" s="32">
        <f t="shared" si="63"/>
        <v>7</v>
      </c>
      <c r="AH54" s="32">
        <f t="shared" si="64"/>
        <v>0</v>
      </c>
      <c r="AI54" s="32">
        <f t="shared" si="65"/>
        <v>8</v>
      </c>
      <c r="AJ54" s="33">
        <f t="shared" si="66"/>
        <v>0</v>
      </c>
      <c r="AK54" s="32">
        <f t="shared" si="67"/>
        <v>100</v>
      </c>
      <c r="AL54" s="32">
        <f t="shared" si="68"/>
        <v>40.345530255207613</v>
      </c>
      <c r="AM54" s="32">
        <f t="shared" si="69"/>
        <v>30.286631337983206</v>
      </c>
      <c r="AN54" s="32">
        <f t="shared" si="70"/>
        <v>71.627594987767054</v>
      </c>
      <c r="AO54" s="32">
        <f t="shared" si="71"/>
        <v>66.773689635796856</v>
      </c>
      <c r="AP54" s="32">
        <f t="shared" si="72"/>
        <v>50.28800165015619</v>
      </c>
      <c r="AQ54" s="32">
        <f t="shared" si="73"/>
        <v>71.993643577057568</v>
      </c>
      <c r="AR54" s="32">
        <f t="shared" si="74"/>
        <v>70.144061900341583</v>
      </c>
      <c r="AS54" s="32">
        <f t="shared" si="75"/>
        <v>49.303819387027453</v>
      </c>
      <c r="AT54" s="32">
        <f t="shared" si="76"/>
        <v>0</v>
      </c>
      <c r="AU54" s="32">
        <f t="shared" si="77"/>
        <v>43.183961479443212</v>
      </c>
      <c r="AV54" s="7">
        <f t="array" ref="AV54">_xlfn.IFS(BK54=0,0,BK54&gt;0,(LOG(0.01*BZ54/10^-BK54)))</f>
        <v>0</v>
      </c>
      <c r="AW54" s="8">
        <f t="array" ref="AW54">_xlfn.IFS(BL54=0,0,BL54&gt;0,(LOG(0.01*CA54/10^-BL54)))</f>
        <v>60.75796440521696</v>
      </c>
      <c r="AX54" s="8">
        <f t="array" ref="AX54">_xlfn.IFS(BM54=0,0,BM54&gt;0,(LOG(0.01*CB54/10^-BM54)))</f>
        <v>24.513122911555079</v>
      </c>
      <c r="AY54" s="8">
        <f t="array" ref="AY54">_xlfn.IFS(BN54=0,0,BN54&gt;0,(LOG(0.01*CC54/10^-BN54)))</f>
        <v>18.401540687871123</v>
      </c>
      <c r="AZ54" s="8">
        <f t="array" ref="AZ54">_xlfn.IFS(BO54=0,0,BO54&gt;0,(LOG(0.01*CD54/10^-BO54)))</f>
        <v>43.519468666980472</v>
      </c>
      <c r="BA54" s="8">
        <f t="array" ref="BA54">_xlfn.IFS(BP54=0,0,BP54&gt;0,(LOG(0.01*CE54/10^-BP54)))</f>
        <v>40.570334580967497</v>
      </c>
      <c r="BB54" s="8">
        <f t="array" ref="BB54">_xlfn.IFS(BQ54=0,0,BQ54&gt;0,(LOG(0.01*CF54/10^-BQ54)))</f>
        <v>30.553966142696815</v>
      </c>
      <c r="BC54" s="8">
        <f t="array" ref="BC54">_xlfn.IFS(BR54=0,0,BR54&gt;0,(LOG(0.01*CG54/10^-BR54)))</f>
        <v>43.741872338567404</v>
      </c>
      <c r="BD54" s="8">
        <f t="array" ref="BD54">_xlfn.IFS(BS54=0,0,BS54&gt;0,(LOG(0.01*CH54/10^-BS54)))</f>
        <v>42.618104161782888</v>
      </c>
      <c r="BE54" s="8">
        <f t="array" ref="BE54">_xlfn.IFS(BT54=0,0,BT54&gt;0,(LOG(0.01*CI54/10^-BT54)))</f>
        <v>29.955997033582598</v>
      </c>
      <c r="BF54" s="8">
        <f t="array" ref="BF54">_xlfn.IFS(BU54=0,0,BU54&gt;0,(LOG(0.01*CJ54/10^-BU54)))</f>
        <v>0</v>
      </c>
      <c r="BG54" s="8">
        <f t="array" ref="BG54">_xlfn.IFS(BV54=0,0,BV54&gt;0,(LOG(0.01*CK54/10^-BV54)))</f>
        <v>26.237695944442709</v>
      </c>
      <c r="BH54" s="8">
        <f t="array" ref="BH54">_xlfn.IFS(BW54=0,0,BW54&gt;0,(LOG(0.01*CL54/10^-BW54)))</f>
        <v>13.660717440170544</v>
      </c>
      <c r="BI54" s="8">
        <f t="array" ref="BI54">_xlfn.IFS(BX54=0,0,BX54&gt;0,(LOG(0.01*CM54/10^-BX54)))</f>
        <v>29.415070100738234</v>
      </c>
      <c r="BJ54" s="8">
        <f t="array" ref="BJ54">_xlfn.IFS(BY54=0,0,BY54&gt;0,(LOG(0.01*CN54/10^-BY54)))</f>
        <v>19.252135907764011</v>
      </c>
      <c r="BK54" s="33">
        <f t="shared" si="82"/>
        <v>0</v>
      </c>
      <c r="BL54" s="32">
        <f t="shared" si="83"/>
        <v>62.15601300108343</v>
      </c>
      <c r="BM54" s="32">
        <f t="shared" si="84"/>
        <v>25.810692375109554</v>
      </c>
      <c r="BN54" s="32">
        <f t="shared" si="85"/>
        <v>19.631720430107528</v>
      </c>
      <c r="BO54" s="32">
        <f t="shared" si="86"/>
        <v>44.7411003236246</v>
      </c>
      <c r="BP54" s="32">
        <f t="shared" si="87"/>
        <v>41.763341067285381</v>
      </c>
      <c r="BQ54" s="32">
        <f t="shared" si="88"/>
        <v>31.726532247296035</v>
      </c>
      <c r="BR54" s="32">
        <f t="shared" si="89"/>
        <v>44.925829997645401</v>
      </c>
      <c r="BS54" s="32">
        <f t="shared" si="90"/>
        <v>43.85888973054864</v>
      </c>
      <c r="BT54" s="32">
        <f t="shared" si="91"/>
        <v>31.162136832239923</v>
      </c>
      <c r="BU54" s="32">
        <f t="shared" si="92"/>
        <v>0</v>
      </c>
      <c r="BV54" s="32">
        <f t="shared" si="93"/>
        <v>27.386009629000281</v>
      </c>
      <c r="BW54" s="32">
        <f t="shared" si="94"/>
        <v>14.954682779456194</v>
      </c>
      <c r="BX54" s="32">
        <f t="shared" si="95"/>
        <v>30.705800139762403</v>
      </c>
      <c r="BY54" s="32">
        <f t="shared" si="96"/>
        <v>20.538057742782151</v>
      </c>
      <c r="BZ54" s="38"/>
      <c r="CA54" s="36">
        <v>3.9990000000000001</v>
      </c>
      <c r="CB54" s="36">
        <v>5.04</v>
      </c>
      <c r="CC54" s="36">
        <v>5.8860000000000001</v>
      </c>
      <c r="CD54" s="36">
        <v>6.0030000000000001</v>
      </c>
      <c r="CE54" s="36">
        <v>6.4119999999999999</v>
      </c>
      <c r="CF54" s="36">
        <v>6.7210000000000001</v>
      </c>
      <c r="CG54" s="36">
        <v>6.5469999999999997</v>
      </c>
      <c r="CH54" s="36">
        <v>5.7439999999999998</v>
      </c>
      <c r="CI54" s="36">
        <v>6.2210000000000001</v>
      </c>
      <c r="CJ54" s="36"/>
      <c r="CK54" s="36">
        <v>7.1070000000000002</v>
      </c>
      <c r="CL54" s="36">
        <v>5.0819999999999999</v>
      </c>
      <c r="CM54" s="36">
        <v>5.12</v>
      </c>
      <c r="CN54" s="36">
        <v>5.1769999999999996</v>
      </c>
      <c r="CO54" s="30"/>
      <c r="CP54" s="158"/>
      <c r="CQ54" s="159">
        <v>573.70000000000005</v>
      </c>
      <c r="CR54" s="159">
        <v>176.7</v>
      </c>
      <c r="CS54" s="159">
        <v>73.03</v>
      </c>
      <c r="CT54" s="159">
        <v>221.2</v>
      </c>
      <c r="CU54" s="159">
        <v>144</v>
      </c>
      <c r="CV54" s="159">
        <v>237.6</v>
      </c>
      <c r="CW54" s="159">
        <v>381.6</v>
      </c>
      <c r="CX54" s="159">
        <v>405.3</v>
      </c>
      <c r="CY54" s="159">
        <v>332.5</v>
      </c>
      <c r="CZ54" s="159"/>
      <c r="DA54" s="159">
        <v>193.4</v>
      </c>
      <c r="DB54" s="159">
        <v>445.5</v>
      </c>
      <c r="DC54" s="159">
        <v>439.4</v>
      </c>
      <c r="DD54" s="159">
        <v>469.5</v>
      </c>
      <c r="DE54" s="206" t="str">
        <f>IF(VLOOKUP($A54,'B-Ligands'!$A:$G,3,FALSE)="","",VLOOKUP($A54,'B-Ligands'!$A:$G,3,FALSE))</f>
        <v/>
      </c>
      <c r="DF54" s="207" t="str">
        <f>IF(VLOOKUP($A54,'B-Ligands'!$A:$G,4,FALSE)="","",VLOOKUP($A54,'B-Ligands'!$A:$G,4,FALSE))</f>
        <v>PAR1 peptide</v>
      </c>
      <c r="DG54" s="158">
        <v>4.5925538432106787</v>
      </c>
      <c r="DH54" s="159">
        <v>8.4048186820969413</v>
      </c>
      <c r="DI54" s="159">
        <v>9.5111570703134163</v>
      </c>
      <c r="DJ54" s="159">
        <v>8.0754477711253703</v>
      </c>
      <c r="DK54" s="159">
        <v>2.0313643173668652</v>
      </c>
      <c r="DL54" s="159">
        <v>4.6117642594424941</v>
      </c>
      <c r="DM54" s="159">
        <v>10.381848075465973</v>
      </c>
      <c r="DN54" s="159">
        <v>8.6527060207648798</v>
      </c>
      <c r="DO54" s="159">
        <v>4.1998965905920675</v>
      </c>
      <c r="DP54" s="159">
        <v>9.9447892606183235</v>
      </c>
      <c r="DQ54" s="159">
        <v>11.379519513656101</v>
      </c>
      <c r="DR54" s="159">
        <v>6.0120071957214325</v>
      </c>
      <c r="DS54" s="159">
        <v>12.193311826867324</v>
      </c>
      <c r="DT54" s="159">
        <v>2.903652771662482</v>
      </c>
      <c r="DU54" s="159">
        <v>8.990554235939193</v>
      </c>
      <c r="DV54" s="75">
        <f t="shared" si="97"/>
        <v>0</v>
      </c>
      <c r="DW54" s="76">
        <f t="shared" si="98"/>
        <v>68.258462401102747</v>
      </c>
      <c r="DX54" s="76">
        <f t="shared" si="99"/>
        <v>18.578181255309381</v>
      </c>
      <c r="DY54" s="76">
        <f t="shared" si="100"/>
        <v>9.0434613745044086</v>
      </c>
      <c r="DZ54" s="76">
        <f t="shared" si="101"/>
        <v>108.89233315209957</v>
      </c>
      <c r="EA54" s="76">
        <f t="shared" si="102"/>
        <v>31.224492818591695</v>
      </c>
      <c r="EB54" s="76">
        <f t="shared" si="103"/>
        <v>22.886098724704723</v>
      </c>
      <c r="EC54" s="76">
        <f t="shared" si="104"/>
        <v>44.101810356694337</v>
      </c>
      <c r="ED54" s="76">
        <f t="shared" si="105"/>
        <v>96.502376012754183</v>
      </c>
      <c r="EE54" s="76">
        <f t="shared" si="106"/>
        <v>33.434594870372003</v>
      </c>
      <c r="EF54" s="76">
        <f t="shared" si="107"/>
        <v>0</v>
      </c>
      <c r="EG54" s="76">
        <f t="shared" si="108"/>
        <v>32.168956839844945</v>
      </c>
      <c r="EH54" s="76">
        <f t="shared" si="109"/>
        <v>36.536423108475262</v>
      </c>
      <c r="EI54" s="76">
        <f t="shared" si="110"/>
        <v>151.32663391718913</v>
      </c>
      <c r="EJ54" s="76">
        <f t="shared" si="111"/>
        <v>52.221474636480401</v>
      </c>
    </row>
    <row r="55" spans="1:140" s="29" customFormat="1" x14ac:dyDescent="0.2">
      <c r="A55" s="35" t="s">
        <v>148</v>
      </c>
      <c r="B55" t="str">
        <f>IF(VLOOKUP($A55,'B-Ligands'!$A:$G,5,FALSE)="","",VLOOKUP($A55,'B-Ligands'!$A:$G,5,FALSE))</f>
        <v>Guide To Pharmacology</v>
      </c>
      <c r="C55" s="19">
        <f>IF(VLOOKUP($A55,'B-Ligands'!$A:$G,6,FALSE)="","",VLOOKUP($A55,'B-Ligands'!$A:$G,6,FALSE))</f>
        <v>2936</v>
      </c>
      <c r="D55" t="str">
        <f>IF(VLOOKUP($A55,'B-Ligands'!$A:$G,7,FALSE)="","",VLOOKUP($A55,'B-Ligands'!$A:$G,7,FALSE))</f>
        <v>Phys</v>
      </c>
      <c r="E55" s="20" t="str">
        <f t="shared" si="78"/>
        <v/>
      </c>
      <c r="F55" s="19">
        <f t="shared" si="79"/>
        <v>1</v>
      </c>
      <c r="G55" s="19">
        <f t="shared" si="80"/>
        <v>1</v>
      </c>
      <c r="H55" s="19">
        <f t="shared" si="81"/>
        <v>1</v>
      </c>
      <c r="I55" s="238">
        <f t="shared" si="39"/>
        <v>3</v>
      </c>
      <c r="J55" s="174" t="str">
        <f t="shared" si="40"/>
        <v xml:space="preserve">
Gq/11
</v>
      </c>
      <c r="K55" s="20">
        <f t="shared" si="41"/>
        <v>0</v>
      </c>
      <c r="L55" s="19">
        <f t="shared" si="42"/>
        <v>2</v>
      </c>
      <c r="M55" s="19">
        <f t="shared" si="43"/>
        <v>1</v>
      </c>
      <c r="N55" s="19">
        <f t="shared" si="44"/>
        <v>3</v>
      </c>
      <c r="O55" s="20">
        <f t="shared" si="45"/>
        <v>0</v>
      </c>
      <c r="P55" s="19">
        <f t="shared" si="46"/>
        <v>98.864184315373322</v>
      </c>
      <c r="Q55" s="19">
        <f t="shared" si="47"/>
        <v>100</v>
      </c>
      <c r="R55" s="19">
        <f t="shared" si="48"/>
        <v>92.721974600703078</v>
      </c>
      <c r="S55" s="20">
        <f t="shared" si="49"/>
        <v>0</v>
      </c>
      <c r="T55" s="21">
        <f t="shared" si="50"/>
        <v>27.416497115652145</v>
      </c>
      <c r="U55" s="21">
        <f t="shared" si="51"/>
        <v>27.731475564694357</v>
      </c>
      <c r="V55" s="21">
        <f t="shared" si="52"/>
        <v>25.713171729496082</v>
      </c>
      <c r="W55" s="174" t="str">
        <f t="shared" si="53"/>
        <v xml:space="preserve">
G15</v>
      </c>
      <c r="X55" s="33">
        <f t="shared" si="54"/>
        <v>0</v>
      </c>
      <c r="Y55" s="32">
        <f t="shared" si="55"/>
        <v>4</v>
      </c>
      <c r="Z55" s="32">
        <f t="shared" si="56"/>
        <v>0</v>
      </c>
      <c r="AA55" s="32">
        <f t="shared" si="57"/>
        <v>2</v>
      </c>
      <c r="AB55" s="32">
        <f t="shared" si="58"/>
        <v>0</v>
      </c>
      <c r="AC55" s="32">
        <f t="shared" si="59"/>
        <v>0</v>
      </c>
      <c r="AD55" s="32">
        <f t="shared" si="60"/>
        <v>6</v>
      </c>
      <c r="AE55" s="32">
        <f t="shared" si="61"/>
        <v>7</v>
      </c>
      <c r="AF55" s="32">
        <f t="shared" si="62"/>
        <v>5</v>
      </c>
      <c r="AG55" s="32">
        <f t="shared" si="63"/>
        <v>1</v>
      </c>
      <c r="AH55" s="32">
        <f t="shared" si="64"/>
        <v>0</v>
      </c>
      <c r="AI55" s="32">
        <f t="shared" si="65"/>
        <v>3</v>
      </c>
      <c r="AJ55" s="33">
        <f t="shared" si="66"/>
        <v>0</v>
      </c>
      <c r="AK55" s="32">
        <f t="shared" si="67"/>
        <v>47.051781281160174</v>
      </c>
      <c r="AL55" s="32">
        <f t="shared" si="68"/>
        <v>0</v>
      </c>
      <c r="AM55" s="32">
        <f t="shared" si="69"/>
        <v>98.864184315373322</v>
      </c>
      <c r="AN55" s="32">
        <f t="shared" si="70"/>
        <v>0</v>
      </c>
      <c r="AO55" s="32">
        <f t="shared" si="71"/>
        <v>0</v>
      </c>
      <c r="AP55" s="32">
        <f t="shared" si="72"/>
        <v>15.072071627982739</v>
      </c>
      <c r="AQ55" s="32">
        <f t="shared" si="73"/>
        <v>14.518457543115511</v>
      </c>
      <c r="AR55" s="32">
        <f t="shared" si="74"/>
        <v>35.296346569496905</v>
      </c>
      <c r="AS55" s="32">
        <f t="shared" si="75"/>
        <v>100</v>
      </c>
      <c r="AT55" s="32">
        <f t="shared" si="76"/>
        <v>0</v>
      </c>
      <c r="AU55" s="32">
        <f t="shared" si="77"/>
        <v>92.721974600703078</v>
      </c>
      <c r="AV55" s="7">
        <f t="array" ref="AV55">_xlfn.IFS(BK55=0,0,BK55&gt;0,(LOG(0.01*BZ55/10^-BK55)))</f>
        <v>0</v>
      </c>
      <c r="AW55" s="8">
        <f t="array" ref="AW55">_xlfn.IFS(BL55=0,0,BL55&gt;0,(LOG(0.01*CA55/10^-BL55)))</f>
        <v>13.048153228738366</v>
      </c>
      <c r="AX55" s="8">
        <f t="array" ref="AX55">_xlfn.IFS(BM55=0,0,BM55&gt;0,(LOG(0.01*CB55/10^-BM55)))</f>
        <v>0</v>
      </c>
      <c r="AY55" s="8">
        <f t="array" ref="AY55">_xlfn.IFS(BN55=0,0,BN55&gt;0,(LOG(0.01*CC55/10^-BN55)))</f>
        <v>27.416497115652145</v>
      </c>
      <c r="AZ55" s="8">
        <f t="array" ref="AZ55">_xlfn.IFS(BO55=0,0,BO55&gt;0,(LOG(0.01*CD55/10^-BO55)))</f>
        <v>0</v>
      </c>
      <c r="BA55" s="8">
        <f t="array" ref="BA55">_xlfn.IFS(BP55=0,0,BP55&gt;0,(LOG(0.01*CE55/10^-BP55)))</f>
        <v>0</v>
      </c>
      <c r="BB55" s="8">
        <f t="array" ref="BB55">_xlfn.IFS(BQ55=0,0,BQ55&gt;0,(LOG(0.01*CF55/10^-BQ55)))</f>
        <v>4.1797078606072642</v>
      </c>
      <c r="BC55" s="8">
        <f t="array" ref="BC55">_xlfn.IFS(BR55=0,0,BR55&gt;0,(LOG(0.01*CG55/10^-BR55)))</f>
        <v>4.0261825059396026</v>
      </c>
      <c r="BD55" s="8">
        <f t="array" ref="BD55">_xlfn.IFS(BS55=0,0,BS55&gt;0,(LOG(0.01*CH55/10^-BS55)))</f>
        <v>9.7881977241498692</v>
      </c>
      <c r="BE55" s="8">
        <f t="array" ref="BE55">_xlfn.IFS(BT55=0,0,BT55&gt;0,(LOG(0.01*CI55/10^-BT55)))</f>
        <v>27.731475564694357</v>
      </c>
      <c r="BF55" s="8">
        <f t="array" ref="BF55">_xlfn.IFS(BU55=0,0,BU55&gt;0,(LOG(0.01*CJ55/10^-BU55)))</f>
        <v>0</v>
      </c>
      <c r="BG55" s="8">
        <f t="array" ref="BG55">_xlfn.IFS(BV55=0,0,BV55&gt;0,(LOG(0.01*CK55/10^-BV55)))</f>
        <v>25.713171729496082</v>
      </c>
      <c r="BH55" s="8">
        <f t="array" ref="BH55">_xlfn.IFS(BW55=0,0,BW55&gt;0,(LOG(0.01*CL55/10^-BW55)))</f>
        <v>8.5913489625507875</v>
      </c>
      <c r="BI55" s="8">
        <f t="array" ref="BI55">_xlfn.IFS(BX55=0,0,BX55&gt;0,(LOG(0.01*CM55/10^-BX55)))</f>
        <v>26.134655714010368</v>
      </c>
      <c r="BJ55" s="8">
        <f t="array" ref="BJ55">_xlfn.IFS(BY55=0,0,BY55&gt;0,(LOG(0.01*CN55/10^-BY55)))</f>
        <v>9.0217030393123725</v>
      </c>
      <c r="BK55" s="33">
        <f t="shared" si="82"/>
        <v>0</v>
      </c>
      <c r="BL55" s="32">
        <f t="shared" si="83"/>
        <v>14.084507042253522</v>
      </c>
      <c r="BM55" s="32">
        <f t="shared" si="84"/>
        <v>0</v>
      </c>
      <c r="BN55" s="32">
        <f t="shared" si="85"/>
        <v>28.467741935483872</v>
      </c>
      <c r="BO55" s="32">
        <f t="shared" si="86"/>
        <v>0</v>
      </c>
      <c r="BP55" s="32">
        <f t="shared" si="87"/>
        <v>0</v>
      </c>
      <c r="BQ55" s="32">
        <f t="shared" si="88"/>
        <v>5.3037788756843369</v>
      </c>
      <c r="BR55" s="32">
        <f t="shared" si="89"/>
        <v>5.1860136566988464</v>
      </c>
      <c r="BS55" s="32">
        <f t="shared" si="90"/>
        <v>11.037766475489665</v>
      </c>
      <c r="BT55" s="32">
        <f t="shared" si="91"/>
        <v>28.93158388003749</v>
      </c>
      <c r="BU55" s="32">
        <f t="shared" si="92"/>
        <v>0</v>
      </c>
      <c r="BV55" s="32">
        <f t="shared" si="93"/>
        <v>26.791277258566975</v>
      </c>
      <c r="BW55" s="32">
        <f t="shared" si="94"/>
        <v>9.7146693521315868</v>
      </c>
      <c r="BX55" s="32">
        <f t="shared" si="95"/>
        <v>27.316561844863731</v>
      </c>
      <c r="BY55" s="32">
        <f t="shared" si="96"/>
        <v>10.148731408573928</v>
      </c>
      <c r="BZ55" s="38"/>
      <c r="CA55" s="36">
        <v>9.1969999999999992</v>
      </c>
      <c r="CB55" s="39"/>
      <c r="CC55" s="36">
        <v>8.8870000000000005</v>
      </c>
      <c r="CD55" s="39"/>
      <c r="CE55" s="36"/>
      <c r="CF55" s="36">
        <v>7.5149999999999997</v>
      </c>
      <c r="CG55" s="36">
        <v>6.9210000000000003</v>
      </c>
      <c r="CH55" s="36">
        <v>5.6289999999999996</v>
      </c>
      <c r="CI55" s="36">
        <v>6.3079999999999998</v>
      </c>
      <c r="CJ55" s="36"/>
      <c r="CK55" s="36">
        <v>8.3539999999999992</v>
      </c>
      <c r="CL55" s="36">
        <v>7.5279999999999996</v>
      </c>
      <c r="CM55" s="36">
        <v>6.5780000000000003</v>
      </c>
      <c r="CN55" s="36">
        <v>7.4640000000000004</v>
      </c>
      <c r="CO55" s="30"/>
      <c r="CP55" s="158"/>
      <c r="CQ55" s="159">
        <v>130</v>
      </c>
      <c r="CR55" s="211"/>
      <c r="CS55" s="159">
        <v>105.9</v>
      </c>
      <c r="CT55" s="211"/>
      <c r="CU55" s="159"/>
      <c r="CV55" s="159">
        <v>39.72</v>
      </c>
      <c r="CW55" s="159">
        <v>44.05</v>
      </c>
      <c r="CX55" s="159">
        <v>102</v>
      </c>
      <c r="CY55" s="159">
        <v>308.7</v>
      </c>
      <c r="CZ55" s="159"/>
      <c r="DA55" s="159">
        <v>189.2</v>
      </c>
      <c r="DB55" s="159">
        <v>289.39999999999998</v>
      </c>
      <c r="DC55" s="159">
        <v>390.9</v>
      </c>
      <c r="DD55" s="159">
        <v>232</v>
      </c>
      <c r="DE55" s="206" t="str">
        <f>IF(VLOOKUP($A55,'B-Ligands'!$A:$G,3,FALSE)="","",VLOOKUP($A55,'B-Ligands'!$A:$G,3,FALSE))</f>
        <v>O-LPA</v>
      </c>
      <c r="DF55" s="207" t="str">
        <f>IF(VLOOKUP($A55,'B-Ligands'!$A:$G,4,FALSE)="","",VLOOKUP($A55,'B-Ligands'!$A:$G,4,FALSE))</f>
        <v>Lysophosphatidic acid</v>
      </c>
      <c r="DG55" s="158">
        <v>19.580682044039225</v>
      </c>
      <c r="DH55" s="159">
        <v>37.417095008065445</v>
      </c>
      <c r="DI55" s="159">
        <v>16.604117206574173</v>
      </c>
      <c r="DJ55" s="159">
        <v>6.0500459190256031</v>
      </c>
      <c r="DK55" s="159">
        <v>11.264101080733864</v>
      </c>
      <c r="DL55" s="159">
        <v>4.0516202041006446</v>
      </c>
      <c r="DM55" s="159">
        <v>10.819520480836202</v>
      </c>
      <c r="DN55" s="159">
        <v>10.214349631436344</v>
      </c>
      <c r="DO55" s="159">
        <v>11.147797648534938</v>
      </c>
      <c r="DP55" s="159">
        <v>14.431300116274157</v>
      </c>
      <c r="DQ55" s="159">
        <v>5.9979145151353697</v>
      </c>
      <c r="DR55" s="159">
        <v>6.6633682682485658</v>
      </c>
      <c r="DS55" s="159">
        <v>3.0274945937596525</v>
      </c>
      <c r="DT55" s="159">
        <v>14.800554196760531</v>
      </c>
      <c r="DU55" s="159">
        <v>20.103178762368692</v>
      </c>
      <c r="DV55" s="75">
        <f t="shared" si="97"/>
        <v>0</v>
      </c>
      <c r="DW55" s="76">
        <f t="shared" si="98"/>
        <v>3.4743477539338059</v>
      </c>
      <c r="DX55" s="76">
        <f t="shared" si="99"/>
        <v>0</v>
      </c>
      <c r="DY55" s="76">
        <f t="shared" si="100"/>
        <v>17.503999377422222</v>
      </c>
      <c r="DZ55" s="76">
        <f t="shared" si="101"/>
        <v>0</v>
      </c>
      <c r="EA55" s="76">
        <f t="shared" si="102"/>
        <v>0</v>
      </c>
      <c r="EB55" s="76">
        <f t="shared" si="103"/>
        <v>3.6711423644285373</v>
      </c>
      <c r="EC55" s="76">
        <f t="shared" si="104"/>
        <v>4.3125604262095028</v>
      </c>
      <c r="ED55" s="76">
        <f t="shared" si="105"/>
        <v>9.1497893320125883</v>
      </c>
      <c r="EE55" s="76">
        <f t="shared" si="106"/>
        <v>21.391004103080043</v>
      </c>
      <c r="EF55" s="76">
        <f t="shared" si="107"/>
        <v>0</v>
      </c>
      <c r="EG55" s="76">
        <f t="shared" si="108"/>
        <v>28.394048232566064</v>
      </c>
      <c r="EH55" s="76">
        <f t="shared" si="109"/>
        <v>95.590591836734731</v>
      </c>
      <c r="EI55" s="76">
        <f t="shared" si="110"/>
        <v>26.411173176579979</v>
      </c>
      <c r="EJ55" s="76">
        <f t="shared" si="111"/>
        <v>11.540463463135628</v>
      </c>
    </row>
    <row r="56" spans="1:140" s="29" customFormat="1" x14ac:dyDescent="0.2">
      <c r="A56" s="35" t="s">
        <v>181</v>
      </c>
      <c r="B56" t="str">
        <f>IF(VLOOKUP($A56,'B-Ligands'!$A:$G,5,FALSE)="","",VLOOKUP($A56,'B-Ligands'!$A:$G,5,FALSE))</f>
        <v>Guide To Pharmacology</v>
      </c>
      <c r="C56" s="19">
        <f>IF(VLOOKUP($A56,'B-Ligands'!$A:$G,6,FALSE)="","",VLOOKUP($A56,'B-Ligands'!$A:$G,6,FALSE))</f>
        <v>1611</v>
      </c>
      <c r="D56" t="str">
        <f>IF(VLOOKUP($A56,'B-Ligands'!$A:$G,7,FALSE)="","",VLOOKUP($A56,'B-Ligands'!$A:$G,7,FALSE))</f>
        <v>Surr</v>
      </c>
      <c r="E56" s="20" t="str">
        <f t="shared" si="78"/>
        <v/>
      </c>
      <c r="F56" s="19">
        <f t="shared" si="79"/>
        <v>1</v>
      </c>
      <c r="G56" s="19">
        <f t="shared" si="80"/>
        <v>1</v>
      </c>
      <c r="H56" s="19">
        <f t="shared" si="81"/>
        <v>1</v>
      </c>
      <c r="I56" s="238">
        <f t="shared" si="39"/>
        <v>3</v>
      </c>
      <c r="J56" s="174" t="str">
        <f t="shared" si="40"/>
        <v xml:space="preserve">
Gi/o
</v>
      </c>
      <c r="K56" s="20">
        <f t="shared" si="41"/>
        <v>0</v>
      </c>
      <c r="L56" s="19">
        <f t="shared" si="42"/>
        <v>1</v>
      </c>
      <c r="M56" s="19">
        <f t="shared" si="43"/>
        <v>2</v>
      </c>
      <c r="N56" s="19">
        <f t="shared" si="44"/>
        <v>3</v>
      </c>
      <c r="O56" s="20">
        <f t="shared" si="45"/>
        <v>0</v>
      </c>
      <c r="P56" s="19">
        <f t="shared" si="46"/>
        <v>100</v>
      </c>
      <c r="Q56" s="19">
        <f t="shared" si="47"/>
        <v>44.803846767428041</v>
      </c>
      <c r="R56" s="19">
        <f t="shared" si="48"/>
        <v>6.2630783902600697</v>
      </c>
      <c r="S56" s="20">
        <f t="shared" si="49"/>
        <v>0</v>
      </c>
      <c r="T56" s="21">
        <f t="shared" si="50"/>
        <v>59.623305100813042</v>
      </c>
      <c r="U56" s="21">
        <f t="shared" si="51"/>
        <v>26.713534255044383</v>
      </c>
      <c r="V56" s="21">
        <f t="shared" si="52"/>
        <v>3.7342543373278518</v>
      </c>
      <c r="W56" s="174" t="str">
        <f t="shared" si="53"/>
        <v xml:space="preserve">
Gi1</v>
      </c>
      <c r="X56" s="33">
        <f t="shared" si="54"/>
        <v>0</v>
      </c>
      <c r="Y56" s="32">
        <f t="shared" si="55"/>
        <v>1</v>
      </c>
      <c r="Z56" s="32">
        <f t="shared" si="56"/>
        <v>4</v>
      </c>
      <c r="AA56" s="32">
        <f t="shared" si="57"/>
        <v>3</v>
      </c>
      <c r="AB56" s="32">
        <f t="shared" si="58"/>
        <v>2</v>
      </c>
      <c r="AC56" s="32">
        <f t="shared" si="59"/>
        <v>5</v>
      </c>
      <c r="AD56" s="32">
        <f t="shared" si="60"/>
        <v>0</v>
      </c>
      <c r="AE56" s="32">
        <f t="shared" si="61"/>
        <v>0</v>
      </c>
      <c r="AF56" s="32">
        <f t="shared" si="62"/>
        <v>8</v>
      </c>
      <c r="AG56" s="32">
        <f t="shared" si="63"/>
        <v>6</v>
      </c>
      <c r="AH56" s="32">
        <f t="shared" si="64"/>
        <v>0</v>
      </c>
      <c r="AI56" s="32">
        <f t="shared" si="65"/>
        <v>7</v>
      </c>
      <c r="AJ56" s="33">
        <f t="shared" si="66"/>
        <v>0</v>
      </c>
      <c r="AK56" s="32">
        <f t="shared" si="67"/>
        <v>100</v>
      </c>
      <c r="AL56" s="32">
        <f t="shared" si="68"/>
        <v>66.068176815078033</v>
      </c>
      <c r="AM56" s="32">
        <f t="shared" si="69"/>
        <v>82.552113720853882</v>
      </c>
      <c r="AN56" s="32">
        <f t="shared" si="70"/>
        <v>83.222595261415606</v>
      </c>
      <c r="AO56" s="32">
        <f t="shared" si="71"/>
        <v>45.775724092366751</v>
      </c>
      <c r="AP56" s="32">
        <f t="shared" si="72"/>
        <v>0</v>
      </c>
      <c r="AQ56" s="32">
        <f t="shared" si="73"/>
        <v>0</v>
      </c>
      <c r="AR56" s="32">
        <f t="shared" si="74"/>
        <v>4.1073467616769523</v>
      </c>
      <c r="AS56" s="32">
        <f t="shared" si="75"/>
        <v>44.803846767428041</v>
      </c>
      <c r="AT56" s="32">
        <f t="shared" si="76"/>
        <v>0</v>
      </c>
      <c r="AU56" s="32">
        <f t="shared" si="77"/>
        <v>6.2630783902600697</v>
      </c>
      <c r="AV56" s="7">
        <f t="array" ref="AV56">_xlfn.IFS(BK56=0,0,BK56&gt;0,(LOG(0.01*BZ56/10^-BK56)))</f>
        <v>0</v>
      </c>
      <c r="AW56" s="8">
        <f t="array" ref="AW56">_xlfn.IFS(BL56=0,0,BL56&gt;0,(LOG(0.01*CA56/10^-BL56)))</f>
        <v>59.623305100813042</v>
      </c>
      <c r="AX56" s="8">
        <f t="array" ref="AX56">_xlfn.IFS(BM56=0,0,BM56&gt;0,(LOG(0.01*CB56/10^-BM56)))</f>
        <v>39.392030636998598</v>
      </c>
      <c r="AY56" s="8">
        <f t="array" ref="AY56">_xlfn.IFS(BN56=0,0,BN56&gt;0,(LOG(0.01*CC56/10^-BN56)))</f>
        <v>49.220298630954858</v>
      </c>
      <c r="AZ56" s="8">
        <f t="array" ref="AZ56">_xlfn.IFS(BO56=0,0,BO56&gt;0,(LOG(0.01*CD56/10^-BO56)))</f>
        <v>49.6200618855286</v>
      </c>
      <c r="BA56" s="8">
        <f t="array" ref="BA56">_xlfn.IFS(BP56=0,0,BP56&gt;0,(LOG(0.01*CE56/10^-BP56)))</f>
        <v>27.292999637698212</v>
      </c>
      <c r="BB56" s="8">
        <f t="array" ref="BB56">_xlfn.IFS(BQ56=0,0,BQ56&gt;0,(LOG(0.01*CF56/10^-BQ56)))</f>
        <v>0</v>
      </c>
      <c r="BC56" s="8">
        <f t="array" ref="BC56">_xlfn.IFS(BR56=0,0,BR56&gt;0,(LOG(0.01*CG56/10^-BR56)))</f>
        <v>0</v>
      </c>
      <c r="BD56" s="8">
        <f t="array" ref="BD56">_xlfn.IFS(BS56=0,0,BS56&gt;0,(LOG(0.01*CH56/10^-BS56)))</f>
        <v>2.4489358912630137</v>
      </c>
      <c r="BE56" s="8">
        <f t="array" ref="BE56">_xlfn.IFS(BT56=0,0,BT56&gt;0,(LOG(0.01*CI56/10^-BT56)))</f>
        <v>26.713534255044383</v>
      </c>
      <c r="BF56" s="8">
        <f t="array" ref="BF56">_xlfn.IFS(BU56=0,0,BU56&gt;0,(LOG(0.01*CJ56/10^-BU56)))</f>
        <v>0</v>
      </c>
      <c r="BG56" s="8">
        <f t="array" ref="BG56">_xlfn.IFS(BV56=0,0,BV56&gt;0,(LOG(0.01*CK56/10^-BV56)))</f>
        <v>3.7342543373278518</v>
      </c>
      <c r="BH56" s="8">
        <f t="array" ref="BH56">_xlfn.IFS(BW56=0,0,BW56&gt;0,(LOG(0.01*CL56/10^-BW56)))</f>
        <v>25.029529807797122</v>
      </c>
      <c r="BI56" s="8">
        <f t="array" ref="BI56">_xlfn.IFS(BX56=0,0,BX56&gt;0,(LOG(0.01*CM56/10^-BX56)))</f>
        <v>32.828246714711391</v>
      </c>
      <c r="BJ56" s="8">
        <f t="array" ref="BJ56">_xlfn.IFS(BY56=0,0,BY56&gt;0,(LOG(0.01*CN56/10^-BY56)))</f>
        <v>41.573693352895567</v>
      </c>
      <c r="BK56" s="33">
        <f t="shared" si="82"/>
        <v>0</v>
      </c>
      <c r="BL56" s="32">
        <f t="shared" si="83"/>
        <v>60.660888407367281</v>
      </c>
      <c r="BM56" s="32">
        <f t="shared" si="84"/>
        <v>40.432369266725097</v>
      </c>
      <c r="BN56" s="32">
        <f t="shared" si="85"/>
        <v>50.241935483870968</v>
      </c>
      <c r="BO56" s="32">
        <f t="shared" si="86"/>
        <v>50.627022653721689</v>
      </c>
      <c r="BP56" s="32">
        <f t="shared" si="87"/>
        <v>28.28016241299304</v>
      </c>
      <c r="BQ56" s="32">
        <f t="shared" si="88"/>
        <v>0</v>
      </c>
      <c r="BR56" s="32">
        <f t="shared" si="89"/>
        <v>0</v>
      </c>
      <c r="BS56" s="32">
        <f t="shared" si="90"/>
        <v>3.6132453197705874</v>
      </c>
      <c r="BT56" s="32">
        <f t="shared" si="91"/>
        <v>27.853795688847235</v>
      </c>
      <c r="BU56" s="32">
        <f t="shared" si="92"/>
        <v>0</v>
      </c>
      <c r="BV56" s="32">
        <f t="shared" si="93"/>
        <v>4.956103086944208</v>
      </c>
      <c r="BW56" s="32">
        <f t="shared" si="94"/>
        <v>26.179926149714671</v>
      </c>
      <c r="BX56" s="32">
        <f t="shared" si="95"/>
        <v>33.990216631726064</v>
      </c>
      <c r="BY56" s="32">
        <f t="shared" si="96"/>
        <v>42.69903762029746</v>
      </c>
      <c r="BZ56" s="38"/>
      <c r="CA56" s="36">
        <v>9.1709999999999994</v>
      </c>
      <c r="CB56" s="36">
        <v>9.1129999999999995</v>
      </c>
      <c r="CC56" s="36">
        <v>9.5139999999999993</v>
      </c>
      <c r="CD56" s="36">
        <v>9.8409999999999993</v>
      </c>
      <c r="CE56" s="36">
        <v>10.3</v>
      </c>
      <c r="CF56" s="36"/>
      <c r="CG56" s="36"/>
      <c r="CH56" s="36">
        <v>6.85</v>
      </c>
      <c r="CI56" s="36">
        <v>7.24</v>
      </c>
      <c r="CJ56" s="36"/>
      <c r="CK56" s="40">
        <v>6</v>
      </c>
      <c r="CL56" s="36">
        <v>7.0730000000000004</v>
      </c>
      <c r="CM56" s="36">
        <v>6.8869999999999996</v>
      </c>
      <c r="CN56" s="36">
        <v>7.4930000000000003</v>
      </c>
      <c r="CO56" s="30"/>
      <c r="CP56" s="158"/>
      <c r="CQ56" s="159">
        <v>559.9</v>
      </c>
      <c r="CR56" s="159">
        <v>276.8</v>
      </c>
      <c r="CS56" s="159">
        <v>186.9</v>
      </c>
      <c r="CT56" s="159">
        <v>250.3</v>
      </c>
      <c r="CU56" s="159">
        <v>97.51</v>
      </c>
      <c r="CV56" s="159"/>
      <c r="CW56" s="159"/>
      <c r="CX56" s="159">
        <v>33.39</v>
      </c>
      <c r="CY56" s="159">
        <v>297.2</v>
      </c>
      <c r="CZ56" s="159"/>
      <c r="DA56" s="210">
        <v>35</v>
      </c>
      <c r="DB56" s="159">
        <v>779.9</v>
      </c>
      <c r="DC56" s="159">
        <v>486.4</v>
      </c>
      <c r="DD56" s="159">
        <v>976.1</v>
      </c>
      <c r="DE56" s="206" t="str">
        <f>IF(VLOOKUP($A56,'B-Ligands'!$A:$G,3,FALSE)="","",VLOOKUP($A56,'B-Ligands'!$A:$G,3,FALSE))</f>
        <v>SNC-80</v>
      </c>
      <c r="DF56" s="207" t="str">
        <f>IF(VLOOKUP($A56,'B-Ligands'!$A:$G,4,FALSE)="","",VLOOKUP($A56,'B-Ligands'!$A:$G,4,FALSE))</f>
        <v>NSC707484</v>
      </c>
      <c r="DG56" s="158">
        <v>8.3319276785893788</v>
      </c>
      <c r="DH56" s="159">
        <v>18.113972661786583</v>
      </c>
      <c r="DI56" s="159">
        <v>12.712647138851777</v>
      </c>
      <c r="DJ56" s="159">
        <v>0.86675891719617204</v>
      </c>
      <c r="DK56" s="159">
        <v>6.6066699265058491</v>
      </c>
      <c r="DL56" s="159">
        <v>8.980151235329668</v>
      </c>
      <c r="DM56" s="159">
        <v>6.5463228824030146</v>
      </c>
      <c r="DN56" s="159">
        <v>20.832347739045606</v>
      </c>
      <c r="DO56" s="159">
        <v>9.9786358415619762</v>
      </c>
      <c r="DP56" s="159">
        <v>20.964960352218611</v>
      </c>
      <c r="DQ56" s="159">
        <v>16.755258961589945</v>
      </c>
      <c r="DR56" s="159">
        <v>18.605460899418055</v>
      </c>
      <c r="DS56" s="159">
        <v>16.969527867122778</v>
      </c>
      <c r="DT56" s="159">
        <v>22.567237697443016</v>
      </c>
      <c r="DU56" s="159">
        <v>10.575857944703147</v>
      </c>
      <c r="DV56" s="75">
        <f t="shared" si="97"/>
        <v>0</v>
      </c>
      <c r="DW56" s="76">
        <f t="shared" si="98"/>
        <v>30.909840179960664</v>
      </c>
      <c r="DX56" s="76">
        <f t="shared" si="99"/>
        <v>21.773592626043811</v>
      </c>
      <c r="DY56" s="76">
        <f t="shared" si="100"/>
        <v>215.63089377215977</v>
      </c>
      <c r="DZ56" s="76">
        <f t="shared" si="101"/>
        <v>37.885955070314715</v>
      </c>
      <c r="EA56" s="76">
        <f t="shared" si="102"/>
        <v>10.858391740261192</v>
      </c>
      <c r="EB56" s="76">
        <f t="shared" si="103"/>
        <v>0</v>
      </c>
      <c r="EC56" s="76">
        <f t="shared" si="104"/>
        <v>0</v>
      </c>
      <c r="ED56" s="76">
        <f t="shared" si="105"/>
        <v>3.3461487652377739</v>
      </c>
      <c r="EE56" s="76">
        <f t="shared" si="106"/>
        <v>14.17603444065416</v>
      </c>
      <c r="EF56" s="76">
        <f t="shared" si="107"/>
        <v>0</v>
      </c>
      <c r="EG56" s="76">
        <f t="shared" si="108"/>
        <v>1.8811681252730876</v>
      </c>
      <c r="EH56" s="76">
        <f t="shared" si="109"/>
        <v>45.958850835856154</v>
      </c>
      <c r="EI56" s="76">
        <f t="shared" si="110"/>
        <v>21.553368937799224</v>
      </c>
      <c r="EJ56" s="76">
        <f t="shared" si="111"/>
        <v>92.295112614374105</v>
      </c>
    </row>
    <row r="57" spans="1:140" s="29" customFormat="1" x14ac:dyDescent="0.2">
      <c r="A57" s="35" t="s">
        <v>131</v>
      </c>
      <c r="B57" t="str">
        <f>IF(VLOOKUP($A57,'B-Ligands'!$A:$G,5,FALSE)="","",VLOOKUP($A57,'B-Ligands'!$A:$G,5,FALSE))</f>
        <v>Guide To Pharmacology</v>
      </c>
      <c r="C57" s="19">
        <f>IF(VLOOKUP($A57,'B-Ligands'!$A:$G,6,FALSE)="","",VLOOKUP($A57,'B-Ligands'!$A:$G,6,FALSE))</f>
        <v>1162</v>
      </c>
      <c r="D57" t="str">
        <f>IF(VLOOKUP($A57,'B-Ligands'!$A:$G,7,FALSE)="","",VLOOKUP($A57,'B-Ligands'!$A:$G,7,FALSE))</f>
        <v>Phys</v>
      </c>
      <c r="E57" s="20" t="str">
        <f t="shared" si="78"/>
        <v/>
      </c>
      <c r="F57" s="19" t="str">
        <f t="shared" si="79"/>
        <v/>
      </c>
      <c r="G57" s="19">
        <f t="shared" si="80"/>
        <v>1</v>
      </c>
      <c r="H57" s="19" t="str">
        <f t="shared" si="81"/>
        <v/>
      </c>
      <c r="I57" s="238">
        <f t="shared" si="39"/>
        <v>1</v>
      </c>
      <c r="J57" s="174" t="str">
        <f t="shared" si="40"/>
        <v xml:space="preserve">
Gq/11
</v>
      </c>
      <c r="K57" s="20">
        <f t="shared" si="41"/>
        <v>0</v>
      </c>
      <c r="L57" s="19">
        <f t="shared" si="42"/>
        <v>0</v>
      </c>
      <c r="M57" s="19">
        <f t="shared" si="43"/>
        <v>1</v>
      </c>
      <c r="N57" s="19">
        <f t="shared" si="44"/>
        <v>0</v>
      </c>
      <c r="O57" s="20">
        <f t="shared" si="45"/>
        <v>0</v>
      </c>
      <c r="P57" s="19">
        <f t="shared" si="46"/>
        <v>0</v>
      </c>
      <c r="Q57" s="19">
        <f t="shared" si="47"/>
        <v>100</v>
      </c>
      <c r="R57" s="19">
        <f t="shared" si="48"/>
        <v>0</v>
      </c>
      <c r="S57" s="20">
        <f t="shared" si="49"/>
        <v>0</v>
      </c>
      <c r="T57" s="21">
        <f t="shared" si="50"/>
        <v>0</v>
      </c>
      <c r="U57" s="21">
        <f t="shared" si="51"/>
        <v>44.977243607393802</v>
      </c>
      <c r="V57" s="21">
        <f t="shared" si="52"/>
        <v>0</v>
      </c>
      <c r="W57" s="174" t="str">
        <f t="shared" si="53"/>
        <v xml:space="preserve">
G11</v>
      </c>
      <c r="X57" s="33">
        <f t="shared" si="54"/>
        <v>0</v>
      </c>
      <c r="Y57" s="32">
        <f t="shared" si="55"/>
        <v>0</v>
      </c>
      <c r="Z57" s="32">
        <f t="shared" si="56"/>
        <v>0</v>
      </c>
      <c r="AA57" s="32">
        <f t="shared" si="57"/>
        <v>0</v>
      </c>
      <c r="AB57" s="32">
        <f t="shared" si="58"/>
        <v>0</v>
      </c>
      <c r="AC57" s="32">
        <f t="shared" si="59"/>
        <v>0</v>
      </c>
      <c r="AD57" s="32">
        <f t="shared" si="60"/>
        <v>2</v>
      </c>
      <c r="AE57" s="32">
        <f t="shared" si="61"/>
        <v>1</v>
      </c>
      <c r="AF57" s="32">
        <f t="shared" si="62"/>
        <v>4</v>
      </c>
      <c r="AG57" s="32">
        <f t="shared" si="63"/>
        <v>3</v>
      </c>
      <c r="AH57" s="32">
        <f t="shared" si="64"/>
        <v>0</v>
      </c>
      <c r="AI57" s="32">
        <f t="shared" si="65"/>
        <v>0</v>
      </c>
      <c r="AJ57" s="33">
        <f t="shared" si="66"/>
        <v>0</v>
      </c>
      <c r="AK57" s="32">
        <f t="shared" si="67"/>
        <v>0</v>
      </c>
      <c r="AL57" s="32">
        <f t="shared" si="68"/>
        <v>0</v>
      </c>
      <c r="AM57" s="32">
        <f t="shared" si="69"/>
        <v>0</v>
      </c>
      <c r="AN57" s="32">
        <f t="shared" si="70"/>
        <v>0</v>
      </c>
      <c r="AO57" s="32">
        <f t="shared" si="71"/>
        <v>0</v>
      </c>
      <c r="AP57" s="32">
        <f t="shared" si="72"/>
        <v>81.593540849326004</v>
      </c>
      <c r="AQ57" s="32">
        <f t="shared" si="73"/>
        <v>100</v>
      </c>
      <c r="AR57" s="32">
        <f t="shared" si="74"/>
        <v>43.19135885093187</v>
      </c>
      <c r="AS57" s="32">
        <f t="shared" si="75"/>
        <v>52.824850016382975</v>
      </c>
      <c r="AT57" s="32">
        <f t="shared" si="76"/>
        <v>0</v>
      </c>
      <c r="AU57" s="32">
        <f t="shared" si="77"/>
        <v>0</v>
      </c>
      <c r="AV57" s="7">
        <f t="array" ref="AV57">_xlfn.IFS(BK57=0,0,BK57&gt;0,(LOG(0.01*BZ57/10^-BK57)))</f>
        <v>0</v>
      </c>
      <c r="AW57" s="8">
        <f t="array" ref="AW57">_xlfn.IFS(BL57=0,0,BL57&gt;0,(LOG(0.01*CA57/10^-BL57)))</f>
        <v>0</v>
      </c>
      <c r="AX57" s="8">
        <f t="array" ref="AX57">_xlfn.IFS(BM57=0,0,BM57&gt;0,(LOG(0.01*CB57/10^-BM57)))</f>
        <v>0</v>
      </c>
      <c r="AY57" s="8">
        <f t="array" ref="AY57">_xlfn.IFS(BN57=0,0,BN57&gt;0,(LOG(0.01*CC57/10^-BN57)))</f>
        <v>0</v>
      </c>
      <c r="AZ57" s="8">
        <f t="array" ref="AZ57">_xlfn.IFS(BO57=0,0,BO57&gt;0,(LOG(0.01*CD57/10^-BO57)))</f>
        <v>0</v>
      </c>
      <c r="BA57" s="8">
        <f t="array" ref="BA57">_xlfn.IFS(BP57=0,0,BP57&gt;0,(LOG(0.01*CE57/10^-BP57)))</f>
        <v>0</v>
      </c>
      <c r="BB57" s="8">
        <f t="array" ref="BB57">_xlfn.IFS(BQ57=0,0,BQ57&gt;0,(LOG(0.01*CF57/10^-BQ57)))</f>
        <v>36.698525635699731</v>
      </c>
      <c r="BC57" s="8">
        <f t="array" ref="BC57">_xlfn.IFS(BR57=0,0,BR57&gt;0,(LOG(0.01*CG57/10^-BR57)))</f>
        <v>44.977243607393802</v>
      </c>
      <c r="BD57" s="8">
        <f t="array" ref="BD57">_xlfn.IFS(BS57=0,0,BS57&gt;0,(LOG(0.01*CH57/10^-BS57)))</f>
        <v>19.426282687727273</v>
      </c>
      <c r="BE57" s="8">
        <f t="array" ref="BE57">_xlfn.IFS(BT57=0,0,BT57&gt;0,(LOG(0.01*CI57/10^-BT57)))</f>
        <v>23.759161477108975</v>
      </c>
      <c r="BF57" s="8">
        <f t="array" ref="BF57">_xlfn.IFS(BU57=0,0,BU57&gt;0,(LOG(0.01*CJ57/10^-BU57)))</f>
        <v>0</v>
      </c>
      <c r="BG57" s="8">
        <f t="array" ref="BG57">_xlfn.IFS(BV57=0,0,BV57&gt;0,(LOG(0.01*CK57/10^-BV57)))</f>
        <v>0</v>
      </c>
      <c r="BH57" s="8">
        <f t="array" ref="BH57">_xlfn.IFS(BW57=0,0,BW57&gt;0,(LOG(0.01*CL57/10^-BW57)))</f>
        <v>0</v>
      </c>
      <c r="BI57" s="8">
        <f t="array" ref="BI57">_xlfn.IFS(BX57=0,0,BX57&gt;0,(LOG(0.01*CM57/10^-BX57)))</f>
        <v>0</v>
      </c>
      <c r="BJ57" s="8">
        <f t="array" ref="BJ57">_xlfn.IFS(BY57=0,0,BY57&gt;0,(LOG(0.01*CN57/10^-BY57)))</f>
        <v>0</v>
      </c>
      <c r="BK57" s="33">
        <f t="shared" si="82"/>
        <v>0</v>
      </c>
      <c r="BL57" s="32">
        <f t="shared" si="83"/>
        <v>0</v>
      </c>
      <c r="BM57" s="32">
        <f t="shared" si="84"/>
        <v>0</v>
      </c>
      <c r="BN57" s="32">
        <f t="shared" si="85"/>
        <v>0</v>
      </c>
      <c r="BO57" s="32">
        <f t="shared" si="86"/>
        <v>0</v>
      </c>
      <c r="BP57" s="32">
        <f t="shared" si="87"/>
        <v>0</v>
      </c>
      <c r="BQ57" s="32">
        <f t="shared" si="88"/>
        <v>37.721992255307789</v>
      </c>
      <c r="BR57" s="32">
        <f t="shared" si="89"/>
        <v>46.008947492347538</v>
      </c>
      <c r="BS57" s="32">
        <f t="shared" si="90"/>
        <v>20.473974678065144</v>
      </c>
      <c r="BT57" s="32">
        <f t="shared" si="91"/>
        <v>24.807872539831301</v>
      </c>
      <c r="BU57" s="32">
        <f t="shared" si="92"/>
        <v>0</v>
      </c>
      <c r="BV57" s="32">
        <f t="shared" si="93"/>
        <v>0</v>
      </c>
      <c r="BW57" s="32">
        <f t="shared" si="94"/>
        <v>0</v>
      </c>
      <c r="BX57" s="32">
        <f t="shared" si="95"/>
        <v>0</v>
      </c>
      <c r="BY57" s="32">
        <f t="shared" si="96"/>
        <v>0</v>
      </c>
      <c r="BZ57" s="31"/>
      <c r="CA57" s="30"/>
      <c r="CB57" s="30"/>
      <c r="CC57" s="30"/>
      <c r="CD57" s="30"/>
      <c r="CE57" s="30"/>
      <c r="CF57" s="30">
        <v>9.4740000000000002</v>
      </c>
      <c r="CG57" s="30">
        <v>9.2959999999999994</v>
      </c>
      <c r="CH57" s="30">
        <v>8.9600000000000009</v>
      </c>
      <c r="CI57" s="30">
        <v>8.9390000000000001</v>
      </c>
      <c r="CJ57" s="30"/>
      <c r="CK57" s="30"/>
      <c r="CL57" s="30"/>
      <c r="CM57" s="30"/>
      <c r="CN57" s="30"/>
      <c r="CO57" s="30"/>
      <c r="CP57" s="160"/>
      <c r="CQ57" s="161"/>
      <c r="CR57" s="161"/>
      <c r="CS57" s="161"/>
      <c r="CT57" s="161"/>
      <c r="CU57" s="161"/>
      <c r="CV57" s="161">
        <v>282.5</v>
      </c>
      <c r="CW57" s="161">
        <v>390.8</v>
      </c>
      <c r="CX57" s="161">
        <v>189.2</v>
      </c>
      <c r="CY57" s="161">
        <v>264.7</v>
      </c>
      <c r="CZ57" s="161"/>
      <c r="DA57" s="161"/>
      <c r="DB57" s="161"/>
      <c r="DC57" s="161"/>
      <c r="DD57" s="161"/>
      <c r="DE57" s="206" t="str">
        <f>IF(VLOOKUP($A57,'B-Ligands'!$A:$G,3,FALSE)="","",VLOOKUP($A57,'B-Ligands'!$A:$G,3,FALSE))</f>
        <v>GnRH I</v>
      </c>
      <c r="DF57" s="207" t="str">
        <f>IF(VLOOKUP($A57,'B-Ligands'!$A:$G,4,FALSE)="","",VLOOKUP($A57,'B-Ligands'!$A:$G,4,FALSE))</f>
        <v>Gonadotropin releasing hormone</v>
      </c>
      <c r="DG57" s="160">
        <v>17.185388822543747</v>
      </c>
      <c r="DH57" s="161">
        <v>18.395515929492046</v>
      </c>
      <c r="DI57" s="161">
        <v>33.10328500242845</v>
      </c>
      <c r="DJ57" s="161">
        <v>16.171091455276457</v>
      </c>
      <c r="DK57" s="161">
        <v>13.147157142965137</v>
      </c>
      <c r="DL57" s="161">
        <v>18.771573742325764</v>
      </c>
      <c r="DM57" s="161">
        <v>15.687665874930602</v>
      </c>
      <c r="DN57" s="161">
        <v>14.520680132952146</v>
      </c>
      <c r="DO57" s="161">
        <v>16.302480432803808</v>
      </c>
      <c r="DP57" s="161">
        <v>9.7456536107090042</v>
      </c>
      <c r="DQ57" s="161">
        <v>14.91221134034925</v>
      </c>
      <c r="DR57" s="161">
        <v>17.037176797387236</v>
      </c>
      <c r="DS57" s="161">
        <v>10.022528918758518</v>
      </c>
      <c r="DT57" s="161">
        <v>13.336476489854331</v>
      </c>
      <c r="DU57" s="161">
        <v>16.453555937168552</v>
      </c>
      <c r="DV57" s="75">
        <f t="shared" si="97"/>
        <v>0</v>
      </c>
      <c r="DW57" s="76">
        <f t="shared" si="98"/>
        <v>0</v>
      </c>
      <c r="DX57" s="76">
        <f t="shared" si="99"/>
        <v>0</v>
      </c>
      <c r="DY57" s="76">
        <f t="shared" si="100"/>
        <v>0</v>
      </c>
      <c r="DZ57" s="76">
        <f t="shared" si="101"/>
        <v>0</v>
      </c>
      <c r="EA57" s="76">
        <f t="shared" si="102"/>
        <v>0</v>
      </c>
      <c r="EB57" s="76">
        <f t="shared" si="103"/>
        <v>18.007777718637172</v>
      </c>
      <c r="EC57" s="76">
        <f t="shared" si="104"/>
        <v>26.913339900184685</v>
      </c>
      <c r="ED57" s="76">
        <f t="shared" si="105"/>
        <v>11.605595895658444</v>
      </c>
      <c r="EE57" s="76">
        <f t="shared" si="106"/>
        <v>27.160825797167117</v>
      </c>
      <c r="EF57" s="76">
        <f t="shared" si="107"/>
        <v>0</v>
      </c>
      <c r="EG57" s="76">
        <f t="shared" si="108"/>
        <v>0</v>
      </c>
      <c r="EH57" s="76">
        <f t="shared" si="109"/>
        <v>0</v>
      </c>
      <c r="EI57" s="76">
        <f t="shared" si="110"/>
        <v>0</v>
      </c>
      <c r="EJ57" s="76">
        <f t="shared" si="111"/>
        <v>0</v>
      </c>
    </row>
    <row r="58" spans="1:140" s="29" customFormat="1" x14ac:dyDescent="0.2">
      <c r="A58" s="35" t="s">
        <v>38</v>
      </c>
      <c r="B58" t="str">
        <f>IF(VLOOKUP($A58,'B-Ligands'!$A:$G,5,FALSE)="","",VLOOKUP($A58,'B-Ligands'!$A:$G,5,FALSE))</f>
        <v>Guide To Pharmacology</v>
      </c>
      <c r="C58" s="19">
        <f>IF(VLOOKUP($A58,'B-Ligands'!$A:$G,6,FALSE)="","",VLOOKUP($A58,'B-Ligands'!$A:$G,6,FALSE))</f>
        <v>484</v>
      </c>
      <c r="D58" t="str">
        <f>IF(VLOOKUP($A58,'B-Ligands'!$A:$G,7,FALSE)="","",VLOOKUP($A58,'B-Ligands'!$A:$G,7,FALSE))</f>
        <v>Phys</v>
      </c>
      <c r="E58" s="20" t="str">
        <f t="shared" si="78"/>
        <v/>
      </c>
      <c r="F58" s="19">
        <f t="shared" si="79"/>
        <v>1</v>
      </c>
      <c r="G58" s="19">
        <f t="shared" si="80"/>
        <v>1</v>
      </c>
      <c r="H58" s="19" t="str">
        <f t="shared" si="81"/>
        <v/>
      </c>
      <c r="I58" s="238">
        <f t="shared" si="39"/>
        <v>2</v>
      </c>
      <c r="J58" s="174" t="str">
        <f t="shared" si="40"/>
        <v xml:space="preserve">
Gi/o
</v>
      </c>
      <c r="K58" s="20">
        <f t="shared" si="41"/>
        <v>0</v>
      </c>
      <c r="L58" s="19">
        <f t="shared" si="42"/>
        <v>1</v>
      </c>
      <c r="M58" s="19">
        <f t="shared" si="43"/>
        <v>2</v>
      </c>
      <c r="N58" s="19">
        <f t="shared" si="44"/>
        <v>0</v>
      </c>
      <c r="O58" s="20">
        <f t="shared" si="45"/>
        <v>0</v>
      </c>
      <c r="P58" s="19">
        <f t="shared" si="46"/>
        <v>100</v>
      </c>
      <c r="Q58" s="19">
        <f t="shared" si="47"/>
        <v>34.083355727036043</v>
      </c>
      <c r="R58" s="19">
        <f t="shared" si="48"/>
        <v>0</v>
      </c>
      <c r="S58" s="20">
        <f t="shared" si="49"/>
        <v>0</v>
      </c>
      <c r="T58" s="21">
        <f t="shared" si="50"/>
        <v>69.118912909295673</v>
      </c>
      <c r="U58" s="21">
        <f t="shared" si="51"/>
        <v>23.558044961535479</v>
      </c>
      <c r="V58" s="21">
        <f t="shared" si="52"/>
        <v>0</v>
      </c>
      <c r="W58" s="174" t="str">
        <f t="shared" si="53"/>
        <v xml:space="preserve">
GoB</v>
      </c>
      <c r="X58" s="33">
        <f t="shared" si="54"/>
        <v>0</v>
      </c>
      <c r="Y58" s="32">
        <f t="shared" si="55"/>
        <v>2</v>
      </c>
      <c r="Z58" s="32">
        <f t="shared" si="56"/>
        <v>4</v>
      </c>
      <c r="AA58" s="32">
        <f t="shared" si="57"/>
        <v>3</v>
      </c>
      <c r="AB58" s="32">
        <f t="shared" si="58"/>
        <v>1</v>
      </c>
      <c r="AC58" s="32">
        <f t="shared" si="59"/>
        <v>5</v>
      </c>
      <c r="AD58" s="32">
        <f t="shared" si="60"/>
        <v>0</v>
      </c>
      <c r="AE58" s="32">
        <f t="shared" si="61"/>
        <v>0</v>
      </c>
      <c r="AF58" s="32">
        <f t="shared" si="62"/>
        <v>0</v>
      </c>
      <c r="AG58" s="32">
        <f t="shared" si="63"/>
        <v>6</v>
      </c>
      <c r="AH58" s="32">
        <f t="shared" si="64"/>
        <v>0</v>
      </c>
      <c r="AI58" s="32">
        <f t="shared" si="65"/>
        <v>0</v>
      </c>
      <c r="AJ58" s="33">
        <f t="shared" si="66"/>
        <v>0</v>
      </c>
      <c r="AK58" s="32">
        <f t="shared" si="67"/>
        <v>95.695646015729181</v>
      </c>
      <c r="AL58" s="32">
        <f t="shared" si="68"/>
        <v>65.690913029980862</v>
      </c>
      <c r="AM58" s="32">
        <f t="shared" si="69"/>
        <v>73.185257404739275</v>
      </c>
      <c r="AN58" s="32">
        <f t="shared" si="70"/>
        <v>100</v>
      </c>
      <c r="AO58" s="32">
        <f t="shared" si="71"/>
        <v>65.368093281804335</v>
      </c>
      <c r="AP58" s="32">
        <f t="shared" si="72"/>
        <v>0</v>
      </c>
      <c r="AQ58" s="32">
        <f t="shared" si="73"/>
        <v>0</v>
      </c>
      <c r="AR58" s="32">
        <f t="shared" si="74"/>
        <v>0</v>
      </c>
      <c r="AS58" s="32">
        <f t="shared" si="75"/>
        <v>34.083355727036043</v>
      </c>
      <c r="AT58" s="32">
        <f t="shared" si="76"/>
        <v>0</v>
      </c>
      <c r="AU58" s="32">
        <f t="shared" si="77"/>
        <v>0</v>
      </c>
      <c r="AV58" s="7">
        <f t="array" ref="AV58">_xlfn.IFS(BK58=0,0,BK58&gt;0,(LOG(0.01*BZ58/10^-BK58)))</f>
        <v>0</v>
      </c>
      <c r="AW58" s="8">
        <f t="array" ref="AW58">_xlfn.IFS(BL58=0,0,BL58&gt;0,(LOG(0.01*CA58/10^-BL58)))</f>
        <v>66.143790227599723</v>
      </c>
      <c r="AX58" s="8">
        <f t="array" ref="AX58">_xlfn.IFS(BM58=0,0,BM58&gt;0,(LOG(0.01*CB58/10^-BM58)))</f>
        <v>45.404844966513643</v>
      </c>
      <c r="AY58" s="8">
        <f t="array" ref="AY58">_xlfn.IFS(BN58=0,0,BN58&gt;0,(LOG(0.01*CC58/10^-BN58)))</f>
        <v>50.5848543280256</v>
      </c>
      <c r="AZ58" s="8">
        <f t="array" ref="AZ58">_xlfn.IFS(BO58=0,0,BO58&gt;0,(LOG(0.01*CD58/10^-BO58)))</f>
        <v>69.118912909295673</v>
      </c>
      <c r="BA58" s="8">
        <f t="array" ref="BA58">_xlfn.IFS(BP58=0,0,BP58&gt;0,(LOG(0.01*CE58/10^-BP58)))</f>
        <v>45.181715465917499</v>
      </c>
      <c r="BB58" s="8">
        <f t="array" ref="BB58">_xlfn.IFS(BQ58=0,0,BQ58&gt;0,(LOG(0.01*CF58/10^-BQ58)))</f>
        <v>0</v>
      </c>
      <c r="BC58" s="8">
        <f t="array" ref="BC58">_xlfn.IFS(BR58=0,0,BR58&gt;0,(LOG(0.01*CG58/10^-BR58)))</f>
        <v>0</v>
      </c>
      <c r="BD58" s="8">
        <f t="array" ref="BD58">_xlfn.IFS(BS58=0,0,BS58&gt;0,(LOG(0.01*CH58/10^-BS58)))</f>
        <v>0</v>
      </c>
      <c r="BE58" s="8">
        <f t="array" ref="BE58">_xlfn.IFS(BT58=0,0,BT58&gt;0,(LOG(0.01*CI58/10^-BT58)))</f>
        <v>23.558044961535479</v>
      </c>
      <c r="BF58" s="8">
        <f t="array" ref="BF58">_xlfn.IFS(BU58=0,0,BU58&gt;0,(LOG(0.01*CJ58/10^-BU58)))</f>
        <v>0</v>
      </c>
      <c r="BG58" s="8">
        <f t="array" ref="BG58">_xlfn.IFS(BV58=0,0,BV58&gt;0,(LOG(0.01*CK58/10^-BV58)))</f>
        <v>0</v>
      </c>
      <c r="BH58" s="8">
        <f t="array" ref="BH58">_xlfn.IFS(BW58=0,0,BW58&gt;0,(LOG(0.01*CL58/10^-BW58)))</f>
        <v>3.8665982780378076</v>
      </c>
      <c r="BI58" s="8">
        <f t="array" ref="BI58">_xlfn.IFS(BX58=0,0,BX58&gt;0,(LOG(0.01*CM58/10^-BX58)))</f>
        <v>4.1178696735057336</v>
      </c>
      <c r="BJ58" s="8">
        <f t="array" ref="BJ58">_xlfn.IFS(BY58=0,0,BY58&gt;0,(LOG(0.01*CN58/10^-BY58)))</f>
        <v>14.560198248255706</v>
      </c>
      <c r="BK58" s="33">
        <f t="shared" si="82"/>
        <v>0</v>
      </c>
      <c r="BL58" s="32">
        <f t="shared" si="83"/>
        <v>67.258938244853724</v>
      </c>
      <c r="BM58" s="32">
        <f t="shared" si="84"/>
        <v>46.52351738241309</v>
      </c>
      <c r="BN58" s="32">
        <f t="shared" si="85"/>
        <v>51.666666666666664</v>
      </c>
      <c r="BO58" s="32">
        <f t="shared" si="86"/>
        <v>70.186084142394819</v>
      </c>
      <c r="BP58" s="32">
        <f t="shared" si="87"/>
        <v>46.229698375870065</v>
      </c>
      <c r="BQ58" s="32">
        <f t="shared" si="88"/>
        <v>0</v>
      </c>
      <c r="BR58" s="32">
        <f t="shared" si="89"/>
        <v>0</v>
      </c>
      <c r="BS58" s="32">
        <f t="shared" si="90"/>
        <v>0</v>
      </c>
      <c r="BT58" s="32">
        <f t="shared" si="91"/>
        <v>24.742268041237114</v>
      </c>
      <c r="BU58" s="32">
        <f t="shared" si="92"/>
        <v>0</v>
      </c>
      <c r="BV58" s="32">
        <f t="shared" si="93"/>
        <v>0</v>
      </c>
      <c r="BW58" s="32">
        <f t="shared" si="94"/>
        <v>5.025176233635448</v>
      </c>
      <c r="BX58" s="32">
        <f t="shared" si="95"/>
        <v>5.2941998602375966</v>
      </c>
      <c r="BY58" s="32">
        <f t="shared" si="96"/>
        <v>15.726159230096238</v>
      </c>
      <c r="BZ58" s="38"/>
      <c r="CA58" s="36">
        <v>7.6710000000000003</v>
      </c>
      <c r="CB58" s="36">
        <v>7.609</v>
      </c>
      <c r="CC58" s="36">
        <v>8.2829999999999995</v>
      </c>
      <c r="CD58" s="36">
        <v>8.5670000000000002</v>
      </c>
      <c r="CE58" s="36">
        <v>8.9540000000000006</v>
      </c>
      <c r="CF58" s="36"/>
      <c r="CG58" s="36"/>
      <c r="CH58" s="36"/>
      <c r="CI58" s="36">
        <v>6.5430000000000001</v>
      </c>
      <c r="CJ58" s="36"/>
      <c r="CK58" s="36"/>
      <c r="CL58" s="36">
        <v>6.9409999999999998</v>
      </c>
      <c r="CM58" s="36">
        <v>6.6630000000000003</v>
      </c>
      <c r="CN58" s="36">
        <v>6.8239999999999998</v>
      </c>
      <c r="CO58" s="30"/>
      <c r="CP58" s="158"/>
      <c r="CQ58" s="159">
        <v>620.79999999999995</v>
      </c>
      <c r="CR58" s="159">
        <v>318.5</v>
      </c>
      <c r="CS58" s="159">
        <v>192.2</v>
      </c>
      <c r="CT58" s="159">
        <v>347</v>
      </c>
      <c r="CU58" s="159">
        <v>159.4</v>
      </c>
      <c r="CV58" s="159"/>
      <c r="CW58" s="159"/>
      <c r="CX58" s="159"/>
      <c r="CY58" s="159">
        <v>264</v>
      </c>
      <c r="CZ58" s="159"/>
      <c r="DA58" s="159"/>
      <c r="DB58" s="159">
        <v>149.69999999999999</v>
      </c>
      <c r="DC58" s="159">
        <v>75.760000000000005</v>
      </c>
      <c r="DD58" s="159">
        <v>359.5</v>
      </c>
      <c r="DE58" s="206" t="str">
        <f>IF(VLOOKUP($A58,'B-Ligands'!$A:$G,3,FALSE)="","",VLOOKUP($A58,'B-Ligands'!$A:$G,3,FALSE))</f>
        <v/>
      </c>
      <c r="DF58" s="207" t="str">
        <f>IF(VLOOKUP($A58,'B-Ligands'!$A:$G,4,FALSE)="","",VLOOKUP($A58,'B-Ligands'!$A:$G,4,FALSE))</f>
        <v>Noradrenaline</v>
      </c>
      <c r="DG58" s="158">
        <v>14.996128647323188</v>
      </c>
      <c r="DH58" s="159">
        <v>26.073457095334788</v>
      </c>
      <c r="DI58" s="159">
        <v>4.0588257059475215</v>
      </c>
      <c r="DJ58" s="159">
        <v>69.442158401327021</v>
      </c>
      <c r="DK58" s="159">
        <v>54.124123153321385</v>
      </c>
      <c r="DL58" s="159">
        <v>43.637241210790819</v>
      </c>
      <c r="DM58" s="159">
        <v>11.525209703045952</v>
      </c>
      <c r="DN58" s="159">
        <v>16.945176226087131</v>
      </c>
      <c r="DO58" s="159">
        <v>3.2654559488472441</v>
      </c>
      <c r="DP58" s="159">
        <v>5.2628458043660196</v>
      </c>
      <c r="DQ58" s="159">
        <v>29.818111371445191</v>
      </c>
      <c r="DR58" s="159">
        <v>30.086201407545204</v>
      </c>
      <c r="DS58" s="159">
        <v>38.298844125026136</v>
      </c>
      <c r="DT58" s="159">
        <v>21.979576310363878</v>
      </c>
      <c r="DU58" s="159">
        <v>11.069270491425817</v>
      </c>
      <c r="DV58" s="75">
        <f t="shared" si="97"/>
        <v>0</v>
      </c>
      <c r="DW58" s="76">
        <f t="shared" si="98"/>
        <v>23.809654305913927</v>
      </c>
      <c r="DX58" s="76">
        <f t="shared" si="99"/>
        <v>78.470972412856312</v>
      </c>
      <c r="DY58" s="76">
        <f t="shared" si="100"/>
        <v>2.7677711123150672</v>
      </c>
      <c r="DZ58" s="76">
        <f t="shared" si="101"/>
        <v>6.4111893141811755</v>
      </c>
      <c r="EA58" s="76">
        <f t="shared" si="102"/>
        <v>3.6528432040424872</v>
      </c>
      <c r="EB58" s="76">
        <f t="shared" si="103"/>
        <v>0</v>
      </c>
      <c r="EC58" s="76">
        <f t="shared" si="104"/>
        <v>0</v>
      </c>
      <c r="ED58" s="76">
        <f t="shared" si="105"/>
        <v>0</v>
      </c>
      <c r="EE58" s="76">
        <f t="shared" si="106"/>
        <v>50.162974522450853</v>
      </c>
      <c r="EF58" s="76">
        <f t="shared" si="107"/>
        <v>0</v>
      </c>
      <c r="EG58" s="76">
        <f t="shared" si="108"/>
        <v>0</v>
      </c>
      <c r="EH58" s="76">
        <f t="shared" si="109"/>
        <v>3.9087341516445266</v>
      </c>
      <c r="EI58" s="76">
        <f t="shared" si="110"/>
        <v>3.4468362324289852</v>
      </c>
      <c r="EJ58" s="76">
        <f t="shared" si="111"/>
        <v>32.477298325889343</v>
      </c>
    </row>
    <row r="59" spans="1:140" s="29" customFormat="1" x14ac:dyDescent="0.2">
      <c r="A59" s="35" t="s">
        <v>129</v>
      </c>
      <c r="B59" t="str">
        <f>IF(VLOOKUP($A59,'B-Ligands'!$A:$G,5,FALSE)="","",VLOOKUP($A59,'B-Ligands'!$A:$G,5,FALSE))</f>
        <v>Guide To Pharmacology</v>
      </c>
      <c r="C59" s="19">
        <f>IF(VLOOKUP($A59,'B-Ligands'!$A:$G,6,FALSE)="","",VLOOKUP($A59,'B-Ligands'!$A:$G,6,FALSE))</f>
        <v>1140</v>
      </c>
      <c r="D59" t="str">
        <f>IF(VLOOKUP($A59,'B-Ligands'!$A:$G,7,FALSE)="","",VLOOKUP($A59,'B-Ligands'!$A:$G,7,FALSE))</f>
        <v>Phys</v>
      </c>
      <c r="E59" s="20">
        <f t="shared" si="78"/>
        <v>1</v>
      </c>
      <c r="F59" s="19">
        <f t="shared" si="79"/>
        <v>1</v>
      </c>
      <c r="G59" s="19">
        <f t="shared" si="80"/>
        <v>1</v>
      </c>
      <c r="H59" s="19" t="str">
        <f t="shared" si="81"/>
        <v/>
      </c>
      <c r="I59" s="238">
        <f t="shared" si="39"/>
        <v>3</v>
      </c>
      <c r="J59" s="174" t="str">
        <f t="shared" si="40"/>
        <v xml:space="preserve">
Gs
</v>
      </c>
      <c r="K59" s="20">
        <f t="shared" si="41"/>
        <v>1</v>
      </c>
      <c r="L59" s="19">
        <f t="shared" si="42"/>
        <v>2</v>
      </c>
      <c r="M59" s="19">
        <f t="shared" si="43"/>
        <v>3</v>
      </c>
      <c r="N59" s="19">
        <f t="shared" si="44"/>
        <v>0</v>
      </c>
      <c r="O59" s="20">
        <f t="shared" si="45"/>
        <v>100</v>
      </c>
      <c r="P59" s="19">
        <f t="shared" si="46"/>
        <v>40.183641030851064</v>
      </c>
      <c r="Q59" s="19">
        <f t="shared" si="47"/>
        <v>22.982227728995877</v>
      </c>
      <c r="R59" s="19">
        <f t="shared" si="48"/>
        <v>0</v>
      </c>
      <c r="S59" s="20">
        <f t="shared" si="49"/>
        <v>95.927162769985955</v>
      </c>
      <c r="T59" s="21">
        <f t="shared" si="50"/>
        <v>38.547026738571361</v>
      </c>
      <c r="U59" s="21">
        <f t="shared" si="51"/>
        <v>22.046199001762723</v>
      </c>
      <c r="V59" s="21">
        <f t="shared" si="52"/>
        <v>0</v>
      </c>
      <c r="W59" s="174" t="str">
        <f t="shared" si="53"/>
        <v xml:space="preserve">
GsL</v>
      </c>
      <c r="X59" s="33">
        <f t="shared" si="54"/>
        <v>1</v>
      </c>
      <c r="Y59" s="32">
        <f t="shared" si="55"/>
        <v>6</v>
      </c>
      <c r="Z59" s="32">
        <f t="shared" si="56"/>
        <v>7</v>
      </c>
      <c r="AA59" s="32">
        <f t="shared" si="57"/>
        <v>3</v>
      </c>
      <c r="AB59" s="32">
        <f t="shared" si="58"/>
        <v>2</v>
      </c>
      <c r="AC59" s="32">
        <f t="shared" si="59"/>
        <v>5</v>
      </c>
      <c r="AD59" s="32">
        <f t="shared" si="60"/>
        <v>0</v>
      </c>
      <c r="AE59" s="32">
        <f t="shared" si="61"/>
        <v>0</v>
      </c>
      <c r="AF59" s="32">
        <f t="shared" si="62"/>
        <v>0</v>
      </c>
      <c r="AG59" s="32">
        <f t="shared" si="63"/>
        <v>4</v>
      </c>
      <c r="AH59" s="32">
        <f t="shared" si="64"/>
        <v>0</v>
      </c>
      <c r="AI59" s="32">
        <f t="shared" si="65"/>
        <v>0</v>
      </c>
      <c r="AJ59" s="33">
        <f t="shared" si="66"/>
        <v>100</v>
      </c>
      <c r="AK59" s="32">
        <f t="shared" si="67"/>
        <v>11.136712003715131</v>
      </c>
      <c r="AL59" s="32">
        <f t="shared" si="68"/>
        <v>6.0380880926878921</v>
      </c>
      <c r="AM59" s="32">
        <f t="shared" si="69"/>
        <v>39.442847624333297</v>
      </c>
      <c r="AN59" s="32">
        <f t="shared" si="70"/>
        <v>40.183641030851064</v>
      </c>
      <c r="AO59" s="32">
        <f t="shared" si="71"/>
        <v>13.172730305894772</v>
      </c>
      <c r="AP59" s="32">
        <f t="shared" si="72"/>
        <v>0</v>
      </c>
      <c r="AQ59" s="32">
        <f t="shared" si="73"/>
        <v>0</v>
      </c>
      <c r="AR59" s="32">
        <f t="shared" si="74"/>
        <v>0</v>
      </c>
      <c r="AS59" s="32">
        <f t="shared" si="75"/>
        <v>22.982227728995877</v>
      </c>
      <c r="AT59" s="32">
        <f t="shared" si="76"/>
        <v>0</v>
      </c>
      <c r="AU59" s="32">
        <f t="shared" si="77"/>
        <v>0</v>
      </c>
      <c r="AV59" s="7">
        <f t="array" ref="AV59">_xlfn.IFS(BK59=0,0,BK59&gt;0,(LOG(0.01*BZ59/10^-BK59)))</f>
        <v>95.927162769985955</v>
      </c>
      <c r="AW59" s="8">
        <f t="array" ref="AW59">_xlfn.IFS(BL59=0,0,BL59&gt;0,(LOG(0.01*CA59/10^-BL59)))</f>
        <v>10.683131851028378</v>
      </c>
      <c r="AX59" s="8">
        <f t="array" ref="AX59">_xlfn.IFS(BM59=0,0,BM59&gt;0,(LOG(0.01*CB59/10^-BM59)))</f>
        <v>5.7921665928678552</v>
      </c>
      <c r="AY59" s="8">
        <f t="array" ref="AY59">_xlfn.IFS(BN59=0,0,BN59&gt;0,(LOG(0.01*CC59/10^-BN59)))</f>
        <v>37.836404641711745</v>
      </c>
      <c r="AZ59" s="8">
        <f t="array" ref="AZ59">_xlfn.IFS(BO59=0,0,BO59&gt;0,(LOG(0.01*CD59/10^-BO59)))</f>
        <v>38.547026738571361</v>
      </c>
      <c r="BA59" s="8">
        <f t="array" ref="BA59">_xlfn.IFS(BP59=0,0,BP59&gt;0,(LOG(0.01*CE59/10^-BP59)))</f>
        <v>12.636226441786947</v>
      </c>
      <c r="BB59" s="8">
        <f t="array" ref="BB59">_xlfn.IFS(BQ59=0,0,BQ59&gt;0,(LOG(0.01*CF59/10^-BQ59)))</f>
        <v>0</v>
      </c>
      <c r="BC59" s="8">
        <f t="array" ref="BC59">_xlfn.IFS(BR59=0,0,BR59&gt;0,(LOG(0.01*CG59/10^-BR59)))</f>
        <v>0</v>
      </c>
      <c r="BD59" s="8">
        <f t="array" ref="BD59">_xlfn.IFS(BS59=0,0,BS59&gt;0,(LOG(0.01*CH59/10^-BS59)))</f>
        <v>0</v>
      </c>
      <c r="BE59" s="8">
        <f t="array" ref="BE59">_xlfn.IFS(BT59=0,0,BT59&gt;0,(LOG(0.01*CI59/10^-BT59)))</f>
        <v>22.046199001762723</v>
      </c>
      <c r="BF59" s="8">
        <f t="array" ref="BF59">_xlfn.IFS(BU59=0,0,BU59&gt;0,(LOG(0.01*CJ59/10^-BU59)))</f>
        <v>0</v>
      </c>
      <c r="BG59" s="8">
        <f t="array" ref="BG59">_xlfn.IFS(BV59=0,0,BV59&gt;0,(LOG(0.01*CK59/10^-BV59)))</f>
        <v>0</v>
      </c>
      <c r="BH59" s="8">
        <f t="array" ref="BH59">_xlfn.IFS(BW59=0,0,BW59&gt;0,(LOG(0.01*CL59/10^-BW59)))</f>
        <v>19.282138569296187</v>
      </c>
      <c r="BI59" s="8">
        <f t="array" ref="BI59">_xlfn.IFS(BX59=0,0,BX59&gt;0,(LOG(0.01*CM59/10^-BX59)))</f>
        <v>14.960861952359448</v>
      </c>
      <c r="BJ59" s="8">
        <f t="array" ref="BJ59">_xlfn.IFS(BY59=0,0,BY59&gt;0,(LOG(0.01*CN59/10^-BY59)))</f>
        <v>29.358971882655744</v>
      </c>
      <c r="BK59" s="33">
        <f t="shared" si="82"/>
        <v>96.92284139620331</v>
      </c>
      <c r="BL59" s="32">
        <f t="shared" si="83"/>
        <v>11.744312026002167</v>
      </c>
      <c r="BM59" s="32">
        <f t="shared" si="84"/>
        <v>6.8565585743499851</v>
      </c>
      <c r="BN59" s="32">
        <f t="shared" si="85"/>
        <v>38.87096774193548</v>
      </c>
      <c r="BO59" s="32">
        <f t="shared" si="86"/>
        <v>39.583333333333336</v>
      </c>
      <c r="BP59" s="32">
        <f t="shared" si="87"/>
        <v>13.680394431554523</v>
      </c>
      <c r="BQ59" s="32">
        <f t="shared" si="88"/>
        <v>0</v>
      </c>
      <c r="BR59" s="32">
        <f t="shared" si="89"/>
        <v>0</v>
      </c>
      <c r="BS59" s="32">
        <f t="shared" si="90"/>
        <v>0</v>
      </c>
      <c r="BT59" s="32">
        <f t="shared" si="91"/>
        <v>23.130271790065603</v>
      </c>
      <c r="BU59" s="32">
        <f t="shared" si="92"/>
        <v>0</v>
      </c>
      <c r="BV59" s="32">
        <f t="shared" si="93"/>
        <v>0</v>
      </c>
      <c r="BW59" s="32">
        <f t="shared" si="94"/>
        <v>20.339039946290701</v>
      </c>
      <c r="BX59" s="32">
        <f t="shared" si="95"/>
        <v>16.044723969252271</v>
      </c>
      <c r="BY59" s="32">
        <f t="shared" si="96"/>
        <v>30.42432195975503</v>
      </c>
      <c r="BZ59" s="38">
        <v>10.1</v>
      </c>
      <c r="CA59" s="36">
        <v>8.6859999999999999</v>
      </c>
      <c r="CB59" s="36">
        <v>8.6219999999999999</v>
      </c>
      <c r="CC59" s="36">
        <v>9.2349999999999994</v>
      </c>
      <c r="CD59" s="36">
        <v>9.1980000000000004</v>
      </c>
      <c r="CE59" s="36">
        <v>9.0329999999999995</v>
      </c>
      <c r="CF59" s="36"/>
      <c r="CG59" s="36"/>
      <c r="CH59" s="36"/>
      <c r="CI59" s="36">
        <v>8.24</v>
      </c>
      <c r="CJ59" s="36"/>
      <c r="CK59" s="36"/>
      <c r="CL59" s="36">
        <v>8.7720000000000002</v>
      </c>
      <c r="CM59" s="36">
        <v>8.2439999999999998</v>
      </c>
      <c r="CN59" s="36">
        <v>8.6029999999999998</v>
      </c>
      <c r="CO59" s="30"/>
      <c r="CP59" s="158">
        <v>63.31</v>
      </c>
      <c r="CQ59" s="159">
        <v>108.4</v>
      </c>
      <c r="CR59" s="159">
        <v>46.94</v>
      </c>
      <c r="CS59" s="159">
        <v>144.6</v>
      </c>
      <c r="CT59" s="159">
        <v>195.7</v>
      </c>
      <c r="CU59" s="159">
        <v>47.17</v>
      </c>
      <c r="CV59" s="159"/>
      <c r="CW59" s="159"/>
      <c r="CX59" s="159"/>
      <c r="CY59" s="159">
        <v>246.8</v>
      </c>
      <c r="CZ59" s="159"/>
      <c r="DA59" s="159"/>
      <c r="DB59" s="159">
        <v>605.9</v>
      </c>
      <c r="DC59" s="159">
        <v>229.6</v>
      </c>
      <c r="DD59" s="159">
        <v>695.5</v>
      </c>
      <c r="DE59" s="206" t="str">
        <f>IF(VLOOKUP($A59,'B-Ligands'!$A:$G,3,FALSE)="","",VLOOKUP($A59,'B-Ligands'!$A:$G,3,FALSE))</f>
        <v>GLP-2 (1-33)</v>
      </c>
      <c r="DF59" s="207" t="str">
        <f>IF(VLOOKUP($A59,'B-Ligands'!$A:$G,4,FALSE)="","",VLOOKUP($A59,'B-Ligands'!$A:$G,4,FALSE))</f>
        <v>Glucagon-like peptide 2</v>
      </c>
      <c r="DG59" s="158">
        <v>13.865304774337574</v>
      </c>
      <c r="DH59" s="159">
        <v>0.94596224907899518</v>
      </c>
      <c r="DI59" s="159">
        <v>19.52420476906611</v>
      </c>
      <c r="DJ59" s="159">
        <v>1.2539824690993027</v>
      </c>
      <c r="DK59" s="159">
        <v>6.8290668975353315</v>
      </c>
      <c r="DL59" s="159">
        <v>14.269926005873092</v>
      </c>
      <c r="DM59" s="159">
        <v>4</v>
      </c>
      <c r="DN59" s="159">
        <v>6.6197230579166213</v>
      </c>
      <c r="DO59" s="159">
        <v>12.781095274706482</v>
      </c>
      <c r="DP59" s="159">
        <v>6.2264550742163189</v>
      </c>
      <c r="DQ59" s="159">
        <v>4.3676723672654783</v>
      </c>
      <c r="DR59" s="159">
        <v>6.9501425669212731</v>
      </c>
      <c r="DS59" s="159">
        <v>33.375131536577229</v>
      </c>
      <c r="DT59" s="159">
        <v>16.741812132474628</v>
      </c>
      <c r="DU59" s="159">
        <v>9.0521549141490691</v>
      </c>
      <c r="DV59" s="75">
        <f t="shared" si="97"/>
        <v>4.5660734495484387</v>
      </c>
      <c r="DW59" s="76">
        <f t="shared" si="98"/>
        <v>114.5923107455293</v>
      </c>
      <c r="DX59" s="76">
        <f t="shared" si="99"/>
        <v>2.4041952312634578</v>
      </c>
      <c r="DY59" s="76">
        <f t="shared" si="100"/>
        <v>115.31261685329761</v>
      </c>
      <c r="DZ59" s="76">
        <f t="shared" si="101"/>
        <v>28.656916521147242</v>
      </c>
      <c r="EA59" s="76">
        <f t="shared" si="102"/>
        <v>3.3055532299597199</v>
      </c>
      <c r="EB59" s="76">
        <f t="shared" si="103"/>
        <v>0</v>
      </c>
      <c r="EC59" s="76">
        <f t="shared" si="104"/>
        <v>0</v>
      </c>
      <c r="ED59" s="76">
        <f t="shared" si="105"/>
        <v>0</v>
      </c>
      <c r="EE59" s="76">
        <f t="shared" si="106"/>
        <v>39.637321245919857</v>
      </c>
      <c r="EF59" s="76">
        <f t="shared" si="107"/>
        <v>0</v>
      </c>
      <c r="EG59" s="76">
        <f t="shared" si="108"/>
        <v>0</v>
      </c>
      <c r="EH59" s="76">
        <f t="shared" si="109"/>
        <v>18.154235567160786</v>
      </c>
      <c r="EI59" s="76">
        <f t="shared" si="110"/>
        <v>13.714166553968045</v>
      </c>
      <c r="EJ59" s="76">
        <f t="shared" si="111"/>
        <v>76.832533976290122</v>
      </c>
    </row>
    <row r="60" spans="1:140" s="29" customFormat="1" x14ac:dyDescent="0.2">
      <c r="A60" s="35" t="s">
        <v>183</v>
      </c>
      <c r="B60" t="str">
        <f>IF(VLOOKUP($A60,'B-Ligands'!$A:$G,5,FALSE)="","",VLOOKUP($A60,'B-Ligands'!$A:$G,5,FALSE))</f>
        <v>Guide To Pharmacology</v>
      </c>
      <c r="C60" s="19">
        <f>IF(VLOOKUP($A60,'B-Ligands'!$A:$G,6,FALSE)="","",VLOOKUP($A60,'B-Ligands'!$A:$G,6,FALSE))</f>
        <v>1647</v>
      </c>
      <c r="D60" t="str">
        <f>IF(VLOOKUP($A60,'B-Ligands'!$A:$G,7,FALSE)="","",VLOOKUP($A60,'B-Ligands'!$A:$G,7,FALSE))</f>
        <v>Surr</v>
      </c>
      <c r="E60" s="20" t="str">
        <f t="shared" si="78"/>
        <v/>
      </c>
      <c r="F60" s="19">
        <f t="shared" si="79"/>
        <v>1</v>
      </c>
      <c r="G60" s="19">
        <f t="shared" si="80"/>
        <v>1</v>
      </c>
      <c r="H60" s="19" t="str">
        <f t="shared" si="81"/>
        <v/>
      </c>
      <c r="I60" s="238">
        <f t="shared" si="39"/>
        <v>2</v>
      </c>
      <c r="J60" s="174" t="str">
        <f t="shared" si="40"/>
        <v xml:space="preserve">
Gi/o
</v>
      </c>
      <c r="K60" s="20">
        <f t="shared" si="41"/>
        <v>0</v>
      </c>
      <c r="L60" s="19">
        <f t="shared" si="42"/>
        <v>1</v>
      </c>
      <c r="M60" s="19">
        <f t="shared" si="43"/>
        <v>2</v>
      </c>
      <c r="N60" s="19">
        <f t="shared" si="44"/>
        <v>0</v>
      </c>
      <c r="O60" s="20">
        <f t="shared" si="45"/>
        <v>0</v>
      </c>
      <c r="P60" s="19">
        <f t="shared" si="46"/>
        <v>100</v>
      </c>
      <c r="Q60" s="19">
        <f t="shared" si="47"/>
        <v>29.033276175815459</v>
      </c>
      <c r="R60" s="19">
        <f t="shared" si="48"/>
        <v>0</v>
      </c>
      <c r="S60" s="20">
        <f t="shared" si="49"/>
        <v>0</v>
      </c>
      <c r="T60" s="21">
        <f t="shared" si="50"/>
        <v>71.770049118416537</v>
      </c>
      <c r="U60" s="21">
        <f t="shared" si="51"/>
        <v>20.837196572068283</v>
      </c>
      <c r="V60" s="21">
        <f t="shared" si="52"/>
        <v>0</v>
      </c>
      <c r="W60" s="174" t="str">
        <f t="shared" si="53"/>
        <v xml:space="preserve">
Gi1</v>
      </c>
      <c r="X60" s="33">
        <f t="shared" si="54"/>
        <v>0</v>
      </c>
      <c r="Y60" s="32">
        <f t="shared" si="55"/>
        <v>1</v>
      </c>
      <c r="Z60" s="32">
        <f t="shared" si="56"/>
        <v>4</v>
      </c>
      <c r="AA60" s="32">
        <f t="shared" si="57"/>
        <v>3</v>
      </c>
      <c r="AB60" s="32">
        <f t="shared" si="58"/>
        <v>2</v>
      </c>
      <c r="AC60" s="32">
        <f t="shared" si="59"/>
        <v>5</v>
      </c>
      <c r="AD60" s="32">
        <f t="shared" si="60"/>
        <v>0</v>
      </c>
      <c r="AE60" s="32">
        <f t="shared" si="61"/>
        <v>0</v>
      </c>
      <c r="AF60" s="32">
        <f t="shared" si="62"/>
        <v>0</v>
      </c>
      <c r="AG60" s="32">
        <f t="shared" si="63"/>
        <v>6</v>
      </c>
      <c r="AH60" s="32">
        <f t="shared" si="64"/>
        <v>0</v>
      </c>
      <c r="AI60" s="32">
        <f t="shared" si="65"/>
        <v>0</v>
      </c>
      <c r="AJ60" s="33">
        <f t="shared" si="66"/>
        <v>0</v>
      </c>
      <c r="AK60" s="32">
        <f t="shared" si="67"/>
        <v>100</v>
      </c>
      <c r="AL60" s="32">
        <f t="shared" si="68"/>
        <v>75.620241327274087</v>
      </c>
      <c r="AM60" s="32">
        <f t="shared" si="69"/>
        <v>83.100307169994252</v>
      </c>
      <c r="AN60" s="32">
        <f t="shared" si="70"/>
        <v>92.193224043850762</v>
      </c>
      <c r="AO60" s="32">
        <f t="shared" si="71"/>
        <v>29.628677307002533</v>
      </c>
      <c r="AP60" s="32">
        <f t="shared" si="72"/>
        <v>0</v>
      </c>
      <c r="AQ60" s="32">
        <f t="shared" si="73"/>
        <v>0</v>
      </c>
      <c r="AR60" s="32">
        <f t="shared" si="74"/>
        <v>0</v>
      </c>
      <c r="AS60" s="32">
        <f t="shared" si="75"/>
        <v>29.033276175815459</v>
      </c>
      <c r="AT60" s="32">
        <f t="shared" si="76"/>
        <v>0</v>
      </c>
      <c r="AU60" s="32">
        <f t="shared" si="77"/>
        <v>0</v>
      </c>
      <c r="AV60" s="7">
        <f t="array" ref="AV60">_xlfn.IFS(BK60=0,0,BK60&gt;0,(LOG(0.01*BZ60/10^-BK60)))</f>
        <v>0</v>
      </c>
      <c r="AW60" s="8">
        <f t="array" ref="AW60">_xlfn.IFS(BL60=0,0,BL60&gt;0,(LOG(0.01*CA60/10^-BL60)))</f>
        <v>71.770049118416537</v>
      </c>
      <c r="AX60" s="8">
        <f t="array" ref="AX60">_xlfn.IFS(BM60=0,0,BM60&gt;0,(LOG(0.01*CB60/10^-BM60)))</f>
        <v>54.272684344049736</v>
      </c>
      <c r="AY60" s="8">
        <f t="array" ref="AY60">_xlfn.IFS(BN60=0,0,BN60&gt;0,(LOG(0.01*CC60/10^-BN60)))</f>
        <v>59.641131273459891</v>
      </c>
      <c r="AZ60" s="8">
        <f t="array" ref="AZ60">_xlfn.IFS(BO60=0,0,BO60&gt;0,(LOG(0.01*CD60/10^-BO60)))</f>
        <v>66.167122180123499</v>
      </c>
      <c r="BA60" s="8">
        <f t="array" ref="BA60">_xlfn.IFS(BP60=0,0,BP60&gt;0,(LOG(0.01*CE60/10^-BP60)))</f>
        <v>21.26451625637285</v>
      </c>
      <c r="BB60" s="8">
        <f t="array" ref="BB60">_xlfn.IFS(BQ60=0,0,BQ60&gt;0,(LOG(0.01*CF60/10^-BQ60)))</f>
        <v>0</v>
      </c>
      <c r="BC60" s="8">
        <f t="array" ref="BC60">_xlfn.IFS(BR60=0,0,BR60&gt;0,(LOG(0.01*CG60/10^-BR60)))</f>
        <v>0</v>
      </c>
      <c r="BD60" s="8">
        <f t="array" ref="BD60">_xlfn.IFS(BS60=0,0,BS60&gt;0,(LOG(0.01*CH60/10^-BS60)))</f>
        <v>0</v>
      </c>
      <c r="BE60" s="8">
        <f t="array" ref="BE60">_xlfn.IFS(BT60=0,0,BT60&gt;0,(LOG(0.01*CI60/10^-BT60)))</f>
        <v>20.837196572068283</v>
      </c>
      <c r="BF60" s="8">
        <f t="array" ref="BF60">_xlfn.IFS(BU60=0,0,BU60&gt;0,(LOG(0.01*CJ60/10^-BU60)))</f>
        <v>0</v>
      </c>
      <c r="BG60" s="8">
        <f t="array" ref="BG60">_xlfn.IFS(BV60=0,0,BV60&gt;0,(LOG(0.01*CK60/10^-BV60)))</f>
        <v>0</v>
      </c>
      <c r="BH60" s="8">
        <f t="array" ref="BH60">_xlfn.IFS(BW60=0,0,BW60&gt;0,(LOG(0.01*CL60/10^-BW60)))</f>
        <v>32.688055182216466</v>
      </c>
      <c r="BI60" s="8">
        <f t="array" ref="BI60">_xlfn.IFS(BX60=0,0,BX60&gt;0,(LOG(0.01*CM60/10^-BX60)))</f>
        <v>24.836685799402343</v>
      </c>
      <c r="BJ60" s="8">
        <f t="array" ref="BJ60">_xlfn.IFS(BY60=0,0,BY60&gt;0,(LOG(0.01*CN60/10^-BY60)))</f>
        <v>51.276587219553768</v>
      </c>
      <c r="BK60" s="33">
        <f t="shared" si="82"/>
        <v>0</v>
      </c>
      <c r="BL60" s="32">
        <f t="shared" si="83"/>
        <v>72.849404117009755</v>
      </c>
      <c r="BM60" s="32">
        <f t="shared" si="84"/>
        <v>55.346187554776513</v>
      </c>
      <c r="BN60" s="32">
        <f t="shared" si="85"/>
        <v>60.698924731182792</v>
      </c>
      <c r="BO60" s="32">
        <f t="shared" si="86"/>
        <v>67.212783171521039</v>
      </c>
      <c r="BP60" s="32">
        <f t="shared" si="87"/>
        <v>22.265081206496518</v>
      </c>
      <c r="BQ60" s="32">
        <f t="shared" si="88"/>
        <v>0</v>
      </c>
      <c r="BR60" s="32">
        <f t="shared" si="89"/>
        <v>0</v>
      </c>
      <c r="BS60" s="32">
        <f t="shared" si="90"/>
        <v>0</v>
      </c>
      <c r="BT60" s="32">
        <f t="shared" si="91"/>
        <v>22.03373945641987</v>
      </c>
      <c r="BU60" s="32">
        <f t="shared" si="92"/>
        <v>0</v>
      </c>
      <c r="BV60" s="32">
        <f t="shared" si="93"/>
        <v>0</v>
      </c>
      <c r="BW60" s="32">
        <f t="shared" si="94"/>
        <v>33.836858006042299</v>
      </c>
      <c r="BX60" s="32">
        <f t="shared" si="95"/>
        <v>26.051712089447939</v>
      </c>
      <c r="BY60" s="32">
        <f t="shared" si="96"/>
        <v>52.405949256342957</v>
      </c>
      <c r="BZ60" s="31"/>
      <c r="CA60" s="30">
        <v>8.33</v>
      </c>
      <c r="CB60" s="30">
        <v>8.4429999999999996</v>
      </c>
      <c r="CC60" s="30">
        <v>8.7539999999999996</v>
      </c>
      <c r="CD60" s="30">
        <v>9.0020000000000007</v>
      </c>
      <c r="CE60" s="30">
        <v>9.9870000000000001</v>
      </c>
      <c r="CF60" s="30"/>
      <c r="CG60" s="30"/>
      <c r="CH60" s="30"/>
      <c r="CI60" s="30">
        <v>6.36</v>
      </c>
      <c r="CJ60" s="30"/>
      <c r="CK60" s="30"/>
      <c r="CL60" s="30">
        <v>7.0990000000000002</v>
      </c>
      <c r="CM60" s="30">
        <v>6.0949999999999998</v>
      </c>
      <c r="CN60" s="30">
        <v>7.4240000000000004</v>
      </c>
      <c r="CO60" s="30"/>
      <c r="CP60" s="160"/>
      <c r="CQ60" s="161">
        <v>672.4</v>
      </c>
      <c r="CR60" s="161">
        <v>378.9</v>
      </c>
      <c r="CS60" s="161">
        <v>225.8</v>
      </c>
      <c r="CT60" s="161">
        <v>332.3</v>
      </c>
      <c r="CU60" s="161">
        <v>76.77</v>
      </c>
      <c r="CV60" s="161"/>
      <c r="CW60" s="161"/>
      <c r="CX60" s="161"/>
      <c r="CY60" s="161">
        <v>235.1</v>
      </c>
      <c r="CZ60" s="161"/>
      <c r="DA60" s="161"/>
      <c r="DB60" s="161">
        <v>1008</v>
      </c>
      <c r="DC60" s="161">
        <v>372.8</v>
      </c>
      <c r="DD60" s="161">
        <v>1198</v>
      </c>
      <c r="DE60" s="206" t="str">
        <f>IF(VLOOKUP($A60,'B-Ligands'!$A:$G,3,FALSE)="","",VLOOKUP($A60,'B-Ligands'!$A:$G,3,FALSE))</f>
        <v>DAMGO</v>
      </c>
      <c r="DF60" s="207" t="str">
        <f>IF(VLOOKUP($A60,'B-Ligands'!$A:$G,4,FALSE)="","",VLOOKUP($A60,'B-Ligands'!$A:$G,4,FALSE))</f>
        <v>2-Ala-4-mephe-5-gly-enkephalin</v>
      </c>
      <c r="DG60" s="160">
        <v>19.817578980714938</v>
      </c>
      <c r="DH60" s="161">
        <v>2.0781275362904883</v>
      </c>
      <c r="DI60" s="161">
        <v>14.428534690111791</v>
      </c>
      <c r="DJ60" s="161">
        <v>14.262828609845357</v>
      </c>
      <c r="DK60" s="161">
        <v>2.1788990825688073</v>
      </c>
      <c r="DL60" s="161">
        <v>4.8323489330900724</v>
      </c>
      <c r="DM60" s="161">
        <v>11.166392814775813</v>
      </c>
      <c r="DN60" s="161">
        <v>14.525353697565661</v>
      </c>
      <c r="DO60" s="161">
        <v>13.03969136317594</v>
      </c>
      <c r="DP60" s="161">
        <v>17.433073061714435</v>
      </c>
      <c r="DQ60" s="161">
        <v>15.638925985466917</v>
      </c>
      <c r="DR60" s="161">
        <v>12.714042094816824</v>
      </c>
      <c r="DS60" s="161">
        <v>5.9916151145812533</v>
      </c>
      <c r="DT60" s="161">
        <v>13.787507752492447</v>
      </c>
      <c r="DU60" s="161">
        <v>12.947831247190249</v>
      </c>
      <c r="DV60" s="75">
        <f t="shared" si="97"/>
        <v>0</v>
      </c>
      <c r="DW60" s="76">
        <f t="shared" si="98"/>
        <v>323.56050735954898</v>
      </c>
      <c r="DX60" s="76">
        <f t="shared" si="99"/>
        <v>26.26046290477916</v>
      </c>
      <c r="DY60" s="76">
        <f t="shared" si="100"/>
        <v>15.831361799028743</v>
      </c>
      <c r="DZ60" s="76">
        <f t="shared" si="101"/>
        <v>152.50821052631579</v>
      </c>
      <c r="EA60" s="76">
        <f t="shared" si="102"/>
        <v>15.886683901137287</v>
      </c>
      <c r="EB60" s="76">
        <f t="shared" si="103"/>
        <v>0</v>
      </c>
      <c r="EC60" s="76">
        <f t="shared" si="104"/>
        <v>0</v>
      </c>
      <c r="ED60" s="76">
        <f t="shared" si="105"/>
        <v>0</v>
      </c>
      <c r="EE60" s="76">
        <f t="shared" si="106"/>
        <v>13.485860993510881</v>
      </c>
      <c r="EF60" s="76">
        <f t="shared" si="107"/>
        <v>0</v>
      </c>
      <c r="EG60" s="76">
        <f t="shared" si="108"/>
        <v>0</v>
      </c>
      <c r="EH60" s="76">
        <f t="shared" si="109"/>
        <v>168.23510534695751</v>
      </c>
      <c r="EI60" s="76">
        <f t="shared" si="110"/>
        <v>27.038969383905282</v>
      </c>
      <c r="EJ60" s="76">
        <f t="shared" si="111"/>
        <v>92.525147812686598</v>
      </c>
    </row>
    <row r="61" spans="1:140" s="29" customFormat="1" x14ac:dyDescent="0.2">
      <c r="A61" s="35" t="s">
        <v>43</v>
      </c>
      <c r="B61" t="str">
        <f>IF(VLOOKUP($A61,'B-Ligands'!$A:$G,5,FALSE)="","",VLOOKUP($A61,'B-Ligands'!$A:$G,5,FALSE))</f>
        <v>Guide To Pharmacology</v>
      </c>
      <c r="C61" s="19">
        <f>IF(VLOOKUP($A61,'B-Ligands'!$A:$G,6,FALSE)="","",VLOOKUP($A61,'B-Ligands'!$A:$G,6,FALSE))</f>
        <v>2504</v>
      </c>
      <c r="D61" t="str">
        <f>IF(VLOOKUP($A61,'B-Ligands'!$A:$G,7,FALSE)="","",VLOOKUP($A61,'B-Ligands'!$A:$G,7,FALSE))</f>
        <v>Phys</v>
      </c>
      <c r="E61" s="20" t="str">
        <f t="shared" si="78"/>
        <v/>
      </c>
      <c r="F61" s="19">
        <f t="shared" si="79"/>
        <v>1</v>
      </c>
      <c r="G61" s="19">
        <f t="shared" si="80"/>
        <v>1</v>
      </c>
      <c r="H61" s="19">
        <f t="shared" si="81"/>
        <v>1</v>
      </c>
      <c r="I61" s="238">
        <f t="shared" si="39"/>
        <v>3</v>
      </c>
      <c r="J61" s="174" t="str">
        <f t="shared" si="40"/>
        <v xml:space="preserve">
G12/13
</v>
      </c>
      <c r="K61" s="20">
        <f t="shared" si="41"/>
        <v>0</v>
      </c>
      <c r="L61" s="19">
        <f t="shared" si="42"/>
        <v>3</v>
      </c>
      <c r="M61" s="19">
        <f t="shared" si="43"/>
        <v>2</v>
      </c>
      <c r="N61" s="19">
        <f t="shared" si="44"/>
        <v>1</v>
      </c>
      <c r="O61" s="20">
        <f t="shared" si="45"/>
        <v>0</v>
      </c>
      <c r="P61" s="19">
        <f t="shared" si="46"/>
        <v>11.14367506178627</v>
      </c>
      <c r="Q61" s="19">
        <f t="shared" si="47"/>
        <v>52.62681521907863</v>
      </c>
      <c r="R61" s="19">
        <f t="shared" si="48"/>
        <v>100</v>
      </c>
      <c r="S61" s="20">
        <f t="shared" si="49"/>
        <v>0</v>
      </c>
      <c r="T61" s="21">
        <f t="shared" si="50"/>
        <v>11.02751420498851</v>
      </c>
      <c r="U61" s="21">
        <f t="shared" si="51"/>
        <v>52.078237132182601</v>
      </c>
      <c r="V61" s="21">
        <f t="shared" si="52"/>
        <v>98.9576072870601</v>
      </c>
      <c r="W61" s="174" t="str">
        <f t="shared" si="53"/>
        <v xml:space="preserve">
G12</v>
      </c>
      <c r="X61" s="33">
        <f t="shared" si="54"/>
        <v>0</v>
      </c>
      <c r="Y61" s="32">
        <f t="shared" si="55"/>
        <v>11</v>
      </c>
      <c r="Z61" s="32">
        <f t="shared" si="56"/>
        <v>10</v>
      </c>
      <c r="AA61" s="32">
        <f t="shared" si="57"/>
        <v>7</v>
      </c>
      <c r="AB61" s="32">
        <f t="shared" si="58"/>
        <v>9</v>
      </c>
      <c r="AC61" s="32">
        <f t="shared" si="59"/>
        <v>8</v>
      </c>
      <c r="AD61" s="32">
        <f t="shared" si="60"/>
        <v>4</v>
      </c>
      <c r="AE61" s="32">
        <f t="shared" si="61"/>
        <v>3</v>
      </c>
      <c r="AF61" s="32">
        <f t="shared" si="62"/>
        <v>5</v>
      </c>
      <c r="AG61" s="32">
        <f t="shared" si="63"/>
        <v>6</v>
      </c>
      <c r="AH61" s="32">
        <f t="shared" si="64"/>
        <v>1</v>
      </c>
      <c r="AI61" s="32">
        <f t="shared" si="65"/>
        <v>2</v>
      </c>
      <c r="AJ61" s="33">
        <f t="shared" si="66"/>
        <v>0</v>
      </c>
      <c r="AK61" s="32">
        <f t="shared" si="67"/>
        <v>2.912001985032949</v>
      </c>
      <c r="AL61" s="32">
        <f t="shared" si="68"/>
        <v>5.1251283038627422</v>
      </c>
      <c r="AM61" s="32">
        <f t="shared" si="69"/>
        <v>11.14367506178627</v>
      </c>
      <c r="AN61" s="32">
        <f t="shared" si="70"/>
        <v>6.6874047299662331</v>
      </c>
      <c r="AO61" s="32">
        <f t="shared" si="71"/>
        <v>7.5589027726618436</v>
      </c>
      <c r="AP61" s="32">
        <f t="shared" si="72"/>
        <v>32.57250929302198</v>
      </c>
      <c r="AQ61" s="32">
        <f t="shared" si="73"/>
        <v>52.62681521907863</v>
      </c>
      <c r="AR61" s="32">
        <f t="shared" si="74"/>
        <v>24.764997976766022</v>
      </c>
      <c r="AS61" s="32">
        <f t="shared" si="75"/>
        <v>20.305370556727816</v>
      </c>
      <c r="AT61" s="32">
        <f t="shared" si="76"/>
        <v>100</v>
      </c>
      <c r="AU61" s="32">
        <f t="shared" si="77"/>
        <v>81.92464936652361</v>
      </c>
      <c r="AV61" s="7">
        <f t="array" ref="AV61">_xlfn.IFS(BK61=0,0,BK61&gt;0,(LOG(0.01*BZ61/10^-BK61)))</f>
        <v>0</v>
      </c>
      <c r="AW61" s="8">
        <f t="array" ref="AW61">_xlfn.IFS(BL61=0,0,BL61&gt;0,(LOG(0.01*CA61/10^-BL61)))</f>
        <v>2.8816474885403003</v>
      </c>
      <c r="AX61" s="8">
        <f t="array" ref="AX61">_xlfn.IFS(BM61=0,0,BM61&gt;0,(LOG(0.01*CB61/10^-BM61)))</f>
        <v>5.071704339894457</v>
      </c>
      <c r="AY61" s="8">
        <f t="array" ref="AY61">_xlfn.IFS(BN61=0,0,BN61&gt;0,(LOG(0.01*CC61/10^-BN61)))</f>
        <v>11.02751420498851</v>
      </c>
      <c r="AZ61" s="8">
        <f t="array" ref="AZ61">_xlfn.IFS(BO61=0,0,BO61&gt;0,(LOG(0.01*CD61/10^-BO61)))</f>
        <v>6.6176957103762666</v>
      </c>
      <c r="BA61" s="8">
        <f t="array" ref="BA61">_xlfn.IFS(BP61=0,0,BP61&gt;0,(LOG(0.01*CE61/10^-BP61)))</f>
        <v>7.4801093209814038</v>
      </c>
      <c r="BB61" s="8">
        <f t="array" ref="BB61">_xlfn.IFS(BQ61=0,0,BQ61&gt;0,(LOG(0.01*CF61/10^-BQ61)))</f>
        <v>32.232975829729845</v>
      </c>
      <c r="BC61" s="8">
        <f t="array" ref="BC61">_xlfn.IFS(BR61=0,0,BR61&gt;0,(LOG(0.01*CG61/10^-BR61)))</f>
        <v>52.078237132182601</v>
      </c>
      <c r="BD61" s="8">
        <f t="array" ref="BD61">_xlfn.IFS(BS61=0,0,BS61&gt;0,(LOG(0.01*CH61/10^-BS61)))</f>
        <v>24.506849442496499</v>
      </c>
      <c r="BE61" s="8">
        <f t="array" ref="BE61">_xlfn.IFS(BT61=0,0,BT61&gt;0,(LOG(0.01*CI61/10^-BT61)))</f>
        <v>20.093708853709042</v>
      </c>
      <c r="BF61" s="8">
        <f t="array" ref="BF61">_xlfn.IFS(BU61=0,0,BU61&gt;0,(LOG(0.01*CJ61/10^-BU61)))</f>
        <v>98.9576072870601</v>
      </c>
      <c r="BG61" s="8">
        <f t="array" ref="BG61">_xlfn.IFS(BV61=0,0,BV61&gt;0,(LOG(0.01*CK61/10^-BV61)))</f>
        <v>81.070672791425409</v>
      </c>
      <c r="BH61" s="8">
        <f t="array" ref="BH61">_xlfn.IFS(BW61=0,0,BW61&gt;0,(LOG(0.01*CL61/10^-BW61)))</f>
        <v>5.9120088750737239</v>
      </c>
      <c r="BI61" s="8">
        <f t="array" ref="BI61">_xlfn.IFS(BX61=0,0,BX61&gt;0,(LOG(0.01*CM61/10^-BX61)))</f>
        <v>5.2264639169495588</v>
      </c>
      <c r="BJ61" s="8">
        <f t="array" ref="BJ61">_xlfn.IFS(BY61=0,0,BY61&gt;0,(LOG(0.01*CN61/10^-BY61)))</f>
        <v>8.5964960095450067</v>
      </c>
      <c r="BK61" s="33">
        <f t="shared" si="82"/>
        <v>0</v>
      </c>
      <c r="BL61" s="32">
        <f t="shared" si="83"/>
        <v>3.9642470205850491</v>
      </c>
      <c r="BM61" s="32">
        <f t="shared" si="84"/>
        <v>6.1598013438504235</v>
      </c>
      <c r="BN61" s="32">
        <f t="shared" si="85"/>
        <v>12.102150537634408</v>
      </c>
      <c r="BO61" s="32">
        <f t="shared" si="86"/>
        <v>7.700242718446602</v>
      </c>
      <c r="BP61" s="32">
        <f t="shared" si="87"/>
        <v>8.5846867749419946</v>
      </c>
      <c r="BQ61" s="32">
        <f t="shared" si="88"/>
        <v>33.26211777273334</v>
      </c>
      <c r="BR61" s="32">
        <f t="shared" si="89"/>
        <v>53.108076289145281</v>
      </c>
      <c r="BS61" s="32">
        <f t="shared" si="90"/>
        <v>25.560004328535872</v>
      </c>
      <c r="BT61" s="32">
        <f t="shared" si="91"/>
        <v>21.143392689784442</v>
      </c>
      <c r="BU61" s="32">
        <f t="shared" si="92"/>
        <v>100</v>
      </c>
      <c r="BV61" s="32">
        <f t="shared" si="93"/>
        <v>82.129708297932595</v>
      </c>
      <c r="BW61" s="32">
        <f t="shared" si="94"/>
        <v>6.9754951325948307</v>
      </c>
      <c r="BX61" s="32">
        <f t="shared" si="95"/>
        <v>6.283018867924528</v>
      </c>
      <c r="BY61" s="32">
        <f t="shared" si="96"/>
        <v>9.6500437445319331</v>
      </c>
      <c r="BZ61" s="38"/>
      <c r="CA61" s="36">
        <v>8.2680000000000007</v>
      </c>
      <c r="CB61" s="36">
        <v>8.1639999999999997</v>
      </c>
      <c r="CC61" s="36">
        <v>8.4209999999999994</v>
      </c>
      <c r="CD61" s="36">
        <v>8.2690000000000001</v>
      </c>
      <c r="CE61" s="36">
        <v>7.86</v>
      </c>
      <c r="CF61" s="36">
        <v>9.3510000000000009</v>
      </c>
      <c r="CG61" s="36">
        <v>9.3360000000000003</v>
      </c>
      <c r="CH61" s="36">
        <v>8.8480000000000008</v>
      </c>
      <c r="CI61" s="36">
        <v>8.9190000000000005</v>
      </c>
      <c r="CJ61" s="36">
        <v>9.07</v>
      </c>
      <c r="CK61" s="36">
        <v>8.7289999999999992</v>
      </c>
      <c r="CL61" s="36">
        <v>8.64</v>
      </c>
      <c r="CM61" s="36">
        <v>8.7789999999999999</v>
      </c>
      <c r="CN61" s="36">
        <v>8.84</v>
      </c>
      <c r="CO61" s="30"/>
      <c r="CP61" s="158"/>
      <c r="CQ61" s="159">
        <v>36.590000000000003</v>
      </c>
      <c r="CR61" s="159">
        <v>42.17</v>
      </c>
      <c r="CS61" s="159">
        <v>45.02</v>
      </c>
      <c r="CT61" s="159">
        <v>38.07</v>
      </c>
      <c r="CU61" s="159">
        <v>29.6</v>
      </c>
      <c r="CV61" s="159">
        <v>249.1</v>
      </c>
      <c r="CW61" s="159">
        <v>451.1</v>
      </c>
      <c r="CX61" s="159">
        <v>236.2</v>
      </c>
      <c r="CY61" s="159">
        <v>225.6</v>
      </c>
      <c r="CZ61" s="159">
        <v>122</v>
      </c>
      <c r="DA61" s="159">
        <v>580</v>
      </c>
      <c r="DB61" s="159">
        <v>207.8</v>
      </c>
      <c r="DC61" s="159">
        <v>89.91</v>
      </c>
      <c r="DD61" s="159">
        <v>220.6</v>
      </c>
      <c r="DE61" s="206" t="str">
        <f>IF(VLOOKUP($A61,'B-Ligands'!$A:$G,3,FALSE)="","",VLOOKUP($A61,'B-Ligands'!$A:$G,3,FALSE))</f>
        <v/>
      </c>
      <c r="DF61" s="207" t="str">
        <f>IF(VLOOKUP($A61,'B-Ligands'!$A:$G,4,FALSE)="","",VLOOKUP($A61,'B-Ligands'!$A:$G,4,FALSE))</f>
        <v>Angiotensin II</v>
      </c>
      <c r="DG61" s="158">
        <v>10.836233725759925</v>
      </c>
      <c r="DH61" s="159">
        <v>17.556483289856153</v>
      </c>
      <c r="DI61" s="159">
        <v>18.573687325294319</v>
      </c>
      <c r="DJ61" s="159">
        <v>21.814684831429357</v>
      </c>
      <c r="DK61" s="159">
        <v>10.703663594973618</v>
      </c>
      <c r="DL61" s="159">
        <v>7.9029341797801615</v>
      </c>
      <c r="DM61" s="159">
        <v>10.285467318948603</v>
      </c>
      <c r="DN61" s="159">
        <v>7.7593195238368784</v>
      </c>
      <c r="DO61" s="159">
        <v>10.321765562534692</v>
      </c>
      <c r="DP61" s="159">
        <v>17.429148727620472</v>
      </c>
      <c r="DQ61" s="159">
        <v>13.737452415709376</v>
      </c>
      <c r="DR61" s="159">
        <v>11.696180839388978</v>
      </c>
      <c r="DS61" s="159">
        <v>19.835095207494209</v>
      </c>
      <c r="DT61" s="159">
        <v>11.34894906336211</v>
      </c>
      <c r="DU61" s="159">
        <v>10.469206812390471</v>
      </c>
      <c r="DV61" s="75">
        <f t="shared" si="97"/>
        <v>0</v>
      </c>
      <c r="DW61" s="76">
        <f t="shared" si="98"/>
        <v>2.0841303691577631</v>
      </c>
      <c r="DX61" s="76">
        <f t="shared" si="99"/>
        <v>2.2704161678532926</v>
      </c>
      <c r="DY61" s="76">
        <f t="shared" si="100"/>
        <v>2.0637474411336783</v>
      </c>
      <c r="DZ61" s="76">
        <f t="shared" si="101"/>
        <v>3.5567261304697082</v>
      </c>
      <c r="EA61" s="76">
        <f t="shared" si="102"/>
        <v>3.7454443282258736</v>
      </c>
      <c r="EB61" s="76">
        <f t="shared" si="103"/>
        <v>24.218637060961797</v>
      </c>
      <c r="EC61" s="76">
        <f t="shared" si="104"/>
        <v>58.136541305485146</v>
      </c>
      <c r="ED61" s="76">
        <f t="shared" si="105"/>
        <v>22.883681921370524</v>
      </c>
      <c r="EE61" s="76">
        <f t="shared" si="106"/>
        <v>12.943833547216521</v>
      </c>
      <c r="EF61" s="76">
        <f t="shared" si="107"/>
        <v>8.8808314895771847</v>
      </c>
      <c r="EG61" s="76">
        <f t="shared" si="108"/>
        <v>49.588836558233304</v>
      </c>
      <c r="EH61" s="76">
        <f t="shared" si="109"/>
        <v>10.476380265696321</v>
      </c>
      <c r="EI61" s="76">
        <f t="shared" si="110"/>
        <v>7.922319458658694</v>
      </c>
      <c r="EJ61" s="76">
        <f t="shared" si="111"/>
        <v>21.071319341873771</v>
      </c>
    </row>
    <row r="62" spans="1:140" s="29" customFormat="1" x14ac:dyDescent="0.2">
      <c r="A62" s="35" t="s">
        <v>191</v>
      </c>
      <c r="B62" t="str">
        <f>IF(VLOOKUP($A62,'B-Ligands'!$A:$G,5,FALSE)="","",VLOOKUP($A62,'B-Ligands'!$A:$G,5,FALSE))</f>
        <v>Guide To Pharmacology</v>
      </c>
      <c r="C62" s="19">
        <f>IF(VLOOKUP($A62,'B-Ligands'!$A:$G,6,FALSE)="","",VLOOKUP($A62,'B-Ligands'!$A:$G,6,FALSE))</f>
        <v>1734</v>
      </c>
      <c r="D62" t="str">
        <f>IF(VLOOKUP($A62,'B-Ligands'!$A:$G,7,FALSE)="","",VLOOKUP($A62,'B-Ligands'!$A:$G,7,FALSE))</f>
        <v>Phys</v>
      </c>
      <c r="E62" s="20" t="str">
        <f t="shared" si="78"/>
        <v/>
      </c>
      <c r="F62" s="19">
        <f t="shared" si="79"/>
        <v>1</v>
      </c>
      <c r="G62" s="19">
        <f t="shared" si="80"/>
        <v>1</v>
      </c>
      <c r="H62" s="19" t="str">
        <f t="shared" si="81"/>
        <v/>
      </c>
      <c r="I62" s="238">
        <f t="shared" si="39"/>
        <v>2</v>
      </c>
      <c r="J62" s="174" t="str">
        <f t="shared" si="40"/>
        <v xml:space="preserve">
Gi/o
</v>
      </c>
      <c r="K62" s="20">
        <f t="shared" si="41"/>
        <v>0</v>
      </c>
      <c r="L62" s="19">
        <f t="shared" si="42"/>
        <v>1</v>
      </c>
      <c r="M62" s="19">
        <f t="shared" si="43"/>
        <v>2</v>
      </c>
      <c r="N62" s="19">
        <f t="shared" si="44"/>
        <v>0</v>
      </c>
      <c r="O62" s="20">
        <f t="shared" si="45"/>
        <v>0</v>
      </c>
      <c r="P62" s="19">
        <f t="shared" si="46"/>
        <v>100</v>
      </c>
      <c r="Q62" s="19">
        <f t="shared" si="47"/>
        <v>68.160943296385085</v>
      </c>
      <c r="R62" s="19">
        <f t="shared" si="48"/>
        <v>0</v>
      </c>
      <c r="S62" s="20">
        <f t="shared" si="49"/>
        <v>0</v>
      </c>
      <c r="T62" s="21">
        <f t="shared" si="50"/>
        <v>25.399006740790682</v>
      </c>
      <c r="U62" s="21">
        <f t="shared" si="51"/>
        <v>17.312202582435361</v>
      </c>
      <c r="V62" s="21">
        <f t="shared" si="52"/>
        <v>0</v>
      </c>
      <c r="W62" s="174" t="str">
        <f t="shared" si="53"/>
        <v xml:space="preserve">
Gz</v>
      </c>
      <c r="X62" s="33">
        <f t="shared" si="54"/>
        <v>0</v>
      </c>
      <c r="Y62" s="32">
        <f t="shared" si="55"/>
        <v>5</v>
      </c>
      <c r="Z62" s="32">
        <f t="shared" si="56"/>
        <v>7</v>
      </c>
      <c r="AA62" s="32">
        <f t="shared" si="57"/>
        <v>2</v>
      </c>
      <c r="AB62" s="32">
        <f t="shared" si="58"/>
        <v>4</v>
      </c>
      <c r="AC62" s="32">
        <f t="shared" si="59"/>
        <v>1</v>
      </c>
      <c r="AD62" s="32">
        <f t="shared" si="60"/>
        <v>6</v>
      </c>
      <c r="AE62" s="32">
        <f t="shared" si="61"/>
        <v>8</v>
      </c>
      <c r="AF62" s="32">
        <f t="shared" si="62"/>
        <v>9</v>
      </c>
      <c r="AG62" s="32">
        <f t="shared" si="63"/>
        <v>3</v>
      </c>
      <c r="AH62" s="32">
        <f t="shared" si="64"/>
        <v>0</v>
      </c>
      <c r="AI62" s="32">
        <f t="shared" si="65"/>
        <v>0</v>
      </c>
      <c r="AJ62" s="33">
        <f t="shared" si="66"/>
        <v>0</v>
      </c>
      <c r="AK62" s="32">
        <f t="shared" si="67"/>
        <v>20.521169026542204</v>
      </c>
      <c r="AL62" s="32">
        <f t="shared" si="68"/>
        <v>10.237159010219496</v>
      </c>
      <c r="AM62" s="32">
        <f t="shared" si="69"/>
        <v>85.88654089322975</v>
      </c>
      <c r="AN62" s="32">
        <f t="shared" si="70"/>
        <v>38.708250466956805</v>
      </c>
      <c r="AO62" s="32">
        <f t="shared" si="71"/>
        <v>100</v>
      </c>
      <c r="AP62" s="32">
        <f t="shared" si="72"/>
        <v>10.646212855850438</v>
      </c>
      <c r="AQ62" s="32">
        <f t="shared" si="73"/>
        <v>7.4252805344581674</v>
      </c>
      <c r="AR62" s="32">
        <f t="shared" si="74"/>
        <v>6.6574196813970605</v>
      </c>
      <c r="AS62" s="32">
        <f t="shared" si="75"/>
        <v>68.160943296385085</v>
      </c>
      <c r="AT62" s="32">
        <f t="shared" si="76"/>
        <v>0</v>
      </c>
      <c r="AU62" s="32">
        <f t="shared" si="77"/>
        <v>0</v>
      </c>
      <c r="AV62" s="7">
        <f t="array" ref="AV62">_xlfn.IFS(BK62=0,0,BK62&gt;0,(LOG(0.01*BZ62/10^-BK62)))</f>
        <v>0</v>
      </c>
      <c r="AW62" s="8">
        <f t="array" ref="AW62">_xlfn.IFS(BL62=0,0,BL62&gt;0,(LOG(0.01*CA62/10^-BL62)))</f>
        <v>5.2121731043405033</v>
      </c>
      <c r="AX62" s="8">
        <f t="array" ref="AX62">_xlfn.IFS(BM62=0,0,BM62&gt;0,(LOG(0.01*CB62/10^-BM62)))</f>
        <v>2.6001367070711106</v>
      </c>
      <c r="AY62" s="8">
        <f t="array" ref="AY62">_xlfn.IFS(BN62=0,0,BN62&gt;0,(LOG(0.01*CC62/10^-BN62)))</f>
        <v>21.81432831090337</v>
      </c>
      <c r="AZ62" s="8">
        <f t="array" ref="AZ62">_xlfn.IFS(BO62=0,0,BO62&gt;0,(LOG(0.01*CD62/10^-BO62)))</f>
        <v>9.8315111453444999</v>
      </c>
      <c r="BA62" s="8">
        <f t="array" ref="BA62">_xlfn.IFS(BP62=0,0,BP62&gt;0,(LOG(0.01*CE62/10^-BP62)))</f>
        <v>25.399006740790682</v>
      </c>
      <c r="BB62" s="8">
        <f t="array" ref="BB62">_xlfn.IFS(BQ62=0,0,BQ62&gt;0,(LOG(0.01*CF62/10^-BQ62)))</f>
        <v>2.7040323208963768</v>
      </c>
      <c r="BC62" s="8">
        <f t="array" ref="BC62">_xlfn.IFS(BR62=0,0,BR62&gt;0,(LOG(0.01*CG62/10^-BR62)))</f>
        <v>1.8859475034696482</v>
      </c>
      <c r="BD62" s="8">
        <f t="array" ref="BD62">_xlfn.IFS(BS62=0,0,BS62&gt;0,(LOG(0.01*CH62/10^-BS62)))</f>
        <v>1.6909184736407648</v>
      </c>
      <c r="BE62" s="8">
        <f t="array" ref="BE62">_xlfn.IFS(BT62=0,0,BT62&gt;0,(LOG(0.01*CI62/10^-BT62)))</f>
        <v>17.312202582435361</v>
      </c>
      <c r="BF62" s="8">
        <f t="array" ref="BF62">_xlfn.IFS(BU62=0,0,BU62&gt;0,(LOG(0.01*CJ62/10^-BU62)))</f>
        <v>0</v>
      </c>
      <c r="BG62" s="8">
        <f t="array" ref="BG62">_xlfn.IFS(BV62=0,0,BV62&gt;0,(LOG(0.01*CK62/10^-BV62)))</f>
        <v>0</v>
      </c>
      <c r="BH62" s="8">
        <f t="array" ref="BH62">_xlfn.IFS(BW62=0,0,BW62&gt;0,(LOG(0.01*CL62/10^-BW62)))</f>
        <v>4.9189838226378892</v>
      </c>
      <c r="BI62" s="8">
        <f t="array" ref="BI62">_xlfn.IFS(BX62=0,0,BX62&gt;0,(LOG(0.01*CM62/10^-BX62)))</f>
        <v>22.841707550198507</v>
      </c>
      <c r="BJ62" s="8">
        <f t="array" ref="BJ62">_xlfn.IFS(BY62=0,0,BY62&gt;0,(LOG(0.01*CN62/10^-BY62)))</f>
        <v>2.8708970731573373</v>
      </c>
      <c r="BK62" s="33">
        <f t="shared" si="82"/>
        <v>0</v>
      </c>
      <c r="BL62" s="32">
        <f t="shared" si="83"/>
        <v>6.4138678223185268</v>
      </c>
      <c r="BM62" s="32">
        <f t="shared" si="84"/>
        <v>3.7846917908267601</v>
      </c>
      <c r="BN62" s="32">
        <f t="shared" si="85"/>
        <v>23.04032258064516</v>
      </c>
      <c r="BO62" s="32">
        <f t="shared" si="86"/>
        <v>11.027508090614887</v>
      </c>
      <c r="BP62" s="32">
        <f t="shared" si="87"/>
        <v>26.618329466357309</v>
      </c>
      <c r="BQ62" s="32">
        <f t="shared" si="88"/>
        <v>3.8977166510882628</v>
      </c>
      <c r="BR62" s="32">
        <f t="shared" si="89"/>
        <v>3.077466446903697</v>
      </c>
      <c r="BS62" s="32">
        <f t="shared" si="90"/>
        <v>2.8925440969592033</v>
      </c>
      <c r="BT62" s="32">
        <f t="shared" si="91"/>
        <v>18.52858481724461</v>
      </c>
      <c r="BU62" s="32">
        <f t="shared" si="92"/>
        <v>0</v>
      </c>
      <c r="BV62" s="32">
        <f t="shared" si="93"/>
        <v>0</v>
      </c>
      <c r="BW62" s="32">
        <f t="shared" si="94"/>
        <v>6.2000671366230282</v>
      </c>
      <c r="BX62" s="32">
        <f t="shared" si="95"/>
        <v>24.143955276030749</v>
      </c>
      <c r="BY62" s="32">
        <f t="shared" si="96"/>
        <v>4.1417322834645667</v>
      </c>
      <c r="BZ62" s="31"/>
      <c r="CA62" s="30">
        <v>6.2850000000000001</v>
      </c>
      <c r="CB62" s="30">
        <v>6.5380000000000003</v>
      </c>
      <c r="CC62" s="30">
        <v>5.9429999999999996</v>
      </c>
      <c r="CD62" s="30">
        <v>6.3680000000000003</v>
      </c>
      <c r="CE62" s="30">
        <v>6.0350000000000001</v>
      </c>
      <c r="CF62" s="30">
        <v>6.4020000000000001</v>
      </c>
      <c r="CG62" s="30">
        <v>6.4340000000000002</v>
      </c>
      <c r="CH62" s="30">
        <v>6.2859999999999996</v>
      </c>
      <c r="CI62" s="30">
        <v>6.0759999999999996</v>
      </c>
      <c r="CJ62" s="30"/>
      <c r="CK62" s="30"/>
      <c r="CL62" s="30">
        <v>5.2350000000000003</v>
      </c>
      <c r="CM62" s="30">
        <v>4.9859999999999998</v>
      </c>
      <c r="CN62" s="30">
        <v>5.36</v>
      </c>
      <c r="CO62" s="30"/>
      <c r="CP62" s="160"/>
      <c r="CQ62" s="161">
        <v>59.2</v>
      </c>
      <c r="CR62" s="161">
        <v>25.91</v>
      </c>
      <c r="CS62" s="161">
        <v>85.71</v>
      </c>
      <c r="CT62" s="161">
        <v>54.52</v>
      </c>
      <c r="CU62" s="161">
        <v>91.78</v>
      </c>
      <c r="CV62" s="161">
        <v>29.19</v>
      </c>
      <c r="CW62" s="161">
        <v>26.14</v>
      </c>
      <c r="CX62" s="161">
        <v>26.73</v>
      </c>
      <c r="CY62" s="161">
        <v>197.7</v>
      </c>
      <c r="CZ62" s="161"/>
      <c r="DA62" s="161"/>
      <c r="DB62" s="161">
        <v>184.7</v>
      </c>
      <c r="DC62" s="161">
        <v>345.5</v>
      </c>
      <c r="DD62" s="161">
        <v>94.68</v>
      </c>
      <c r="DE62" s="206" t="str">
        <f>IF(VLOOKUP($A62,'B-Ligands'!$A:$G,3,FALSE)="","",VLOOKUP($A62,'B-Ligands'!$A:$G,3,FALSE))</f>
        <v>UTP</v>
      </c>
      <c r="DF62" s="207" t="str">
        <f>IF(VLOOKUP($A62,'B-Ligands'!$A:$G,4,FALSE)="","",VLOOKUP($A62,'B-Ligands'!$A:$G,4,FALSE))</f>
        <v>Uridine 5'-triphosphate</v>
      </c>
      <c r="DG62" s="160">
        <v>9.9850762959537551</v>
      </c>
      <c r="DH62" s="161">
        <v>11.492962125774026</v>
      </c>
      <c r="DI62" s="161">
        <v>7.9594017916138915</v>
      </c>
      <c r="DJ62" s="161">
        <v>21.255675965501059</v>
      </c>
      <c r="DK62" s="161">
        <v>5.413115612247843</v>
      </c>
      <c r="DL62" s="161">
        <v>8.7180776087644922</v>
      </c>
      <c r="DM62" s="161">
        <v>8.6006331531115645</v>
      </c>
      <c r="DN62" s="161">
        <v>5.3857124824955607</v>
      </c>
      <c r="DO62" s="161">
        <v>3.400828128734902</v>
      </c>
      <c r="DP62" s="161">
        <v>6.9700990867766457</v>
      </c>
      <c r="DQ62" s="161">
        <v>6.6677738357757317</v>
      </c>
      <c r="DR62" s="161">
        <v>7.6536112396806724</v>
      </c>
      <c r="DS62" s="161">
        <v>9.0453926673085299</v>
      </c>
      <c r="DT62" s="161">
        <v>12.111059164607973</v>
      </c>
      <c r="DU62" s="161">
        <v>7.4251100227170133</v>
      </c>
      <c r="DV62" s="75">
        <f t="shared" si="97"/>
        <v>0</v>
      </c>
      <c r="DW62" s="76">
        <f t="shared" si="98"/>
        <v>5.1509784294197356</v>
      </c>
      <c r="DX62" s="76">
        <f t="shared" si="99"/>
        <v>3.2552697650342322</v>
      </c>
      <c r="DY62" s="76">
        <f t="shared" si="100"/>
        <v>4.0323347109313898</v>
      </c>
      <c r="DZ62" s="76">
        <f t="shared" si="101"/>
        <v>10.071833654659391</v>
      </c>
      <c r="EA62" s="76">
        <f t="shared" si="102"/>
        <v>10.527550237420618</v>
      </c>
      <c r="EB62" s="76">
        <f t="shared" si="103"/>
        <v>3.3939361765987601</v>
      </c>
      <c r="EC62" s="76">
        <f t="shared" si="104"/>
        <v>4.8535825269097153</v>
      </c>
      <c r="ED62" s="76">
        <f t="shared" si="105"/>
        <v>7.8598503035622329</v>
      </c>
      <c r="EE62" s="76">
        <f t="shared" si="106"/>
        <v>28.364015710345843</v>
      </c>
      <c r="EF62" s="76">
        <f t="shared" si="107"/>
        <v>0</v>
      </c>
      <c r="EG62" s="76">
        <f t="shared" si="108"/>
        <v>0</v>
      </c>
      <c r="EH62" s="76">
        <f t="shared" si="109"/>
        <v>20.419235161292093</v>
      </c>
      <c r="EI62" s="76">
        <f t="shared" si="110"/>
        <v>28.527645295438006</v>
      </c>
      <c r="EJ62" s="76">
        <f t="shared" si="111"/>
        <v>12.751326203965727</v>
      </c>
    </row>
    <row r="63" spans="1:140" s="29" customFormat="1" x14ac:dyDescent="0.2">
      <c r="A63" s="35" t="s">
        <v>227</v>
      </c>
      <c r="B63" t="str">
        <f>IF(VLOOKUP($A63,'B-Ligands'!$A:$G,5,FALSE)="","",VLOOKUP($A63,'B-Ligands'!$A:$G,5,FALSE))</f>
        <v>Guide To Pharmacology</v>
      </c>
      <c r="C63" s="19">
        <f>IF(VLOOKUP($A63,'B-Ligands'!$A:$G,6,FALSE)="","",VLOOKUP($A63,'B-Ligands'!$A:$G,6,FALSE))</f>
        <v>2174</v>
      </c>
      <c r="D63" t="str">
        <f>IF(VLOOKUP($A63,'B-Ligands'!$A:$G,7,FALSE)="","",VLOOKUP($A63,'B-Ligands'!$A:$G,7,FALSE))</f>
        <v>Phys</v>
      </c>
      <c r="E63" s="20" t="str">
        <f t="shared" si="78"/>
        <v/>
      </c>
      <c r="F63" s="19" t="str">
        <f t="shared" si="79"/>
        <v/>
      </c>
      <c r="G63" s="19">
        <f t="shared" si="80"/>
        <v>1</v>
      </c>
      <c r="H63" s="19" t="str">
        <f t="shared" si="81"/>
        <v/>
      </c>
      <c r="I63" s="238">
        <f t="shared" si="39"/>
        <v>1</v>
      </c>
      <c r="J63" s="174" t="str">
        <f t="shared" si="40"/>
        <v xml:space="preserve">
Gq/11
</v>
      </c>
      <c r="K63" s="20">
        <f t="shared" si="41"/>
        <v>0</v>
      </c>
      <c r="L63" s="19">
        <f t="shared" si="42"/>
        <v>0</v>
      </c>
      <c r="M63" s="19">
        <f t="shared" si="43"/>
        <v>1</v>
      </c>
      <c r="N63" s="19">
        <f t="shared" si="44"/>
        <v>0</v>
      </c>
      <c r="O63" s="20">
        <f t="shared" si="45"/>
        <v>0</v>
      </c>
      <c r="P63" s="19">
        <f t="shared" si="46"/>
        <v>0</v>
      </c>
      <c r="Q63" s="19">
        <f t="shared" si="47"/>
        <v>100</v>
      </c>
      <c r="R63" s="19">
        <f t="shared" si="48"/>
        <v>0</v>
      </c>
      <c r="S63" s="20">
        <f t="shared" si="49"/>
        <v>0</v>
      </c>
      <c r="T63" s="21">
        <f t="shared" si="50"/>
        <v>0</v>
      </c>
      <c r="U63" s="21">
        <f t="shared" si="51"/>
        <v>29.923567748831612</v>
      </c>
      <c r="V63" s="21">
        <f t="shared" si="52"/>
        <v>0</v>
      </c>
      <c r="W63" s="174" t="str">
        <f t="shared" si="53"/>
        <v xml:space="preserve">
G11</v>
      </c>
      <c r="X63" s="33">
        <f t="shared" si="54"/>
        <v>0</v>
      </c>
      <c r="Y63" s="32">
        <f t="shared" si="55"/>
        <v>0</v>
      </c>
      <c r="Z63" s="32">
        <f t="shared" si="56"/>
        <v>0</v>
      </c>
      <c r="AA63" s="32">
        <f t="shared" si="57"/>
        <v>0</v>
      </c>
      <c r="AB63" s="32">
        <f t="shared" si="58"/>
        <v>0</v>
      </c>
      <c r="AC63" s="32">
        <f t="shared" si="59"/>
        <v>0</v>
      </c>
      <c r="AD63" s="32">
        <f t="shared" si="60"/>
        <v>2</v>
      </c>
      <c r="AE63" s="32">
        <f t="shared" si="61"/>
        <v>1</v>
      </c>
      <c r="AF63" s="32">
        <f t="shared" si="62"/>
        <v>4</v>
      </c>
      <c r="AG63" s="32">
        <f t="shared" si="63"/>
        <v>3</v>
      </c>
      <c r="AH63" s="32">
        <f t="shared" si="64"/>
        <v>0</v>
      </c>
      <c r="AI63" s="32">
        <f t="shared" si="65"/>
        <v>0</v>
      </c>
      <c r="AJ63" s="33">
        <f t="shared" si="66"/>
        <v>0</v>
      </c>
      <c r="AK63" s="32">
        <f t="shared" si="67"/>
        <v>0</v>
      </c>
      <c r="AL63" s="32">
        <f t="shared" si="68"/>
        <v>0</v>
      </c>
      <c r="AM63" s="32">
        <f t="shared" si="69"/>
        <v>0</v>
      </c>
      <c r="AN63" s="32">
        <f t="shared" si="70"/>
        <v>0</v>
      </c>
      <c r="AO63" s="32">
        <f t="shared" si="71"/>
        <v>0</v>
      </c>
      <c r="AP63" s="32">
        <f t="shared" si="72"/>
        <v>73.868585559286544</v>
      </c>
      <c r="AQ63" s="32">
        <f t="shared" si="73"/>
        <v>100</v>
      </c>
      <c r="AR63" s="32">
        <f t="shared" si="74"/>
        <v>16.120776810470336</v>
      </c>
      <c r="AS63" s="32">
        <f t="shared" si="75"/>
        <v>56.4725617461282</v>
      </c>
      <c r="AT63" s="32">
        <f t="shared" si="76"/>
        <v>0</v>
      </c>
      <c r="AU63" s="32">
        <f t="shared" si="77"/>
        <v>0</v>
      </c>
      <c r="AV63" s="7">
        <f t="array" ref="AV63">_xlfn.IFS(BK63=0,0,BK63&gt;0,(LOG(0.01*BZ63/10^-BK63)))</f>
        <v>0</v>
      </c>
      <c r="AW63" s="8">
        <f t="array" ref="AW63">_xlfn.IFS(BL63=0,0,BL63&gt;0,(LOG(0.01*CA63/10^-BL63)))</f>
        <v>0</v>
      </c>
      <c r="AX63" s="8">
        <f t="array" ref="AX63">_xlfn.IFS(BM63=0,0,BM63&gt;0,(LOG(0.01*CB63/10^-BM63)))</f>
        <v>0</v>
      </c>
      <c r="AY63" s="8">
        <f t="array" ref="AY63">_xlfn.IFS(BN63=0,0,BN63&gt;0,(LOG(0.01*CC63/10^-BN63)))</f>
        <v>0</v>
      </c>
      <c r="AZ63" s="8">
        <f t="array" ref="AZ63">_xlfn.IFS(BO63=0,0,BO63&gt;0,(LOG(0.01*CD63/10^-BO63)))</f>
        <v>0</v>
      </c>
      <c r="BA63" s="8">
        <f t="array" ref="BA63">_xlfn.IFS(BP63=0,0,BP63&gt;0,(LOG(0.01*CE63/10^-BP63)))</f>
        <v>0</v>
      </c>
      <c r="BB63" s="8">
        <f t="array" ref="BB63">_xlfn.IFS(BQ63=0,0,BQ63&gt;0,(LOG(0.01*CF63/10^-BQ63)))</f>
        <v>22.104116244936755</v>
      </c>
      <c r="BC63" s="8">
        <f t="array" ref="BC63">_xlfn.IFS(BR63=0,0,BR63&gt;0,(LOG(0.01*CG63/10^-BR63)))</f>
        <v>29.923567748831612</v>
      </c>
      <c r="BD63" s="8">
        <f t="array" ref="BD63">_xlfn.IFS(BS63=0,0,BS63&gt;0,(LOG(0.01*CH63/10^-BS63)))</f>
        <v>4.8239115705190265</v>
      </c>
      <c r="BE63" s="8">
        <f t="array" ref="BE63">_xlfn.IFS(BT63=0,0,BT63&gt;0,(LOG(0.01*CI63/10^-BT63)))</f>
        <v>16.898605273603437</v>
      </c>
      <c r="BF63" s="8">
        <f t="array" ref="BF63">_xlfn.IFS(BU63=0,0,BU63&gt;0,(LOG(0.01*CJ63/10^-BU63)))</f>
        <v>0</v>
      </c>
      <c r="BG63" s="8">
        <f t="array" ref="BG63">_xlfn.IFS(BV63=0,0,BV63&gt;0,(LOG(0.01*CK63/10^-BV63)))</f>
        <v>0</v>
      </c>
      <c r="BH63" s="8">
        <f t="array" ref="BH63">_xlfn.IFS(BW63=0,0,BW63&gt;0,(LOG(0.01*CL63/10^-BW63)))</f>
        <v>3.2148165684098831</v>
      </c>
      <c r="BI63" s="8">
        <f t="array" ref="BI63">_xlfn.IFS(BX63=0,0,BX63&gt;0,(LOG(0.01*CM63/10^-BX63)))</f>
        <v>10.495453147328002</v>
      </c>
      <c r="BJ63" s="8">
        <f t="array" ref="BJ63">_xlfn.IFS(BY63=0,0,BY63&gt;0,(LOG(0.01*CN63/10^-BY63)))</f>
        <v>8.9869918895637788</v>
      </c>
      <c r="BK63" s="33">
        <f t="shared" si="82"/>
        <v>0</v>
      </c>
      <c r="BL63" s="32">
        <f t="shared" si="83"/>
        <v>0</v>
      </c>
      <c r="BM63" s="32">
        <f t="shared" si="84"/>
        <v>0</v>
      </c>
      <c r="BN63" s="32">
        <f t="shared" si="85"/>
        <v>0</v>
      </c>
      <c r="BO63" s="32">
        <f t="shared" si="86"/>
        <v>0</v>
      </c>
      <c r="BP63" s="32">
        <f t="shared" si="87"/>
        <v>0</v>
      </c>
      <c r="BQ63" s="32">
        <f t="shared" si="88"/>
        <v>23.180664975297102</v>
      </c>
      <c r="BR63" s="32">
        <f t="shared" si="89"/>
        <v>31.010124793972214</v>
      </c>
      <c r="BS63" s="32">
        <f t="shared" si="90"/>
        <v>5.9149442701006381</v>
      </c>
      <c r="BT63" s="32">
        <f t="shared" si="91"/>
        <v>17.994376757263357</v>
      </c>
      <c r="BU63" s="32">
        <f t="shared" si="92"/>
        <v>0</v>
      </c>
      <c r="BV63" s="32">
        <f t="shared" si="93"/>
        <v>0</v>
      </c>
      <c r="BW63" s="32">
        <f t="shared" si="94"/>
        <v>4.3068143672373287</v>
      </c>
      <c r="BX63" s="32">
        <f t="shared" si="95"/>
        <v>11.579315164220825</v>
      </c>
      <c r="BY63" s="32">
        <f t="shared" si="96"/>
        <v>10.05249343832021</v>
      </c>
      <c r="BZ63" s="31"/>
      <c r="CA63" s="30"/>
      <c r="CB63" s="30"/>
      <c r="CC63" s="30"/>
      <c r="CD63" s="30"/>
      <c r="CE63" s="30"/>
      <c r="CF63" s="30">
        <v>8.3840000000000003</v>
      </c>
      <c r="CG63" s="30">
        <v>8.1929999999999996</v>
      </c>
      <c r="CH63" s="30">
        <v>8.109</v>
      </c>
      <c r="CI63" s="30">
        <v>8.0210000000000008</v>
      </c>
      <c r="CJ63" s="30"/>
      <c r="CK63" s="30"/>
      <c r="CL63" s="30">
        <v>8.0909999999999993</v>
      </c>
      <c r="CM63" s="30">
        <v>8.2439999999999998</v>
      </c>
      <c r="CN63" s="30">
        <v>8.6</v>
      </c>
      <c r="CO63" s="30"/>
      <c r="CP63" s="160"/>
      <c r="CQ63" s="161"/>
      <c r="CR63" s="161"/>
      <c r="CS63" s="161"/>
      <c r="CT63" s="161"/>
      <c r="CU63" s="161"/>
      <c r="CV63" s="161">
        <v>173.6</v>
      </c>
      <c r="CW63" s="161">
        <v>263.39999999999998</v>
      </c>
      <c r="CX63" s="161">
        <v>54.66</v>
      </c>
      <c r="CY63" s="161">
        <v>192</v>
      </c>
      <c r="CZ63" s="161"/>
      <c r="DA63" s="161"/>
      <c r="DB63" s="161">
        <v>128.30000000000001</v>
      </c>
      <c r="DC63" s="161">
        <v>165.7</v>
      </c>
      <c r="DD63" s="161">
        <v>229.8</v>
      </c>
      <c r="DE63" s="206" t="str">
        <f>IF(VLOOKUP($A63,'B-Ligands'!$A:$G,3,FALSE)="","",VLOOKUP($A63,'B-Ligands'!$A:$G,3,FALSE))</f>
        <v/>
      </c>
      <c r="DF63" s="207" t="str">
        <f>IF(VLOOKUP($A63,'B-Ligands'!$A:$G,4,FALSE)="","",VLOOKUP($A63,'B-Ligands'!$A:$G,4,FALSE))</f>
        <v>Oxytocin</v>
      </c>
      <c r="DG63" s="160">
        <v>20.718812724616242</v>
      </c>
      <c r="DH63" s="161">
        <v>16.262646900505672</v>
      </c>
      <c r="DI63" s="161">
        <v>14.285325989085061</v>
      </c>
      <c r="DJ63" s="161">
        <v>23.632746533025198</v>
      </c>
      <c r="DK63" s="161">
        <v>7.0846922199808198</v>
      </c>
      <c r="DL63" s="161">
        <v>4.8804232740718598</v>
      </c>
      <c r="DM63" s="161">
        <v>11.08019050553477</v>
      </c>
      <c r="DN63" s="161">
        <v>10.964519965065481</v>
      </c>
      <c r="DO63" s="161">
        <v>8.8469103421354394</v>
      </c>
      <c r="DP63" s="161">
        <v>8.3291418627957139</v>
      </c>
      <c r="DQ63" s="161">
        <v>11.226969109312662</v>
      </c>
      <c r="DR63" s="161">
        <v>3.9999635366517339</v>
      </c>
      <c r="DS63" s="161">
        <v>15.921609642611035</v>
      </c>
      <c r="DT63" s="161">
        <v>12.934766282115694</v>
      </c>
      <c r="DU63" s="161">
        <v>8.2651094797712119</v>
      </c>
      <c r="DV63" s="75">
        <f t="shared" si="97"/>
        <v>0</v>
      </c>
      <c r="DW63" s="76">
        <f t="shared" si="98"/>
        <v>0</v>
      </c>
      <c r="DX63" s="76">
        <f t="shared" si="99"/>
        <v>0</v>
      </c>
      <c r="DY63" s="76">
        <f t="shared" si="100"/>
        <v>0</v>
      </c>
      <c r="DZ63" s="76">
        <f t="shared" si="101"/>
        <v>0</v>
      </c>
      <c r="EA63" s="76">
        <f t="shared" si="102"/>
        <v>0</v>
      </c>
      <c r="EB63" s="76">
        <f t="shared" si="103"/>
        <v>15.667600653010743</v>
      </c>
      <c r="EC63" s="76">
        <f t="shared" si="104"/>
        <v>24.022939521222071</v>
      </c>
      <c r="ED63" s="76">
        <f t="shared" si="105"/>
        <v>6.1784281614869787</v>
      </c>
      <c r="EE63" s="76">
        <f t="shared" si="106"/>
        <v>23.051594409457486</v>
      </c>
      <c r="EF63" s="76">
        <f t="shared" si="107"/>
        <v>0</v>
      </c>
      <c r="EG63" s="76">
        <f t="shared" si="108"/>
        <v>0</v>
      </c>
      <c r="EH63" s="76">
        <f t="shared" si="109"/>
        <v>8.0582304729184209</v>
      </c>
      <c r="EI63" s="76">
        <f t="shared" si="110"/>
        <v>12.810436337694462</v>
      </c>
      <c r="EJ63" s="76">
        <f t="shared" si="111"/>
        <v>27.8036244483432</v>
      </c>
    </row>
    <row r="64" spans="1:140" s="29" customFormat="1" x14ac:dyDescent="0.2">
      <c r="A64" s="35" t="s">
        <v>182</v>
      </c>
      <c r="B64" t="str">
        <f>IF(VLOOKUP($A64,'B-Ligands'!$A:$G,5,FALSE)="","",VLOOKUP($A64,'B-Ligands'!$A:$G,5,FALSE))</f>
        <v>Guide To Pharmacology</v>
      </c>
      <c r="C64" s="19">
        <f>IF(VLOOKUP($A64,'B-Ligands'!$A:$G,6,FALSE)="","",VLOOKUP($A64,'B-Ligands'!$A:$G,6,FALSE))</f>
        <v>1620</v>
      </c>
      <c r="D64" t="str">
        <f>IF(VLOOKUP($A64,'B-Ligands'!$A:$G,7,FALSE)="","",VLOOKUP($A64,'B-Ligands'!$A:$G,7,FALSE))</f>
        <v>Phys</v>
      </c>
      <c r="E64" s="20" t="str">
        <f t="shared" si="78"/>
        <v/>
      </c>
      <c r="F64" s="19">
        <f t="shared" si="79"/>
        <v>1</v>
      </c>
      <c r="G64" s="19">
        <f t="shared" si="80"/>
        <v>1</v>
      </c>
      <c r="H64" s="19">
        <f t="shared" si="81"/>
        <v>1</v>
      </c>
      <c r="I64" s="238">
        <f t="shared" si="39"/>
        <v>3</v>
      </c>
      <c r="J64" s="174" t="str">
        <f t="shared" si="40"/>
        <v xml:space="preserve">
Gi/o
</v>
      </c>
      <c r="K64" s="20">
        <f t="shared" si="41"/>
        <v>0</v>
      </c>
      <c r="L64" s="19">
        <f t="shared" si="42"/>
        <v>1</v>
      </c>
      <c r="M64" s="19">
        <f t="shared" si="43"/>
        <v>3</v>
      </c>
      <c r="N64" s="19">
        <f t="shared" si="44"/>
        <v>2</v>
      </c>
      <c r="O64" s="20">
        <f t="shared" si="45"/>
        <v>0</v>
      </c>
      <c r="P64" s="19">
        <f t="shared" si="46"/>
        <v>100</v>
      </c>
      <c r="Q64" s="19">
        <f t="shared" si="47"/>
        <v>20.643021578721811</v>
      </c>
      <c r="R64" s="19">
        <f t="shared" si="48"/>
        <v>32.971958518905772</v>
      </c>
      <c r="S64" s="20">
        <f t="shared" si="49"/>
        <v>0</v>
      </c>
      <c r="T64" s="21">
        <f t="shared" si="50"/>
        <v>74.478182982054079</v>
      </c>
      <c r="U64" s="21">
        <f t="shared" si="51"/>
        <v>15.374547384425341</v>
      </c>
      <c r="V64" s="21">
        <f t="shared" si="52"/>
        <v>24.556915598477609</v>
      </c>
      <c r="W64" s="174" t="str">
        <f t="shared" si="53"/>
        <v xml:space="preserve">
Gi1</v>
      </c>
      <c r="X64" s="33">
        <f t="shared" si="54"/>
        <v>0</v>
      </c>
      <c r="Y64" s="32">
        <f t="shared" si="55"/>
        <v>1</v>
      </c>
      <c r="Z64" s="32">
        <f t="shared" si="56"/>
        <v>4</v>
      </c>
      <c r="AA64" s="32">
        <f t="shared" si="57"/>
        <v>2</v>
      </c>
      <c r="AB64" s="32">
        <f t="shared" si="58"/>
        <v>3</v>
      </c>
      <c r="AC64" s="32">
        <f t="shared" si="59"/>
        <v>7</v>
      </c>
      <c r="AD64" s="32">
        <f t="shared" si="60"/>
        <v>0</v>
      </c>
      <c r="AE64" s="32">
        <f t="shared" si="61"/>
        <v>0</v>
      </c>
      <c r="AF64" s="32">
        <f t="shared" si="62"/>
        <v>0</v>
      </c>
      <c r="AG64" s="32">
        <f t="shared" si="63"/>
        <v>6</v>
      </c>
      <c r="AH64" s="32">
        <f t="shared" si="64"/>
        <v>5</v>
      </c>
      <c r="AI64" s="32">
        <f t="shared" si="65"/>
        <v>0</v>
      </c>
      <c r="AJ64" s="33">
        <f t="shared" si="66"/>
        <v>0</v>
      </c>
      <c r="AK64" s="32">
        <f t="shared" si="67"/>
        <v>100</v>
      </c>
      <c r="AL64" s="32">
        <f t="shared" si="68"/>
        <v>57.409597415089543</v>
      </c>
      <c r="AM64" s="32">
        <f t="shared" si="69"/>
        <v>79.491106560273337</v>
      </c>
      <c r="AN64" s="32">
        <f t="shared" si="70"/>
        <v>79.35231872667444</v>
      </c>
      <c r="AO64" s="32">
        <f t="shared" si="71"/>
        <v>11.46740071416416</v>
      </c>
      <c r="AP64" s="32">
        <f t="shared" si="72"/>
        <v>0</v>
      </c>
      <c r="AQ64" s="32">
        <f t="shared" si="73"/>
        <v>0</v>
      </c>
      <c r="AR64" s="32">
        <f t="shared" si="74"/>
        <v>0</v>
      </c>
      <c r="AS64" s="32">
        <f t="shared" si="75"/>
        <v>20.643021578721811</v>
      </c>
      <c r="AT64" s="32">
        <f t="shared" si="76"/>
        <v>32.971958518905772</v>
      </c>
      <c r="AU64" s="32">
        <f t="shared" si="77"/>
        <v>0</v>
      </c>
      <c r="AV64" s="7">
        <f t="array" ref="AV64">_xlfn.IFS(BK64=0,0,BK64&gt;0,(LOG(0.01*BZ64/10^-BK64)))</f>
        <v>0</v>
      </c>
      <c r="AW64" s="8">
        <f t="array" ref="AW64">_xlfn.IFS(BL64=0,0,BL64&gt;0,(LOG(0.01*CA64/10^-BL64)))</f>
        <v>74.478182982054079</v>
      </c>
      <c r="AX64" s="8">
        <f t="array" ref="AX64">_xlfn.IFS(BM64=0,0,BM64&gt;0,(LOG(0.01*CB64/10^-BM64)))</f>
        <v>42.757625012070974</v>
      </c>
      <c r="AY64" s="8">
        <f t="array" ref="AY64">_xlfn.IFS(BN64=0,0,BN64&gt;0,(LOG(0.01*CC64/10^-BN64)))</f>
        <v>59.203531798419974</v>
      </c>
      <c r="AZ64" s="8">
        <f t="array" ref="AZ64">_xlfn.IFS(BO64=0,0,BO64&gt;0,(LOG(0.01*CD64/10^-BO64)))</f>
        <v>59.100165141755355</v>
      </c>
      <c r="BA64" s="8">
        <f t="array" ref="BA64">_xlfn.IFS(BP64=0,0,BP64&gt;0,(LOG(0.01*CE64/10^-BP64)))</f>
        <v>8.5407116871805595</v>
      </c>
      <c r="BB64" s="8">
        <f t="array" ref="BB64">_xlfn.IFS(BQ64=0,0,BQ64&gt;0,(LOG(0.01*CF64/10^-BQ64)))</f>
        <v>0</v>
      </c>
      <c r="BC64" s="8">
        <f t="array" ref="BC64">_xlfn.IFS(BR64=0,0,BR64&gt;0,(LOG(0.01*CG64/10^-BR64)))</f>
        <v>0</v>
      </c>
      <c r="BD64" s="8">
        <f t="array" ref="BD64">_xlfn.IFS(BS64=0,0,BS64&gt;0,(LOG(0.01*CH64/10^-BS64)))</f>
        <v>0</v>
      </c>
      <c r="BE64" s="8">
        <f t="array" ref="BE64">_xlfn.IFS(BT64=0,0,BT64&gt;0,(LOG(0.01*CI64/10^-BT64)))</f>
        <v>15.374547384425341</v>
      </c>
      <c r="BF64" s="8">
        <f t="array" ref="BF64">_xlfn.IFS(BU64=0,0,BU64&gt;0,(LOG(0.01*CJ64/10^-BU64)))</f>
        <v>24.556915598477609</v>
      </c>
      <c r="BG64" s="8">
        <f t="array" ref="BG64">_xlfn.IFS(BV64=0,0,BV64&gt;0,(LOG(0.01*CK64/10^-BV64)))</f>
        <v>0</v>
      </c>
      <c r="BH64" s="8">
        <f t="array" ref="BH64">_xlfn.IFS(BW64=0,0,BW64&gt;0,(LOG(0.01*CL64/10^-BW64)))</f>
        <v>6.0186512172593778</v>
      </c>
      <c r="BI64" s="8">
        <f t="array" ref="BI64">_xlfn.IFS(BX64=0,0,BX64&gt;0,(LOG(0.01*CM64/10^-BX64)))</f>
        <v>10.693821984128588</v>
      </c>
      <c r="BJ64" s="8">
        <f t="array" ref="BJ64">_xlfn.IFS(BY64=0,0,BY64&gt;0,(LOG(0.01*CN64/10^-BY64)))</f>
        <v>9.1076959989962081</v>
      </c>
      <c r="BK64" s="33">
        <f t="shared" si="82"/>
        <v>0</v>
      </c>
      <c r="BL64" s="32">
        <f t="shared" si="83"/>
        <v>75.471289274106169</v>
      </c>
      <c r="BM64" s="32">
        <f t="shared" si="84"/>
        <v>43.748174116272274</v>
      </c>
      <c r="BN64" s="32">
        <f t="shared" si="85"/>
        <v>60.188172043010752</v>
      </c>
      <c r="BO64" s="32">
        <f t="shared" si="86"/>
        <v>60.072815533980588</v>
      </c>
      <c r="BP64" s="32">
        <f t="shared" si="87"/>
        <v>9.4895591647331781</v>
      </c>
      <c r="BQ64" s="32">
        <f t="shared" si="88"/>
        <v>0</v>
      </c>
      <c r="BR64" s="32">
        <f t="shared" si="89"/>
        <v>0</v>
      </c>
      <c r="BS64" s="32">
        <f t="shared" si="90"/>
        <v>0</v>
      </c>
      <c r="BT64" s="32">
        <f t="shared" si="91"/>
        <v>16.457357075913777</v>
      </c>
      <c r="BU64" s="32">
        <f t="shared" si="92"/>
        <v>25.590163934426229</v>
      </c>
      <c r="BV64" s="32">
        <f t="shared" si="93"/>
        <v>0</v>
      </c>
      <c r="BW64" s="32">
        <f t="shared" si="94"/>
        <v>7.0963410540449816</v>
      </c>
      <c r="BX64" s="32">
        <f t="shared" si="95"/>
        <v>11.767994409503844</v>
      </c>
      <c r="BY64" s="32">
        <f t="shared" si="96"/>
        <v>10.183727034120736</v>
      </c>
      <c r="BZ64" s="31"/>
      <c r="CA64" s="30">
        <v>10.16</v>
      </c>
      <c r="CB64" s="30">
        <v>10.220000000000001</v>
      </c>
      <c r="CC64" s="30">
        <v>10.36</v>
      </c>
      <c r="CD64" s="30">
        <v>10.65</v>
      </c>
      <c r="CE64" s="30">
        <v>11.25</v>
      </c>
      <c r="CF64" s="30"/>
      <c r="CG64" s="30"/>
      <c r="CH64" s="30"/>
      <c r="CI64" s="30">
        <v>8.2639999999999993</v>
      </c>
      <c r="CJ64" s="41">
        <v>9.2629999999999999</v>
      </c>
      <c r="CK64" s="41"/>
      <c r="CL64" s="30">
        <v>8.3620000000000001</v>
      </c>
      <c r="CM64" s="30">
        <v>8.43</v>
      </c>
      <c r="CN64" s="30">
        <v>8.3940000000000001</v>
      </c>
      <c r="CO64" s="30"/>
      <c r="CP64" s="160"/>
      <c r="CQ64" s="161">
        <v>696.6</v>
      </c>
      <c r="CR64" s="161">
        <v>299.5</v>
      </c>
      <c r="CS64" s="161">
        <v>223.9</v>
      </c>
      <c r="CT64" s="161">
        <v>297</v>
      </c>
      <c r="CU64" s="161">
        <v>32.72</v>
      </c>
      <c r="CV64" s="161"/>
      <c r="CW64" s="161"/>
      <c r="CX64" s="161"/>
      <c r="CY64" s="161">
        <v>175.6</v>
      </c>
      <c r="CZ64" s="214">
        <v>31.22</v>
      </c>
      <c r="DA64" s="214"/>
      <c r="DB64" s="161">
        <v>211.4</v>
      </c>
      <c r="DC64" s="161">
        <v>168.4</v>
      </c>
      <c r="DD64" s="161">
        <v>232.8</v>
      </c>
      <c r="DE64" s="206" t="str">
        <f>IF(VLOOKUP($A64,'B-Ligands'!$A:$G,3,FALSE)="","",VLOOKUP($A64,'B-Ligands'!$A:$G,3,FALSE))</f>
        <v/>
      </c>
      <c r="DF64" s="207" t="str">
        <f>IF(VLOOKUP($A64,'B-Ligands'!$A:$G,4,FALSE)="","",VLOOKUP($A64,'B-Ligands'!$A:$G,4,FALSE))</f>
        <v>Dynorphin A</v>
      </c>
      <c r="DG64" s="160">
        <v>2.8663122959623952</v>
      </c>
      <c r="DH64" s="161">
        <v>4.9554653128976369</v>
      </c>
      <c r="DI64" s="161">
        <v>8.9625914785619809</v>
      </c>
      <c r="DJ64" s="161">
        <v>20.519103227154535</v>
      </c>
      <c r="DK64" s="161">
        <v>7.4712737344811675</v>
      </c>
      <c r="DL64" s="161">
        <v>6.9546827105519524</v>
      </c>
      <c r="DM64" s="161">
        <v>7.2134383047218256</v>
      </c>
      <c r="DN64" s="161">
        <v>14.525353697565661</v>
      </c>
      <c r="DO64" s="161">
        <v>19.360852709298555</v>
      </c>
      <c r="DP64" s="161">
        <v>4.8833375266994219</v>
      </c>
      <c r="DQ64" s="161">
        <v>25.48866689289467</v>
      </c>
      <c r="DR64" s="161">
        <v>18.071626253715728</v>
      </c>
      <c r="DS64" s="161">
        <v>6.4233490918305174</v>
      </c>
      <c r="DT64" s="161">
        <v>16.753785727477133</v>
      </c>
      <c r="DU64" s="161">
        <v>11.288350948703709</v>
      </c>
      <c r="DV64" s="75">
        <f t="shared" si="97"/>
        <v>0</v>
      </c>
      <c r="DW64" s="76">
        <f t="shared" si="98"/>
        <v>140.57206660027515</v>
      </c>
      <c r="DX64" s="76">
        <f t="shared" si="99"/>
        <v>33.416674263954491</v>
      </c>
      <c r="DY64" s="76">
        <f t="shared" si="100"/>
        <v>10.911782913772548</v>
      </c>
      <c r="DZ64" s="76">
        <f t="shared" si="101"/>
        <v>39.752257855216271</v>
      </c>
      <c r="EA64" s="76">
        <f t="shared" si="102"/>
        <v>4.7047437477421887</v>
      </c>
      <c r="EB64" s="76">
        <f t="shared" si="103"/>
        <v>0</v>
      </c>
      <c r="EC64" s="76">
        <f t="shared" si="104"/>
        <v>0</v>
      </c>
      <c r="ED64" s="76">
        <f t="shared" si="105"/>
        <v>0</v>
      </c>
      <c r="EE64" s="76">
        <f t="shared" si="106"/>
        <v>35.959013490244146</v>
      </c>
      <c r="EF64" s="76">
        <f t="shared" si="107"/>
        <v>1.2248580959996389</v>
      </c>
      <c r="EG64" s="76">
        <f t="shared" si="108"/>
        <v>0</v>
      </c>
      <c r="EH64" s="76">
        <f t="shared" si="109"/>
        <v>32.911180285821196</v>
      </c>
      <c r="EI64" s="76">
        <f t="shared" si="110"/>
        <v>10.051459576913098</v>
      </c>
      <c r="EJ64" s="76">
        <f t="shared" si="111"/>
        <v>20.623029976467329</v>
      </c>
    </row>
    <row r="65" spans="1:140" s="29" customFormat="1" x14ac:dyDescent="0.2">
      <c r="A65" s="35" t="s">
        <v>104</v>
      </c>
      <c r="B65" t="str">
        <f>IF(VLOOKUP($A65,'B-Ligands'!$A:$G,5,FALSE)="","",VLOOKUP($A65,'B-Ligands'!$A:$G,5,FALSE))</f>
        <v>Guide To Pharmacology</v>
      </c>
      <c r="C65" s="19">
        <f>IF(VLOOKUP($A65,'B-Ligands'!$A:$G,6,FALSE)="","",VLOOKUP($A65,'B-Ligands'!$A:$G,6,FALSE))</f>
        <v>912</v>
      </c>
      <c r="D65" t="str">
        <f>IF(VLOOKUP($A65,'B-Ligands'!$A:$G,7,FALSE)="","",VLOOKUP($A65,'B-Ligands'!$A:$G,7,FALSE))</f>
        <v>Phys</v>
      </c>
      <c r="E65" s="20">
        <f t="shared" si="78"/>
        <v>1</v>
      </c>
      <c r="F65" s="19">
        <f t="shared" si="79"/>
        <v>1</v>
      </c>
      <c r="G65" s="19">
        <f t="shared" si="80"/>
        <v>1</v>
      </c>
      <c r="H65" s="19">
        <f t="shared" si="81"/>
        <v>1</v>
      </c>
      <c r="I65" s="238">
        <f t="shared" si="39"/>
        <v>4</v>
      </c>
      <c r="J65" s="174" t="str">
        <f t="shared" si="40"/>
        <v xml:space="preserve">
G12/13
</v>
      </c>
      <c r="K65" s="20">
        <f t="shared" si="41"/>
        <v>2</v>
      </c>
      <c r="L65" s="19">
        <f t="shared" si="42"/>
        <v>3</v>
      </c>
      <c r="M65" s="19">
        <f t="shared" si="43"/>
        <v>4</v>
      </c>
      <c r="N65" s="19">
        <f t="shared" si="44"/>
        <v>1</v>
      </c>
      <c r="O65" s="20">
        <f t="shared" si="45"/>
        <v>44.592647948910731</v>
      </c>
      <c r="P65" s="19">
        <f t="shared" si="46"/>
        <v>20.4615959863978</v>
      </c>
      <c r="Q65" s="19">
        <f t="shared" si="47"/>
        <v>17.461336387808434</v>
      </c>
      <c r="R65" s="19">
        <f t="shared" si="48"/>
        <v>100</v>
      </c>
      <c r="S65" s="20">
        <f t="shared" si="49"/>
        <v>37.977380449142295</v>
      </c>
      <c r="T65" s="21">
        <f t="shared" si="50"/>
        <v>17.426142001308403</v>
      </c>
      <c r="U65" s="21">
        <f t="shared" si="51"/>
        <v>14.870967427410902</v>
      </c>
      <c r="V65" s="21">
        <f t="shared" si="52"/>
        <v>85.165116215239181</v>
      </c>
      <c r="W65" s="174" t="str">
        <f t="shared" si="53"/>
        <v xml:space="preserve">
G12</v>
      </c>
      <c r="X65" s="33">
        <f t="shared" si="54"/>
        <v>3</v>
      </c>
      <c r="Y65" s="32">
        <f t="shared" si="55"/>
        <v>8</v>
      </c>
      <c r="Z65" s="32">
        <f t="shared" si="56"/>
        <v>7</v>
      </c>
      <c r="AA65" s="32">
        <f t="shared" si="57"/>
        <v>0</v>
      </c>
      <c r="AB65" s="32">
        <f t="shared" si="58"/>
        <v>6</v>
      </c>
      <c r="AC65" s="32">
        <f t="shared" si="59"/>
        <v>4</v>
      </c>
      <c r="AD65" s="32">
        <f t="shared" si="60"/>
        <v>0</v>
      </c>
      <c r="AE65" s="32">
        <f t="shared" si="61"/>
        <v>0</v>
      </c>
      <c r="AF65" s="32">
        <f t="shared" si="62"/>
        <v>0</v>
      </c>
      <c r="AG65" s="32">
        <f t="shared" si="63"/>
        <v>5</v>
      </c>
      <c r="AH65" s="32">
        <f t="shared" si="64"/>
        <v>1</v>
      </c>
      <c r="AI65" s="32">
        <f t="shared" si="65"/>
        <v>2</v>
      </c>
      <c r="AJ65" s="33">
        <f t="shared" si="66"/>
        <v>44.592647948910731</v>
      </c>
      <c r="AK65" s="32">
        <f t="shared" si="67"/>
        <v>2.3781621313263939</v>
      </c>
      <c r="AL65" s="32">
        <f t="shared" si="68"/>
        <v>6.0024463985590222</v>
      </c>
      <c r="AM65" s="32">
        <f t="shared" si="69"/>
        <v>0</v>
      </c>
      <c r="AN65" s="32">
        <f t="shared" si="70"/>
        <v>6.1225357680930825</v>
      </c>
      <c r="AO65" s="32">
        <f t="shared" si="71"/>
        <v>20.4615959863978</v>
      </c>
      <c r="AP65" s="32">
        <f t="shared" si="72"/>
        <v>0</v>
      </c>
      <c r="AQ65" s="32">
        <f t="shared" si="73"/>
        <v>0</v>
      </c>
      <c r="AR65" s="32">
        <f t="shared" si="74"/>
        <v>0</v>
      </c>
      <c r="AS65" s="32">
        <f t="shared" si="75"/>
        <v>17.461336387808434</v>
      </c>
      <c r="AT65" s="32">
        <f t="shared" si="76"/>
        <v>100</v>
      </c>
      <c r="AU65" s="32">
        <f t="shared" si="77"/>
        <v>59.266213737634956</v>
      </c>
      <c r="AV65" s="7">
        <f t="array" ref="AV65">_xlfn.IFS(BK65=0,0,BK65&gt;0,(LOG(0.01*BZ65/10^-BK65)))</f>
        <v>37.977380449142295</v>
      </c>
      <c r="AW65" s="8">
        <f t="array" ref="AW65">_xlfn.IFS(BL65=0,0,BL65&gt;0,(LOG(0.01*CA65/10^-BL65)))</f>
        <v>2.0253645429309324</v>
      </c>
      <c r="AX65" s="8">
        <f t="array" ref="AX65">_xlfn.IFS(BM65=0,0,BM65&gt;0,(LOG(0.01*CB65/10^-BM65)))</f>
        <v>5.1119904510902296</v>
      </c>
      <c r="AY65" s="8">
        <f t="array" ref="AY65">_xlfn.IFS(BN65=0,0,BN65&gt;0,(LOG(0.01*CC65/10^-BN65)))</f>
        <v>0</v>
      </c>
      <c r="AZ65" s="8">
        <f t="array" ref="AZ65">_xlfn.IFS(BO65=0,0,BO65&gt;0,(LOG(0.01*CD65/10^-BO65)))</f>
        <v>5.2142647022160604</v>
      </c>
      <c r="BA65" s="8">
        <f t="array" ref="BA65">_xlfn.IFS(BP65=0,0,BP65&gt;0,(LOG(0.01*CE65/10^-BP65)))</f>
        <v>17.426142001308403</v>
      </c>
      <c r="BB65" s="8">
        <f t="array" ref="BB65">_xlfn.IFS(BQ65=0,0,BQ65&gt;0,(LOG(0.01*CF65/10^-BQ65)))</f>
        <v>0</v>
      </c>
      <c r="BC65" s="8">
        <f t="array" ref="BC65">_xlfn.IFS(BR65=0,0,BR65&gt;0,(LOG(0.01*CG65/10^-BR65)))</f>
        <v>0</v>
      </c>
      <c r="BD65" s="8">
        <f t="array" ref="BD65">_xlfn.IFS(BS65=0,0,BS65&gt;0,(LOG(0.01*CH65/10^-BS65)))</f>
        <v>0</v>
      </c>
      <c r="BE65" s="8">
        <f t="array" ref="BE65">_xlfn.IFS(BT65=0,0,BT65&gt;0,(LOG(0.01*CI65/10^-BT65)))</f>
        <v>14.870967427410902</v>
      </c>
      <c r="BF65" s="8">
        <f t="array" ref="BF65">_xlfn.IFS(BU65=0,0,BU65&gt;0,(LOG(0.01*CJ65/10^-BU65)))</f>
        <v>85.165116215239181</v>
      </c>
      <c r="BG65" s="8">
        <f t="array" ref="BG65">_xlfn.IFS(BV65=0,0,BV65&gt;0,(LOG(0.01*CK65/10^-BV65)))</f>
        <v>50.474139806028859</v>
      </c>
      <c r="BH65" s="8">
        <f t="array" ref="BH65">_xlfn.IFS(BW65=0,0,BW65&gt;0,(LOG(0.01*CL65/10^-BW65)))</f>
        <v>8.7040421603499443</v>
      </c>
      <c r="BI65" s="8">
        <f t="array" ref="BI65">_xlfn.IFS(BX65=0,0,BX65&gt;0,(LOG(0.01*CM65/10^-BX65)))</f>
        <v>16.741215499146183</v>
      </c>
      <c r="BJ65" s="8">
        <f t="array" ref="BJ65">_xlfn.IFS(BY65=0,0,BY65&gt;0,(LOG(0.01*CN65/10^-BY65)))</f>
        <v>19.928576420216206</v>
      </c>
      <c r="BK65" s="33">
        <f t="shared" si="82"/>
        <v>39.084507042253527</v>
      </c>
      <c r="BL65" s="32">
        <f t="shared" si="83"/>
        <v>3.1365113759479955</v>
      </c>
      <c r="BM65" s="32">
        <f t="shared" si="84"/>
        <v>6.2372188139059306</v>
      </c>
      <c r="BN65" s="32">
        <f t="shared" si="85"/>
        <v>0</v>
      </c>
      <c r="BO65" s="32">
        <f t="shared" si="86"/>
        <v>6.316747572815534</v>
      </c>
      <c r="BP65" s="32">
        <f t="shared" si="87"/>
        <v>18.575986078886309</v>
      </c>
      <c r="BQ65" s="32">
        <f t="shared" si="88"/>
        <v>0</v>
      </c>
      <c r="BR65" s="32">
        <f t="shared" si="89"/>
        <v>0</v>
      </c>
      <c r="BS65" s="32">
        <f t="shared" si="90"/>
        <v>0</v>
      </c>
      <c r="BT65" s="32">
        <f t="shared" si="91"/>
        <v>16.026241799437674</v>
      </c>
      <c r="BU65" s="32">
        <f t="shared" si="92"/>
        <v>86.229508196721312</v>
      </c>
      <c r="BV65" s="32">
        <f t="shared" si="93"/>
        <v>51.529311809685638</v>
      </c>
      <c r="BW65" s="32">
        <f t="shared" si="94"/>
        <v>9.8355152735817395</v>
      </c>
      <c r="BX65" s="32">
        <f t="shared" si="95"/>
        <v>17.90356394129979</v>
      </c>
      <c r="BY65" s="32">
        <f t="shared" si="96"/>
        <v>21.097987751531058</v>
      </c>
      <c r="BZ65" s="31">
        <v>7.8140000000000001</v>
      </c>
      <c r="CA65" s="30">
        <v>7.742</v>
      </c>
      <c r="CB65" s="30">
        <v>7.4950000000000001</v>
      </c>
      <c r="CC65" s="30"/>
      <c r="CD65" s="30">
        <v>7.8979999999999997</v>
      </c>
      <c r="CE65" s="30">
        <v>7.0819999999999999</v>
      </c>
      <c r="CF65" s="30"/>
      <c r="CG65" s="30"/>
      <c r="CH65" s="30"/>
      <c r="CI65" s="30">
        <v>6.9939999999999998</v>
      </c>
      <c r="CJ65" s="30">
        <v>8.6219999999999999</v>
      </c>
      <c r="CK65" s="30">
        <v>8.8070000000000004</v>
      </c>
      <c r="CL65" s="30">
        <v>7.3879999999999999</v>
      </c>
      <c r="CM65" s="30">
        <v>6.8810000000000002</v>
      </c>
      <c r="CN65" s="30">
        <v>6.77</v>
      </c>
      <c r="CO65" s="30"/>
      <c r="CP65" s="160">
        <v>25.53</v>
      </c>
      <c r="CQ65" s="161">
        <v>28.95</v>
      </c>
      <c r="CR65" s="161">
        <v>42.7</v>
      </c>
      <c r="CS65" s="161"/>
      <c r="CT65" s="161">
        <v>31.23</v>
      </c>
      <c r="CU65" s="161">
        <v>64.05</v>
      </c>
      <c r="CV65" s="161"/>
      <c r="CW65" s="161"/>
      <c r="CX65" s="161"/>
      <c r="CY65" s="161">
        <v>171</v>
      </c>
      <c r="CZ65" s="161">
        <v>105.2</v>
      </c>
      <c r="DA65" s="161">
        <v>363.9</v>
      </c>
      <c r="DB65" s="161">
        <v>293</v>
      </c>
      <c r="DC65" s="161">
        <v>256.2</v>
      </c>
      <c r="DD65" s="161">
        <v>482.3</v>
      </c>
      <c r="DE65" s="206" t="str">
        <f>IF(VLOOKUP($A65,'B-Ligands'!$A:$G,3,FALSE)="","",VLOOKUP($A65,'B-Ligands'!$A:$G,3,FALSE))</f>
        <v>CRF</v>
      </c>
      <c r="DF65" s="207" t="str">
        <f>IF(VLOOKUP($A65,'B-Ligands'!$A:$G,4,FALSE)="","",VLOOKUP($A65,'B-Ligands'!$A:$G,4,FALSE))</f>
        <v>Corticotropin-releasing factor</v>
      </c>
      <c r="DG65" s="160">
        <v>10.125937058488562</v>
      </c>
      <c r="DH65" s="161">
        <v>9.5155900948537759</v>
      </c>
      <c r="DI65" s="161">
        <v>22.182567778567634</v>
      </c>
      <c r="DJ65" s="161">
        <v>10.602523824019753</v>
      </c>
      <c r="DK65" s="161">
        <v>3.6745055917755334</v>
      </c>
      <c r="DL65" s="161">
        <v>7.8745701936990367</v>
      </c>
      <c r="DM65" s="161">
        <v>5.3487653644973303</v>
      </c>
      <c r="DN65" s="161">
        <v>6.1021068836392356</v>
      </c>
      <c r="DO65" s="161">
        <v>11.463664793019358</v>
      </c>
      <c r="DP65" s="161">
        <v>7.6841644222111762</v>
      </c>
      <c r="DQ65" s="161">
        <v>6.5082852616786351</v>
      </c>
      <c r="DR65" s="161">
        <v>18.556477497456189</v>
      </c>
      <c r="DS65" s="161">
        <v>7.6496222247696668</v>
      </c>
      <c r="DT65" s="161">
        <v>8.7834103591318939</v>
      </c>
      <c r="DU65" s="161">
        <v>2.1738973884989736</v>
      </c>
      <c r="DV65" s="75">
        <f t="shared" si="97"/>
        <v>2.521248142521114</v>
      </c>
      <c r="DW65" s="76">
        <f t="shared" si="98"/>
        <v>3.0423756920400287</v>
      </c>
      <c r="DX65" s="76">
        <f t="shared" si="99"/>
        <v>1.9249349501032929</v>
      </c>
      <c r="DY65" s="76">
        <f t="shared" si="100"/>
        <v>0</v>
      </c>
      <c r="DZ65" s="76">
        <f t="shared" si="101"/>
        <v>8.4991025921692938</v>
      </c>
      <c r="EA65" s="76">
        <f t="shared" si="102"/>
        <v>8.1337772633293213</v>
      </c>
      <c r="EB65" s="76">
        <f t="shared" si="103"/>
        <v>0</v>
      </c>
      <c r="EC65" s="76">
        <f t="shared" si="104"/>
        <v>0</v>
      </c>
      <c r="ED65" s="76">
        <f t="shared" si="105"/>
        <v>0</v>
      </c>
      <c r="EE65" s="76">
        <f t="shared" si="106"/>
        <v>22.253558175528141</v>
      </c>
      <c r="EF65" s="76">
        <f t="shared" si="107"/>
        <v>16.16401183571762</v>
      </c>
      <c r="EG65" s="76">
        <f t="shared" si="108"/>
        <v>19.610402892999769</v>
      </c>
      <c r="EH65" s="76">
        <f t="shared" si="109"/>
        <v>38.302545065723471</v>
      </c>
      <c r="EI65" s="76">
        <f t="shared" si="110"/>
        <v>29.168624659968803</v>
      </c>
      <c r="EJ65" s="76">
        <f t="shared" si="111"/>
        <v>221.85959767540689</v>
      </c>
    </row>
    <row r="66" spans="1:140" s="29" customFormat="1" x14ac:dyDescent="0.2">
      <c r="A66" s="35" t="s">
        <v>68</v>
      </c>
      <c r="B66" t="str">
        <f>IF(VLOOKUP($A66,'B-Ligands'!$A:$G,5,FALSE)="","",VLOOKUP($A66,'B-Ligands'!$A:$G,5,FALSE))</f>
        <v>Guide To Pharmacology</v>
      </c>
      <c r="C66" s="19">
        <f>IF(VLOOKUP($A66,'B-Ligands'!$A:$G,6,FALSE)="","",VLOOKUP($A66,'B-Ligands'!$A:$G,6,FALSE))</f>
        <v>771</v>
      </c>
      <c r="D66" t="str">
        <f>IF(VLOOKUP($A66,'B-Ligands'!$A:$G,7,FALSE)="","",VLOOKUP($A66,'B-Ligands'!$A:$G,7,FALSE))</f>
        <v>Phys</v>
      </c>
      <c r="E66" s="20" t="str">
        <f t="shared" si="78"/>
        <v/>
      </c>
      <c r="F66" s="19">
        <f t="shared" si="79"/>
        <v>1</v>
      </c>
      <c r="G66" s="19">
        <f t="shared" si="80"/>
        <v>1</v>
      </c>
      <c r="H66" s="19">
        <f t="shared" si="81"/>
        <v>1</v>
      </c>
      <c r="I66" s="238">
        <f t="shared" si="39"/>
        <v>3</v>
      </c>
      <c r="J66" s="174" t="str">
        <f t="shared" si="40"/>
        <v xml:space="preserve">
Gi/o
</v>
      </c>
      <c r="K66" s="20">
        <f t="shared" si="41"/>
        <v>0</v>
      </c>
      <c r="L66" s="19">
        <f t="shared" si="42"/>
        <v>1</v>
      </c>
      <c r="M66" s="19">
        <f t="shared" si="43"/>
        <v>3</v>
      </c>
      <c r="N66" s="19">
        <f t="shared" si="44"/>
        <v>2</v>
      </c>
      <c r="O66" s="20">
        <f t="shared" si="45"/>
        <v>0</v>
      </c>
      <c r="P66" s="19">
        <f t="shared" si="46"/>
        <v>100</v>
      </c>
      <c r="Q66" s="19">
        <f t="shared" si="47"/>
        <v>27.886148576322562</v>
      </c>
      <c r="R66" s="19">
        <f t="shared" si="48"/>
        <v>58.498948994112823</v>
      </c>
      <c r="S66" s="20">
        <f t="shared" si="49"/>
        <v>0</v>
      </c>
      <c r="T66" s="21">
        <f t="shared" si="50"/>
        <v>45.320671260754665</v>
      </c>
      <c r="U66" s="21">
        <f t="shared" si="51"/>
        <v>12.638189723560766</v>
      </c>
      <c r="V66" s="21">
        <f t="shared" si="52"/>
        <v>26.512116364618421</v>
      </c>
      <c r="W66" s="174" t="str">
        <f t="shared" si="53"/>
        <v xml:space="preserve">
Gi1</v>
      </c>
      <c r="X66" s="33">
        <f t="shared" si="54"/>
        <v>0</v>
      </c>
      <c r="Y66" s="32">
        <f t="shared" si="55"/>
        <v>1</v>
      </c>
      <c r="Z66" s="32">
        <f t="shared" si="56"/>
        <v>3</v>
      </c>
      <c r="AA66" s="32">
        <f t="shared" si="57"/>
        <v>6</v>
      </c>
      <c r="AB66" s="32">
        <f t="shared" si="58"/>
        <v>4</v>
      </c>
      <c r="AC66" s="32">
        <f t="shared" si="59"/>
        <v>2</v>
      </c>
      <c r="AD66" s="32">
        <f t="shared" si="60"/>
        <v>0</v>
      </c>
      <c r="AE66" s="32">
        <f t="shared" si="61"/>
        <v>0</v>
      </c>
      <c r="AF66" s="32">
        <f t="shared" si="62"/>
        <v>0</v>
      </c>
      <c r="AG66" s="32">
        <f t="shared" si="63"/>
        <v>7</v>
      </c>
      <c r="AH66" s="32">
        <f t="shared" si="64"/>
        <v>5</v>
      </c>
      <c r="AI66" s="32">
        <f t="shared" si="65"/>
        <v>0</v>
      </c>
      <c r="AJ66" s="33">
        <f t="shared" si="66"/>
        <v>0</v>
      </c>
      <c r="AK66" s="32">
        <f t="shared" si="67"/>
        <v>100</v>
      </c>
      <c r="AL66" s="32">
        <f t="shared" si="68"/>
        <v>69.370773280970681</v>
      </c>
      <c r="AM66" s="32">
        <f t="shared" si="69"/>
        <v>32.661399356483912</v>
      </c>
      <c r="AN66" s="32">
        <f t="shared" si="70"/>
        <v>59.200719324494933</v>
      </c>
      <c r="AO66" s="32">
        <f t="shared" si="71"/>
        <v>78.90527634334002</v>
      </c>
      <c r="AP66" s="32">
        <f t="shared" si="72"/>
        <v>0</v>
      </c>
      <c r="AQ66" s="32">
        <f t="shared" si="73"/>
        <v>0</v>
      </c>
      <c r="AR66" s="32">
        <f t="shared" si="74"/>
        <v>0</v>
      </c>
      <c r="AS66" s="32">
        <f t="shared" si="75"/>
        <v>27.886148576322562</v>
      </c>
      <c r="AT66" s="32">
        <f t="shared" si="76"/>
        <v>58.498948994112823</v>
      </c>
      <c r="AU66" s="32">
        <f t="shared" si="77"/>
        <v>0</v>
      </c>
      <c r="AV66" s="7">
        <f t="array" ref="AV66">_xlfn.IFS(BK66=0,0,BK66&gt;0,(LOG(0.01*BZ66/10^-BK66)))</f>
        <v>0</v>
      </c>
      <c r="AW66" s="8">
        <f t="array" ref="AW66">_xlfn.IFS(BL66=0,0,BL66&gt;0,(LOG(0.01*CA66/10^-BL66)))</f>
        <v>45.320671260754665</v>
      </c>
      <c r="AX66" s="8">
        <f t="array" ref="AX66">_xlfn.IFS(BM66=0,0,BM66&gt;0,(LOG(0.01*CB66/10^-BM66)))</f>
        <v>31.439300109712153</v>
      </c>
      <c r="AY66" s="8">
        <f t="array" ref="AY66">_xlfn.IFS(BN66=0,0,BN66&gt;0,(LOG(0.01*CC66/10^-BN66)))</f>
        <v>14.802365431514314</v>
      </c>
      <c r="AZ66" s="8">
        <f t="array" ref="AZ66">_xlfn.IFS(BO66=0,0,BO66&gt;0,(LOG(0.01*CD66/10^-BO66)))</f>
        <v>26.830163389056409</v>
      </c>
      <c r="BA66" s="8">
        <f t="array" ref="BA66">_xlfn.IFS(BP66=0,0,BP66&gt;0,(LOG(0.01*CE66/10^-BP66)))</f>
        <v>35.760400898955147</v>
      </c>
      <c r="BB66" s="8">
        <f t="array" ref="BB66">_xlfn.IFS(BQ66=0,0,BQ66&gt;0,(LOG(0.01*CF66/10^-BQ66)))</f>
        <v>0</v>
      </c>
      <c r="BC66" s="8">
        <f t="array" ref="BC66">_xlfn.IFS(BR66=0,0,BR66&gt;0,(LOG(0.01*CG66/10^-BR66)))</f>
        <v>0</v>
      </c>
      <c r="BD66" s="8">
        <f t="array" ref="BD66">_xlfn.IFS(BS66=0,0,BS66&gt;0,(LOG(0.01*CH66/10^-BS66)))</f>
        <v>0</v>
      </c>
      <c r="BE66" s="8">
        <f t="array" ref="BE66">_xlfn.IFS(BT66=0,0,BT66&gt;0,(LOG(0.01*CI66/10^-BT66)))</f>
        <v>12.638189723560766</v>
      </c>
      <c r="BF66" s="8">
        <f t="array" ref="BF66">_xlfn.IFS(BU66=0,0,BU66&gt;0,(LOG(0.01*CJ66/10^-BU66)))</f>
        <v>26.512116364618421</v>
      </c>
      <c r="BG66" s="8">
        <f t="array" ref="BG66">_xlfn.IFS(BV66=0,0,BV66&gt;0,(LOG(0.01*CK66/10^-BV66)))</f>
        <v>0</v>
      </c>
      <c r="BH66" s="8">
        <f t="array" ref="BH66">_xlfn.IFS(BW66=0,0,BW66&gt;0,(LOG(0.01*CL66/10^-BW66)))</f>
        <v>3.9748802931064637</v>
      </c>
      <c r="BI66" s="8">
        <f t="array" ref="BI66">_xlfn.IFS(BX66=0,0,BX66&gt;0,(LOG(0.01*CM66/10^-BX66)))</f>
        <v>2.6044067086609854</v>
      </c>
      <c r="BJ66" s="8">
        <f t="array" ref="BJ66">_xlfn.IFS(BY66=0,0,BY66&gt;0,(LOG(0.01*CN66/10^-BY66)))</f>
        <v>7.651082090784695</v>
      </c>
      <c r="BK66" s="33">
        <f t="shared" ref="BK66:BK101" si="112">IF(CP66="",0,100*CP66/MAX(CP:CP))</f>
        <v>0</v>
      </c>
      <c r="BL66" s="32">
        <f t="shared" ref="BL66:BL101" si="113">IF(CQ66="",0,100*CQ66/MAX(CQ:CQ))</f>
        <v>46.435536294691225</v>
      </c>
      <c r="BM66" s="32">
        <f t="shared" ref="BM66:BM101" si="114">IF(CR66="",0,100*CR66/MAX(CR:CR))</f>
        <v>32.500730353491086</v>
      </c>
      <c r="BN66" s="32">
        <f t="shared" ref="BN66:BN101" si="115">IF(CS66="",0,100*CS66/MAX(CS:CS))</f>
        <v>15.881720430107526</v>
      </c>
      <c r="BO66" s="32">
        <f t="shared" ref="BO66:BO101" si="116">IF(CT66="",0,100*CT66/MAX(CT:CT))</f>
        <v>27.892394822006473</v>
      </c>
      <c r="BP66" s="32">
        <f t="shared" ref="BP66:BP101" si="117">IF(CU66="",0,100*CU66/MAX(CU:CU))</f>
        <v>36.803944315545245</v>
      </c>
      <c r="BQ66" s="32">
        <f t="shared" ref="BQ66:BQ101" si="118">IF(CV66="",0,100*CV66/MAX(CV:CV))</f>
        <v>0</v>
      </c>
      <c r="BR66" s="32">
        <f t="shared" ref="BR66:BR101" si="119">IF(CW66="",0,100*CW66/MAX(CW:CW))</f>
        <v>0</v>
      </c>
      <c r="BS66" s="32">
        <f t="shared" ref="BS66:BS101" si="120">IF(CX66="",0,100*CX66/MAX(CX:CX))</f>
        <v>0</v>
      </c>
      <c r="BT66" s="32">
        <f t="shared" ref="BT66:BT101" si="121">IF(CY66="",0,100*CY66/MAX(CY:CY))</f>
        <v>13.683223992502343</v>
      </c>
      <c r="BU66" s="32">
        <f t="shared" ref="BU66:BU101" si="122">IF(CZ66="",0,100*CZ66/MAX(CZ:CZ))</f>
        <v>27.516393442622952</v>
      </c>
      <c r="BV66" s="32">
        <f t="shared" ref="BV66:BV101" si="123">IF(DA66="",0,100*DA66/MAX(DA:DA))</f>
        <v>0</v>
      </c>
      <c r="BW66" s="32">
        <f t="shared" ref="BW66:BW101" si="124">IF(DB66="",0,100*DB66/MAX(DB:DB))</f>
        <v>5.0956696878147039</v>
      </c>
      <c r="BX66" s="32">
        <f t="shared" ref="BX66:BX101" si="125">IF(DC66="",0,100*DC66/MAX(DC:DC))</f>
        <v>3.7120894479385047</v>
      </c>
      <c r="BY66" s="32">
        <f t="shared" ref="BY66:BY101" si="126">IF(DD66="",0,100*DD66/MAX(DD:DD))</f>
        <v>8.7751531058617669</v>
      </c>
      <c r="BZ66" s="38"/>
      <c r="CA66" s="36">
        <v>7.6760000000000002</v>
      </c>
      <c r="CB66" s="36">
        <v>8.6809999999999992</v>
      </c>
      <c r="CC66" s="36">
        <v>8.33</v>
      </c>
      <c r="CD66" s="36">
        <v>8.6649999999999991</v>
      </c>
      <c r="CE66" s="36">
        <v>9.0459999999999994</v>
      </c>
      <c r="CF66" s="36"/>
      <c r="CG66" s="36"/>
      <c r="CH66" s="36"/>
      <c r="CI66" s="36">
        <v>9.0150000000000006</v>
      </c>
      <c r="CJ66" s="36">
        <v>9.9019999999999992</v>
      </c>
      <c r="CK66" s="36"/>
      <c r="CL66" s="36">
        <v>7.5720000000000001</v>
      </c>
      <c r="CM66" s="36">
        <v>7.8040000000000003</v>
      </c>
      <c r="CN66" s="36">
        <v>7.5149999999999997</v>
      </c>
      <c r="CO66" s="30"/>
      <c r="CP66" s="158"/>
      <c r="CQ66" s="159">
        <v>428.6</v>
      </c>
      <c r="CR66" s="159">
        <v>222.5</v>
      </c>
      <c r="CS66" s="159">
        <v>59.08</v>
      </c>
      <c r="CT66" s="159">
        <v>137.9</v>
      </c>
      <c r="CU66" s="159">
        <v>126.9</v>
      </c>
      <c r="CV66" s="159"/>
      <c r="CW66" s="159"/>
      <c r="CX66" s="159"/>
      <c r="CY66" s="159">
        <v>146</v>
      </c>
      <c r="CZ66" s="159">
        <v>33.57</v>
      </c>
      <c r="DA66" s="159"/>
      <c r="DB66" s="159">
        <v>151.80000000000001</v>
      </c>
      <c r="DC66" s="159">
        <v>53.12</v>
      </c>
      <c r="DD66" s="159">
        <v>200.6</v>
      </c>
      <c r="DE66" s="206" t="str">
        <f>IF(VLOOKUP($A66,'B-Ligands'!$A:$G,3,FALSE)="","",VLOOKUP($A66,'B-Ligands'!$A:$G,3,FALSE))</f>
        <v>CCL2</v>
      </c>
      <c r="DF66" s="207" t="str">
        <f>IF(VLOOKUP($A66,'B-Ligands'!$A:$G,4,FALSE)="","",VLOOKUP($A66,'B-Ligands'!$A:$G,4,FALSE))</f>
        <v>Liver and activation-regulated chemokine (LARC)</v>
      </c>
      <c r="DG66" s="158">
        <v>10.070443674026267</v>
      </c>
      <c r="DH66" s="159">
        <v>32.558087101997629</v>
      </c>
      <c r="DI66" s="159">
        <v>12.925208455168956</v>
      </c>
      <c r="DJ66" s="159">
        <v>23.081150748950307</v>
      </c>
      <c r="DK66" s="159">
        <v>3.847057017852876</v>
      </c>
      <c r="DL66" s="159">
        <v>13.776939093882136</v>
      </c>
      <c r="DM66" s="159">
        <v>5.964120387469741</v>
      </c>
      <c r="DN66" s="159">
        <v>11.558785960070015</v>
      </c>
      <c r="DO66" s="159">
        <v>12.079901529999312</v>
      </c>
      <c r="DP66" s="159">
        <v>11.51364099616602</v>
      </c>
      <c r="DQ66" s="159">
        <v>3.9936235755561507</v>
      </c>
      <c r="DR66" s="159">
        <v>0.60011221877725207</v>
      </c>
      <c r="DS66" s="159">
        <v>24.911165544014946</v>
      </c>
      <c r="DT66" s="159">
        <v>4.8633452226364531</v>
      </c>
      <c r="DU66" s="159">
        <v>17.635088533848275</v>
      </c>
      <c r="DV66" s="75">
        <f t="shared" ref="DV66:DV101" si="127">IF(CP66="",0,CP66/DG66)</f>
        <v>0</v>
      </c>
      <c r="DW66" s="76">
        <f t="shared" ref="DW66:DW101" si="128">IF(CQ66="",0,CQ66/DH66)</f>
        <v>13.164164057221376</v>
      </c>
      <c r="DX66" s="76">
        <f t="shared" ref="DX66:DX101" si="129">IF(CR66="",0,CR66/DI66)</f>
        <v>17.214422558192428</v>
      </c>
      <c r="DY66" s="76">
        <f t="shared" ref="DY66:DY101" si="130">IF(CS66="",0,CS66/DJ66)</f>
        <v>2.5596644050638098</v>
      </c>
      <c r="DZ66" s="76">
        <f t="shared" ref="DZ66:DZ101" si="131">IF(CT66="",0,CT66/DK66)</f>
        <v>35.845582573913845</v>
      </c>
      <c r="EA66" s="76">
        <f t="shared" ref="EA66:EA101" si="132">IF(CU66="",0,CU66/DL66)</f>
        <v>9.2110445676828121</v>
      </c>
      <c r="EB66" s="76">
        <f t="shared" ref="EB66:EB101" si="133">IF(CV66="",0,CV66/DM66)</f>
        <v>0</v>
      </c>
      <c r="EC66" s="76">
        <f t="shared" ref="EC66:EC101" si="134">IF(CW66="",0,CW66/DN66)</f>
        <v>0</v>
      </c>
      <c r="ED66" s="76">
        <f t="shared" ref="ED66:ED101" si="135">IF(CX66="",0,CX66/DO66)</f>
        <v>0</v>
      </c>
      <c r="EE66" s="76">
        <f t="shared" ref="EE66:EE101" si="136">IF(CY66="",0,CY66/DP66)</f>
        <v>12.680610768445639</v>
      </c>
      <c r="EF66" s="76">
        <f t="shared" ref="EF66:EF101" si="137">IF(CZ66="",0,CZ66/DQ66)</f>
        <v>8.4058998963929774</v>
      </c>
      <c r="EG66" s="76">
        <f t="shared" ref="EG66:EG101" si="138">IF(DA66="",0,DA66/DR66)</f>
        <v>0</v>
      </c>
      <c r="EH66" s="76">
        <f t="shared" ref="EH66:EH101" si="139">IF(DB66="",0,DB66/DS66)</f>
        <v>6.0936530541611234</v>
      </c>
      <c r="EI66" s="76">
        <f t="shared" ref="EI66:EI101" si="140">IF(DC66="",0,DC66/DT66)</f>
        <v>10.922522989474984</v>
      </c>
      <c r="EJ66" s="76">
        <f t="shared" ref="EJ66:EJ101" si="141">IF(DD66="",0,DD66/DU66)</f>
        <v>11.375049215940946</v>
      </c>
    </row>
    <row r="67" spans="1:140" s="29" customFormat="1" x14ac:dyDescent="0.2">
      <c r="A67" s="35" t="s">
        <v>39</v>
      </c>
      <c r="B67" t="str">
        <f>IF(VLOOKUP($A67,'B-Ligands'!$A:$G,5,FALSE)="","",VLOOKUP($A67,'B-Ligands'!$A:$G,5,FALSE))</f>
        <v>Guide To Pharmacology</v>
      </c>
      <c r="C67" s="19">
        <f>IF(VLOOKUP($A67,'B-Ligands'!$A:$G,6,FALSE)="","",VLOOKUP($A67,'B-Ligands'!$A:$G,6,FALSE))</f>
        <v>484</v>
      </c>
      <c r="D67" t="str">
        <f>IF(VLOOKUP($A67,'B-Ligands'!$A:$G,7,FALSE)="","",VLOOKUP($A67,'B-Ligands'!$A:$G,7,FALSE))</f>
        <v>Phys</v>
      </c>
      <c r="E67" s="20" t="str">
        <f t="shared" si="78"/>
        <v/>
      </c>
      <c r="F67" s="19">
        <f t="shared" si="79"/>
        <v>1</v>
      </c>
      <c r="G67" s="19">
        <f t="shared" si="80"/>
        <v>1</v>
      </c>
      <c r="H67" s="19">
        <f t="shared" si="81"/>
        <v>1</v>
      </c>
      <c r="I67" s="238">
        <f t="shared" ref="I67:I101" si="142">COUNTIF(K67:N67,"&gt;0")</f>
        <v>3</v>
      </c>
      <c r="J67" s="174" t="str">
        <f t="shared" ref="J67:J101" si="143">SUBSTITUTE(SUBSTITUTE(INDEX(K$1:N$1,1,MATCH(1,K67:N67,0)),"Rank",""),"fam","")</f>
        <v xml:space="preserve">
Gi/o
</v>
      </c>
      <c r="K67" s="20">
        <f t="shared" ref="K67:K101" si="144">IF(S67=0,0,_xlfn.RANK.EQ(S67,$S67:$V67,0))</f>
        <v>0</v>
      </c>
      <c r="L67" s="19">
        <f t="shared" ref="L67:L101" si="145">IF(T67=0,0,_xlfn.RANK.EQ(T67,$S67:$V67,0))</f>
        <v>1</v>
      </c>
      <c r="M67" s="19">
        <f t="shared" ref="M67:M101" si="146">IF(U67=0,0,_xlfn.RANK.EQ(U67,$S67:$V67,0))</f>
        <v>2</v>
      </c>
      <c r="N67" s="19">
        <f t="shared" ref="N67:N101" si="147">IF(V67=0,0,_xlfn.RANK.EQ(V67,$S67:$V67,0))</f>
        <v>3</v>
      </c>
      <c r="O67" s="20">
        <f t="shared" ref="O67:O101" si="148">S67/MAX($S67:$V67)*100</f>
        <v>0</v>
      </c>
      <c r="P67" s="19">
        <f t="shared" ref="P67:P101" si="149">T67/MAX($S67:$V67)*100</f>
        <v>100</v>
      </c>
      <c r="Q67" s="19">
        <f t="shared" ref="Q67:Q101" si="150">U67/MAX($S67:$V67)*100</f>
        <v>13.54353879010298</v>
      </c>
      <c r="R67" s="19">
        <f t="shared" ref="R67:R101" si="151">V67/MAX($S67:$V67)*100</f>
        <v>4.6158930746483806</v>
      </c>
      <c r="S67" s="20">
        <f t="shared" ref="S67:S101" si="152">AV67</f>
        <v>0</v>
      </c>
      <c r="T67" s="21">
        <f t="shared" ref="T67:T101" si="153">MAX(AW67:BA67)</f>
        <v>81.09035992782168</v>
      </c>
      <c r="U67" s="21">
        <f t="shared" ref="U67:U101" si="154">MAX(BB67:BE67)</f>
        <v>10.982504351858653</v>
      </c>
      <c r="V67" s="21">
        <f t="shared" ref="V67:V101" si="155">MAX(BF67:BG67)</f>
        <v>3.7430443081157665</v>
      </c>
      <c r="W67" s="174" t="str">
        <f t="shared" ref="W67:W101" si="156">SUBSTITUTE(INDEX(X$1:AI$1,1,MATCH(1,X67:AI67,0)),"Rank","")</f>
        <v xml:space="preserve">
Gi1</v>
      </c>
      <c r="X67" s="33">
        <f t="shared" ref="X67:X101" si="157">IF(AV67=0,0,_xlfn.RANK.EQ(AV67,$AV67:$BG67,0))</f>
        <v>0</v>
      </c>
      <c r="Y67" s="32">
        <f t="shared" ref="Y67:Y101" si="158">IF(AW67=0,0,_xlfn.RANK.EQ(AW67,$AV67:$BG67,0))</f>
        <v>1</v>
      </c>
      <c r="Z67" s="32">
        <f t="shared" ref="Z67:Z101" si="159">IF(AX67=0,0,_xlfn.RANK.EQ(AX67,$AV67:$BG67,0))</f>
        <v>4</v>
      </c>
      <c r="AA67" s="32">
        <f t="shared" ref="AA67:AA101" si="160">IF(AY67=0,0,_xlfn.RANK.EQ(AY67,$AV67:$BG67,0))</f>
        <v>2</v>
      </c>
      <c r="AB67" s="32">
        <f t="shared" ref="AB67:AB101" si="161">IF(AZ67=0,0,_xlfn.RANK.EQ(AZ67,$AV67:$BG67,0))</f>
        <v>3</v>
      </c>
      <c r="AC67" s="32">
        <f t="shared" ref="AC67:AC101" si="162">IF(BA67=0,0,_xlfn.RANK.EQ(BA67,$AV67:$BG67,0))</f>
        <v>5</v>
      </c>
      <c r="AD67" s="32">
        <f t="shared" ref="AD67:AD101" si="163">IF(BB67=0,0,_xlfn.RANK.EQ(BB67,$AV67:$BG67,0))</f>
        <v>0</v>
      </c>
      <c r="AE67" s="32">
        <f t="shared" ref="AE67:AE101" si="164">IF(BC67=0,0,_xlfn.RANK.EQ(BC67,$AV67:$BG67,0))</f>
        <v>0</v>
      </c>
      <c r="AF67" s="32">
        <f t="shared" ref="AF67:AF101" si="165">IF(BD67=0,0,_xlfn.RANK.EQ(BD67,$AV67:$BG67,0))</f>
        <v>0</v>
      </c>
      <c r="AG67" s="32">
        <f t="shared" ref="AG67:AG101" si="166">IF(BE67=0,0,_xlfn.RANK.EQ(BE67,$AV67:$BG67,0))</f>
        <v>6</v>
      </c>
      <c r="AH67" s="32">
        <f t="shared" ref="AH67:AH101" si="167">IF(BF67=0,0,_xlfn.RANK.EQ(BF67,$AV67:$BG67,0))</f>
        <v>0</v>
      </c>
      <c r="AI67" s="32">
        <f t="shared" ref="AI67:AI101" si="168">IF(BG67=0,0,_xlfn.RANK.EQ(BG67,$AV67:$BG67,0))</f>
        <v>7</v>
      </c>
      <c r="AJ67" s="33">
        <f t="shared" ref="AJ67:AJ101" si="169">AV67/MAX($AV67:$BG67)*100</f>
        <v>0</v>
      </c>
      <c r="AK67" s="32">
        <f t="shared" ref="AK67:AK101" si="170">AW67/MAX($AV67:$BG67)*100</f>
        <v>100</v>
      </c>
      <c r="AL67" s="32">
        <f t="shared" ref="AL67:AL101" si="171">AX67/MAX($AV67:$BG67)*100</f>
        <v>67.579041280628076</v>
      </c>
      <c r="AM67" s="32">
        <f t="shared" ref="AM67:AM101" si="172">AY67/MAX($AV67:$BG67)*100</f>
        <v>91.090369588584906</v>
      </c>
      <c r="AN67" s="32">
        <f t="shared" ref="AN67:AN101" si="173">AZ67/MAX($AV67:$BG67)*100</f>
        <v>88.99821449614862</v>
      </c>
      <c r="AO67" s="32">
        <f t="shared" ref="AO67:AO101" si="174">BA67/MAX($AV67:$BG67)*100</f>
        <v>47.711311640345372</v>
      </c>
      <c r="AP67" s="32">
        <f t="shared" ref="AP67:AP101" si="175">BB67/MAX($AV67:$BG67)*100</f>
        <v>0</v>
      </c>
      <c r="AQ67" s="32">
        <f t="shared" ref="AQ67:AQ101" si="176">BC67/MAX($AV67:$BG67)*100</f>
        <v>0</v>
      </c>
      <c r="AR67" s="32">
        <f t="shared" ref="AR67:AR101" si="177">BD67/MAX($AV67:$BG67)*100</f>
        <v>0</v>
      </c>
      <c r="AS67" s="32">
        <f t="shared" ref="AS67:AS101" si="178">BE67/MAX($AV67:$BG67)*100</f>
        <v>13.54353879010298</v>
      </c>
      <c r="AT67" s="32">
        <f t="shared" ref="AT67:AT101" si="179">BF67/MAX($AV67:$BG67)*100</f>
        <v>0</v>
      </c>
      <c r="AU67" s="32">
        <f t="shared" ref="AU67:AU101" si="180">BG67/MAX($AV67:$BG67)*100</f>
        <v>4.6158930746483806</v>
      </c>
      <c r="AV67" s="7">
        <f t="array" ref="AV67">_xlfn.IFS(BK67=0,0,BK67&gt;0,(LOG(0.01*BZ67/10^-BK67)))</f>
        <v>0</v>
      </c>
      <c r="AW67" s="8">
        <f t="array" ref="AW67">_xlfn.IFS(BL67=0,0,BL67&gt;0,(LOG(0.01*CA67/10^-BL67)))</f>
        <v>81.09035992782168</v>
      </c>
      <c r="AX67" s="8">
        <f t="array" ref="AX67">_xlfn.IFS(BM67=0,0,BM67&gt;0,(LOG(0.01*CB67/10^-BM67)))</f>
        <v>54.800087810232505</v>
      </c>
      <c r="AY67" s="8">
        <f t="array" ref="AY67">_xlfn.IFS(BN67=0,0,BN67&gt;0,(LOG(0.01*CC67/10^-BN67)))</f>
        <v>73.865508558966525</v>
      </c>
      <c r="AZ67" s="8">
        <f t="array" ref="AZ67">_xlfn.IFS(BO67=0,0,BO67&gt;0,(LOG(0.01*CD67/10^-BO67)))</f>
        <v>72.168972464261685</v>
      </c>
      <c r="BA67" s="8">
        <f t="array" ref="BA67">_xlfn.IFS(BP67=0,0,BP67&gt;0,(LOG(0.01*CE67/10^-BP67)))</f>
        <v>38.689274335440743</v>
      </c>
      <c r="BB67" s="8">
        <f t="array" ref="BB67">_xlfn.IFS(BQ67=0,0,BQ67&gt;0,(LOG(0.01*CF67/10^-BQ67)))</f>
        <v>0</v>
      </c>
      <c r="BC67" s="8">
        <f t="array" ref="BC67">_xlfn.IFS(BR67=0,0,BR67&gt;0,(LOG(0.01*CG67/10^-BR67)))</f>
        <v>0</v>
      </c>
      <c r="BD67" s="8">
        <f t="array" ref="BD67">_xlfn.IFS(BS67=0,0,BS67&gt;0,(LOG(0.01*CH67/10^-BS67)))</f>
        <v>0</v>
      </c>
      <c r="BE67" s="8">
        <f t="array" ref="BE67">_xlfn.IFS(BT67=0,0,BT67&gt;0,(LOG(0.01*CI67/10^-BT67)))</f>
        <v>10.982504351858653</v>
      </c>
      <c r="BF67" s="8">
        <f t="array" ref="BF67">_xlfn.IFS(BU67=0,0,BU67&gt;0,(LOG(0.01*CJ67/10^-BU67)))</f>
        <v>0</v>
      </c>
      <c r="BG67" s="8">
        <f t="array" ref="BG67">_xlfn.IFS(BV67=0,0,BV67&gt;0,(LOG(0.01*CK67/10^-BV67)))</f>
        <v>3.7430443081157665</v>
      </c>
      <c r="BH67" s="8">
        <f t="array" ref="BH67">_xlfn.IFS(BW67=0,0,BW67&gt;0,(LOG(0.01*CL67/10^-BW67)))</f>
        <v>3.640090128634228</v>
      </c>
      <c r="BI67" s="8">
        <f t="array" ref="BI67">_xlfn.IFS(BX67=0,0,BX67&gt;0,(LOG(0.01*CM67/10^-BX67)))</f>
        <v>4.990668796597876</v>
      </c>
      <c r="BJ67" s="8">
        <f t="array" ref="BJ67">_xlfn.IFS(BY67=0,0,BY67&gt;0,(LOG(0.01*CN67/10^-BY67)))</f>
        <v>9.8284098209141906</v>
      </c>
      <c r="BK67" s="33">
        <f t="shared" si="112"/>
        <v>0</v>
      </c>
      <c r="BL67" s="32">
        <f t="shared" si="113"/>
        <v>82.156013001083423</v>
      </c>
      <c r="BM67" s="32">
        <f t="shared" si="114"/>
        <v>55.85743499853929</v>
      </c>
      <c r="BN67" s="32">
        <f t="shared" si="115"/>
        <v>74.892473118279582</v>
      </c>
      <c r="BO67" s="32">
        <f t="shared" si="116"/>
        <v>73.179611650485441</v>
      </c>
      <c r="BP67" s="32">
        <f t="shared" si="117"/>
        <v>39.675174013921115</v>
      </c>
      <c r="BQ67" s="32">
        <f t="shared" si="118"/>
        <v>0</v>
      </c>
      <c r="BR67" s="32">
        <f t="shared" si="119"/>
        <v>0</v>
      </c>
      <c r="BS67" s="32">
        <f t="shared" si="120"/>
        <v>0</v>
      </c>
      <c r="BT67" s="32">
        <f t="shared" si="121"/>
        <v>12.193064667291472</v>
      </c>
      <c r="BU67" s="32">
        <f t="shared" si="122"/>
        <v>0</v>
      </c>
      <c r="BV67" s="32">
        <f t="shared" si="123"/>
        <v>4.9249504389691303</v>
      </c>
      <c r="BW67" s="32">
        <f t="shared" si="124"/>
        <v>4.8539778449144011</v>
      </c>
      <c r="BX67" s="32">
        <f t="shared" si="125"/>
        <v>6.2159329140461219</v>
      </c>
      <c r="BY67" s="32">
        <f t="shared" si="126"/>
        <v>10.975503062117236</v>
      </c>
      <c r="BZ67" s="31"/>
      <c r="CA67" s="30">
        <v>8.5969999999999995</v>
      </c>
      <c r="CB67" s="30">
        <v>8.7629999999999999</v>
      </c>
      <c r="CC67" s="30">
        <v>9.3979999999999997</v>
      </c>
      <c r="CD67" s="30">
        <v>9.7579999999999991</v>
      </c>
      <c r="CE67" s="30">
        <v>10.33</v>
      </c>
      <c r="CF67" s="30"/>
      <c r="CG67" s="30"/>
      <c r="CH67" s="30"/>
      <c r="CI67" s="30">
        <v>6.1580000000000004</v>
      </c>
      <c r="CJ67" s="30"/>
      <c r="CK67" s="30">
        <v>6.5780000000000003</v>
      </c>
      <c r="CL67" s="30">
        <v>6.1109999999999998</v>
      </c>
      <c r="CM67" s="30">
        <v>5.9530000000000003</v>
      </c>
      <c r="CN67" s="30">
        <v>7.1269999999999998</v>
      </c>
      <c r="CO67" s="30"/>
      <c r="CP67" s="160"/>
      <c r="CQ67" s="161">
        <v>758.3</v>
      </c>
      <c r="CR67" s="161">
        <v>382.4</v>
      </c>
      <c r="CS67" s="161">
        <v>278.60000000000002</v>
      </c>
      <c r="CT67" s="161">
        <v>361.8</v>
      </c>
      <c r="CU67" s="161">
        <v>136.80000000000001</v>
      </c>
      <c r="CV67" s="161"/>
      <c r="CW67" s="161"/>
      <c r="CX67" s="161"/>
      <c r="CY67" s="161">
        <v>130.1</v>
      </c>
      <c r="CZ67" s="161"/>
      <c r="DA67" s="161">
        <v>34.78</v>
      </c>
      <c r="DB67" s="161">
        <v>144.6</v>
      </c>
      <c r="DC67" s="161">
        <v>88.95</v>
      </c>
      <c r="DD67" s="161">
        <v>250.9</v>
      </c>
      <c r="DE67" s="206" t="str">
        <f>IF(VLOOKUP($A67,'B-Ligands'!$A:$G,3,FALSE)="","",VLOOKUP($A67,'B-Ligands'!$A:$G,3,FALSE))</f>
        <v/>
      </c>
      <c r="DF67" s="207" t="str">
        <f>IF(VLOOKUP($A67,'B-Ligands'!$A:$G,4,FALSE)="","",VLOOKUP($A67,'B-Ligands'!$A:$G,4,FALSE))</f>
        <v>Noradrenaline</v>
      </c>
      <c r="DG67" s="160">
        <v>9.3096593360188447</v>
      </c>
      <c r="DH67" s="161">
        <v>21.062408489213322</v>
      </c>
      <c r="DI67" s="161">
        <v>14.714173101334438</v>
      </c>
      <c r="DJ67" s="161">
        <v>15.198403140563148</v>
      </c>
      <c r="DK67" s="161">
        <v>8.2495430382952346</v>
      </c>
      <c r="DL67" s="161">
        <v>16.555621847556353</v>
      </c>
      <c r="DM67" s="161">
        <v>22.741676711120956</v>
      </c>
      <c r="DN67" s="161">
        <v>20.858314250712112</v>
      </c>
      <c r="DO67" s="161">
        <v>22.925613178514155</v>
      </c>
      <c r="DP67" s="161">
        <v>19.144580066399385</v>
      </c>
      <c r="DQ67" s="161">
        <v>3.3815557046512859</v>
      </c>
      <c r="DR67" s="161">
        <v>7.8417833294899397</v>
      </c>
      <c r="DS67" s="161">
        <v>34.169972865493691</v>
      </c>
      <c r="DT67" s="161">
        <v>22.490867715187584</v>
      </c>
      <c r="DU67" s="161">
        <v>26.179696688121332</v>
      </c>
      <c r="DV67" s="75">
        <f t="shared" si="127"/>
        <v>0</v>
      </c>
      <c r="DW67" s="76">
        <f t="shared" si="128"/>
        <v>36.00253030836182</v>
      </c>
      <c r="DX67" s="76">
        <f t="shared" si="129"/>
        <v>25.988548412912163</v>
      </c>
      <c r="DY67" s="76">
        <f t="shared" si="130"/>
        <v>18.330873146563807</v>
      </c>
      <c r="DZ67" s="76">
        <f t="shared" si="131"/>
        <v>43.856974661564507</v>
      </c>
      <c r="EA67" s="76">
        <f t="shared" si="132"/>
        <v>8.2630541612782729</v>
      </c>
      <c r="EB67" s="76">
        <f t="shared" si="133"/>
        <v>0</v>
      </c>
      <c r="EC67" s="76">
        <f t="shared" si="134"/>
        <v>0</v>
      </c>
      <c r="ED67" s="76">
        <f t="shared" si="135"/>
        <v>0</v>
      </c>
      <c r="EE67" s="76">
        <f t="shared" si="136"/>
        <v>6.795657024012673</v>
      </c>
      <c r="EF67" s="76">
        <f t="shared" si="137"/>
        <v>0</v>
      </c>
      <c r="EG67" s="76">
        <f t="shared" si="138"/>
        <v>4.435215631271749</v>
      </c>
      <c r="EH67" s="76">
        <f t="shared" si="139"/>
        <v>4.2317856256193664</v>
      </c>
      <c r="EI67" s="76">
        <f t="shared" si="140"/>
        <v>3.9549385611269257</v>
      </c>
      <c r="EJ67" s="76">
        <f t="shared" si="141"/>
        <v>9.5837626764347625</v>
      </c>
    </row>
    <row r="68" spans="1:140" s="29" customFormat="1" x14ac:dyDescent="0.2">
      <c r="A68" s="35" t="s">
        <v>16</v>
      </c>
      <c r="B68" t="str">
        <f>IF(VLOOKUP($A68,'B-Ligands'!$A:$G,5,FALSE)="","",VLOOKUP($A68,'B-Ligands'!$A:$G,5,FALSE))</f>
        <v>Guide To Pharmacology</v>
      </c>
      <c r="C68" s="19">
        <f>IF(VLOOKUP($A68,'B-Ligands'!$A:$G,6,FALSE)="","",VLOOKUP($A68,'B-Ligands'!$A:$G,6,FALSE))</f>
        <v>5</v>
      </c>
      <c r="D68" t="str">
        <f>IF(VLOOKUP($A68,'B-Ligands'!$A:$G,7,FALSE)="","",VLOOKUP($A68,'B-Ligands'!$A:$G,7,FALSE))</f>
        <v>Phys</v>
      </c>
      <c r="E68" s="20" t="str">
        <f t="shared" si="78"/>
        <v/>
      </c>
      <c r="F68" s="19">
        <f t="shared" si="79"/>
        <v>1</v>
      </c>
      <c r="G68" s="19">
        <f t="shared" si="80"/>
        <v>1</v>
      </c>
      <c r="H68" s="19" t="str">
        <f t="shared" si="81"/>
        <v/>
      </c>
      <c r="I68" s="238">
        <f t="shared" si="142"/>
        <v>2</v>
      </c>
      <c r="J68" s="174" t="str">
        <f t="shared" si="143"/>
        <v xml:space="preserve">
Gi/o
</v>
      </c>
      <c r="K68" s="20">
        <f t="shared" si="144"/>
        <v>0</v>
      </c>
      <c r="L68" s="19">
        <f t="shared" si="145"/>
        <v>1</v>
      </c>
      <c r="M68" s="19">
        <f t="shared" si="146"/>
        <v>2</v>
      </c>
      <c r="N68" s="19">
        <f t="shared" si="147"/>
        <v>0</v>
      </c>
      <c r="O68" s="20">
        <f t="shared" si="148"/>
        <v>0</v>
      </c>
      <c r="P68" s="19">
        <f t="shared" si="149"/>
        <v>100</v>
      </c>
      <c r="Q68" s="19">
        <f t="shared" si="150"/>
        <v>29.350071838265357</v>
      </c>
      <c r="R68" s="19">
        <f t="shared" si="151"/>
        <v>0</v>
      </c>
      <c r="S68" s="20">
        <f t="shared" si="152"/>
        <v>0</v>
      </c>
      <c r="T68" s="21">
        <f t="shared" si="153"/>
        <v>37.001992797926079</v>
      </c>
      <c r="U68" s="21">
        <f t="shared" si="154"/>
        <v>10.860111467781078</v>
      </c>
      <c r="V68" s="21">
        <f t="shared" si="155"/>
        <v>0</v>
      </c>
      <c r="W68" s="174" t="str">
        <f t="shared" si="156"/>
        <v xml:space="preserve">
Gz</v>
      </c>
      <c r="X68" s="33">
        <f t="shared" si="157"/>
        <v>0</v>
      </c>
      <c r="Y68" s="32">
        <f t="shared" si="158"/>
        <v>5</v>
      </c>
      <c r="Z68" s="32">
        <f t="shared" si="159"/>
        <v>3</v>
      </c>
      <c r="AA68" s="32">
        <f t="shared" si="160"/>
        <v>4</v>
      </c>
      <c r="AB68" s="32">
        <f t="shared" si="161"/>
        <v>2</v>
      </c>
      <c r="AC68" s="32">
        <f t="shared" si="162"/>
        <v>1</v>
      </c>
      <c r="AD68" s="32">
        <f t="shared" si="163"/>
        <v>0</v>
      </c>
      <c r="AE68" s="32">
        <f t="shared" si="164"/>
        <v>0</v>
      </c>
      <c r="AF68" s="32">
        <f t="shared" si="165"/>
        <v>0</v>
      </c>
      <c r="AG68" s="32">
        <f t="shared" si="166"/>
        <v>6</v>
      </c>
      <c r="AH68" s="32">
        <f t="shared" si="167"/>
        <v>0</v>
      </c>
      <c r="AI68" s="32">
        <f t="shared" si="168"/>
        <v>0</v>
      </c>
      <c r="AJ68" s="33">
        <f t="shared" si="169"/>
        <v>0</v>
      </c>
      <c r="AK68" s="32">
        <f t="shared" si="170"/>
        <v>49.191565284901472</v>
      </c>
      <c r="AL68" s="32">
        <f t="shared" si="171"/>
        <v>60.537012045605223</v>
      </c>
      <c r="AM68" s="32">
        <f t="shared" si="172"/>
        <v>60.349725676082144</v>
      </c>
      <c r="AN68" s="32">
        <f t="shared" si="173"/>
        <v>64.539774760612715</v>
      </c>
      <c r="AO68" s="32">
        <f t="shared" si="174"/>
        <v>100</v>
      </c>
      <c r="AP68" s="32">
        <f t="shared" si="175"/>
        <v>0</v>
      </c>
      <c r="AQ68" s="32">
        <f t="shared" si="176"/>
        <v>0</v>
      </c>
      <c r="AR68" s="32">
        <f t="shared" si="177"/>
        <v>0</v>
      </c>
      <c r="AS68" s="32">
        <f t="shared" si="178"/>
        <v>29.350071838265357</v>
      </c>
      <c r="AT68" s="32">
        <f t="shared" si="179"/>
        <v>0</v>
      </c>
      <c r="AU68" s="32">
        <f t="shared" si="180"/>
        <v>0</v>
      </c>
      <c r="AV68" s="7">
        <f t="array" ref="AV68">_xlfn.IFS(BK68=0,0,BK68&gt;0,(LOG(0.01*BZ68/10^-BK68)))</f>
        <v>0</v>
      </c>
      <c r="AW68" s="8">
        <f t="array" ref="AW68">_xlfn.IFS(BL68=0,0,BL68&gt;0,(LOG(0.01*CA68/10^-BL68)))</f>
        <v>18.201859443906347</v>
      </c>
      <c r="AX68" s="8">
        <f t="array" ref="AX68">_xlfn.IFS(BM68=0,0,BM68&gt;0,(LOG(0.01*CB68/10^-BM68)))</f>
        <v>22.399900837194487</v>
      </c>
      <c r="AY68" s="8">
        <f t="array" ref="AY68">_xlfn.IFS(BN68=0,0,BN68&gt;0,(LOG(0.01*CC68/10^-BN68)))</f>
        <v>22.330601148232059</v>
      </c>
      <c r="AZ68" s="8">
        <f t="array" ref="AZ68">_xlfn.IFS(BO68=0,0,BO68&gt;0,(LOG(0.01*CD68/10^-BO68)))</f>
        <v>23.881002808719629</v>
      </c>
      <c r="BA68" s="8">
        <f t="array" ref="BA68">_xlfn.IFS(BP68=0,0,BP68&gt;0,(LOG(0.01*CE68/10^-BP68)))</f>
        <v>37.001992797926079</v>
      </c>
      <c r="BB68" s="8">
        <f t="array" ref="BB68">_xlfn.IFS(BQ68=0,0,BQ68&gt;0,(LOG(0.01*CF68/10^-BQ68)))</f>
        <v>0</v>
      </c>
      <c r="BC68" s="8">
        <f t="array" ref="BC68">_xlfn.IFS(BR68=0,0,BR68&gt;0,(LOG(0.01*CG68/10^-BR68)))</f>
        <v>0</v>
      </c>
      <c r="BD68" s="8">
        <f t="array" ref="BD68">_xlfn.IFS(BS68=0,0,BS68&gt;0,(LOG(0.01*CH68/10^-BS68)))</f>
        <v>0</v>
      </c>
      <c r="BE68" s="8">
        <f t="array" ref="BE68">_xlfn.IFS(BT68=0,0,BT68&gt;0,(LOG(0.01*CI68/10^-BT68)))</f>
        <v>10.860111467781078</v>
      </c>
      <c r="BF68" s="8">
        <f t="array" ref="BF68">_xlfn.IFS(BU68=0,0,BU68&gt;0,(LOG(0.01*CJ68/10^-BU68)))</f>
        <v>0</v>
      </c>
      <c r="BG68" s="8">
        <f t="array" ref="BG68">_xlfn.IFS(BV68=0,0,BV68&gt;0,(LOG(0.01*CK68/10^-BV68)))</f>
        <v>0</v>
      </c>
      <c r="BH68" s="8">
        <f t="array" ref="BH68">_xlfn.IFS(BW68=0,0,BW68&gt;0,(LOG(0.01*CL68/10^-BW68)))</f>
        <v>0.10102171581217777</v>
      </c>
      <c r="BI68" s="8">
        <f t="array" ref="BI68">_xlfn.IFS(BX68=0,0,BX68&gt;0,(LOG(0.01*CM68/10^-BX68)))</f>
        <v>0.64154846622822082</v>
      </c>
      <c r="BJ68" s="8">
        <f t="array" ref="BJ68">_xlfn.IFS(BY68=0,0,BY68&gt;0,(LOG(0.01*CN68/10^-BY68)))</f>
        <v>1.4132029269538744</v>
      </c>
      <c r="BK68" s="33">
        <f t="shared" si="112"/>
        <v>0</v>
      </c>
      <c r="BL68" s="32">
        <f t="shared" si="113"/>
        <v>19.23076923076923</v>
      </c>
      <c r="BM68" s="32">
        <f t="shared" si="114"/>
        <v>23.42973999415717</v>
      </c>
      <c r="BN68" s="32">
        <f t="shared" si="115"/>
        <v>23.349462365591396</v>
      </c>
      <c r="BO68" s="32">
        <f t="shared" si="116"/>
        <v>24.898867313915858</v>
      </c>
      <c r="BP68" s="32">
        <f t="shared" si="117"/>
        <v>38.051044083526676</v>
      </c>
      <c r="BQ68" s="32">
        <f t="shared" si="118"/>
        <v>0</v>
      </c>
      <c r="BR68" s="32">
        <f t="shared" si="119"/>
        <v>0</v>
      </c>
      <c r="BS68" s="32">
        <f t="shared" si="120"/>
        <v>0</v>
      </c>
      <c r="BT68" s="32">
        <f t="shared" si="121"/>
        <v>12.005623242736645</v>
      </c>
      <c r="BU68" s="32">
        <f t="shared" si="122"/>
        <v>0</v>
      </c>
      <c r="BV68" s="32">
        <f t="shared" si="123"/>
        <v>0</v>
      </c>
      <c r="BW68" s="32">
        <f t="shared" si="124"/>
        <v>1.2202081235313864</v>
      </c>
      <c r="BX68" s="32">
        <f t="shared" si="125"/>
        <v>1.7686932215234101</v>
      </c>
      <c r="BY68" s="32">
        <f t="shared" si="126"/>
        <v>2.5275590551181102</v>
      </c>
      <c r="BZ68" s="31"/>
      <c r="CA68" s="30">
        <v>9.3559999999999999</v>
      </c>
      <c r="CB68" s="30">
        <v>9.3360000000000003</v>
      </c>
      <c r="CC68" s="30">
        <v>9.5749999999999993</v>
      </c>
      <c r="CD68" s="30">
        <v>9.5969999999999995</v>
      </c>
      <c r="CE68" s="30">
        <v>8.9320000000000004</v>
      </c>
      <c r="CF68" s="30"/>
      <c r="CG68" s="30"/>
      <c r="CH68" s="30"/>
      <c r="CI68" s="30">
        <v>7.1529999999999996</v>
      </c>
      <c r="CJ68" s="30"/>
      <c r="CK68" s="30"/>
      <c r="CL68" s="30">
        <v>7.6</v>
      </c>
      <c r="CM68" s="30">
        <v>7.4619999999999997</v>
      </c>
      <c r="CN68" s="30">
        <v>7.6849999999999996</v>
      </c>
      <c r="CO68" s="30"/>
      <c r="CP68" s="209"/>
      <c r="CQ68" s="161">
        <v>177.5</v>
      </c>
      <c r="CR68" s="161">
        <v>160.4</v>
      </c>
      <c r="CS68" s="161">
        <v>86.86</v>
      </c>
      <c r="CT68" s="161">
        <v>123.1</v>
      </c>
      <c r="CU68" s="161">
        <v>131.19999999999999</v>
      </c>
      <c r="CV68" s="161"/>
      <c r="CW68" s="161"/>
      <c r="CX68" s="161"/>
      <c r="CY68" s="161">
        <v>128.1</v>
      </c>
      <c r="CZ68" s="161"/>
      <c r="DA68" s="161"/>
      <c r="DB68" s="161">
        <v>36.35</v>
      </c>
      <c r="DC68" s="161">
        <v>25.31</v>
      </c>
      <c r="DD68" s="161">
        <v>57.78</v>
      </c>
      <c r="DE68" s="206" t="str">
        <f>IF(VLOOKUP($A68,'B-Ligands'!$A:$G,3,FALSE)="","",VLOOKUP($A68,'B-Ligands'!$A:$G,3,FALSE))</f>
        <v/>
      </c>
      <c r="DF68" s="207" t="str">
        <f>IF(VLOOKUP($A68,'B-Ligands'!$A:$G,4,FALSE)="","",VLOOKUP($A68,'B-Ligands'!$A:$G,4,FALSE))</f>
        <v>Serotonin</v>
      </c>
      <c r="DG68" s="160">
        <v>17.707059020231551</v>
      </c>
      <c r="DH68" s="161">
        <v>28.674288771074391</v>
      </c>
      <c r="DI68" s="161">
        <v>24.15863720239922</v>
      </c>
      <c r="DJ68" s="161">
        <v>27.578322529955269</v>
      </c>
      <c r="DK68" s="161">
        <v>23.159112806052779</v>
      </c>
      <c r="DL68" s="161">
        <v>6.6853749633612729</v>
      </c>
      <c r="DM68" s="161">
        <v>14.433078730644798</v>
      </c>
      <c r="DN68" s="161">
        <v>4.6374719560184934</v>
      </c>
      <c r="DO68" s="161">
        <v>16.451910451682586</v>
      </c>
      <c r="DP68" s="161">
        <v>14.025889442416508</v>
      </c>
      <c r="DQ68" s="161">
        <v>14.765139373389566</v>
      </c>
      <c r="DR68" s="161">
        <v>11.996497157732517</v>
      </c>
      <c r="DS68" s="161">
        <v>17.129424145490724</v>
      </c>
      <c r="DT68" s="161">
        <v>12.240649945886991</v>
      </c>
      <c r="DU68" s="161">
        <v>27.096512508791626</v>
      </c>
      <c r="DV68" s="75">
        <f t="shared" si="127"/>
        <v>0</v>
      </c>
      <c r="DW68" s="76">
        <f t="shared" si="128"/>
        <v>6.1902145652887377</v>
      </c>
      <c r="DX68" s="76">
        <f t="shared" si="129"/>
        <v>6.6394473602207373</v>
      </c>
      <c r="DY68" s="76">
        <f t="shared" si="130"/>
        <v>3.1495751746921381</v>
      </c>
      <c r="DZ68" s="76">
        <f t="shared" si="131"/>
        <v>5.3154022362992697</v>
      </c>
      <c r="EA68" s="76">
        <f t="shared" si="132"/>
        <v>19.624927654624067</v>
      </c>
      <c r="EB68" s="76">
        <f t="shared" si="133"/>
        <v>0</v>
      </c>
      <c r="EC68" s="76">
        <f t="shared" si="134"/>
        <v>0</v>
      </c>
      <c r="ED68" s="76">
        <f t="shared" si="135"/>
        <v>0</v>
      </c>
      <c r="EE68" s="76">
        <f t="shared" si="136"/>
        <v>9.1331106327278846</v>
      </c>
      <c r="EF68" s="76">
        <f t="shared" si="137"/>
        <v>0</v>
      </c>
      <c r="EG68" s="76">
        <f t="shared" si="138"/>
        <v>0</v>
      </c>
      <c r="EH68" s="76">
        <f t="shared" si="139"/>
        <v>2.1220795101608272</v>
      </c>
      <c r="EI68" s="76">
        <f t="shared" si="140"/>
        <v>2.067700662292403</v>
      </c>
      <c r="EJ68" s="76">
        <f t="shared" si="141"/>
        <v>2.1323777361109824</v>
      </c>
    </row>
    <row r="69" spans="1:140" s="29" customFormat="1" x14ac:dyDescent="0.2">
      <c r="A69" s="35" t="s">
        <v>125</v>
      </c>
      <c r="B69" t="str">
        <f>IF(VLOOKUP($A69,'B-Ligands'!$A:$G,5,FALSE)="","",VLOOKUP($A69,'B-Ligands'!$A:$G,5,FALSE))</f>
        <v>Guide To Pharmacology</v>
      </c>
      <c r="C69" s="19">
        <f>IF(VLOOKUP($A69,'B-Ligands'!$A:$G,6,FALSE)="","",VLOOKUP($A69,'B-Ligands'!$A:$G,6,FALSE))</f>
        <v>1099</v>
      </c>
      <c r="D69" t="str">
        <f>IF(VLOOKUP($A69,'B-Ligands'!$A:$G,7,FALSE)="","",VLOOKUP($A69,'B-Ligands'!$A:$G,7,FALSE))</f>
        <v>Phys</v>
      </c>
      <c r="E69" s="20" t="str">
        <f t="shared" si="78"/>
        <v/>
      </c>
      <c r="F69" s="19">
        <f t="shared" si="79"/>
        <v>1</v>
      </c>
      <c r="G69" s="19">
        <f t="shared" si="80"/>
        <v>1</v>
      </c>
      <c r="H69" s="19">
        <f t="shared" si="81"/>
        <v>1</v>
      </c>
      <c r="I69" s="238">
        <f t="shared" si="142"/>
        <v>3</v>
      </c>
      <c r="J69" s="174" t="str">
        <f t="shared" si="143"/>
        <v xml:space="preserve">
G12/13
</v>
      </c>
      <c r="K69" s="20">
        <f t="shared" si="144"/>
        <v>0</v>
      </c>
      <c r="L69" s="19">
        <f t="shared" si="145"/>
        <v>2</v>
      </c>
      <c r="M69" s="19">
        <f t="shared" si="146"/>
        <v>3</v>
      </c>
      <c r="N69" s="19">
        <f t="shared" si="147"/>
        <v>1</v>
      </c>
      <c r="O69" s="20">
        <f t="shared" si="148"/>
        <v>0</v>
      </c>
      <c r="P69" s="19">
        <f t="shared" si="149"/>
        <v>77.562097801474977</v>
      </c>
      <c r="Q69" s="19">
        <f t="shared" si="150"/>
        <v>57.069109293017426</v>
      </c>
      <c r="R69" s="19">
        <f t="shared" si="151"/>
        <v>100</v>
      </c>
      <c r="S69" s="20">
        <f t="shared" si="152"/>
        <v>0</v>
      </c>
      <c r="T69" s="21">
        <f t="shared" si="153"/>
        <v>38.590170339906194</v>
      </c>
      <c r="U69" s="21">
        <f t="shared" si="154"/>
        <v>28.394108864889233</v>
      </c>
      <c r="V69" s="21">
        <f t="shared" si="155"/>
        <v>49.753902271545236</v>
      </c>
      <c r="W69" s="174" t="str">
        <f t="shared" si="156"/>
        <v xml:space="preserve">
G12</v>
      </c>
      <c r="X69" s="33">
        <f t="shared" si="157"/>
        <v>0</v>
      </c>
      <c r="Y69" s="32">
        <f t="shared" si="158"/>
        <v>7</v>
      </c>
      <c r="Z69" s="32">
        <f t="shared" si="159"/>
        <v>9</v>
      </c>
      <c r="AA69" s="32">
        <f t="shared" si="160"/>
        <v>4</v>
      </c>
      <c r="AB69" s="32">
        <f t="shared" si="161"/>
        <v>2</v>
      </c>
      <c r="AC69" s="32">
        <f t="shared" si="162"/>
        <v>3</v>
      </c>
      <c r="AD69" s="32">
        <f t="shared" si="163"/>
        <v>8</v>
      </c>
      <c r="AE69" s="32">
        <f t="shared" si="164"/>
        <v>11</v>
      </c>
      <c r="AF69" s="32">
        <f t="shared" si="165"/>
        <v>5</v>
      </c>
      <c r="AG69" s="32">
        <f t="shared" si="166"/>
        <v>10</v>
      </c>
      <c r="AH69" s="32">
        <f t="shared" si="167"/>
        <v>1</v>
      </c>
      <c r="AI69" s="32">
        <f t="shared" si="168"/>
        <v>6</v>
      </c>
      <c r="AJ69" s="33">
        <f t="shared" si="169"/>
        <v>0</v>
      </c>
      <c r="AK69" s="32">
        <f t="shared" si="170"/>
        <v>41.451481016921157</v>
      </c>
      <c r="AL69" s="32">
        <f t="shared" si="171"/>
        <v>28.24607013995054</v>
      </c>
      <c r="AM69" s="32">
        <f t="shared" si="172"/>
        <v>61.686714550032939</v>
      </c>
      <c r="AN69" s="32">
        <f t="shared" si="173"/>
        <v>77.562097801474977</v>
      </c>
      <c r="AO69" s="32">
        <f t="shared" si="174"/>
        <v>75.550880029744562</v>
      </c>
      <c r="AP69" s="32">
        <f t="shared" si="175"/>
        <v>31.204103989366878</v>
      </c>
      <c r="AQ69" s="32">
        <f t="shared" si="176"/>
        <v>9.0758486527807847</v>
      </c>
      <c r="AR69" s="32">
        <f t="shared" si="177"/>
        <v>57.069109293017426</v>
      </c>
      <c r="AS69" s="32">
        <f t="shared" si="178"/>
        <v>21.08826990162008</v>
      </c>
      <c r="AT69" s="32">
        <f t="shared" si="179"/>
        <v>100</v>
      </c>
      <c r="AU69" s="32">
        <f t="shared" si="180"/>
        <v>43.352639771451365</v>
      </c>
      <c r="AV69" s="7">
        <f t="array" ref="AV69">_xlfn.IFS(BK69=0,0,BK69&gt;0,(LOG(0.01*BZ69/10^-BK69)))</f>
        <v>0</v>
      </c>
      <c r="AW69" s="8">
        <f t="array" ref="AW69">_xlfn.IFS(BL69=0,0,BL69&gt;0,(LOG(0.01*CA69/10^-BL69)))</f>
        <v>20.623729355267077</v>
      </c>
      <c r="AX69" s="8">
        <f t="array" ref="AX69">_xlfn.IFS(BM69=0,0,BM69&gt;0,(LOG(0.01*CB69/10^-BM69)))</f>
        <v>14.053522132983112</v>
      </c>
      <c r="AY69" s="8">
        <f t="array" ref="AY69">_xlfn.IFS(BN69=0,0,BN69&gt;0,(LOG(0.01*CC69/10^-BN69)))</f>
        <v>30.691547671750467</v>
      </c>
      <c r="AZ69" s="8">
        <f t="array" ref="AZ69">_xlfn.IFS(BO69=0,0,BO69&gt;0,(LOG(0.01*CD69/10^-BO69)))</f>
        <v>38.590170339906194</v>
      </c>
      <c r="BA69" s="8">
        <f t="array" ref="BA69">_xlfn.IFS(BP69=0,0,BP69&gt;0,(LOG(0.01*CE69/10^-BP69)))</f>
        <v>37.589511015291492</v>
      </c>
      <c r="BB69" s="8">
        <f t="array" ref="BB69">_xlfn.IFS(BQ69=0,0,BQ69&gt;0,(LOG(0.01*CF69/10^-BQ69)))</f>
        <v>15.525259403580943</v>
      </c>
      <c r="BC69" s="8">
        <f t="array" ref="BC69">_xlfn.IFS(BR69=0,0,BR69&gt;0,(LOG(0.01*CG69/10^-BR69)))</f>
        <v>4.5155888690179067</v>
      </c>
      <c r="BD69" s="8">
        <f t="array" ref="BD69">_xlfn.IFS(BS69=0,0,BS69&gt;0,(LOG(0.01*CH69/10^-BS69)))</f>
        <v>28.394108864889233</v>
      </c>
      <c r="BE69" s="8">
        <f t="array" ref="BE69">_xlfn.IFS(BT69=0,0,BT69&gt;0,(LOG(0.01*CI69/10^-BT69)))</f>
        <v>10.492237197611743</v>
      </c>
      <c r="BF69" s="8">
        <f t="array" ref="BF69">_xlfn.IFS(BU69=0,0,BU69&gt;0,(LOG(0.01*CJ69/10^-BU69)))</f>
        <v>49.753902271545236</v>
      </c>
      <c r="BG69" s="8">
        <f t="array" ref="BG69">_xlfn.IFS(BV69=0,0,BV69&gt;0,(LOG(0.01*CK69/10^-BV69)))</f>
        <v>21.569630024022967</v>
      </c>
      <c r="BH69" s="8">
        <f t="array" ref="BH69">_xlfn.IFS(BW69=0,0,BW69&gt;0,(LOG(0.01*CL69/10^-BW69)))</f>
        <v>1.2128094942718854</v>
      </c>
      <c r="BI69" s="8">
        <f t="array" ref="BI69">_xlfn.IFS(BX69=0,0,BX69&gt;0,(LOG(0.01*CM69/10^-BX69)))</f>
        <v>11.333431622824344</v>
      </c>
      <c r="BJ69" s="8">
        <f t="array" ref="BJ69">_xlfn.IFS(BY69=0,0,BY69&gt;0,(LOG(0.01*CN69/10^-BY69)))</f>
        <v>6.3492572682216304</v>
      </c>
      <c r="BK69" s="33">
        <f t="shared" si="112"/>
        <v>0</v>
      </c>
      <c r="BL69" s="32">
        <f t="shared" si="113"/>
        <v>21.690140845070424</v>
      </c>
      <c r="BM69" s="32">
        <f t="shared" si="114"/>
        <v>15.118317265556529</v>
      </c>
      <c r="BN69" s="32">
        <f t="shared" si="115"/>
        <v>31.747311827956988</v>
      </c>
      <c r="BO69" s="32">
        <f t="shared" si="116"/>
        <v>39.644012944983821</v>
      </c>
      <c r="BP69" s="32">
        <f t="shared" si="117"/>
        <v>38.631090487238971</v>
      </c>
      <c r="BQ69" s="32">
        <f t="shared" si="118"/>
        <v>16.557617839497929</v>
      </c>
      <c r="BR69" s="32">
        <f t="shared" si="119"/>
        <v>5.5333176359783378</v>
      </c>
      <c r="BS69" s="32">
        <f t="shared" si="120"/>
        <v>29.444865274320964</v>
      </c>
      <c r="BT69" s="32">
        <f t="shared" si="121"/>
        <v>11.527647610121837</v>
      </c>
      <c r="BU69" s="32">
        <f t="shared" si="122"/>
        <v>50.73770491803279</v>
      </c>
      <c r="BV69" s="32">
        <f t="shared" si="123"/>
        <v>22.613990370999712</v>
      </c>
      <c r="BW69" s="32">
        <f t="shared" si="124"/>
        <v>2.2964081906680094</v>
      </c>
      <c r="BX69" s="32">
        <f t="shared" si="125"/>
        <v>12.389937106918239</v>
      </c>
      <c r="BY69" s="32">
        <f t="shared" si="126"/>
        <v>7.4190726159230094</v>
      </c>
      <c r="BZ69" s="31"/>
      <c r="CA69" s="30">
        <v>8.5820000000000007</v>
      </c>
      <c r="CB69" s="30">
        <v>8.6140000000000008</v>
      </c>
      <c r="CC69" s="30">
        <v>8.7949999999999999</v>
      </c>
      <c r="CD69" s="30">
        <v>8.8339999999999996</v>
      </c>
      <c r="CE69" s="30">
        <v>9.0869999999999997</v>
      </c>
      <c r="CF69" s="30">
        <v>9.282</v>
      </c>
      <c r="CG69" s="30">
        <v>9.6</v>
      </c>
      <c r="CH69" s="30">
        <v>8.8970000000000002</v>
      </c>
      <c r="CI69" s="30">
        <v>9.2170000000000005</v>
      </c>
      <c r="CJ69" s="30">
        <v>10.38</v>
      </c>
      <c r="CK69" s="30">
        <v>9.0289999999999999</v>
      </c>
      <c r="CL69" s="30">
        <v>8.2490000000000006</v>
      </c>
      <c r="CM69" s="30">
        <v>8.7799999999999994</v>
      </c>
      <c r="CN69" s="30">
        <v>8.5150000000000006</v>
      </c>
      <c r="CO69" s="30"/>
      <c r="CP69" s="160"/>
      <c r="CQ69" s="161">
        <v>200.2</v>
      </c>
      <c r="CR69" s="161">
        <v>103.5</v>
      </c>
      <c r="CS69" s="161">
        <v>118.1</v>
      </c>
      <c r="CT69" s="161">
        <v>196</v>
      </c>
      <c r="CU69" s="161">
        <v>133.19999999999999</v>
      </c>
      <c r="CV69" s="161">
        <v>124</v>
      </c>
      <c r="CW69" s="161">
        <v>47</v>
      </c>
      <c r="CX69" s="161">
        <v>272.10000000000002</v>
      </c>
      <c r="CY69" s="161">
        <v>123</v>
      </c>
      <c r="CZ69" s="161">
        <v>61.9</v>
      </c>
      <c r="DA69" s="161">
        <v>159.69999999999999</v>
      </c>
      <c r="DB69" s="161">
        <v>68.41</v>
      </c>
      <c r="DC69" s="161">
        <v>177.3</v>
      </c>
      <c r="DD69" s="161">
        <v>169.6</v>
      </c>
      <c r="DE69" s="206" t="str">
        <f>IF(VLOOKUP($A69,'B-Ligands'!$A:$G,3,FALSE)="","",VLOOKUP($A69,'B-Ligands'!$A:$G,3,FALSE))</f>
        <v/>
      </c>
      <c r="DF69" s="207" t="str">
        <f>IF(VLOOKUP($A69,'B-Ligands'!$A:$G,4,FALSE)="","",VLOOKUP($A69,'B-Ligands'!$A:$G,4,FALSE))</f>
        <v>Ghrelin</v>
      </c>
      <c r="DG69" s="160">
        <v>25.918353089885652</v>
      </c>
      <c r="DH69" s="161">
        <v>28.759536269228633</v>
      </c>
      <c r="DI69" s="161">
        <v>26.006198602080577</v>
      </c>
      <c r="DJ69" s="161">
        <v>32.443943370541888</v>
      </c>
      <c r="DK69" s="161">
        <v>21.332400414031408</v>
      </c>
      <c r="DL69" s="161">
        <v>10.514565136542423</v>
      </c>
      <c r="DM69" s="161">
        <v>19.648213270279133</v>
      </c>
      <c r="DN69" s="161">
        <v>13.675868039057383</v>
      </c>
      <c r="DO69" s="161">
        <v>15.302897771024996</v>
      </c>
      <c r="DP69" s="161">
        <v>11.957502893854492</v>
      </c>
      <c r="DQ69" s="161">
        <v>13.363184974360173</v>
      </c>
      <c r="DR69" s="161">
        <v>24.732611432975567</v>
      </c>
      <c r="DS69" s="161">
        <v>12.95122114627533</v>
      </c>
      <c r="DT69" s="161">
        <v>13.724824039497038</v>
      </c>
      <c r="DU69" s="161">
        <v>14.336538347450229</v>
      </c>
      <c r="DV69" s="75">
        <f t="shared" si="127"/>
        <v>0</v>
      </c>
      <c r="DW69" s="76">
        <f t="shared" si="128"/>
        <v>6.9611692666339922</v>
      </c>
      <c r="DX69" s="76">
        <f t="shared" si="129"/>
        <v>3.9798204106508543</v>
      </c>
      <c r="DY69" s="76">
        <f t="shared" si="130"/>
        <v>3.6401247114501869</v>
      </c>
      <c r="DZ69" s="76">
        <f t="shared" si="131"/>
        <v>9.1879017923871711</v>
      </c>
      <c r="EA69" s="76">
        <f t="shared" si="132"/>
        <v>12.668141598845148</v>
      </c>
      <c r="EB69" s="76">
        <f t="shared" si="133"/>
        <v>6.3110064154061574</v>
      </c>
      <c r="EC69" s="76">
        <f t="shared" si="134"/>
        <v>3.4367105521763652</v>
      </c>
      <c r="ED69" s="76">
        <f t="shared" si="135"/>
        <v>17.780946071220772</v>
      </c>
      <c r="EE69" s="76">
        <f t="shared" si="136"/>
        <v>10.28642862074617</v>
      </c>
      <c r="EF69" s="76">
        <f t="shared" si="137"/>
        <v>4.6321292505317402</v>
      </c>
      <c r="EG69" s="76">
        <f t="shared" si="138"/>
        <v>6.4570617798602017</v>
      </c>
      <c r="EH69" s="76">
        <f t="shared" si="139"/>
        <v>5.2821273938075084</v>
      </c>
      <c r="EI69" s="76">
        <f t="shared" si="140"/>
        <v>12.918198403838872</v>
      </c>
      <c r="EJ69" s="76">
        <f t="shared" si="141"/>
        <v>11.829912904335345</v>
      </c>
    </row>
    <row r="70" spans="1:140" s="29" customFormat="1" x14ac:dyDescent="0.2">
      <c r="A70" s="35" t="s">
        <v>252</v>
      </c>
      <c r="B70" t="str">
        <f>IF(VLOOKUP($A70,'B-Ligands'!$A:$G,5,FALSE)="","",VLOOKUP($A70,'B-Ligands'!$A:$G,5,FALSE))</f>
        <v>Guide To Pharmacology</v>
      </c>
      <c r="C70" s="19">
        <f>IF(VLOOKUP($A70,'B-Ligands'!$A:$G,6,FALSE)="","",VLOOKUP($A70,'B-Ligands'!$A:$G,6,FALSE))</f>
        <v>687</v>
      </c>
      <c r="D70" t="str">
        <f>IF(VLOOKUP($A70,'B-Ligands'!$A:$G,7,FALSE)="","",VLOOKUP($A70,'B-Ligands'!$A:$G,7,FALSE))</f>
        <v>Phys</v>
      </c>
      <c r="E70" s="20">
        <f t="shared" ref="E70:E101" si="181">IF(S70&gt;0,1,"")</f>
        <v>1</v>
      </c>
      <c r="F70" s="19" t="str">
        <f t="shared" ref="F70:F101" si="182">IF(T70&gt;0,1,"")</f>
        <v/>
      </c>
      <c r="G70" s="19">
        <f t="shared" ref="G70:G101" si="183">IF(U70&gt;0,1,"")</f>
        <v>1</v>
      </c>
      <c r="H70" s="19">
        <f t="shared" ref="H70:H101" si="184">IF(V70&gt;0,1,"")</f>
        <v>1</v>
      </c>
      <c r="I70" s="238">
        <f t="shared" si="142"/>
        <v>3</v>
      </c>
      <c r="J70" s="174" t="str">
        <f t="shared" si="143"/>
        <v xml:space="preserve">
G12/13
</v>
      </c>
      <c r="K70" s="20">
        <f t="shared" si="144"/>
        <v>2</v>
      </c>
      <c r="L70" s="19">
        <f t="shared" si="145"/>
        <v>0</v>
      </c>
      <c r="M70" s="19">
        <f t="shared" si="146"/>
        <v>3</v>
      </c>
      <c r="N70" s="19">
        <f t="shared" si="147"/>
        <v>1</v>
      </c>
      <c r="O70" s="20">
        <f t="shared" si="148"/>
        <v>63.254580523845959</v>
      </c>
      <c r="P70" s="19">
        <f t="shared" si="149"/>
        <v>0</v>
      </c>
      <c r="Q70" s="19">
        <f t="shared" si="150"/>
        <v>20.615486390470465</v>
      </c>
      <c r="R70" s="19">
        <f t="shared" si="151"/>
        <v>100</v>
      </c>
      <c r="S70" s="20">
        <f t="shared" si="152"/>
        <v>31.637737490143582</v>
      </c>
      <c r="T70" s="21">
        <f t="shared" si="153"/>
        <v>0</v>
      </c>
      <c r="U70" s="21">
        <f t="shared" si="154"/>
        <v>10.311148082113249</v>
      </c>
      <c r="V70" s="21">
        <f t="shared" si="155"/>
        <v>50.016516160780903</v>
      </c>
      <c r="W70" s="174" t="str">
        <f t="shared" si="156"/>
        <v xml:space="preserve">
G12</v>
      </c>
      <c r="X70" s="33">
        <f t="shared" si="157"/>
        <v>3</v>
      </c>
      <c r="Y70" s="32">
        <f t="shared" si="158"/>
        <v>0</v>
      </c>
      <c r="Z70" s="32">
        <f t="shared" si="159"/>
        <v>0</v>
      </c>
      <c r="AA70" s="32">
        <f t="shared" si="160"/>
        <v>0</v>
      </c>
      <c r="AB70" s="32">
        <f t="shared" si="161"/>
        <v>0</v>
      </c>
      <c r="AC70" s="32">
        <f t="shared" si="162"/>
        <v>0</v>
      </c>
      <c r="AD70" s="32">
        <f t="shared" si="163"/>
        <v>0</v>
      </c>
      <c r="AE70" s="32">
        <f t="shared" si="164"/>
        <v>0</v>
      </c>
      <c r="AF70" s="32">
        <f t="shared" si="165"/>
        <v>0</v>
      </c>
      <c r="AG70" s="32">
        <f t="shared" si="166"/>
        <v>4</v>
      </c>
      <c r="AH70" s="32">
        <f t="shared" si="167"/>
        <v>1</v>
      </c>
      <c r="AI70" s="32">
        <f t="shared" si="168"/>
        <v>2</v>
      </c>
      <c r="AJ70" s="33">
        <f t="shared" si="169"/>
        <v>63.254580523845959</v>
      </c>
      <c r="AK70" s="32">
        <f t="shared" si="170"/>
        <v>0</v>
      </c>
      <c r="AL70" s="32">
        <f t="shared" si="171"/>
        <v>0</v>
      </c>
      <c r="AM70" s="32">
        <f t="shared" si="172"/>
        <v>0</v>
      </c>
      <c r="AN70" s="32">
        <f t="shared" si="173"/>
        <v>0</v>
      </c>
      <c r="AO70" s="32">
        <f t="shared" si="174"/>
        <v>0</v>
      </c>
      <c r="AP70" s="32">
        <f t="shared" si="175"/>
        <v>0</v>
      </c>
      <c r="AQ70" s="32">
        <f t="shared" si="176"/>
        <v>0</v>
      </c>
      <c r="AR70" s="32">
        <f t="shared" si="177"/>
        <v>0</v>
      </c>
      <c r="AS70" s="32">
        <f t="shared" si="178"/>
        <v>20.615486390470465</v>
      </c>
      <c r="AT70" s="32">
        <f t="shared" si="179"/>
        <v>100</v>
      </c>
      <c r="AU70" s="32">
        <f t="shared" si="180"/>
        <v>74.525762120747302</v>
      </c>
      <c r="AV70" s="7">
        <f t="array" ref="AV70">_xlfn.IFS(BK70=0,0,BK70&gt;0,(LOG(0.01*BZ70/10^-BK70)))</f>
        <v>31.637737490143582</v>
      </c>
      <c r="AW70" s="8">
        <f t="array" ref="AW70">_xlfn.IFS(BL70=0,0,BL70&gt;0,(LOG(0.01*CA70/10^-BL70)))</f>
        <v>0</v>
      </c>
      <c r="AX70" s="8">
        <f t="array" ref="AX70">_xlfn.IFS(BM70=0,0,BM70&gt;0,(LOG(0.01*CB70/10^-BM70)))</f>
        <v>0</v>
      </c>
      <c r="AY70" s="8">
        <f t="array" ref="AY70">_xlfn.IFS(BN70=0,0,BN70&gt;0,(LOG(0.01*CC70/10^-BN70)))</f>
        <v>0</v>
      </c>
      <c r="AZ70" s="8">
        <f t="array" ref="AZ70">_xlfn.IFS(BO70=0,0,BO70&gt;0,(LOG(0.01*CD70/10^-BO70)))</f>
        <v>0</v>
      </c>
      <c r="BA70" s="8">
        <f t="array" ref="BA70">_xlfn.IFS(BP70=0,0,BP70&gt;0,(LOG(0.01*CE70/10^-BP70)))</f>
        <v>0</v>
      </c>
      <c r="BB70" s="8">
        <f t="array" ref="BB70">_xlfn.IFS(BQ70=0,0,BQ70&gt;0,(LOG(0.01*CF70/10^-BQ70)))</f>
        <v>0</v>
      </c>
      <c r="BC70" s="8">
        <f t="array" ref="BC70">_xlfn.IFS(BR70=0,0,BR70&gt;0,(LOG(0.01*CG70/10^-BR70)))</f>
        <v>0</v>
      </c>
      <c r="BD70" s="8">
        <f t="array" ref="BD70">_xlfn.IFS(BS70=0,0,BS70&gt;0,(LOG(0.01*CH70/10^-BS70)))</f>
        <v>0</v>
      </c>
      <c r="BE70" s="8">
        <f t="array" ref="BE70">_xlfn.IFS(BT70=0,0,BT70&gt;0,(LOG(0.01*CI70/10^-BT70)))</f>
        <v>10.311148082113249</v>
      </c>
      <c r="BF70" s="8">
        <f t="array" ref="BF70">_xlfn.IFS(BU70=0,0,BU70&gt;0,(LOG(0.01*CJ70/10^-BU70)))</f>
        <v>50.016516160780903</v>
      </c>
      <c r="BG70" s="8">
        <f t="array" ref="BG70">_xlfn.IFS(BV70=0,0,BV70&gt;0,(LOG(0.01*CK70/10^-BV70)))</f>
        <v>37.275189855068703</v>
      </c>
      <c r="BH70" s="8">
        <f t="array" ref="BH70">_xlfn.IFS(BW70=0,0,BW70&gt;0,(LOG(0.01*CL70/10^-BW70)))</f>
        <v>0</v>
      </c>
      <c r="BI70" s="8">
        <f t="array" ref="BI70">_xlfn.IFS(BX70=0,0,BX70&gt;0,(LOG(0.01*CM70/10^-BX70)))</f>
        <v>0</v>
      </c>
      <c r="BJ70" s="8">
        <f t="array" ref="BJ70">_xlfn.IFS(BY70=0,0,BY70&gt;0,(LOG(0.01*CN70/10^-BY70)))</f>
        <v>0</v>
      </c>
      <c r="BK70" s="33">
        <f t="shared" si="112"/>
        <v>32.74647887323944</v>
      </c>
      <c r="BL70" s="32">
        <f t="shared" si="113"/>
        <v>0</v>
      </c>
      <c r="BM70" s="32">
        <f t="shared" si="114"/>
        <v>0</v>
      </c>
      <c r="BN70" s="32">
        <f t="shared" si="115"/>
        <v>0</v>
      </c>
      <c r="BO70" s="32">
        <f t="shared" si="116"/>
        <v>0</v>
      </c>
      <c r="BP70" s="32">
        <f t="shared" si="117"/>
        <v>0</v>
      </c>
      <c r="BQ70" s="32">
        <f t="shared" si="118"/>
        <v>0</v>
      </c>
      <c r="BR70" s="32">
        <f t="shared" si="119"/>
        <v>0</v>
      </c>
      <c r="BS70" s="32">
        <f t="shared" si="120"/>
        <v>0</v>
      </c>
      <c r="BT70" s="32">
        <f t="shared" si="121"/>
        <v>11.452671040299906</v>
      </c>
      <c r="BU70" s="32">
        <f t="shared" si="122"/>
        <v>51.081967213114751</v>
      </c>
      <c r="BV70" s="32">
        <f t="shared" si="123"/>
        <v>38.346077598414041</v>
      </c>
      <c r="BW70" s="32">
        <f t="shared" si="124"/>
        <v>0</v>
      </c>
      <c r="BX70" s="32">
        <f t="shared" si="125"/>
        <v>0</v>
      </c>
      <c r="BY70" s="32">
        <f t="shared" si="126"/>
        <v>0</v>
      </c>
      <c r="BZ70" s="38">
        <v>7.7850000000000001</v>
      </c>
      <c r="CA70" s="36"/>
      <c r="CB70" s="36"/>
      <c r="CC70" s="36"/>
      <c r="CD70" s="36"/>
      <c r="CE70" s="36"/>
      <c r="CF70" s="36"/>
      <c r="CG70" s="36"/>
      <c r="CH70" s="36"/>
      <c r="CI70" s="36">
        <v>7.2190000000000003</v>
      </c>
      <c r="CJ70" s="36">
        <v>8.6010000000000009</v>
      </c>
      <c r="CK70" s="36">
        <v>8.4939999999999998</v>
      </c>
      <c r="CL70" s="36"/>
      <c r="CM70" s="36"/>
      <c r="CN70" s="36"/>
      <c r="CO70" s="30"/>
      <c r="CP70" s="158">
        <v>21.39</v>
      </c>
      <c r="CQ70" s="159"/>
      <c r="CR70" s="159"/>
      <c r="CS70" s="159"/>
      <c r="CT70" s="159"/>
      <c r="CU70" s="159"/>
      <c r="CV70" s="159"/>
      <c r="CW70" s="159"/>
      <c r="CX70" s="159"/>
      <c r="CY70" s="159">
        <v>122.2</v>
      </c>
      <c r="CZ70" s="159">
        <v>62.32</v>
      </c>
      <c r="DA70" s="159">
        <v>270.8</v>
      </c>
      <c r="DB70" s="159"/>
      <c r="DC70" s="159"/>
      <c r="DD70" s="159"/>
      <c r="DE70" s="206" t="str">
        <f>IF(VLOOKUP($A70,'B-Ligands'!$A:$G,3,FALSE)="","",VLOOKUP($A70,'B-Ligands'!$A:$G,3,FALSE))</f>
        <v/>
      </c>
      <c r="DF70" s="207" t="str">
        <f>IF(VLOOKUP($A70,'B-Ligands'!$A:$G,4,FALSE)="","",VLOOKUP($A70,'B-Ligands'!$A:$G,4,FALSE))</f>
        <v>Amylin</v>
      </c>
      <c r="DG70" s="158">
        <v>15.116167777823501</v>
      </c>
      <c r="DH70" s="159">
        <v>4.3887175431651517</v>
      </c>
      <c r="DI70" s="159">
        <v>14.962617992476366</v>
      </c>
      <c r="DJ70" s="159">
        <v>7.7074761267539476</v>
      </c>
      <c r="DK70" s="159">
        <v>20.845627303471829</v>
      </c>
      <c r="DL70" s="159">
        <v>17.042421933835755</v>
      </c>
      <c r="DM70" s="159">
        <v>14.590137743729299</v>
      </c>
      <c r="DN70" s="159">
        <v>16.53106851137629</v>
      </c>
      <c r="DO70" s="159">
        <v>16.56689926074252</v>
      </c>
      <c r="DP70" s="159">
        <v>15.539573080644564</v>
      </c>
      <c r="DQ70" s="159">
        <v>7.2747135492403032</v>
      </c>
      <c r="DR70" s="159">
        <v>5.1692271464810711</v>
      </c>
      <c r="DS70" s="159">
        <v>30.375319517076182</v>
      </c>
      <c r="DT70" s="159">
        <v>13.464425647434007</v>
      </c>
      <c r="DU70" s="159">
        <v>14.877392865799187</v>
      </c>
      <c r="DV70" s="75">
        <f t="shared" si="127"/>
        <v>1.4150411873160511</v>
      </c>
      <c r="DW70" s="76">
        <f t="shared" si="128"/>
        <v>0</v>
      </c>
      <c r="DX70" s="76">
        <f t="shared" si="129"/>
        <v>0</v>
      </c>
      <c r="DY70" s="76">
        <f t="shared" si="130"/>
        <v>0</v>
      </c>
      <c r="DZ70" s="76">
        <f t="shared" si="131"/>
        <v>0</v>
      </c>
      <c r="EA70" s="76">
        <f t="shared" si="132"/>
        <v>0</v>
      </c>
      <c r="EB70" s="76">
        <f t="shared" si="133"/>
        <v>0</v>
      </c>
      <c r="EC70" s="76">
        <f t="shared" si="134"/>
        <v>0</v>
      </c>
      <c r="ED70" s="76">
        <f t="shared" si="135"/>
        <v>0</v>
      </c>
      <c r="EE70" s="76">
        <f t="shared" si="136"/>
        <v>7.8637938999886146</v>
      </c>
      <c r="EF70" s="76">
        <f t="shared" si="137"/>
        <v>8.5666603335203568</v>
      </c>
      <c r="EG70" s="76">
        <f t="shared" si="138"/>
        <v>52.386941476221629</v>
      </c>
      <c r="EH70" s="76">
        <f t="shared" si="139"/>
        <v>0</v>
      </c>
      <c r="EI70" s="76">
        <f t="shared" si="140"/>
        <v>0</v>
      </c>
      <c r="EJ70" s="76">
        <f t="shared" si="141"/>
        <v>0</v>
      </c>
    </row>
    <row r="71" spans="1:140" s="29" customFormat="1" x14ac:dyDescent="0.2">
      <c r="A71" s="35" t="s">
        <v>21</v>
      </c>
      <c r="B71" t="str">
        <f>IF(VLOOKUP($A71,'B-Ligands'!$A:$G,5,FALSE)="","",VLOOKUP($A71,'B-Ligands'!$A:$G,5,FALSE))</f>
        <v>Guide To Pharmacology</v>
      </c>
      <c r="C71" s="19">
        <f>IF(VLOOKUP($A71,'B-Ligands'!$A:$G,6,FALSE)="","",VLOOKUP($A71,'B-Ligands'!$A:$G,6,FALSE))</f>
        <v>5</v>
      </c>
      <c r="D71" t="str">
        <f>IF(VLOOKUP($A71,'B-Ligands'!$A:$G,7,FALSE)="","",VLOOKUP($A71,'B-Ligands'!$A:$G,7,FALSE))</f>
        <v>Phys</v>
      </c>
      <c r="E71" s="20" t="str">
        <f t="shared" si="181"/>
        <v/>
      </c>
      <c r="F71" s="19">
        <f t="shared" si="182"/>
        <v>1</v>
      </c>
      <c r="G71" s="19">
        <f t="shared" si="183"/>
        <v>1</v>
      </c>
      <c r="H71" s="19" t="str">
        <f t="shared" si="184"/>
        <v/>
      </c>
      <c r="I71" s="238">
        <f t="shared" si="142"/>
        <v>2</v>
      </c>
      <c r="J71" s="174" t="str">
        <f t="shared" si="143"/>
        <v xml:space="preserve">
Gq/11
</v>
      </c>
      <c r="K71" s="20">
        <f t="shared" si="144"/>
        <v>0</v>
      </c>
      <c r="L71" s="19">
        <f t="shared" si="145"/>
        <v>2</v>
      </c>
      <c r="M71" s="19">
        <f t="shared" si="146"/>
        <v>1</v>
      </c>
      <c r="N71" s="19">
        <f t="shared" si="147"/>
        <v>0</v>
      </c>
      <c r="O71" s="20">
        <f t="shared" si="148"/>
        <v>0</v>
      </c>
      <c r="P71" s="19">
        <f t="shared" si="149"/>
        <v>90.018223978234843</v>
      </c>
      <c r="Q71" s="19">
        <f t="shared" si="150"/>
        <v>100</v>
      </c>
      <c r="R71" s="19">
        <f t="shared" si="151"/>
        <v>0</v>
      </c>
      <c r="S71" s="20">
        <f t="shared" si="152"/>
        <v>0</v>
      </c>
      <c r="T71" s="21">
        <f t="shared" si="153"/>
        <v>22.205760614247708</v>
      </c>
      <c r="U71" s="21">
        <f t="shared" si="154"/>
        <v>24.668072344569641</v>
      </c>
      <c r="V71" s="21">
        <f t="shared" si="155"/>
        <v>0</v>
      </c>
      <c r="W71" s="174" t="str">
        <f t="shared" si="156"/>
        <v xml:space="preserve">
G14</v>
      </c>
      <c r="X71" s="33">
        <f t="shared" si="157"/>
        <v>0</v>
      </c>
      <c r="Y71" s="32">
        <f t="shared" si="158"/>
        <v>0</v>
      </c>
      <c r="Z71" s="32">
        <f t="shared" si="159"/>
        <v>0</v>
      </c>
      <c r="AA71" s="32">
        <f t="shared" si="160"/>
        <v>0</v>
      </c>
      <c r="AB71" s="32">
        <f t="shared" si="161"/>
        <v>5</v>
      </c>
      <c r="AC71" s="32">
        <f t="shared" si="162"/>
        <v>4</v>
      </c>
      <c r="AD71" s="32">
        <f t="shared" si="163"/>
        <v>2</v>
      </c>
      <c r="AE71" s="32">
        <f t="shared" si="164"/>
        <v>3</v>
      </c>
      <c r="AF71" s="32">
        <f t="shared" si="165"/>
        <v>1</v>
      </c>
      <c r="AG71" s="32">
        <f t="shared" si="166"/>
        <v>6</v>
      </c>
      <c r="AH71" s="32">
        <f t="shared" si="167"/>
        <v>0</v>
      </c>
      <c r="AI71" s="32">
        <f t="shared" si="168"/>
        <v>0</v>
      </c>
      <c r="AJ71" s="33">
        <f t="shared" si="169"/>
        <v>0</v>
      </c>
      <c r="AK71" s="32">
        <f t="shared" si="170"/>
        <v>0</v>
      </c>
      <c r="AL71" s="32">
        <f t="shared" si="171"/>
        <v>0</v>
      </c>
      <c r="AM71" s="32">
        <f t="shared" si="172"/>
        <v>0</v>
      </c>
      <c r="AN71" s="32">
        <f t="shared" si="173"/>
        <v>49.882954297393582</v>
      </c>
      <c r="AO71" s="32">
        <f t="shared" si="174"/>
        <v>90.018223978234843</v>
      </c>
      <c r="AP71" s="32">
        <f t="shared" si="175"/>
        <v>95.540285312187109</v>
      </c>
      <c r="AQ71" s="32">
        <f t="shared" si="176"/>
        <v>91.536263991352214</v>
      </c>
      <c r="AR71" s="32">
        <f t="shared" si="177"/>
        <v>100</v>
      </c>
      <c r="AS71" s="32">
        <f t="shared" si="178"/>
        <v>41.548139817020733</v>
      </c>
      <c r="AT71" s="32">
        <f t="shared" si="179"/>
        <v>0</v>
      </c>
      <c r="AU71" s="32">
        <f t="shared" si="180"/>
        <v>0</v>
      </c>
      <c r="AV71" s="7">
        <f t="array" ref="AV71">_xlfn.IFS(BK71=0,0,BK71&gt;0,(LOG(0.01*BZ71/10^-BK71)))</f>
        <v>0</v>
      </c>
      <c r="AW71" s="8">
        <f t="array" ref="AW71">_xlfn.IFS(BL71=0,0,BL71&gt;0,(LOG(0.01*CA71/10^-BL71)))</f>
        <v>0</v>
      </c>
      <c r="AX71" s="8">
        <f t="array" ref="AX71">_xlfn.IFS(BM71=0,0,BM71&gt;0,(LOG(0.01*CB71/10^-BM71)))</f>
        <v>0</v>
      </c>
      <c r="AY71" s="8">
        <f t="array" ref="AY71">_xlfn.IFS(BN71=0,0,BN71&gt;0,(LOG(0.01*CC71/10^-BN71)))</f>
        <v>0</v>
      </c>
      <c r="AZ71" s="8">
        <f t="array" ref="AZ71">_xlfn.IFS(BO71=0,0,BO71&gt;0,(LOG(0.01*CD71/10^-BO71)))</f>
        <v>12.30516325368966</v>
      </c>
      <c r="BA71" s="8">
        <f t="array" ref="BA71">_xlfn.IFS(BP71=0,0,BP71&gt;0,(LOG(0.01*CE71/10^-BP71)))</f>
        <v>22.205760614247708</v>
      </c>
      <c r="BB71" s="8">
        <f t="array" ref="BB71">_xlfn.IFS(BQ71=0,0,BQ71&gt;0,(LOG(0.01*CF71/10^-BQ71)))</f>
        <v>23.56794669901856</v>
      </c>
      <c r="BC71" s="8">
        <f t="array" ref="BC71">_xlfn.IFS(BR71=0,0,BR71&gt;0,(LOG(0.01*CG71/10^-BR71)))</f>
        <v>22.580231822903016</v>
      </c>
      <c r="BD71" s="8">
        <f t="array" ref="BD71">_xlfn.IFS(BS71=0,0,BS71&gt;0,(LOG(0.01*CH71/10^-BS71)))</f>
        <v>24.668072344569641</v>
      </c>
      <c r="BE71" s="8">
        <f t="array" ref="BE71">_xlfn.IFS(BT71=0,0,BT71&gt;0,(LOG(0.01*CI71/10^-BT71)))</f>
        <v>10.249125187885619</v>
      </c>
      <c r="BF71" s="8">
        <f t="array" ref="BF71">_xlfn.IFS(BU71=0,0,BU71&gt;0,(LOG(0.01*CJ71/10^-BU71)))</f>
        <v>0</v>
      </c>
      <c r="BG71" s="8">
        <f t="array" ref="BG71">_xlfn.IFS(BV71=0,0,BV71&gt;0,(LOG(0.01*CK71/10^-BV71)))</f>
        <v>0</v>
      </c>
      <c r="BH71" s="8">
        <f t="array" ref="BH71">_xlfn.IFS(BW71=0,0,BW71&gt;0,(LOG(0.01*CL71/10^-BW71)))</f>
        <v>4.6529176786194331</v>
      </c>
      <c r="BI71" s="8">
        <f t="array" ref="BI71">_xlfn.IFS(BX71=0,0,BX71&gt;0,(LOG(0.01*CM71/10^-BX71)))</f>
        <v>2.4871518395950987</v>
      </c>
      <c r="BJ71" s="8">
        <f t="array" ref="BJ71">_xlfn.IFS(BY71=0,0,BY71&gt;0,(LOG(0.01*CN71/10^-BY71)))</f>
        <v>9.7257640230421085</v>
      </c>
      <c r="BK71" s="33">
        <f t="shared" si="112"/>
        <v>0</v>
      </c>
      <c r="BL71" s="32">
        <f t="shared" si="113"/>
        <v>0</v>
      </c>
      <c r="BM71" s="32">
        <f t="shared" si="114"/>
        <v>0</v>
      </c>
      <c r="BN71" s="32">
        <f t="shared" si="115"/>
        <v>0</v>
      </c>
      <c r="BO71" s="32">
        <f t="shared" si="116"/>
        <v>13.414239482200646</v>
      </c>
      <c r="BP71" s="32">
        <f t="shared" si="117"/>
        <v>23.262761020881666</v>
      </c>
      <c r="BQ71" s="32">
        <f t="shared" si="118"/>
        <v>24.63613299505942</v>
      </c>
      <c r="BR71" s="32">
        <f t="shared" si="119"/>
        <v>23.651989639745704</v>
      </c>
      <c r="BS71" s="32">
        <f t="shared" si="120"/>
        <v>25.754788442809218</v>
      </c>
      <c r="BT71" s="32">
        <f t="shared" si="121"/>
        <v>11.349578256794752</v>
      </c>
      <c r="BU71" s="32">
        <f t="shared" si="122"/>
        <v>0</v>
      </c>
      <c r="BV71" s="32">
        <f t="shared" si="123"/>
        <v>0</v>
      </c>
      <c r="BW71" s="32">
        <f t="shared" si="124"/>
        <v>5.760322255790534</v>
      </c>
      <c r="BX71" s="32">
        <f t="shared" si="125"/>
        <v>3.6184486373165616</v>
      </c>
      <c r="BY71" s="32">
        <f t="shared" si="126"/>
        <v>10.813648293963254</v>
      </c>
      <c r="BZ71" s="38"/>
      <c r="CA71" s="36"/>
      <c r="CB71" s="36"/>
      <c r="CC71" s="36"/>
      <c r="CD71" s="36">
        <v>7.7789999999999999</v>
      </c>
      <c r="CE71" s="36">
        <v>8.77</v>
      </c>
      <c r="CF71" s="36">
        <v>8.5470000000000006</v>
      </c>
      <c r="CG71" s="36">
        <v>8.4770000000000003</v>
      </c>
      <c r="CH71" s="36">
        <v>8.19</v>
      </c>
      <c r="CI71" s="36">
        <v>7.9349999999999996</v>
      </c>
      <c r="CJ71" s="36"/>
      <c r="CK71" s="36"/>
      <c r="CL71" s="36">
        <v>7.8090000000000002</v>
      </c>
      <c r="CM71" s="36">
        <v>7.391</v>
      </c>
      <c r="CN71" s="36">
        <v>8.1679999999999993</v>
      </c>
      <c r="CO71" s="30"/>
      <c r="CP71" s="208"/>
      <c r="CQ71" s="212"/>
      <c r="CR71" s="159"/>
      <c r="CS71" s="159"/>
      <c r="CT71" s="159">
        <v>66.319999999999993</v>
      </c>
      <c r="CU71" s="159">
        <v>80.209999999999994</v>
      </c>
      <c r="CV71" s="159">
        <v>184.5</v>
      </c>
      <c r="CW71" s="159">
        <v>200.9</v>
      </c>
      <c r="CX71" s="159">
        <v>238</v>
      </c>
      <c r="CY71" s="159">
        <v>121.1</v>
      </c>
      <c r="CZ71" s="159"/>
      <c r="DA71" s="159"/>
      <c r="DB71" s="159">
        <v>171.6</v>
      </c>
      <c r="DC71" s="159">
        <v>51.78</v>
      </c>
      <c r="DD71" s="159">
        <v>247.2</v>
      </c>
      <c r="DE71" s="206" t="str">
        <f>IF(VLOOKUP($A71,'B-Ligands'!$A:$G,3,FALSE)="","",VLOOKUP($A71,'B-Ligands'!$A:$G,3,FALSE))</f>
        <v/>
      </c>
      <c r="DF71" s="207" t="str">
        <f>IF(VLOOKUP($A71,'B-Ligands'!$A:$G,4,FALSE)="","",VLOOKUP($A71,'B-Ligands'!$A:$G,4,FALSE))</f>
        <v>Serotonin</v>
      </c>
      <c r="DG71" s="158">
        <v>37.609143175773511</v>
      </c>
      <c r="DH71" s="159">
        <v>38.235766267096857</v>
      </c>
      <c r="DI71" s="159">
        <v>36.685363697720788</v>
      </c>
      <c r="DJ71" s="159">
        <v>51.139425125050487</v>
      </c>
      <c r="DK71" s="159">
        <v>10.249328339295696</v>
      </c>
      <c r="DL71" s="159">
        <v>11.827438194523737</v>
      </c>
      <c r="DM71" s="159">
        <v>26.030223264476934</v>
      </c>
      <c r="DN71" s="159">
        <v>16.749490105875182</v>
      </c>
      <c r="DO71" s="159">
        <v>20.763890013390974</v>
      </c>
      <c r="DP71" s="159">
        <v>18.706509137816301</v>
      </c>
      <c r="DQ71" s="159">
        <v>24.673781667676604</v>
      </c>
      <c r="DR71" s="159">
        <v>28.566116488693552</v>
      </c>
      <c r="DS71" s="159">
        <v>31.509827137419549</v>
      </c>
      <c r="DT71" s="159">
        <v>17.938137758720384</v>
      </c>
      <c r="DU71" s="159">
        <v>14.43498370800878</v>
      </c>
      <c r="DV71" s="75">
        <f t="shared" si="127"/>
        <v>0</v>
      </c>
      <c r="DW71" s="76">
        <f t="shared" si="128"/>
        <v>0</v>
      </c>
      <c r="DX71" s="76">
        <f t="shared" si="129"/>
        <v>0</v>
      </c>
      <c r="DY71" s="76">
        <f t="shared" si="130"/>
        <v>0</v>
      </c>
      <c r="DZ71" s="76">
        <f t="shared" si="131"/>
        <v>6.470667911547979</v>
      </c>
      <c r="EA71" s="76">
        <f t="shared" si="132"/>
        <v>6.7816883657137437</v>
      </c>
      <c r="EB71" s="76">
        <f t="shared" si="133"/>
        <v>7.0879146185343886</v>
      </c>
      <c r="EC71" s="76">
        <f t="shared" si="134"/>
        <v>11.99439497740476</v>
      </c>
      <c r="ED71" s="76">
        <f t="shared" si="135"/>
        <v>11.462206737105133</v>
      </c>
      <c r="EE71" s="76">
        <f t="shared" si="136"/>
        <v>6.4736824550118373</v>
      </c>
      <c r="EF71" s="76">
        <f t="shared" si="137"/>
        <v>0</v>
      </c>
      <c r="EG71" s="76">
        <f t="shared" si="138"/>
        <v>0</v>
      </c>
      <c r="EH71" s="76">
        <f t="shared" si="139"/>
        <v>5.4459200696856929</v>
      </c>
      <c r="EI71" s="76">
        <f t="shared" si="140"/>
        <v>2.8865872643233468</v>
      </c>
      <c r="EJ71" s="76">
        <f t="shared" si="141"/>
        <v>17.125062625657772</v>
      </c>
    </row>
    <row r="72" spans="1:140" s="29" customFormat="1" x14ac:dyDescent="0.2">
      <c r="A72" s="35" t="s">
        <v>92</v>
      </c>
      <c r="B72" t="str">
        <f>IF(VLOOKUP($A72,'B-Ligands'!$A:$G,5,FALSE)="","",VLOOKUP($A72,'B-Ligands'!$A:$G,5,FALSE))</f>
        <v>Guide To Pharmacology</v>
      </c>
      <c r="C72" s="19">
        <f>IF(VLOOKUP($A72,'B-Ligands'!$A:$G,6,FALSE)="","",VLOOKUP($A72,'B-Ligands'!$A:$G,6,FALSE))</f>
        <v>2346</v>
      </c>
      <c r="D72" t="str">
        <f>IF(VLOOKUP($A72,'B-Ligands'!$A:$G,7,FALSE)="","",VLOOKUP($A72,'B-Ligands'!$A:$G,7,FALSE))</f>
        <v>Phys</v>
      </c>
      <c r="E72" s="20">
        <f t="shared" si="181"/>
        <v>1</v>
      </c>
      <c r="F72" s="19">
        <f t="shared" si="182"/>
        <v>1</v>
      </c>
      <c r="G72" s="19">
        <f t="shared" si="183"/>
        <v>1</v>
      </c>
      <c r="H72" s="19" t="str">
        <f t="shared" si="184"/>
        <v/>
      </c>
      <c r="I72" s="238">
        <f t="shared" si="142"/>
        <v>3</v>
      </c>
      <c r="J72" s="174" t="str">
        <f t="shared" si="143"/>
        <v xml:space="preserve">
Gs
</v>
      </c>
      <c r="K72" s="20">
        <f t="shared" si="144"/>
        <v>1</v>
      </c>
      <c r="L72" s="19">
        <f t="shared" si="145"/>
        <v>3</v>
      </c>
      <c r="M72" s="19">
        <f t="shared" si="146"/>
        <v>2</v>
      </c>
      <c r="N72" s="19">
        <f t="shared" si="147"/>
        <v>0</v>
      </c>
      <c r="O72" s="20">
        <f t="shared" si="148"/>
        <v>100</v>
      </c>
      <c r="P72" s="19">
        <f t="shared" si="149"/>
        <v>17.108620689582523</v>
      </c>
      <c r="Q72" s="19">
        <f t="shared" si="150"/>
        <v>28.723838618238091</v>
      </c>
      <c r="R72" s="19">
        <f t="shared" si="151"/>
        <v>0</v>
      </c>
      <c r="S72" s="20">
        <f t="shared" si="152"/>
        <v>66.626448942824894</v>
      </c>
      <c r="T72" s="21">
        <f t="shared" si="153"/>
        <v>11.398866428566274</v>
      </c>
      <c r="U72" s="21">
        <f t="shared" si="154"/>
        <v>19.137673671399821</v>
      </c>
      <c r="V72" s="21">
        <f t="shared" si="155"/>
        <v>0</v>
      </c>
      <c r="W72" s="174" t="str">
        <f t="shared" si="156"/>
        <v xml:space="preserve">
GsL</v>
      </c>
      <c r="X72" s="33">
        <f t="shared" si="157"/>
        <v>1</v>
      </c>
      <c r="Y72" s="32">
        <f t="shared" si="158"/>
        <v>4</v>
      </c>
      <c r="Z72" s="32">
        <f t="shared" si="159"/>
        <v>5</v>
      </c>
      <c r="AA72" s="32">
        <f t="shared" si="160"/>
        <v>0</v>
      </c>
      <c r="AB72" s="32">
        <f t="shared" si="161"/>
        <v>0</v>
      </c>
      <c r="AC72" s="32">
        <f t="shared" si="162"/>
        <v>0</v>
      </c>
      <c r="AD72" s="32">
        <f t="shared" si="163"/>
        <v>2</v>
      </c>
      <c r="AE72" s="32">
        <f t="shared" si="164"/>
        <v>3</v>
      </c>
      <c r="AF72" s="32">
        <f t="shared" si="165"/>
        <v>7</v>
      </c>
      <c r="AG72" s="32">
        <f t="shared" si="166"/>
        <v>6</v>
      </c>
      <c r="AH72" s="32">
        <f t="shared" si="167"/>
        <v>0</v>
      </c>
      <c r="AI72" s="32">
        <f t="shared" si="168"/>
        <v>0</v>
      </c>
      <c r="AJ72" s="33">
        <f t="shared" si="169"/>
        <v>100</v>
      </c>
      <c r="AK72" s="32">
        <f t="shared" si="170"/>
        <v>17.108620689582523</v>
      </c>
      <c r="AL72" s="32">
        <f t="shared" si="171"/>
        <v>16.16594486083476</v>
      </c>
      <c r="AM72" s="32">
        <f t="shared" si="172"/>
        <v>0</v>
      </c>
      <c r="AN72" s="32">
        <f t="shared" si="173"/>
        <v>0</v>
      </c>
      <c r="AO72" s="32">
        <f t="shared" si="174"/>
        <v>0</v>
      </c>
      <c r="AP72" s="32">
        <f t="shared" si="175"/>
        <v>28.723838618238091</v>
      </c>
      <c r="AQ72" s="32">
        <f t="shared" si="176"/>
        <v>27.299834954126496</v>
      </c>
      <c r="AR72" s="32">
        <f t="shared" si="177"/>
        <v>8.1466474571538878</v>
      </c>
      <c r="AS72" s="32">
        <f t="shared" si="178"/>
        <v>13.799075752392961</v>
      </c>
      <c r="AT72" s="32">
        <f t="shared" si="179"/>
        <v>0</v>
      </c>
      <c r="AU72" s="32">
        <f t="shared" si="180"/>
        <v>0</v>
      </c>
      <c r="AV72" s="7">
        <f t="array" ref="AV72">_xlfn.IFS(BK72=0,0,BK72&gt;0,(LOG(0.01*BZ72/10^-BK72)))</f>
        <v>66.626448942824894</v>
      </c>
      <c r="AW72" s="8">
        <f t="array" ref="AW72">_xlfn.IFS(BL72=0,0,BL72&gt;0,(LOG(0.01*CA72/10^-BL72)))</f>
        <v>11.398866428566274</v>
      </c>
      <c r="AX72" s="8">
        <f t="array" ref="AX72">_xlfn.IFS(BM72=0,0,BM72&gt;0,(LOG(0.01*CB72/10^-BM72)))</f>
        <v>10.770794998829297</v>
      </c>
      <c r="AY72" s="8">
        <f t="array" ref="AY72">_xlfn.IFS(BN72=0,0,BN72&gt;0,(LOG(0.01*CC72/10^-BN72)))</f>
        <v>0</v>
      </c>
      <c r="AZ72" s="8">
        <f t="array" ref="AZ72">_xlfn.IFS(BO72=0,0,BO72&gt;0,(LOG(0.01*CD72/10^-BO72)))</f>
        <v>0</v>
      </c>
      <c r="BA72" s="8">
        <f t="array" ref="BA72">_xlfn.IFS(BP72=0,0,BP72&gt;0,(LOG(0.01*CE72/10^-BP72)))</f>
        <v>0</v>
      </c>
      <c r="BB72" s="8">
        <f t="array" ref="BB72">_xlfn.IFS(BQ72=0,0,BQ72&gt;0,(LOG(0.01*CF72/10^-BQ72)))</f>
        <v>19.137673671399821</v>
      </c>
      <c r="BC72" s="8">
        <f t="array" ref="BC72">_xlfn.IFS(BR72=0,0,BR72&gt;0,(LOG(0.01*CG72/10^-BR72)))</f>
        <v>18.188910597186553</v>
      </c>
      <c r="BD72" s="8">
        <f t="array" ref="BD72">_xlfn.IFS(BS72=0,0,BS72&gt;0,(LOG(0.01*CH72/10^-BS72)))</f>
        <v>5.4278219085925778</v>
      </c>
      <c r="BE72" s="8">
        <f t="array" ref="BE72">_xlfn.IFS(BT72=0,0,BT72&gt;0,(LOG(0.01*CI72/10^-BT72)))</f>
        <v>9.1938341607498266</v>
      </c>
      <c r="BF72" s="8">
        <f t="array" ref="BF72">_xlfn.IFS(BU72=0,0,BU72&gt;0,(LOG(0.01*CJ72/10^-BU72)))</f>
        <v>0</v>
      </c>
      <c r="BG72" s="8">
        <f t="array" ref="BG72">_xlfn.IFS(BV72=0,0,BV72&gt;0,(LOG(0.01*CK72/10^-BV72)))</f>
        <v>0</v>
      </c>
      <c r="BH72" s="8">
        <f t="array" ref="BH72">_xlfn.IFS(BW72=0,0,BW72&gt;0,(LOG(0.01*CL72/10^-BW72)))</f>
        <v>0.273115377540397</v>
      </c>
      <c r="BI72" s="8">
        <f t="array" ref="BI72">_xlfn.IFS(BX72=0,0,BX72&gt;0,(LOG(0.01*CM72/10^-BX72)))</f>
        <v>10.954640880393175</v>
      </c>
      <c r="BJ72" s="8">
        <f t="array" ref="BJ72">_xlfn.IFS(BY72=0,0,BY72&gt;0,(LOG(0.01*CN72/10^-BY72)))</f>
        <v>0</v>
      </c>
      <c r="BK72" s="33">
        <f t="shared" si="112"/>
        <v>67.728107777097378</v>
      </c>
      <c r="BL72" s="32">
        <f t="shared" si="113"/>
        <v>12.686890574214518</v>
      </c>
      <c r="BM72" s="32">
        <f t="shared" si="114"/>
        <v>12.052293309962021</v>
      </c>
      <c r="BN72" s="32">
        <f t="shared" si="115"/>
        <v>0</v>
      </c>
      <c r="BO72" s="32">
        <f t="shared" si="116"/>
        <v>0</v>
      </c>
      <c r="BP72" s="32">
        <f t="shared" si="117"/>
        <v>0</v>
      </c>
      <c r="BQ72" s="32">
        <f t="shared" si="118"/>
        <v>20.309787688609962</v>
      </c>
      <c r="BR72" s="32">
        <f t="shared" si="119"/>
        <v>19.366611725924184</v>
      </c>
      <c r="BS72" s="32">
        <f t="shared" si="120"/>
        <v>6.6313169570392816</v>
      </c>
      <c r="BT72" s="32">
        <f t="shared" si="121"/>
        <v>10.374882849109653</v>
      </c>
      <c r="BU72" s="32">
        <f t="shared" si="122"/>
        <v>0</v>
      </c>
      <c r="BV72" s="32">
        <f t="shared" si="123"/>
        <v>0</v>
      </c>
      <c r="BW72" s="32">
        <f t="shared" si="124"/>
        <v>1.3890567304464585</v>
      </c>
      <c r="BX72" s="32">
        <f t="shared" si="125"/>
        <v>12.110412299091545</v>
      </c>
      <c r="BY72" s="32">
        <f t="shared" si="126"/>
        <v>0</v>
      </c>
      <c r="BZ72" s="38">
        <v>7.9130000000000003</v>
      </c>
      <c r="CA72" s="41">
        <v>5.1520000000000001</v>
      </c>
      <c r="CB72" s="41">
        <v>5.23</v>
      </c>
      <c r="CC72" s="36"/>
      <c r="CD72" s="39"/>
      <c r="CE72" s="39"/>
      <c r="CF72" s="36">
        <v>6.7279999999999998</v>
      </c>
      <c r="CG72" s="36">
        <v>6.6420000000000003</v>
      </c>
      <c r="CH72" s="36">
        <v>6.2590000000000003</v>
      </c>
      <c r="CI72" s="36">
        <v>6.5910000000000002</v>
      </c>
      <c r="CJ72" s="36"/>
      <c r="CK72" s="36"/>
      <c r="CL72" s="36">
        <v>7.657</v>
      </c>
      <c r="CM72" s="36">
        <v>6.9859999999999998</v>
      </c>
      <c r="CN72" s="39"/>
      <c r="CO72" s="217"/>
      <c r="CP72" s="158">
        <v>44.24</v>
      </c>
      <c r="CQ72" s="214">
        <v>117.1</v>
      </c>
      <c r="CR72" s="214">
        <v>82.51</v>
      </c>
      <c r="CS72" s="159"/>
      <c r="CT72" s="211"/>
      <c r="CU72" s="211"/>
      <c r="CV72" s="159">
        <v>152.1</v>
      </c>
      <c r="CW72" s="159">
        <v>164.5</v>
      </c>
      <c r="CX72" s="159">
        <v>61.28</v>
      </c>
      <c r="CY72" s="159">
        <v>110.7</v>
      </c>
      <c r="CZ72" s="159"/>
      <c r="DA72" s="159"/>
      <c r="DB72" s="159">
        <v>41.38</v>
      </c>
      <c r="DC72" s="159">
        <v>173.3</v>
      </c>
      <c r="DD72" s="211"/>
      <c r="DE72" s="206" t="str">
        <f>IF(VLOOKUP($A72,'B-Ligands'!$A:$G,3,FALSE)="","",VLOOKUP($A72,'B-Ligands'!$A:$G,3,FALSE))</f>
        <v/>
      </c>
      <c r="DF72" s="207" t="str">
        <f>IF(VLOOKUP($A72,'B-Ligands'!$A:$G,4,FALSE)="","",VLOOKUP($A72,'B-Ligands'!$A:$G,4,FALSE))</f>
        <v>pH (proton)</v>
      </c>
      <c r="DG72" s="158">
        <v>12.592696863505433</v>
      </c>
      <c r="DH72" s="159">
        <v>6.6038794577390751</v>
      </c>
      <c r="DI72" s="159">
        <v>1.5295155000707261</v>
      </c>
      <c r="DJ72" s="159">
        <v>8.7735322544101351</v>
      </c>
      <c r="DK72" s="159">
        <v>13.340899863647945</v>
      </c>
      <c r="DL72" s="159">
        <v>7.0349936014007257</v>
      </c>
      <c r="DM72" s="159">
        <v>5.3251833051694355</v>
      </c>
      <c r="DN72" s="159">
        <v>13.555079588092042</v>
      </c>
      <c r="DO72" s="159">
        <v>11.479779016344905</v>
      </c>
      <c r="DP72" s="159">
        <v>19.212980674155631</v>
      </c>
      <c r="DQ72" s="159">
        <v>4.5366568943246213</v>
      </c>
      <c r="DR72" s="159">
        <v>4.6114905107631889</v>
      </c>
      <c r="DS72" s="159">
        <v>7.0101103307287103</v>
      </c>
      <c r="DT72" s="159">
        <v>5.594183321919207</v>
      </c>
      <c r="DU72" s="159">
        <v>4.9956163089608348</v>
      </c>
      <c r="DV72" s="75">
        <f t="shared" si="127"/>
        <v>3.5131473805433049</v>
      </c>
      <c r="DW72" s="76">
        <f t="shared" si="128"/>
        <v>17.732001431790327</v>
      </c>
      <c r="DX72" s="76">
        <f t="shared" si="129"/>
        <v>53.945187215287895</v>
      </c>
      <c r="DY72" s="76">
        <f t="shared" si="130"/>
        <v>0</v>
      </c>
      <c r="DZ72" s="76">
        <f t="shared" si="131"/>
        <v>0</v>
      </c>
      <c r="EA72" s="76">
        <f t="shared" si="132"/>
        <v>0</v>
      </c>
      <c r="EB72" s="76">
        <f t="shared" si="133"/>
        <v>28.562397063843516</v>
      </c>
      <c r="EC72" s="76">
        <f t="shared" si="134"/>
        <v>12.135672013649486</v>
      </c>
      <c r="ED72" s="76">
        <f t="shared" si="135"/>
        <v>5.3380818492019371</v>
      </c>
      <c r="EE72" s="76">
        <f t="shared" si="136"/>
        <v>5.761729628391719</v>
      </c>
      <c r="EF72" s="76">
        <f t="shared" si="137"/>
        <v>0</v>
      </c>
      <c r="EG72" s="76">
        <f t="shared" si="138"/>
        <v>0</v>
      </c>
      <c r="EH72" s="76">
        <f t="shared" si="139"/>
        <v>5.9029028143268176</v>
      </c>
      <c r="EI72" s="76">
        <f t="shared" si="140"/>
        <v>30.978605817398499</v>
      </c>
      <c r="EJ72" s="76">
        <f t="shared" si="141"/>
        <v>0</v>
      </c>
    </row>
    <row r="73" spans="1:140" s="29" customFormat="1" x14ac:dyDescent="0.2">
      <c r="A73" s="35" t="s">
        <v>1</v>
      </c>
      <c r="B73" t="str">
        <f>IF(VLOOKUP($A73,'B-Ligands'!$A:$G,5,FALSE)="","",VLOOKUP($A73,'B-Ligands'!$A:$G,5,FALSE))</f>
        <v>Guide To Pharmacology</v>
      </c>
      <c r="C73" s="19">
        <f>IF(VLOOKUP($A73,'B-Ligands'!$A:$G,6,FALSE)="","",VLOOKUP($A73,'B-Ligands'!$A:$G,6,FALSE))</f>
        <v>2844</v>
      </c>
      <c r="D73" t="str">
        <f>IF(VLOOKUP($A73,'B-Ligands'!$A:$G,7,FALSE)="","",VLOOKUP($A73,'B-Ligands'!$A:$G,7,FALSE))</f>
        <v>Phys</v>
      </c>
      <c r="E73" s="20">
        <f t="shared" si="181"/>
        <v>1</v>
      </c>
      <c r="F73" s="19" t="str">
        <f t="shared" si="182"/>
        <v/>
      </c>
      <c r="G73" s="19">
        <f t="shared" si="183"/>
        <v>1</v>
      </c>
      <c r="H73" s="19">
        <f t="shared" si="184"/>
        <v>1</v>
      </c>
      <c r="I73" s="238">
        <f t="shared" si="142"/>
        <v>3</v>
      </c>
      <c r="J73" s="174" t="str">
        <f t="shared" si="143"/>
        <v xml:space="preserve">
G12/13
</v>
      </c>
      <c r="K73" s="20">
        <f t="shared" si="144"/>
        <v>2</v>
      </c>
      <c r="L73" s="19">
        <f t="shared" si="145"/>
        <v>0</v>
      </c>
      <c r="M73" s="19">
        <f t="shared" si="146"/>
        <v>3</v>
      </c>
      <c r="N73" s="19">
        <f t="shared" si="147"/>
        <v>1</v>
      </c>
      <c r="O73" s="20">
        <f t="shared" si="148"/>
        <v>57.114688517089881</v>
      </c>
      <c r="P73" s="19">
        <f t="shared" si="149"/>
        <v>0</v>
      </c>
      <c r="Q73" s="19">
        <f t="shared" si="150"/>
        <v>15.43737396618007</v>
      </c>
      <c r="R73" s="19">
        <f t="shared" si="151"/>
        <v>100</v>
      </c>
      <c r="S73" s="20">
        <f t="shared" si="152"/>
        <v>32.739871730823857</v>
      </c>
      <c r="T73" s="21">
        <f t="shared" si="153"/>
        <v>0</v>
      </c>
      <c r="U73" s="21">
        <f t="shared" si="154"/>
        <v>8.8491709687301139</v>
      </c>
      <c r="V73" s="21">
        <f t="shared" si="155"/>
        <v>57.323032972555588</v>
      </c>
      <c r="W73" s="174" t="str">
        <f t="shared" si="156"/>
        <v xml:space="preserve">
G12</v>
      </c>
      <c r="X73" s="33">
        <f t="shared" si="157"/>
        <v>2</v>
      </c>
      <c r="Y73" s="32">
        <f t="shared" si="158"/>
        <v>0</v>
      </c>
      <c r="Z73" s="32">
        <f t="shared" si="159"/>
        <v>0</v>
      </c>
      <c r="AA73" s="32">
        <f t="shared" si="160"/>
        <v>0</v>
      </c>
      <c r="AB73" s="32">
        <f t="shared" si="161"/>
        <v>0</v>
      </c>
      <c r="AC73" s="32">
        <f t="shared" si="162"/>
        <v>0</v>
      </c>
      <c r="AD73" s="32">
        <f t="shared" si="163"/>
        <v>0</v>
      </c>
      <c r="AE73" s="32">
        <f t="shared" si="164"/>
        <v>0</v>
      </c>
      <c r="AF73" s="32">
        <f t="shared" si="165"/>
        <v>0</v>
      </c>
      <c r="AG73" s="32">
        <f t="shared" si="166"/>
        <v>4</v>
      </c>
      <c r="AH73" s="32">
        <f t="shared" si="167"/>
        <v>1</v>
      </c>
      <c r="AI73" s="32">
        <f t="shared" si="168"/>
        <v>3</v>
      </c>
      <c r="AJ73" s="33">
        <f t="shared" si="169"/>
        <v>57.114688517089881</v>
      </c>
      <c r="AK73" s="32">
        <f t="shared" si="170"/>
        <v>0</v>
      </c>
      <c r="AL73" s="32">
        <f t="shared" si="171"/>
        <v>0</v>
      </c>
      <c r="AM73" s="32">
        <f t="shared" si="172"/>
        <v>0</v>
      </c>
      <c r="AN73" s="32">
        <f t="shared" si="173"/>
        <v>0</v>
      </c>
      <c r="AO73" s="32">
        <f t="shared" si="174"/>
        <v>0</v>
      </c>
      <c r="AP73" s="32">
        <f t="shared" si="175"/>
        <v>0</v>
      </c>
      <c r="AQ73" s="32">
        <f t="shared" si="176"/>
        <v>0</v>
      </c>
      <c r="AR73" s="32">
        <f t="shared" si="177"/>
        <v>0</v>
      </c>
      <c r="AS73" s="32">
        <f t="shared" si="178"/>
        <v>15.43737396618007</v>
      </c>
      <c r="AT73" s="32">
        <f t="shared" si="179"/>
        <v>100</v>
      </c>
      <c r="AU73" s="32">
        <f t="shared" si="180"/>
        <v>33.634353165061526</v>
      </c>
      <c r="AV73" s="7">
        <f t="array" ref="AV73">_xlfn.IFS(BK73=0,0,BK73&gt;0,(LOG(0.01*BZ73/10^-BK73)))</f>
        <v>32.739871730823857</v>
      </c>
      <c r="AW73" s="8">
        <f t="array" ref="AW73">_xlfn.IFS(BL73=0,0,BL73&gt;0,(LOG(0.01*CA73/10^-BL73)))</f>
        <v>0</v>
      </c>
      <c r="AX73" s="8">
        <f t="array" ref="AX73">_xlfn.IFS(BM73=0,0,BM73&gt;0,(LOG(0.01*CB73/10^-BM73)))</f>
        <v>0</v>
      </c>
      <c r="AY73" s="8">
        <f t="array" ref="AY73">_xlfn.IFS(BN73=0,0,BN73&gt;0,(LOG(0.01*CC73/10^-BN73)))</f>
        <v>0</v>
      </c>
      <c r="AZ73" s="8">
        <f t="array" ref="AZ73">_xlfn.IFS(BO73=0,0,BO73&gt;0,(LOG(0.01*CD73/10^-BO73)))</f>
        <v>0</v>
      </c>
      <c r="BA73" s="8">
        <f t="array" ref="BA73">_xlfn.IFS(BP73=0,0,BP73&gt;0,(LOG(0.01*CE73/10^-BP73)))</f>
        <v>0</v>
      </c>
      <c r="BB73" s="8">
        <f t="array" ref="BB73">_xlfn.IFS(BQ73=0,0,BQ73&gt;0,(LOG(0.01*CF73/10^-BQ73)))</f>
        <v>0</v>
      </c>
      <c r="BC73" s="8">
        <f t="array" ref="BC73">_xlfn.IFS(BR73=0,0,BR73&gt;0,(LOG(0.01*CG73/10^-BR73)))</f>
        <v>0</v>
      </c>
      <c r="BD73" s="8">
        <f t="array" ref="BD73">_xlfn.IFS(BS73=0,0,BS73&gt;0,(LOG(0.01*CH73/10^-BS73)))</f>
        <v>0</v>
      </c>
      <c r="BE73" s="8">
        <f t="array" ref="BE73">_xlfn.IFS(BT73=0,0,BT73&gt;0,(LOG(0.01*CI73/10^-BT73)))</f>
        <v>8.8491709687301139</v>
      </c>
      <c r="BF73" s="8">
        <f t="array" ref="BF73">_xlfn.IFS(BU73=0,0,BU73&gt;0,(LOG(0.01*CJ73/10^-BU73)))</f>
        <v>57.323032972555588</v>
      </c>
      <c r="BG73" s="8">
        <f t="array" ref="BG73">_xlfn.IFS(BV73=0,0,BV73&gt;0,(LOG(0.01*CK73/10^-BV73)))</f>
        <v>19.280231354914012</v>
      </c>
      <c r="BH73" s="8">
        <f t="array" ref="BH73">_xlfn.IFS(BW73=0,0,BW73&gt;0,(LOG(0.01*CL73/10^-BW73)))</f>
        <v>0</v>
      </c>
      <c r="BI73" s="8">
        <f t="array" ref="BI73">_xlfn.IFS(BX73=0,0,BX73&gt;0,(LOG(0.01*CM73/10^-BX73)))</f>
        <v>0</v>
      </c>
      <c r="BJ73" s="8">
        <f t="array" ref="BJ73">_xlfn.IFS(BY73=0,0,BY73&gt;0,(LOG(0.01*CN73/10^-BY73)))</f>
        <v>0</v>
      </c>
      <c r="BK73" s="33">
        <f t="shared" si="112"/>
        <v>33.940600122473981</v>
      </c>
      <c r="BL73" s="32">
        <f t="shared" si="113"/>
        <v>0</v>
      </c>
      <c r="BM73" s="32">
        <f t="shared" si="114"/>
        <v>0</v>
      </c>
      <c r="BN73" s="32">
        <f t="shared" si="115"/>
        <v>0</v>
      </c>
      <c r="BO73" s="32">
        <f t="shared" si="116"/>
        <v>0</v>
      </c>
      <c r="BP73" s="32">
        <f t="shared" si="117"/>
        <v>0</v>
      </c>
      <c r="BQ73" s="32">
        <f t="shared" si="118"/>
        <v>0</v>
      </c>
      <c r="BR73" s="32">
        <f t="shared" si="119"/>
        <v>0</v>
      </c>
      <c r="BS73" s="32">
        <f t="shared" si="120"/>
        <v>0</v>
      </c>
      <c r="BT73" s="32">
        <f t="shared" si="121"/>
        <v>10.028116213683225</v>
      </c>
      <c r="BU73" s="32">
        <f t="shared" si="122"/>
        <v>58.491803278688522</v>
      </c>
      <c r="BV73" s="32">
        <f t="shared" si="123"/>
        <v>20.489946190880765</v>
      </c>
      <c r="BW73" s="32">
        <f t="shared" si="124"/>
        <v>0</v>
      </c>
      <c r="BX73" s="32">
        <f t="shared" si="125"/>
        <v>0</v>
      </c>
      <c r="BY73" s="32">
        <f t="shared" si="126"/>
        <v>0</v>
      </c>
      <c r="BZ73" s="31">
        <v>6.2990000000000004</v>
      </c>
      <c r="CA73" s="30"/>
      <c r="CB73" s="30"/>
      <c r="CC73" s="30"/>
      <c r="CD73" s="30"/>
      <c r="CE73" s="30"/>
      <c r="CF73" s="30"/>
      <c r="CG73" s="30"/>
      <c r="CH73" s="30"/>
      <c r="CI73" s="30">
        <v>6.6230000000000002</v>
      </c>
      <c r="CJ73" s="30">
        <v>6.78</v>
      </c>
      <c r="CK73" s="30">
        <v>6.17</v>
      </c>
      <c r="CL73" s="30"/>
      <c r="CM73" s="30"/>
      <c r="CN73" s="30"/>
      <c r="CO73" s="30"/>
      <c r="CP73" s="160">
        <v>22.17</v>
      </c>
      <c r="CQ73" s="161"/>
      <c r="CR73" s="161"/>
      <c r="CS73" s="161"/>
      <c r="CT73" s="161"/>
      <c r="CU73" s="161"/>
      <c r="CV73" s="161"/>
      <c r="CW73" s="161"/>
      <c r="CX73" s="161"/>
      <c r="CY73" s="161">
        <v>107</v>
      </c>
      <c r="CZ73" s="161">
        <v>71.36</v>
      </c>
      <c r="DA73" s="161">
        <v>144.69999999999999</v>
      </c>
      <c r="DB73" s="161"/>
      <c r="DC73" s="161"/>
      <c r="DD73" s="161"/>
      <c r="DE73" s="206" t="str">
        <f>IF(VLOOKUP($A73,'B-Ligands'!$A:$G,3,FALSE)="","",VLOOKUP($A73,'B-Ligands'!$A:$G,3,FALSE))</f>
        <v/>
      </c>
      <c r="DF73" s="207" t="str">
        <f>IF(VLOOKUP($A73,'B-Ligands'!$A:$G,4,FALSE)="","",VLOOKUP($A73,'B-Ligands'!$A:$G,4,FALSE))</f>
        <v>Adenosine</v>
      </c>
      <c r="DG73" s="160">
        <v>6.8620018845018711</v>
      </c>
      <c r="DH73" s="161">
        <v>20.059501307790971</v>
      </c>
      <c r="DI73" s="161">
        <v>6.8961452093185338</v>
      </c>
      <c r="DJ73" s="161">
        <v>7.8412829007139653</v>
      </c>
      <c r="DK73" s="161">
        <v>8.4020886411477953</v>
      </c>
      <c r="DL73" s="161">
        <v>51.092202049548277</v>
      </c>
      <c r="DM73" s="161">
        <v>24.821511399293755</v>
      </c>
      <c r="DN73" s="161">
        <v>27.264179722909162</v>
      </c>
      <c r="DO73" s="161">
        <v>18.798361664082368</v>
      </c>
      <c r="DP73" s="161">
        <v>13.145216478618737</v>
      </c>
      <c r="DQ73" s="161">
        <v>18.879752931160841</v>
      </c>
      <c r="DR73" s="161">
        <v>14.191216555663997</v>
      </c>
      <c r="DS73" s="161">
        <v>9.1803377375357957</v>
      </c>
      <c r="DT73" s="161">
        <v>19.537000053848185</v>
      </c>
      <c r="DU73" s="161">
        <v>38.611431509757679</v>
      </c>
      <c r="DV73" s="75">
        <f t="shared" si="127"/>
        <v>3.2308356035389481</v>
      </c>
      <c r="DW73" s="76">
        <f t="shared" si="128"/>
        <v>0</v>
      </c>
      <c r="DX73" s="76">
        <f t="shared" si="129"/>
        <v>0</v>
      </c>
      <c r="DY73" s="76">
        <f t="shared" si="130"/>
        <v>0</v>
      </c>
      <c r="DZ73" s="76">
        <f t="shared" si="131"/>
        <v>0</v>
      </c>
      <c r="EA73" s="76">
        <f t="shared" si="132"/>
        <v>0</v>
      </c>
      <c r="EB73" s="76">
        <f t="shared" si="133"/>
        <v>0</v>
      </c>
      <c r="EC73" s="76">
        <f t="shared" si="134"/>
        <v>0</v>
      </c>
      <c r="ED73" s="76">
        <f t="shared" si="135"/>
        <v>0</v>
      </c>
      <c r="EE73" s="76">
        <f t="shared" si="136"/>
        <v>8.1398431265122273</v>
      </c>
      <c r="EF73" s="76">
        <f t="shared" si="137"/>
        <v>3.77971047927333</v>
      </c>
      <c r="EG73" s="76">
        <f t="shared" si="138"/>
        <v>10.196447882563481</v>
      </c>
      <c r="EH73" s="76">
        <f t="shared" si="139"/>
        <v>0</v>
      </c>
      <c r="EI73" s="76">
        <f t="shared" si="140"/>
        <v>0</v>
      </c>
      <c r="EJ73" s="76">
        <f t="shared" si="141"/>
        <v>0</v>
      </c>
    </row>
    <row r="74" spans="1:140" s="29" customFormat="1" x14ac:dyDescent="0.2">
      <c r="A74" s="35" t="s">
        <v>204</v>
      </c>
      <c r="B74" t="str">
        <f>IF(VLOOKUP($A74,'B-Ligands'!$A:$G,5,FALSE)="","",VLOOKUP($A74,'B-Ligands'!$A:$G,5,FALSE))</f>
        <v>Guide To Pharmacology</v>
      </c>
      <c r="C74" s="19">
        <f>IF(VLOOKUP($A74,'B-Ligands'!$A:$G,6,FALSE)="","",VLOOKUP($A74,'B-Ligands'!$A:$G,6,FALSE))</f>
        <v>1883</v>
      </c>
      <c r="D74" t="str">
        <f>IF(VLOOKUP($A74,'B-Ligands'!$A:$G,7,FALSE)="","",VLOOKUP($A74,'B-Ligands'!$A:$G,7,FALSE))</f>
        <v>Phys</v>
      </c>
      <c r="E74" s="20">
        <f t="shared" si="181"/>
        <v>1</v>
      </c>
      <c r="F74" s="19">
        <f t="shared" si="182"/>
        <v>1</v>
      </c>
      <c r="G74" s="19">
        <f t="shared" si="183"/>
        <v>1</v>
      </c>
      <c r="H74" s="19">
        <f t="shared" si="184"/>
        <v>1</v>
      </c>
      <c r="I74" s="238">
        <f t="shared" si="142"/>
        <v>4</v>
      </c>
      <c r="J74" s="174" t="str">
        <f t="shared" si="143"/>
        <v xml:space="preserve">
Gs
</v>
      </c>
      <c r="K74" s="20">
        <f t="shared" si="144"/>
        <v>1</v>
      </c>
      <c r="L74" s="19">
        <f t="shared" si="145"/>
        <v>4</v>
      </c>
      <c r="M74" s="19">
        <f t="shared" si="146"/>
        <v>3</v>
      </c>
      <c r="N74" s="19">
        <f t="shared" si="147"/>
        <v>2</v>
      </c>
      <c r="O74" s="20">
        <f t="shared" si="148"/>
        <v>100</v>
      </c>
      <c r="P74" s="19">
        <f t="shared" si="149"/>
        <v>10.749841262793382</v>
      </c>
      <c r="Q74" s="19">
        <f t="shared" si="150"/>
        <v>10.772936764411863</v>
      </c>
      <c r="R74" s="19">
        <f t="shared" si="151"/>
        <v>53.099259351803006</v>
      </c>
      <c r="S74" s="20">
        <f t="shared" si="152"/>
        <v>70.362679291907341</v>
      </c>
      <c r="T74" s="21">
        <f t="shared" si="153"/>
        <v>7.5638763321284292</v>
      </c>
      <c r="U74" s="21">
        <f t="shared" si="154"/>
        <v>7.5801269458630989</v>
      </c>
      <c r="V74" s="21">
        <f t="shared" si="155"/>
        <v>37.36206156408727</v>
      </c>
      <c r="W74" s="174" t="str">
        <f t="shared" si="156"/>
        <v xml:space="preserve">
GsL</v>
      </c>
      <c r="X74" s="33">
        <f t="shared" si="157"/>
        <v>1</v>
      </c>
      <c r="Y74" s="32">
        <f t="shared" si="158"/>
        <v>0</v>
      </c>
      <c r="Z74" s="32">
        <f t="shared" si="159"/>
        <v>0</v>
      </c>
      <c r="AA74" s="32">
        <f t="shared" si="160"/>
        <v>0</v>
      </c>
      <c r="AB74" s="32">
        <f t="shared" si="161"/>
        <v>0</v>
      </c>
      <c r="AC74" s="32">
        <f t="shared" si="162"/>
        <v>4</v>
      </c>
      <c r="AD74" s="32">
        <f t="shared" si="163"/>
        <v>0</v>
      </c>
      <c r="AE74" s="32">
        <f t="shared" si="164"/>
        <v>0</v>
      </c>
      <c r="AF74" s="32">
        <f t="shared" si="165"/>
        <v>0</v>
      </c>
      <c r="AG74" s="32">
        <f t="shared" si="166"/>
        <v>3</v>
      </c>
      <c r="AH74" s="32">
        <f t="shared" si="167"/>
        <v>2</v>
      </c>
      <c r="AI74" s="32">
        <f t="shared" si="168"/>
        <v>0</v>
      </c>
      <c r="AJ74" s="33">
        <f t="shared" si="169"/>
        <v>100</v>
      </c>
      <c r="AK74" s="32">
        <f t="shared" si="170"/>
        <v>0</v>
      </c>
      <c r="AL74" s="32">
        <f t="shared" si="171"/>
        <v>0</v>
      </c>
      <c r="AM74" s="32">
        <f t="shared" si="172"/>
        <v>0</v>
      </c>
      <c r="AN74" s="32">
        <f t="shared" si="173"/>
        <v>0</v>
      </c>
      <c r="AO74" s="32">
        <f t="shared" si="174"/>
        <v>10.749841262793382</v>
      </c>
      <c r="AP74" s="32">
        <f t="shared" si="175"/>
        <v>0</v>
      </c>
      <c r="AQ74" s="32">
        <f t="shared" si="176"/>
        <v>0</v>
      </c>
      <c r="AR74" s="32">
        <f t="shared" si="177"/>
        <v>0</v>
      </c>
      <c r="AS74" s="32">
        <f t="shared" si="178"/>
        <v>10.772936764411863</v>
      </c>
      <c r="AT74" s="32">
        <f t="shared" si="179"/>
        <v>53.099259351803006</v>
      </c>
      <c r="AU74" s="32">
        <f t="shared" si="180"/>
        <v>0</v>
      </c>
      <c r="AV74" s="7">
        <f t="array" ref="AV74">_xlfn.IFS(BK74=0,0,BK74&gt;0,(LOG(0.01*BZ74/10^-BK74)))</f>
        <v>70.362679291907341</v>
      </c>
      <c r="AW74" s="8">
        <f t="array" ref="AW74">_xlfn.IFS(BL74=0,0,BL74&gt;0,(LOG(0.01*CA74/10^-BL74)))</f>
        <v>0</v>
      </c>
      <c r="AX74" s="8">
        <f t="array" ref="AX74">_xlfn.IFS(BM74=0,0,BM74&gt;0,(LOG(0.01*CB74/10^-BM74)))</f>
        <v>0</v>
      </c>
      <c r="AY74" s="8">
        <f t="array" ref="AY74">_xlfn.IFS(BN74=0,0,BN74&gt;0,(LOG(0.01*CC74/10^-BN74)))</f>
        <v>0</v>
      </c>
      <c r="AZ74" s="8">
        <f t="array" ref="AZ74">_xlfn.IFS(BO74=0,0,BO74&gt;0,(LOG(0.01*CD74/10^-BO74)))</f>
        <v>0</v>
      </c>
      <c r="BA74" s="8">
        <f t="array" ref="BA74">_xlfn.IFS(BP74=0,0,BP74&gt;0,(LOG(0.01*CE74/10^-BP74)))</f>
        <v>7.5638763321284292</v>
      </c>
      <c r="BB74" s="8">
        <f t="array" ref="BB74">_xlfn.IFS(BQ74=0,0,BQ74&gt;0,(LOG(0.01*CF74/10^-BQ74)))</f>
        <v>0</v>
      </c>
      <c r="BC74" s="8">
        <f t="array" ref="BC74">_xlfn.IFS(BR74=0,0,BR74&gt;0,(LOG(0.01*CG74/10^-BR74)))</f>
        <v>0</v>
      </c>
      <c r="BD74" s="8">
        <f t="array" ref="BD74">_xlfn.IFS(BS74=0,0,BS74&gt;0,(LOG(0.01*CH74/10^-BS74)))</f>
        <v>0</v>
      </c>
      <c r="BE74" s="8">
        <f t="array" ref="BE74">_xlfn.IFS(BT74=0,0,BT74&gt;0,(LOG(0.01*CI74/10^-BT74)))</f>
        <v>7.5801269458630989</v>
      </c>
      <c r="BF74" s="8">
        <f t="array" ref="BF74">_xlfn.IFS(BU74=0,0,BU74&gt;0,(LOG(0.01*CJ74/10^-BU74)))</f>
        <v>37.36206156408727</v>
      </c>
      <c r="BG74" s="8">
        <f t="array" ref="BG74">_xlfn.IFS(BV74=0,0,BV74&gt;0,(LOG(0.01*CK74/10^-BV74)))</f>
        <v>0</v>
      </c>
      <c r="BH74" s="8">
        <f t="array" ref="BH74">_xlfn.IFS(BW74=0,0,BW74&gt;0,(LOG(0.01*CL74/10^-BW74)))</f>
        <v>2.4325784012503493</v>
      </c>
      <c r="BI74" s="8">
        <f t="array" ref="BI74">_xlfn.IFS(BX74=0,0,BX74&gt;0,(LOG(0.01*CM74/10^-BX74)))</f>
        <v>3.0169511245247782</v>
      </c>
      <c r="BJ74" s="8">
        <f t="array" ref="BJ74">_xlfn.IFS(BY74=0,0,BY74&gt;0,(LOG(0.01*CN74/10^-BY74)))</f>
        <v>3.2367452370540719</v>
      </c>
      <c r="BK74" s="33">
        <f t="shared" si="112"/>
        <v>71.387017758726273</v>
      </c>
      <c r="BL74" s="32">
        <f t="shared" si="113"/>
        <v>0</v>
      </c>
      <c r="BM74" s="32">
        <f t="shared" si="114"/>
        <v>0</v>
      </c>
      <c r="BN74" s="32">
        <f t="shared" si="115"/>
        <v>0</v>
      </c>
      <c r="BO74" s="32">
        <f t="shared" si="116"/>
        <v>0</v>
      </c>
      <c r="BP74" s="32">
        <f t="shared" si="117"/>
        <v>8.7558004640371223</v>
      </c>
      <c r="BQ74" s="32">
        <f t="shared" si="118"/>
        <v>0</v>
      </c>
      <c r="BR74" s="32">
        <f t="shared" si="119"/>
        <v>0</v>
      </c>
      <c r="BS74" s="32">
        <f t="shared" si="120"/>
        <v>0</v>
      </c>
      <c r="BT74" s="32">
        <f t="shared" si="121"/>
        <v>8.7591377694470474</v>
      </c>
      <c r="BU74" s="32">
        <f t="shared" si="122"/>
        <v>38.557377049180324</v>
      </c>
      <c r="BV74" s="32">
        <f t="shared" si="123"/>
        <v>0</v>
      </c>
      <c r="BW74" s="32">
        <f t="shared" si="124"/>
        <v>3.6186639812017454</v>
      </c>
      <c r="BX74" s="32">
        <f t="shared" si="125"/>
        <v>4.1558350803633823</v>
      </c>
      <c r="BY74" s="32">
        <f t="shared" si="126"/>
        <v>4.3963254593175849</v>
      </c>
      <c r="BZ74" s="38">
        <v>9.4550000000000001</v>
      </c>
      <c r="CA74" s="36"/>
      <c r="CB74" s="36"/>
      <c r="CC74" s="36"/>
      <c r="CD74" s="36"/>
      <c r="CE74" s="36">
        <v>6.4279999999999999</v>
      </c>
      <c r="CF74" s="36"/>
      <c r="CG74" s="36"/>
      <c r="CH74" s="36"/>
      <c r="CI74" s="36">
        <v>6.6219999999999999</v>
      </c>
      <c r="CJ74" s="36">
        <v>6.3780000000000001</v>
      </c>
      <c r="CK74" s="36"/>
      <c r="CL74" s="36">
        <v>6.5149999999999997</v>
      </c>
      <c r="CM74" s="36">
        <v>7.2629999999999999</v>
      </c>
      <c r="CN74" s="36">
        <v>6.9249999999999998</v>
      </c>
      <c r="CO74" s="30"/>
      <c r="CP74" s="158">
        <v>46.63</v>
      </c>
      <c r="CQ74" s="159"/>
      <c r="CR74" s="159"/>
      <c r="CS74" s="159"/>
      <c r="CT74" s="159"/>
      <c r="CU74" s="159">
        <v>30.19</v>
      </c>
      <c r="CV74" s="159"/>
      <c r="CW74" s="159"/>
      <c r="CX74" s="159"/>
      <c r="CY74" s="159">
        <v>93.46</v>
      </c>
      <c r="CZ74" s="159">
        <v>47.04</v>
      </c>
      <c r="DA74" s="159"/>
      <c r="DB74" s="159">
        <v>107.8</v>
      </c>
      <c r="DC74" s="159">
        <v>59.47</v>
      </c>
      <c r="DD74" s="159">
        <v>100.5</v>
      </c>
      <c r="DE74" s="206" t="str">
        <f>IF(VLOOKUP($A74,'B-Ligands'!$A:$G,3,FALSE)="","",VLOOKUP($A74,'B-Ligands'!$A:$G,3,FALSE))</f>
        <v>PGE2</v>
      </c>
      <c r="DF74" s="207" t="str">
        <f>IF(VLOOKUP($A74,'B-Ligands'!$A:$G,4,FALSE)="","",VLOOKUP($A74,'B-Ligands'!$A:$G,4,FALSE))</f>
        <v>Prostaglandin E3</v>
      </c>
      <c r="DG74" s="158">
        <v>7.4500113288050906</v>
      </c>
      <c r="DH74" s="159">
        <v>23.066411905926824</v>
      </c>
      <c r="DI74" s="159">
        <v>21.404358882482324</v>
      </c>
      <c r="DJ74" s="159">
        <v>17.945623585173035</v>
      </c>
      <c r="DK74" s="159">
        <v>6.1763139647307721</v>
      </c>
      <c r="DL74" s="159">
        <v>8.0772664718050358</v>
      </c>
      <c r="DM74" s="159">
        <v>6.2685026299550035</v>
      </c>
      <c r="DN74" s="159">
        <v>14.316570078170889</v>
      </c>
      <c r="DO74" s="159">
        <v>15.341024636193366</v>
      </c>
      <c r="DP74" s="159">
        <v>12.248210494277538</v>
      </c>
      <c r="DQ74" s="159">
        <v>6.5000700632112984</v>
      </c>
      <c r="DR74" s="159">
        <v>9.3888396076829999</v>
      </c>
      <c r="DS74" s="159">
        <v>22.188014235428493</v>
      </c>
      <c r="DT74" s="159">
        <v>14.562354420132094</v>
      </c>
      <c r="DU74" s="159">
        <v>19.78108128587791</v>
      </c>
      <c r="DV74" s="75">
        <f t="shared" si="127"/>
        <v>6.2590508848902653</v>
      </c>
      <c r="DW74" s="76">
        <f t="shared" si="128"/>
        <v>0</v>
      </c>
      <c r="DX74" s="76">
        <f t="shared" si="129"/>
        <v>0</v>
      </c>
      <c r="DY74" s="76">
        <f t="shared" si="130"/>
        <v>0</v>
      </c>
      <c r="DZ74" s="76">
        <f t="shared" si="131"/>
        <v>0</v>
      </c>
      <c r="EA74" s="76">
        <f t="shared" si="132"/>
        <v>3.7376506155124294</v>
      </c>
      <c r="EB74" s="76">
        <f t="shared" si="133"/>
        <v>0</v>
      </c>
      <c r="EC74" s="76">
        <f t="shared" si="134"/>
        <v>0</v>
      </c>
      <c r="ED74" s="76">
        <f t="shared" si="135"/>
        <v>0</v>
      </c>
      <c r="EE74" s="76">
        <f t="shared" si="136"/>
        <v>7.6305024349202073</v>
      </c>
      <c r="EF74" s="76">
        <f t="shared" si="137"/>
        <v>7.2368450712914827</v>
      </c>
      <c r="EG74" s="76">
        <f t="shared" si="138"/>
        <v>0</v>
      </c>
      <c r="EH74" s="76">
        <f t="shared" si="139"/>
        <v>4.8584789452618704</v>
      </c>
      <c r="EI74" s="76">
        <f t="shared" si="140"/>
        <v>4.0838176495542644</v>
      </c>
      <c r="EJ74" s="76">
        <f t="shared" si="141"/>
        <v>5.0806120528784673</v>
      </c>
    </row>
    <row r="75" spans="1:140" s="29" customFormat="1" x14ac:dyDescent="0.2">
      <c r="A75" s="35" t="s">
        <v>31</v>
      </c>
      <c r="B75" t="str">
        <f>IF(VLOOKUP($A75,'B-Ligands'!$A:$G,5,FALSE)="","",VLOOKUP($A75,'B-Ligands'!$A:$G,5,FALSE))</f>
        <v>Guide To Pharmacology</v>
      </c>
      <c r="C75" s="19">
        <f>IF(VLOOKUP($A75,'B-Ligands'!$A:$G,6,FALSE)="","",VLOOKUP($A75,'B-Ligands'!$A:$G,6,FALSE))</f>
        <v>2844</v>
      </c>
      <c r="D75" t="str">
        <f>IF(VLOOKUP($A75,'B-Ligands'!$A:$G,7,FALSE)="","",VLOOKUP($A75,'B-Ligands'!$A:$G,7,FALSE))</f>
        <v>Phys</v>
      </c>
      <c r="E75" s="20" t="str">
        <f t="shared" si="181"/>
        <v/>
      </c>
      <c r="F75" s="19">
        <f t="shared" si="182"/>
        <v>1</v>
      </c>
      <c r="G75" s="19">
        <f t="shared" si="183"/>
        <v>1</v>
      </c>
      <c r="H75" s="19">
        <f t="shared" si="184"/>
        <v>1</v>
      </c>
      <c r="I75" s="238">
        <f t="shared" si="142"/>
        <v>3</v>
      </c>
      <c r="J75" s="174" t="str">
        <f t="shared" si="143"/>
        <v xml:space="preserve">
G12/13
</v>
      </c>
      <c r="K75" s="20">
        <f t="shared" si="144"/>
        <v>0</v>
      </c>
      <c r="L75" s="19">
        <f t="shared" si="145"/>
        <v>2</v>
      </c>
      <c r="M75" s="19">
        <f t="shared" si="146"/>
        <v>3</v>
      </c>
      <c r="N75" s="19">
        <f t="shared" si="147"/>
        <v>1</v>
      </c>
      <c r="O75" s="20">
        <f t="shared" si="148"/>
        <v>0</v>
      </c>
      <c r="P75" s="19">
        <f t="shared" si="149"/>
        <v>17.233018178554339</v>
      </c>
      <c r="Q75" s="19">
        <f t="shared" si="150"/>
        <v>11.550260601045213</v>
      </c>
      <c r="R75" s="19">
        <f t="shared" si="151"/>
        <v>100</v>
      </c>
      <c r="S75" s="20">
        <f t="shared" si="152"/>
        <v>0</v>
      </c>
      <c r="T75" s="21">
        <f t="shared" si="153"/>
        <v>10.534664177011621</v>
      </c>
      <c r="U75" s="21">
        <f t="shared" si="154"/>
        <v>7.0607548444649284</v>
      </c>
      <c r="V75" s="21">
        <f t="shared" si="155"/>
        <v>61.130697292024585</v>
      </c>
      <c r="W75" s="174" t="str">
        <f t="shared" si="156"/>
        <v xml:space="preserve">
G12</v>
      </c>
      <c r="X75" s="33">
        <f t="shared" si="157"/>
        <v>0</v>
      </c>
      <c r="Y75" s="32">
        <f t="shared" si="158"/>
        <v>6</v>
      </c>
      <c r="Z75" s="32">
        <f t="shared" si="159"/>
        <v>7</v>
      </c>
      <c r="AA75" s="32">
        <f t="shared" si="160"/>
        <v>3</v>
      </c>
      <c r="AB75" s="32">
        <f t="shared" si="161"/>
        <v>2</v>
      </c>
      <c r="AC75" s="32">
        <f t="shared" si="162"/>
        <v>5</v>
      </c>
      <c r="AD75" s="32">
        <f t="shared" si="163"/>
        <v>0</v>
      </c>
      <c r="AE75" s="32">
        <f t="shared" si="164"/>
        <v>0</v>
      </c>
      <c r="AF75" s="32">
        <f t="shared" si="165"/>
        <v>0</v>
      </c>
      <c r="AG75" s="32">
        <f t="shared" si="166"/>
        <v>4</v>
      </c>
      <c r="AH75" s="32">
        <f t="shared" si="167"/>
        <v>1</v>
      </c>
      <c r="AI75" s="32">
        <f t="shared" si="168"/>
        <v>0</v>
      </c>
      <c r="AJ75" s="33">
        <f t="shared" si="169"/>
        <v>0</v>
      </c>
      <c r="AK75" s="32">
        <f t="shared" si="170"/>
        <v>1.5322722793538803</v>
      </c>
      <c r="AL75" s="32">
        <f t="shared" si="171"/>
        <v>1.2903997857120975</v>
      </c>
      <c r="AM75" s="32">
        <f t="shared" si="172"/>
        <v>11.839036399543991</v>
      </c>
      <c r="AN75" s="32">
        <f t="shared" si="173"/>
        <v>17.233018178554339</v>
      </c>
      <c r="AO75" s="32">
        <f t="shared" si="174"/>
        <v>10.384533334860407</v>
      </c>
      <c r="AP75" s="32">
        <f t="shared" si="175"/>
        <v>0</v>
      </c>
      <c r="AQ75" s="32">
        <f t="shared" si="176"/>
        <v>0</v>
      </c>
      <c r="AR75" s="32">
        <f t="shared" si="177"/>
        <v>0</v>
      </c>
      <c r="AS75" s="32">
        <f t="shared" si="178"/>
        <v>11.550260601045213</v>
      </c>
      <c r="AT75" s="32">
        <f t="shared" si="179"/>
        <v>100</v>
      </c>
      <c r="AU75" s="32">
        <f t="shared" si="180"/>
        <v>0</v>
      </c>
      <c r="AV75" s="7">
        <f t="array" ref="AV75">_xlfn.IFS(BK75=0,0,BK75&gt;0,(LOG(0.01*BZ75/10^-BK75)))</f>
        <v>0</v>
      </c>
      <c r="AW75" s="8">
        <f t="array" ref="AW75">_xlfn.IFS(BL75=0,0,BL75&gt;0,(LOG(0.01*CA75/10^-BL75)))</f>
        <v>0.93668872878142584</v>
      </c>
      <c r="AX75" s="8">
        <f t="array" ref="AX75">_xlfn.IFS(BM75=0,0,BM75&gt;0,(LOG(0.01*CB75/10^-BM75)))</f>
        <v>0.78883038686059626</v>
      </c>
      <c r="AY75" s="8">
        <f t="array" ref="AY75">_xlfn.IFS(BN75=0,0,BN75&gt;0,(LOG(0.01*CC75/10^-BN75)))</f>
        <v>7.2372855036978434</v>
      </c>
      <c r="AZ75" s="8">
        <f t="array" ref="AZ75">_xlfn.IFS(BO75=0,0,BO75&gt;0,(LOG(0.01*CD75/10^-BO75)))</f>
        <v>10.534664177011621</v>
      </c>
      <c r="BA75" s="8">
        <f t="array" ref="BA75">_xlfn.IFS(BP75=0,0,BP75&gt;0,(LOG(0.01*CE75/10^-BP75)))</f>
        <v>6.3481376381229015</v>
      </c>
      <c r="BB75" s="8">
        <f t="array" ref="BB75">_xlfn.IFS(BQ75=0,0,BQ75&gt;0,(LOG(0.01*CF75/10^-BQ75)))</f>
        <v>0</v>
      </c>
      <c r="BC75" s="8">
        <f t="array" ref="BC75">_xlfn.IFS(BR75=0,0,BR75&gt;0,(LOG(0.01*CG75/10^-BR75)))</f>
        <v>0</v>
      </c>
      <c r="BD75" s="8">
        <f t="array" ref="BD75">_xlfn.IFS(BS75=0,0,BS75&gt;0,(LOG(0.01*CH75/10^-BS75)))</f>
        <v>0</v>
      </c>
      <c r="BE75" s="8">
        <f t="array" ref="BE75">_xlfn.IFS(BT75=0,0,BT75&gt;0,(LOG(0.01*CI75/10^-BT75)))</f>
        <v>7.0607548444649284</v>
      </c>
      <c r="BF75" s="8">
        <f t="array" ref="BF75">_xlfn.IFS(BU75=0,0,BU75&gt;0,(LOG(0.01*CJ75/10^-BU75)))</f>
        <v>61.130697292024585</v>
      </c>
      <c r="BG75" s="8">
        <f t="array" ref="BG75">_xlfn.IFS(BV75=0,0,BV75&gt;0,(LOG(0.01*CK75/10^-BV75)))</f>
        <v>0</v>
      </c>
      <c r="BH75" s="8">
        <f t="array" ref="BH75">_xlfn.IFS(BW75=0,0,BW75&gt;0,(LOG(0.01*CL75/10^-BW75)))</f>
        <v>0</v>
      </c>
      <c r="BI75" s="8">
        <f t="array" ref="BI75">_xlfn.IFS(BX75=0,0,BX75&gt;0,(LOG(0.01*CM75/10^-BX75)))</f>
        <v>1.5862669003746666</v>
      </c>
      <c r="BJ75" s="8">
        <f t="array" ref="BJ75">_xlfn.IFS(BY75=0,0,BY75&gt;0,(LOG(0.01*CN75/10^-BY75)))</f>
        <v>1.5022336633807081</v>
      </c>
      <c r="BK75" s="33">
        <f t="shared" si="112"/>
        <v>0</v>
      </c>
      <c r="BL75" s="32">
        <f t="shared" si="113"/>
        <v>2.0693391115926332</v>
      </c>
      <c r="BM75" s="32">
        <f t="shared" si="114"/>
        <v>1.9149868536371604</v>
      </c>
      <c r="BN75" s="32">
        <f t="shared" si="115"/>
        <v>8.3521505376344081</v>
      </c>
      <c r="BO75" s="32">
        <f t="shared" si="116"/>
        <v>11.666666666666668</v>
      </c>
      <c r="BP75" s="32">
        <f t="shared" si="117"/>
        <v>7.4883990719257536</v>
      </c>
      <c r="BQ75" s="32">
        <f t="shared" si="118"/>
        <v>0</v>
      </c>
      <c r="BR75" s="32">
        <f t="shared" si="119"/>
        <v>0</v>
      </c>
      <c r="BS75" s="32">
        <f t="shared" si="120"/>
        <v>0</v>
      </c>
      <c r="BT75" s="32">
        <f t="shared" si="121"/>
        <v>8.1743205248359896</v>
      </c>
      <c r="BU75" s="32">
        <f t="shared" si="122"/>
        <v>62.360655737704917</v>
      </c>
      <c r="BV75" s="32">
        <f t="shared" si="123"/>
        <v>0</v>
      </c>
      <c r="BW75" s="32">
        <f t="shared" si="124"/>
        <v>0</v>
      </c>
      <c r="BX75" s="32">
        <f t="shared" si="125"/>
        <v>2.7728860936408104</v>
      </c>
      <c r="BY75" s="32">
        <f t="shared" si="126"/>
        <v>2.7003499562554683</v>
      </c>
      <c r="BZ75" s="38"/>
      <c r="CA75" s="36">
        <v>7.3680000000000003</v>
      </c>
      <c r="CB75" s="40">
        <v>7.4790000000000001</v>
      </c>
      <c r="CC75" s="36">
        <v>7.6760000000000002</v>
      </c>
      <c r="CD75" s="36">
        <v>7.3789999999999996</v>
      </c>
      <c r="CE75" s="36">
        <v>7.24</v>
      </c>
      <c r="CF75" s="36"/>
      <c r="CG75" s="36"/>
      <c r="CH75" s="36"/>
      <c r="CI75" s="36">
        <v>7.6989999999999998</v>
      </c>
      <c r="CJ75" s="36">
        <v>5.8890000000000002</v>
      </c>
      <c r="CK75" s="36"/>
      <c r="CL75" s="36"/>
      <c r="CM75" s="36">
        <v>6.5069999999999997</v>
      </c>
      <c r="CN75" s="36">
        <v>6.3369999999999997</v>
      </c>
      <c r="CO75" s="30"/>
      <c r="CP75" s="158"/>
      <c r="CQ75" s="159">
        <v>19.100000000000001</v>
      </c>
      <c r="CR75" s="210">
        <v>13.11</v>
      </c>
      <c r="CS75" s="159">
        <v>31.07</v>
      </c>
      <c r="CT75" s="159">
        <v>57.68</v>
      </c>
      <c r="CU75" s="159">
        <v>25.82</v>
      </c>
      <c r="CV75" s="159"/>
      <c r="CW75" s="159"/>
      <c r="CX75" s="159"/>
      <c r="CY75" s="159">
        <v>87.22</v>
      </c>
      <c r="CZ75" s="159">
        <v>76.08</v>
      </c>
      <c r="DA75" s="159"/>
      <c r="DB75" s="159"/>
      <c r="DC75" s="159">
        <v>39.68</v>
      </c>
      <c r="DD75" s="159">
        <v>61.73</v>
      </c>
      <c r="DE75" s="206" t="str">
        <f>IF(VLOOKUP($A75,'B-Ligands'!$A:$G,3,FALSE)="","",VLOOKUP($A75,'B-Ligands'!$A:$G,3,FALSE))</f>
        <v/>
      </c>
      <c r="DF75" s="207" t="str">
        <f>IF(VLOOKUP($A75,'B-Ligands'!$A:$G,4,FALSE)="","",VLOOKUP($A75,'B-Ligands'!$A:$G,4,FALSE))</f>
        <v>Adenosine</v>
      </c>
      <c r="DG75" s="158">
        <v>10.224856491215679</v>
      </c>
      <c r="DH75" s="159">
        <v>15.194313796021813</v>
      </c>
      <c r="DI75" s="159">
        <v>12.753099590531338</v>
      </c>
      <c r="DJ75" s="159">
        <v>12.0757842537651</v>
      </c>
      <c r="DK75" s="159">
        <v>18.560260086670258</v>
      </c>
      <c r="DL75" s="159">
        <v>12.397021342174254</v>
      </c>
      <c r="DM75" s="159">
        <v>8.7289083913618466</v>
      </c>
      <c r="DN75" s="159">
        <v>6.7578195488466433</v>
      </c>
      <c r="DO75" s="159">
        <v>9.179600836567479</v>
      </c>
      <c r="DP75" s="159">
        <v>8.4559362135450762</v>
      </c>
      <c r="DQ75" s="159">
        <v>21.544778859354899</v>
      </c>
      <c r="DR75" s="159">
        <v>13.395445320765909</v>
      </c>
      <c r="DS75" s="159">
        <v>35.52825880725181</v>
      </c>
      <c r="DT75" s="159">
        <v>9.4644536681652252</v>
      </c>
      <c r="DU75" s="159">
        <v>8.9404408374108044</v>
      </c>
      <c r="DV75" s="75">
        <f t="shared" si="127"/>
        <v>0</v>
      </c>
      <c r="DW75" s="76">
        <f t="shared" si="128"/>
        <v>1.2570491998790216</v>
      </c>
      <c r="DX75" s="76">
        <f t="shared" si="129"/>
        <v>1.0279853855868613</v>
      </c>
      <c r="DY75" s="76">
        <f t="shared" si="130"/>
        <v>2.5729177788442774</v>
      </c>
      <c r="DZ75" s="76">
        <f t="shared" si="131"/>
        <v>3.1077150713758068</v>
      </c>
      <c r="EA75" s="76">
        <f t="shared" si="132"/>
        <v>2.0827583729457029</v>
      </c>
      <c r="EB75" s="76">
        <f t="shared" si="133"/>
        <v>0</v>
      </c>
      <c r="EC75" s="76">
        <f t="shared" si="134"/>
        <v>0</v>
      </c>
      <c r="ED75" s="76">
        <f t="shared" si="135"/>
        <v>0</v>
      </c>
      <c r="EE75" s="76">
        <f t="shared" si="136"/>
        <v>10.314647343281436</v>
      </c>
      <c r="EF75" s="76">
        <f t="shared" si="137"/>
        <v>3.5312499838895079</v>
      </c>
      <c r="EG75" s="76">
        <f t="shared" si="138"/>
        <v>0</v>
      </c>
      <c r="EH75" s="76">
        <f t="shared" si="139"/>
        <v>0</v>
      </c>
      <c r="EI75" s="76">
        <f t="shared" si="140"/>
        <v>4.1925293726639739</v>
      </c>
      <c r="EJ75" s="76">
        <f t="shared" si="141"/>
        <v>6.9045812306809369</v>
      </c>
    </row>
    <row r="76" spans="1:140" s="29" customFormat="1" x14ac:dyDescent="0.2">
      <c r="A76" s="35" t="s">
        <v>52</v>
      </c>
      <c r="B76" t="str">
        <f>IF(VLOOKUP($A76,'B-Ligands'!$A:$G,5,FALSE)="","",VLOOKUP($A76,'B-Ligands'!$A:$G,5,FALSE))</f>
        <v>Guide To Pharmacology</v>
      </c>
      <c r="C76" s="19">
        <f>IF(VLOOKUP($A76,'B-Ligands'!$A:$G,6,FALSE)="","",VLOOKUP($A76,'B-Ligands'!$A:$G,6,FALSE))</f>
        <v>650</v>
      </c>
      <c r="D76" t="str">
        <f>IF(VLOOKUP($A76,'B-Ligands'!$A:$G,7,FALSE)="","",VLOOKUP($A76,'B-Ligands'!$A:$G,7,FALSE))</f>
        <v>Phys</v>
      </c>
      <c r="E76" s="20" t="str">
        <f t="shared" si="181"/>
        <v/>
      </c>
      <c r="F76" s="19">
        <f t="shared" si="182"/>
        <v>1</v>
      </c>
      <c r="G76" s="19">
        <f t="shared" si="183"/>
        <v>1</v>
      </c>
      <c r="H76" s="19" t="str">
        <f t="shared" si="184"/>
        <v/>
      </c>
      <c r="I76" s="238">
        <f t="shared" si="142"/>
        <v>2</v>
      </c>
      <c r="J76" s="174" t="str">
        <f t="shared" si="143"/>
        <v xml:space="preserve">
Gi/o
</v>
      </c>
      <c r="K76" s="20">
        <f t="shared" si="144"/>
        <v>0</v>
      </c>
      <c r="L76" s="19">
        <f t="shared" si="145"/>
        <v>1</v>
      </c>
      <c r="M76" s="19">
        <f t="shared" si="146"/>
        <v>2</v>
      </c>
      <c r="N76" s="19">
        <f t="shared" si="147"/>
        <v>0</v>
      </c>
      <c r="O76" s="20">
        <f t="shared" si="148"/>
        <v>0</v>
      </c>
      <c r="P76" s="19">
        <f t="shared" si="149"/>
        <v>100</v>
      </c>
      <c r="Q76" s="19">
        <f t="shared" si="150"/>
        <v>71.805151931392359</v>
      </c>
      <c r="R76" s="19">
        <f t="shared" si="151"/>
        <v>0</v>
      </c>
      <c r="S76" s="20">
        <f t="shared" si="152"/>
        <v>0</v>
      </c>
      <c r="T76" s="21">
        <f t="shared" si="153"/>
        <v>31.3956342186403</v>
      </c>
      <c r="U76" s="21">
        <f t="shared" si="154"/>
        <v>22.543682850518874</v>
      </c>
      <c r="V76" s="21">
        <f t="shared" si="155"/>
        <v>0</v>
      </c>
      <c r="W76" s="174" t="str">
        <f t="shared" si="156"/>
        <v xml:space="preserve">
GoB</v>
      </c>
      <c r="X76" s="33">
        <f t="shared" si="157"/>
        <v>0</v>
      </c>
      <c r="Y76" s="32">
        <f t="shared" si="158"/>
        <v>6</v>
      </c>
      <c r="Z76" s="32">
        <f t="shared" si="159"/>
        <v>7</v>
      </c>
      <c r="AA76" s="32">
        <f t="shared" si="160"/>
        <v>4</v>
      </c>
      <c r="AB76" s="32">
        <f t="shared" si="161"/>
        <v>1</v>
      </c>
      <c r="AC76" s="32">
        <f t="shared" si="162"/>
        <v>8</v>
      </c>
      <c r="AD76" s="32">
        <f t="shared" si="163"/>
        <v>3</v>
      </c>
      <c r="AE76" s="32">
        <f t="shared" si="164"/>
        <v>2</v>
      </c>
      <c r="AF76" s="32">
        <f t="shared" si="165"/>
        <v>5</v>
      </c>
      <c r="AG76" s="32">
        <f t="shared" si="166"/>
        <v>9</v>
      </c>
      <c r="AH76" s="32">
        <f t="shared" si="167"/>
        <v>0</v>
      </c>
      <c r="AI76" s="32">
        <f t="shared" si="168"/>
        <v>0</v>
      </c>
      <c r="AJ76" s="33">
        <f t="shared" si="169"/>
        <v>0</v>
      </c>
      <c r="AK76" s="32">
        <f t="shared" si="170"/>
        <v>28.949523361529845</v>
      </c>
      <c r="AL76" s="32">
        <f t="shared" si="171"/>
        <v>26.839214535235495</v>
      </c>
      <c r="AM76" s="32">
        <f t="shared" si="172"/>
        <v>65.872766166388715</v>
      </c>
      <c r="AN76" s="32">
        <f t="shared" si="173"/>
        <v>100</v>
      </c>
      <c r="AO76" s="32">
        <f t="shared" si="174"/>
        <v>26.163375792303885</v>
      </c>
      <c r="AP76" s="32">
        <f t="shared" si="175"/>
        <v>69.030785138333826</v>
      </c>
      <c r="AQ76" s="32">
        <f t="shared" si="176"/>
        <v>71.805151931392359</v>
      </c>
      <c r="AR76" s="32">
        <f t="shared" si="177"/>
        <v>52.066810502862396</v>
      </c>
      <c r="AS76" s="32">
        <f t="shared" si="178"/>
        <v>19.982330852209746</v>
      </c>
      <c r="AT76" s="32">
        <f t="shared" si="179"/>
        <v>0</v>
      </c>
      <c r="AU76" s="32">
        <f t="shared" si="180"/>
        <v>0</v>
      </c>
      <c r="AV76" s="7">
        <f t="array" ref="AV76">_xlfn.IFS(BK76=0,0,BK76&gt;0,(LOG(0.01*BZ76/10^-BK76)))</f>
        <v>0</v>
      </c>
      <c r="AW76" s="8">
        <f t="array" ref="AW76">_xlfn.IFS(BL76=0,0,BL76&gt;0,(LOG(0.01*CA76/10^-BL76)))</f>
        <v>9.088886462625732</v>
      </c>
      <c r="AX76" s="8">
        <f t="array" ref="AX76">_xlfn.IFS(BM76=0,0,BM76&gt;0,(LOG(0.01*CB76/10^-BM76)))</f>
        <v>8.4263416226386756</v>
      </c>
      <c r="AY76" s="8">
        <f t="array" ref="AY76">_xlfn.IFS(BN76=0,0,BN76&gt;0,(LOG(0.01*CC76/10^-BN76)))</f>
        <v>20.681172715299642</v>
      </c>
      <c r="AZ76" s="8">
        <f t="array" ref="AZ76">_xlfn.IFS(BO76=0,0,BO76&gt;0,(LOG(0.01*CD76/10^-BO76)))</f>
        <v>31.3956342186403</v>
      </c>
      <c r="BA76" s="8">
        <f t="array" ref="BA76">_xlfn.IFS(BP76=0,0,BP76&gt;0,(LOG(0.01*CE76/10^-BP76)))</f>
        <v>8.21415776300001</v>
      </c>
      <c r="BB76" s="8">
        <f t="array" ref="BB76">_xlfn.IFS(BQ76=0,0,BQ76&gt;0,(LOG(0.01*CF76/10^-BQ76)))</f>
        <v>21.672652800286798</v>
      </c>
      <c r="BC76" s="8">
        <f t="array" ref="BC76">_xlfn.IFS(BR76=0,0,BR76&gt;0,(LOG(0.01*CG76/10^-BR76)))</f>
        <v>22.543682850518874</v>
      </c>
      <c r="BD76" s="8">
        <f t="array" ref="BD76">_xlfn.IFS(BS76=0,0,BS76&gt;0,(LOG(0.01*CH76/10^-BS76)))</f>
        <v>16.346705374791267</v>
      </c>
      <c r="BE76" s="8">
        <f t="array" ref="BE76">_xlfn.IFS(BT76=0,0,BT76&gt;0,(LOG(0.01*CI76/10^-BT76)))</f>
        <v>6.273579502718281</v>
      </c>
      <c r="BF76" s="8">
        <f t="array" ref="BF76">_xlfn.IFS(BU76=0,0,BU76&gt;0,(LOG(0.01*CJ76/10^-BU76)))</f>
        <v>0</v>
      </c>
      <c r="BG76" s="8">
        <f t="array" ref="BG76">_xlfn.IFS(BV76=0,0,BV76&gt;0,(LOG(0.01*CK76/10^-BV76)))</f>
        <v>0</v>
      </c>
      <c r="BH76" s="8">
        <f t="array" ref="BH76">_xlfn.IFS(BW76=0,0,BW76&gt;0,(LOG(0.01*CL76/10^-BW76)))</f>
        <v>0</v>
      </c>
      <c r="BI76" s="8">
        <f t="array" ref="BI76">_xlfn.IFS(BX76=0,0,BX76&gt;0,(LOG(0.01*CM76/10^-BX76)))</f>
        <v>0</v>
      </c>
      <c r="BJ76" s="8">
        <f t="array" ref="BJ76">_xlfn.IFS(BY76=0,0,BY76&gt;0,(LOG(0.01*CN76/10^-BY76)))</f>
        <v>0</v>
      </c>
      <c r="BK76" s="33">
        <f t="shared" si="112"/>
        <v>0</v>
      </c>
      <c r="BL76" s="32">
        <f t="shared" si="113"/>
        <v>10.266522210184181</v>
      </c>
      <c r="BM76" s="32">
        <f t="shared" si="114"/>
        <v>9.5968448729184921</v>
      </c>
      <c r="BN76" s="32">
        <f t="shared" si="115"/>
        <v>21.85483870967742</v>
      </c>
      <c r="BO76" s="32">
        <f t="shared" si="116"/>
        <v>32.564724919093855</v>
      </c>
      <c r="BP76" s="32">
        <f t="shared" si="117"/>
        <v>9.3735498839907194</v>
      </c>
      <c r="BQ76" s="32">
        <f t="shared" si="118"/>
        <v>22.833489117372146</v>
      </c>
      <c r="BR76" s="32">
        <f t="shared" si="119"/>
        <v>23.710854720979516</v>
      </c>
      <c r="BS76" s="32">
        <f t="shared" si="120"/>
        <v>17.508927605237531</v>
      </c>
      <c r="BT76" s="32">
        <f t="shared" si="121"/>
        <v>7.3964386129334585</v>
      </c>
      <c r="BU76" s="32">
        <f t="shared" si="122"/>
        <v>0</v>
      </c>
      <c r="BV76" s="32">
        <f t="shared" si="123"/>
        <v>0</v>
      </c>
      <c r="BW76" s="32">
        <f t="shared" si="124"/>
        <v>0</v>
      </c>
      <c r="BX76" s="32">
        <f t="shared" si="125"/>
        <v>0</v>
      </c>
      <c r="BY76" s="32">
        <f t="shared" si="126"/>
        <v>0</v>
      </c>
      <c r="BZ76" s="31"/>
      <c r="CA76" s="30">
        <v>6.6429999999999998</v>
      </c>
      <c r="CB76" s="30">
        <v>6.7530000000000001</v>
      </c>
      <c r="CC76" s="30">
        <v>6.7039999999999997</v>
      </c>
      <c r="CD76" s="30">
        <v>6.7750000000000004</v>
      </c>
      <c r="CE76" s="30">
        <v>6.9279999999999999</v>
      </c>
      <c r="CF76" s="30">
        <v>6.9050000000000002</v>
      </c>
      <c r="CG76" s="30">
        <v>6.8049999999999997</v>
      </c>
      <c r="CH76" s="30">
        <v>6.883</v>
      </c>
      <c r="CI76" s="30">
        <v>7.5359999999999996</v>
      </c>
      <c r="CJ76" s="30"/>
      <c r="CK76" s="30"/>
      <c r="CL76" s="30"/>
      <c r="CM76" s="30"/>
      <c r="CN76" s="41"/>
      <c r="CO76" s="42"/>
      <c r="CP76" s="160"/>
      <c r="CQ76" s="161">
        <v>94.76</v>
      </c>
      <c r="CR76" s="161">
        <v>65.7</v>
      </c>
      <c r="CS76" s="161">
        <v>81.3</v>
      </c>
      <c r="CT76" s="161">
        <v>161</v>
      </c>
      <c r="CU76" s="161">
        <v>32.32</v>
      </c>
      <c r="CV76" s="161">
        <v>171</v>
      </c>
      <c r="CW76" s="161">
        <v>201.4</v>
      </c>
      <c r="CX76" s="161">
        <v>161.80000000000001</v>
      </c>
      <c r="CY76" s="161">
        <v>78.92</v>
      </c>
      <c r="CZ76" s="161"/>
      <c r="DA76" s="161"/>
      <c r="DB76" s="161"/>
      <c r="DC76" s="161"/>
      <c r="DD76" s="214"/>
      <c r="DE76" s="206" t="str">
        <f>IF(VLOOKUP($A76,'B-Ligands'!$A:$G,3,FALSE)="","",VLOOKUP($A76,'B-Ligands'!$A:$G,3,FALSE))</f>
        <v/>
      </c>
      <c r="DF76" s="207" t="str">
        <f>IF(VLOOKUP($A76,'B-Ligands'!$A:$G,4,FALSE)="","",VLOOKUP($A76,'B-Ligands'!$A:$G,4,FALSE))</f>
        <v>Kallidin</v>
      </c>
      <c r="DG76" s="160">
        <v>14.016325388731248</v>
      </c>
      <c r="DH76" s="161">
        <v>25.538983068460144</v>
      </c>
      <c r="DI76" s="161">
        <v>27.631880951145632</v>
      </c>
      <c r="DJ76" s="161">
        <v>21.408492007324593</v>
      </c>
      <c r="DK76" s="161">
        <v>36.527349728645568</v>
      </c>
      <c r="DL76" s="161">
        <v>7.0325236030870482</v>
      </c>
      <c r="DM76" s="161">
        <v>10.660518284143961</v>
      </c>
      <c r="DN76" s="161">
        <v>8.4526880300069358</v>
      </c>
      <c r="DO76" s="161">
        <v>5.396598040256058</v>
      </c>
      <c r="DP76" s="161">
        <v>9.7299096198052073</v>
      </c>
      <c r="DQ76" s="161">
        <v>6.9937893269024514</v>
      </c>
      <c r="DR76" s="161">
        <v>9.700506543199511</v>
      </c>
      <c r="DS76" s="161">
        <v>58.158078130219515</v>
      </c>
      <c r="DT76" s="161">
        <v>12.455443966658578</v>
      </c>
      <c r="DU76" s="161">
        <v>15.264434809101893</v>
      </c>
      <c r="DV76" s="75">
        <f t="shared" si="127"/>
        <v>0</v>
      </c>
      <c r="DW76" s="76">
        <f t="shared" si="128"/>
        <v>3.7104061561881716</v>
      </c>
      <c r="DX76" s="76">
        <f t="shared" si="129"/>
        <v>2.3776882983883891</v>
      </c>
      <c r="DY76" s="76">
        <f t="shared" si="130"/>
        <v>3.7975584628840009</v>
      </c>
      <c r="DZ76" s="76">
        <f t="shared" si="131"/>
        <v>4.4076562136600943</v>
      </c>
      <c r="EA76" s="76">
        <f t="shared" si="132"/>
        <v>4.595789765399803</v>
      </c>
      <c r="EB76" s="76">
        <f t="shared" si="133"/>
        <v>16.040495916069926</v>
      </c>
      <c r="EC76" s="76">
        <f t="shared" si="134"/>
        <v>23.826740000936098</v>
      </c>
      <c r="ED76" s="76">
        <f t="shared" si="135"/>
        <v>29.981851305776132</v>
      </c>
      <c r="EE76" s="76">
        <f t="shared" si="136"/>
        <v>8.1110722590226878</v>
      </c>
      <c r="EF76" s="76">
        <f t="shared" si="137"/>
        <v>0</v>
      </c>
      <c r="EG76" s="76">
        <f t="shared" si="138"/>
        <v>0</v>
      </c>
      <c r="EH76" s="76">
        <f t="shared" si="139"/>
        <v>0</v>
      </c>
      <c r="EI76" s="76">
        <f t="shared" si="140"/>
        <v>0</v>
      </c>
      <c r="EJ76" s="76">
        <f t="shared" si="141"/>
        <v>0</v>
      </c>
    </row>
    <row r="77" spans="1:140" s="29" customFormat="1" x14ac:dyDescent="0.2">
      <c r="A77" s="35" t="s">
        <v>67</v>
      </c>
      <c r="B77" t="str">
        <f>IF(VLOOKUP($A77,'B-Ligands'!$A:$G,5,FALSE)="","",VLOOKUP($A77,'B-Ligands'!$A:$G,5,FALSE))</f>
        <v>Guide To Pharmacology</v>
      </c>
      <c r="C77" s="19">
        <f>IF(VLOOKUP($A77,'B-Ligands'!$A:$G,6,FALSE)="","",VLOOKUP($A77,'B-Ligands'!$A:$G,6,FALSE))</f>
        <v>756</v>
      </c>
      <c r="D77" t="str">
        <f>IF(VLOOKUP($A77,'B-Ligands'!$A:$G,7,FALSE)="","",VLOOKUP($A77,'B-Ligands'!$A:$G,7,FALSE))</f>
        <v>Phys</v>
      </c>
      <c r="E77" s="20" t="str">
        <f t="shared" si="181"/>
        <v/>
      </c>
      <c r="F77" s="19">
        <f t="shared" si="182"/>
        <v>1</v>
      </c>
      <c r="G77" s="19">
        <f t="shared" si="183"/>
        <v>1</v>
      </c>
      <c r="H77" s="19" t="str">
        <f t="shared" si="184"/>
        <v/>
      </c>
      <c r="I77" s="238">
        <f t="shared" si="142"/>
        <v>2</v>
      </c>
      <c r="J77" s="174" t="str">
        <f t="shared" si="143"/>
        <v xml:space="preserve">
Gi/o
</v>
      </c>
      <c r="K77" s="20">
        <f t="shared" si="144"/>
        <v>0</v>
      </c>
      <c r="L77" s="19">
        <f t="shared" si="145"/>
        <v>1</v>
      </c>
      <c r="M77" s="19">
        <f t="shared" si="146"/>
        <v>2</v>
      </c>
      <c r="N77" s="19">
        <f t="shared" si="147"/>
        <v>0</v>
      </c>
      <c r="O77" s="20">
        <f t="shared" si="148"/>
        <v>0</v>
      </c>
      <c r="P77" s="19">
        <f t="shared" si="149"/>
        <v>100</v>
      </c>
      <c r="Q77" s="19">
        <f t="shared" si="150"/>
        <v>8.1480502523130447</v>
      </c>
      <c r="R77" s="19">
        <f t="shared" si="151"/>
        <v>0</v>
      </c>
      <c r="S77" s="20">
        <f t="shared" si="152"/>
        <v>0</v>
      </c>
      <c r="T77" s="21">
        <f t="shared" si="153"/>
        <v>61.266870861428437</v>
      </c>
      <c r="U77" s="21">
        <f t="shared" si="154"/>
        <v>4.9920554258089265</v>
      </c>
      <c r="V77" s="21">
        <f t="shared" si="155"/>
        <v>0</v>
      </c>
      <c r="W77" s="174" t="str">
        <f t="shared" si="156"/>
        <v xml:space="preserve">
GoB</v>
      </c>
      <c r="X77" s="33">
        <f t="shared" si="157"/>
        <v>0</v>
      </c>
      <c r="Y77" s="32">
        <f t="shared" si="158"/>
        <v>2</v>
      </c>
      <c r="Z77" s="32">
        <f t="shared" si="159"/>
        <v>4</v>
      </c>
      <c r="AA77" s="32">
        <f t="shared" si="160"/>
        <v>3</v>
      </c>
      <c r="AB77" s="32">
        <f t="shared" si="161"/>
        <v>1</v>
      </c>
      <c r="AC77" s="32">
        <f t="shared" si="162"/>
        <v>5</v>
      </c>
      <c r="AD77" s="32">
        <f t="shared" si="163"/>
        <v>0</v>
      </c>
      <c r="AE77" s="32">
        <f t="shared" si="164"/>
        <v>0</v>
      </c>
      <c r="AF77" s="32">
        <f t="shared" si="165"/>
        <v>0</v>
      </c>
      <c r="AG77" s="32">
        <f t="shared" si="166"/>
        <v>6</v>
      </c>
      <c r="AH77" s="32">
        <f t="shared" si="167"/>
        <v>0</v>
      </c>
      <c r="AI77" s="32">
        <f t="shared" si="168"/>
        <v>0</v>
      </c>
      <c r="AJ77" s="33">
        <f t="shared" si="169"/>
        <v>0</v>
      </c>
      <c r="AK77" s="32">
        <f t="shared" si="170"/>
        <v>88.137989785927218</v>
      </c>
      <c r="AL77" s="32">
        <f t="shared" si="171"/>
        <v>76.294154150936606</v>
      </c>
      <c r="AM77" s="32">
        <f t="shared" si="172"/>
        <v>86.017997995977368</v>
      </c>
      <c r="AN77" s="32">
        <f t="shared" si="173"/>
        <v>100</v>
      </c>
      <c r="AO77" s="32">
        <f t="shared" si="174"/>
        <v>49.778649090104828</v>
      </c>
      <c r="AP77" s="32">
        <f t="shared" si="175"/>
        <v>0</v>
      </c>
      <c r="AQ77" s="32">
        <f t="shared" si="176"/>
        <v>0</v>
      </c>
      <c r="AR77" s="32">
        <f t="shared" si="177"/>
        <v>0</v>
      </c>
      <c r="AS77" s="32">
        <f t="shared" si="178"/>
        <v>8.1480502523130447</v>
      </c>
      <c r="AT77" s="32">
        <f t="shared" si="179"/>
        <v>0</v>
      </c>
      <c r="AU77" s="32">
        <f t="shared" si="180"/>
        <v>0</v>
      </c>
      <c r="AV77" s="7">
        <f t="array" ref="AV77">_xlfn.IFS(BK77=0,0,BK77&gt;0,(LOG(0.01*BZ77/10^-BK77)))</f>
        <v>0</v>
      </c>
      <c r="AW77" s="8">
        <f t="array" ref="AW77">_xlfn.IFS(BL77=0,0,BL77&gt;0,(LOG(0.01*CA77/10^-BL77)))</f>
        <v>53.999388382003012</v>
      </c>
      <c r="AX77" s="8">
        <f t="array" ref="AX77">_xlfn.IFS(BM77=0,0,BM77&gt;0,(LOG(0.01*CB77/10^-BM77)))</f>
        <v>46.743040898473467</v>
      </c>
      <c r="AY77" s="8">
        <f t="array" ref="AY77">_xlfn.IFS(BN77=0,0,BN77&gt;0,(LOG(0.01*CC77/10^-BN77)))</f>
        <v>52.700535749781558</v>
      </c>
      <c r="AZ77" s="8">
        <f t="array" ref="AZ77">_xlfn.IFS(BO77=0,0,BO77&gt;0,(LOG(0.01*CD77/10^-BO77)))</f>
        <v>61.266870861428437</v>
      </c>
      <c r="BA77" s="8">
        <f t="array" ref="BA77">_xlfn.IFS(BP77=0,0,BP77&gt;0,(LOG(0.01*CE77/10^-BP77)))</f>
        <v>30.497820654598147</v>
      </c>
      <c r="BB77" s="8">
        <f t="array" ref="BB77">_xlfn.IFS(BQ77=0,0,BQ77&gt;0,(LOG(0.01*CF77/10^-BQ77)))</f>
        <v>0</v>
      </c>
      <c r="BC77" s="8">
        <f t="array" ref="BC77">_xlfn.IFS(BR77=0,0,BR77&gt;0,(LOG(0.01*CG77/10^-BR77)))</f>
        <v>0</v>
      </c>
      <c r="BD77" s="8">
        <f t="array" ref="BD77">_xlfn.IFS(BS77=0,0,BS77&gt;0,(LOG(0.01*CH77/10^-BS77)))</f>
        <v>0</v>
      </c>
      <c r="BE77" s="8">
        <f t="array" ref="BE77">_xlfn.IFS(BT77=0,0,BT77&gt;0,(LOG(0.01*CI77/10^-BT77)))</f>
        <v>4.9920554258089265</v>
      </c>
      <c r="BF77" s="8">
        <f t="array" ref="BF77">_xlfn.IFS(BU77=0,0,BU77&gt;0,(LOG(0.01*CJ77/10^-BU77)))</f>
        <v>0</v>
      </c>
      <c r="BG77" s="8">
        <f t="array" ref="BG77">_xlfn.IFS(BV77=0,0,BV77&gt;0,(LOG(0.01*CK77/10^-BV77)))</f>
        <v>0</v>
      </c>
      <c r="BH77" s="8">
        <f t="array" ref="BH77">_xlfn.IFS(BW77=0,0,BW77&gt;0,(LOG(0.01*CL77/10^-BW77)))</f>
        <v>32.437479101624035</v>
      </c>
      <c r="BI77" s="8">
        <f t="array" ref="BI77">_xlfn.IFS(BX77=0,0,BX77&gt;0,(LOG(0.01*CM77/10^-BX77)))</f>
        <v>19.976804076351829</v>
      </c>
      <c r="BJ77" s="8">
        <f t="array" ref="BJ77">_xlfn.IFS(BY77=0,0,BY77&gt;0,(LOG(0.01*CN77/10^-BY77)))</f>
        <v>50.535369966135725</v>
      </c>
      <c r="BK77" s="33">
        <f t="shared" si="112"/>
        <v>0</v>
      </c>
      <c r="BL77" s="32">
        <f t="shared" si="113"/>
        <v>55.037919826652221</v>
      </c>
      <c r="BM77" s="32">
        <f t="shared" si="114"/>
        <v>47.779725387087353</v>
      </c>
      <c r="BN77" s="32">
        <f t="shared" si="115"/>
        <v>53.736559139784944</v>
      </c>
      <c r="BO77" s="32">
        <f t="shared" si="116"/>
        <v>62.297734627831716</v>
      </c>
      <c r="BP77" s="32">
        <f t="shared" si="117"/>
        <v>31.496519721577727</v>
      </c>
      <c r="BQ77" s="32">
        <f t="shared" si="118"/>
        <v>0</v>
      </c>
      <c r="BR77" s="32">
        <f t="shared" si="119"/>
        <v>0</v>
      </c>
      <c r="BS77" s="32">
        <f t="shared" si="120"/>
        <v>0</v>
      </c>
      <c r="BT77" s="32">
        <f t="shared" si="121"/>
        <v>6.1115276476101208</v>
      </c>
      <c r="BU77" s="32">
        <f t="shared" si="122"/>
        <v>0</v>
      </c>
      <c r="BV77" s="32">
        <f t="shared" si="123"/>
        <v>0</v>
      </c>
      <c r="BW77" s="32">
        <f t="shared" si="124"/>
        <v>33.52467270896274</v>
      </c>
      <c r="BX77" s="32">
        <f t="shared" si="125"/>
        <v>21.097134870719774</v>
      </c>
      <c r="BY77" s="32">
        <f t="shared" si="126"/>
        <v>51.618547681539809</v>
      </c>
      <c r="BZ77" s="31"/>
      <c r="CA77" s="30">
        <v>9.1509999999999998</v>
      </c>
      <c r="CB77" s="30">
        <v>9.19</v>
      </c>
      <c r="CC77" s="30">
        <v>9.2040000000000006</v>
      </c>
      <c r="CD77" s="30">
        <v>9.3140000000000001</v>
      </c>
      <c r="CE77" s="30">
        <v>10.029999999999999</v>
      </c>
      <c r="CF77" s="30"/>
      <c r="CG77" s="30"/>
      <c r="CH77" s="41"/>
      <c r="CI77" s="30">
        <v>7.5949999999999998</v>
      </c>
      <c r="CJ77" s="30"/>
      <c r="CK77" s="30"/>
      <c r="CL77" s="30">
        <v>8.1809999999999992</v>
      </c>
      <c r="CM77" s="30">
        <v>7.58</v>
      </c>
      <c r="CN77" s="30">
        <v>8.2569999999999997</v>
      </c>
      <c r="CO77" s="30"/>
      <c r="CP77" s="160"/>
      <c r="CQ77" s="161">
        <v>508</v>
      </c>
      <c r="CR77" s="161">
        <v>327.10000000000002</v>
      </c>
      <c r="CS77" s="161">
        <v>199.9</v>
      </c>
      <c r="CT77" s="161">
        <v>308</v>
      </c>
      <c r="CU77" s="161">
        <v>108.6</v>
      </c>
      <c r="CV77" s="161"/>
      <c r="CW77" s="161"/>
      <c r="CX77" s="214"/>
      <c r="CY77" s="161">
        <v>65.209999999999994</v>
      </c>
      <c r="CZ77" s="161"/>
      <c r="DA77" s="161"/>
      <c r="DB77" s="161">
        <v>998.7</v>
      </c>
      <c r="DC77" s="161">
        <v>301.89999999999998</v>
      </c>
      <c r="DD77" s="161">
        <v>1180</v>
      </c>
      <c r="DE77" s="206" t="str">
        <f>IF(VLOOKUP($A77,'B-Ligands'!$A:$G,3,FALSE)="","",VLOOKUP($A77,'B-Ligands'!$A:$G,3,FALSE))</f>
        <v>CCL3</v>
      </c>
      <c r="DF77" s="207" t="str">
        <f>IF(VLOOKUP($A77,'B-Ligands'!$A:$G,4,FALSE)="","",VLOOKUP($A77,'B-Ligands'!$A:$G,4,FALSE))</f>
        <v>macrophage inflammatory protein-1α (MIP-1α)</v>
      </c>
      <c r="DG77" s="160">
        <v>12.612578070757456</v>
      </c>
      <c r="DH77" s="161">
        <v>25.872845134223322</v>
      </c>
      <c r="DI77" s="161">
        <v>13.360582179083295</v>
      </c>
      <c r="DJ77" s="161">
        <v>20.158385317126392</v>
      </c>
      <c r="DK77" s="161">
        <v>15.453799220499318</v>
      </c>
      <c r="DL77" s="161">
        <v>13.527494133930752</v>
      </c>
      <c r="DM77" s="161">
        <v>19.700552733718148</v>
      </c>
      <c r="DN77" s="161">
        <v>16.435553549767949</v>
      </c>
      <c r="DO77" s="161">
        <v>23.716119857014526</v>
      </c>
      <c r="DP77" s="161">
        <v>13.282573168843621</v>
      </c>
      <c r="DQ77" s="161">
        <v>4.9321675501958824</v>
      </c>
      <c r="DR77" s="161">
        <v>6.572371414638523</v>
      </c>
      <c r="DS77" s="161">
        <v>40.105211426186173</v>
      </c>
      <c r="DT77" s="161">
        <v>29.856902146821039</v>
      </c>
      <c r="DU77" s="161">
        <v>29.843861219695032</v>
      </c>
      <c r="DV77" s="75">
        <f t="shared" si="127"/>
        <v>0</v>
      </c>
      <c r="DW77" s="76">
        <f t="shared" si="128"/>
        <v>19.634485398285118</v>
      </c>
      <c r="DX77" s="76">
        <f t="shared" si="129"/>
        <v>24.482466079366851</v>
      </c>
      <c r="DY77" s="76">
        <f t="shared" si="130"/>
        <v>9.9164688468459161</v>
      </c>
      <c r="DZ77" s="76">
        <f t="shared" si="131"/>
        <v>19.930374117417088</v>
      </c>
      <c r="EA77" s="76">
        <f t="shared" si="132"/>
        <v>8.0280944071970222</v>
      </c>
      <c r="EB77" s="76">
        <f t="shared" si="133"/>
        <v>0</v>
      </c>
      <c r="EC77" s="76">
        <f t="shared" si="134"/>
        <v>0</v>
      </c>
      <c r="ED77" s="76">
        <f t="shared" si="135"/>
        <v>0</v>
      </c>
      <c r="EE77" s="76">
        <f t="shared" si="136"/>
        <v>4.9094402997877227</v>
      </c>
      <c r="EF77" s="76">
        <f t="shared" si="137"/>
        <v>0</v>
      </c>
      <c r="EG77" s="76">
        <f t="shared" si="138"/>
        <v>0</v>
      </c>
      <c r="EH77" s="76">
        <f t="shared" si="139"/>
        <v>24.902000624983913</v>
      </c>
      <c r="EI77" s="76">
        <f t="shared" si="140"/>
        <v>10.111564773713278</v>
      </c>
      <c r="EJ77" s="76">
        <f t="shared" si="141"/>
        <v>39.539119663955404</v>
      </c>
    </row>
    <row r="78" spans="1:140" s="29" customFormat="1" x14ac:dyDescent="0.2">
      <c r="A78" s="35" t="s">
        <v>33</v>
      </c>
      <c r="B78" t="str">
        <f>IF(VLOOKUP($A78,'B-Ligands'!$A:$G,5,FALSE)="","",VLOOKUP($A78,'B-Ligands'!$A:$G,5,FALSE))</f>
        <v>Guide To Pharmacology</v>
      </c>
      <c r="C78" s="19">
        <f>IF(VLOOKUP($A78,'B-Ligands'!$A:$G,6,FALSE)="","",VLOOKUP($A78,'B-Ligands'!$A:$G,6,FALSE))</f>
        <v>2844</v>
      </c>
      <c r="D78" t="str">
        <f>IF(VLOOKUP($A78,'B-Ligands'!$A:$G,7,FALSE)="","",VLOOKUP($A78,'B-Ligands'!$A:$G,7,FALSE))</f>
        <v>Phys</v>
      </c>
      <c r="E78" s="20" t="str">
        <f t="shared" si="181"/>
        <v/>
      </c>
      <c r="F78" s="19">
        <f t="shared" si="182"/>
        <v>1</v>
      </c>
      <c r="G78" s="19">
        <f t="shared" si="183"/>
        <v>1</v>
      </c>
      <c r="H78" s="19" t="str">
        <f t="shared" si="184"/>
        <v/>
      </c>
      <c r="I78" s="238">
        <f t="shared" si="142"/>
        <v>2</v>
      </c>
      <c r="J78" s="174" t="str">
        <f t="shared" si="143"/>
        <v xml:space="preserve">
Gi/o
</v>
      </c>
      <c r="K78" s="20">
        <f t="shared" si="144"/>
        <v>0</v>
      </c>
      <c r="L78" s="19">
        <f t="shared" si="145"/>
        <v>1</v>
      </c>
      <c r="M78" s="19">
        <f t="shared" si="146"/>
        <v>2</v>
      </c>
      <c r="N78" s="19">
        <f t="shared" si="147"/>
        <v>0</v>
      </c>
      <c r="O78" s="20">
        <f t="shared" si="148"/>
        <v>0</v>
      </c>
      <c r="P78" s="19">
        <f t="shared" si="149"/>
        <v>100</v>
      </c>
      <c r="Q78" s="19">
        <f t="shared" si="150"/>
        <v>7.5456348523103971</v>
      </c>
      <c r="R78" s="19">
        <f t="shared" si="151"/>
        <v>0</v>
      </c>
      <c r="S78" s="20">
        <f t="shared" si="152"/>
        <v>0</v>
      </c>
      <c r="T78" s="21">
        <f t="shared" si="153"/>
        <v>47.639447071824918</v>
      </c>
      <c r="U78" s="21">
        <f t="shared" si="154"/>
        <v>3.594698721699586</v>
      </c>
      <c r="V78" s="21">
        <f t="shared" si="155"/>
        <v>0</v>
      </c>
      <c r="W78" s="174" t="str">
        <f t="shared" si="156"/>
        <v xml:space="preserve">
Gi1</v>
      </c>
      <c r="X78" s="33">
        <f t="shared" si="157"/>
        <v>0</v>
      </c>
      <c r="Y78" s="32">
        <f t="shared" si="158"/>
        <v>1</v>
      </c>
      <c r="Z78" s="32">
        <f t="shared" si="159"/>
        <v>2</v>
      </c>
      <c r="AA78" s="32">
        <f t="shared" si="160"/>
        <v>3</v>
      </c>
      <c r="AB78" s="32">
        <f t="shared" si="161"/>
        <v>5</v>
      </c>
      <c r="AC78" s="32">
        <f t="shared" si="162"/>
        <v>0</v>
      </c>
      <c r="AD78" s="32">
        <f t="shared" si="163"/>
        <v>0</v>
      </c>
      <c r="AE78" s="32">
        <f t="shared" si="164"/>
        <v>0</v>
      </c>
      <c r="AF78" s="32">
        <f t="shared" si="165"/>
        <v>0</v>
      </c>
      <c r="AG78" s="32">
        <f t="shared" si="166"/>
        <v>4</v>
      </c>
      <c r="AH78" s="32">
        <f t="shared" si="167"/>
        <v>0</v>
      </c>
      <c r="AI78" s="32">
        <f t="shared" si="168"/>
        <v>0</v>
      </c>
      <c r="AJ78" s="33">
        <f t="shared" si="169"/>
        <v>0</v>
      </c>
      <c r="AK78" s="32">
        <f t="shared" si="170"/>
        <v>100</v>
      </c>
      <c r="AL78" s="32">
        <f t="shared" si="171"/>
        <v>80.918045209115718</v>
      </c>
      <c r="AM78" s="32">
        <f t="shared" si="172"/>
        <v>8.040761155471845</v>
      </c>
      <c r="AN78" s="32">
        <f t="shared" si="173"/>
        <v>5.9185394019661786</v>
      </c>
      <c r="AO78" s="32">
        <f t="shared" si="174"/>
        <v>0</v>
      </c>
      <c r="AP78" s="32">
        <f t="shared" si="175"/>
        <v>0</v>
      </c>
      <c r="AQ78" s="32">
        <f t="shared" si="176"/>
        <v>0</v>
      </c>
      <c r="AR78" s="32">
        <f t="shared" si="177"/>
        <v>0</v>
      </c>
      <c r="AS78" s="32">
        <f t="shared" si="178"/>
        <v>7.5456348523103971</v>
      </c>
      <c r="AT78" s="32">
        <f t="shared" si="179"/>
        <v>0</v>
      </c>
      <c r="AU78" s="32">
        <f t="shared" si="180"/>
        <v>0</v>
      </c>
      <c r="AV78" s="7">
        <f t="array" ref="AV78">_xlfn.IFS(BK78=0,0,BK78&gt;0,(LOG(0.01*BZ78/10^-BK78)))</f>
        <v>0</v>
      </c>
      <c r="AW78" s="8">
        <f t="array" ref="AW78">_xlfn.IFS(BL78=0,0,BL78&gt;0,(LOG(0.01*CA78/10^-BL78)))</f>
        <v>47.639447071824918</v>
      </c>
      <c r="AX78" s="8">
        <f t="array" ref="AX78">_xlfn.IFS(BM78=0,0,BM78&gt;0,(LOG(0.01*CB78/10^-BM78)))</f>
        <v>38.548909318952042</v>
      </c>
      <c r="AY78" s="8">
        <f t="array" ref="AY78">_xlfn.IFS(BN78=0,0,BN78&gt;0,(LOG(0.01*CC78/10^-BN78)))</f>
        <v>3.8305741548328669</v>
      </c>
      <c r="AZ78" s="8">
        <f t="array" ref="AZ78">_xlfn.IFS(BO78=0,0,BO78&gt;0,(LOG(0.01*CD78/10^-BO78)))</f>
        <v>2.8195594458247806</v>
      </c>
      <c r="BA78" s="8">
        <f t="array" ref="BA78">_xlfn.IFS(BP78=0,0,BP78&gt;0,(LOG(0.01*CE78/10^-BP78)))</f>
        <v>0</v>
      </c>
      <c r="BB78" s="8">
        <f t="array" ref="BB78">_xlfn.IFS(BQ78=0,0,BQ78&gt;0,(LOG(0.01*CF78/10^-BQ78)))</f>
        <v>0</v>
      </c>
      <c r="BC78" s="8">
        <f t="array" ref="BC78">_xlfn.IFS(BR78=0,0,BR78&gt;0,(LOG(0.01*CG78/10^-BR78)))</f>
        <v>0</v>
      </c>
      <c r="BD78" s="8">
        <f t="array" ref="BD78">_xlfn.IFS(BS78=0,0,BS78&gt;0,(LOG(0.01*CH78/10^-BS78)))</f>
        <v>0</v>
      </c>
      <c r="BE78" s="8">
        <f t="array" ref="BE78">_xlfn.IFS(BT78=0,0,BT78&gt;0,(LOG(0.01*CI78/10^-BT78)))</f>
        <v>3.594698721699586</v>
      </c>
      <c r="BF78" s="8">
        <f t="array" ref="BF78">_xlfn.IFS(BU78=0,0,BU78&gt;0,(LOG(0.01*CJ78/10^-BU78)))</f>
        <v>0</v>
      </c>
      <c r="BG78" s="8">
        <f t="array" ref="BG78">_xlfn.IFS(BV78=0,0,BV78&gt;0,(LOG(0.01*CK78/10^-BV78)))</f>
        <v>0</v>
      </c>
      <c r="BH78" s="8">
        <f t="array" ref="BH78">_xlfn.IFS(BW78=0,0,BW78&gt;0,(LOG(0.01*CL78/10^-BW78)))</f>
        <v>0</v>
      </c>
      <c r="BI78" s="8">
        <f t="array" ref="BI78">_xlfn.IFS(BX78=0,0,BX78&gt;0,(LOG(0.01*CM78/10^-BX78)))</f>
        <v>0</v>
      </c>
      <c r="BJ78" s="8">
        <f t="array" ref="BJ78">_xlfn.IFS(BY78=0,0,BY78&gt;0,(LOG(0.01*CN78/10^-BY78)))</f>
        <v>0</v>
      </c>
      <c r="BK78" s="33">
        <f t="shared" si="112"/>
        <v>0</v>
      </c>
      <c r="BL78" s="32">
        <f t="shared" si="113"/>
        <v>48.797399783315278</v>
      </c>
      <c r="BM78" s="32">
        <f t="shared" si="114"/>
        <v>39.70201577563541</v>
      </c>
      <c r="BN78" s="32">
        <f t="shared" si="115"/>
        <v>5.002688172043011</v>
      </c>
      <c r="BO78" s="32">
        <f t="shared" si="116"/>
        <v>3.9482200647249193</v>
      </c>
      <c r="BP78" s="32">
        <f t="shared" si="117"/>
        <v>0</v>
      </c>
      <c r="BQ78" s="32">
        <f t="shared" si="118"/>
        <v>0</v>
      </c>
      <c r="BR78" s="32">
        <f t="shared" si="119"/>
        <v>0</v>
      </c>
      <c r="BS78" s="32">
        <f t="shared" si="120"/>
        <v>0</v>
      </c>
      <c r="BT78" s="32">
        <f t="shared" si="121"/>
        <v>4.671040299906279</v>
      </c>
      <c r="BU78" s="32">
        <f t="shared" si="122"/>
        <v>0</v>
      </c>
      <c r="BV78" s="32">
        <f t="shared" si="123"/>
        <v>0</v>
      </c>
      <c r="BW78" s="32">
        <f t="shared" si="124"/>
        <v>0</v>
      </c>
      <c r="BX78" s="32">
        <f t="shared" si="125"/>
        <v>0</v>
      </c>
      <c r="BY78" s="32">
        <f t="shared" si="126"/>
        <v>0</v>
      </c>
      <c r="BZ78" s="31"/>
      <c r="CA78" s="30">
        <v>6.9509999999999996</v>
      </c>
      <c r="CB78" s="30">
        <v>7.0289999999999999</v>
      </c>
      <c r="CC78" s="30">
        <v>6.7279999999999998</v>
      </c>
      <c r="CD78" s="30">
        <v>7.4359999999999999</v>
      </c>
      <c r="CE78" s="30"/>
      <c r="CF78" s="30"/>
      <c r="CG78" s="30"/>
      <c r="CH78" s="30"/>
      <c r="CI78" s="30">
        <v>8.3879999999999999</v>
      </c>
      <c r="CJ78" s="30"/>
      <c r="CK78" s="30"/>
      <c r="CL78" s="30"/>
      <c r="CM78" s="30"/>
      <c r="CN78" s="30"/>
      <c r="CO78" s="30"/>
      <c r="CP78" s="160"/>
      <c r="CQ78" s="161">
        <v>450.4</v>
      </c>
      <c r="CR78" s="161">
        <v>271.8</v>
      </c>
      <c r="CS78" s="161">
        <v>18.61</v>
      </c>
      <c r="CT78" s="161">
        <v>19.52</v>
      </c>
      <c r="CU78" s="161"/>
      <c r="CV78" s="161"/>
      <c r="CW78" s="161"/>
      <c r="CX78" s="161"/>
      <c r="CY78" s="161">
        <v>49.84</v>
      </c>
      <c r="CZ78" s="161"/>
      <c r="DA78" s="161"/>
      <c r="DB78" s="161"/>
      <c r="DC78" s="161"/>
      <c r="DD78" s="161"/>
      <c r="DE78" s="206" t="str">
        <f>IF(VLOOKUP($A78,'B-Ligands'!$A:$G,3,FALSE)="","",VLOOKUP($A78,'B-Ligands'!$A:$G,3,FALSE))</f>
        <v/>
      </c>
      <c r="DF78" s="207" t="str">
        <f>IF(VLOOKUP($A78,'B-Ligands'!$A:$G,4,FALSE)="","",VLOOKUP($A78,'B-Ligands'!$A:$G,4,FALSE))</f>
        <v>Adenosine</v>
      </c>
      <c r="DG78" s="160">
        <v>15.826662192947014</v>
      </c>
      <c r="DH78" s="161">
        <v>16.176651059293203</v>
      </c>
      <c r="DI78" s="161">
        <v>19.726814733883618</v>
      </c>
      <c r="DJ78" s="161">
        <v>8.4559362135450762</v>
      </c>
      <c r="DK78" s="161">
        <v>8.4020886411477953</v>
      </c>
      <c r="DL78" s="161">
        <v>15.957609220499446</v>
      </c>
      <c r="DM78" s="161">
        <v>15.553758074871865</v>
      </c>
      <c r="DN78" s="161">
        <v>13.333467522227712</v>
      </c>
      <c r="DO78" s="161">
        <v>21.814684831429357</v>
      </c>
      <c r="DP78" s="161">
        <v>13.593273305208411</v>
      </c>
      <c r="DQ78" s="161">
        <v>24.504534925633351</v>
      </c>
      <c r="DR78" s="161">
        <v>17.830552331704464</v>
      </c>
      <c r="DS78" s="161">
        <v>22.484628256025736</v>
      </c>
      <c r="DT78" s="161">
        <v>11.753318040117419</v>
      </c>
      <c r="DU78" s="161">
        <v>25.397619150420557</v>
      </c>
      <c r="DV78" s="75">
        <f t="shared" si="127"/>
        <v>0</v>
      </c>
      <c r="DW78" s="76">
        <f t="shared" si="128"/>
        <v>27.842598467947607</v>
      </c>
      <c r="DX78" s="76">
        <f t="shared" si="129"/>
        <v>13.778200062534411</v>
      </c>
      <c r="DY78" s="76">
        <f t="shared" si="130"/>
        <v>2.2008207642566786</v>
      </c>
      <c r="DZ78" s="76">
        <f t="shared" si="131"/>
        <v>2.3232318574222286</v>
      </c>
      <c r="EA78" s="76">
        <f t="shared" si="132"/>
        <v>0</v>
      </c>
      <c r="EB78" s="76">
        <f t="shared" si="133"/>
        <v>0</v>
      </c>
      <c r="EC78" s="76">
        <f t="shared" si="134"/>
        <v>0</v>
      </c>
      <c r="ED78" s="76">
        <f t="shared" si="135"/>
        <v>0</v>
      </c>
      <c r="EE78" s="76">
        <f t="shared" si="136"/>
        <v>3.6665193791772923</v>
      </c>
      <c r="EF78" s="76">
        <f t="shared" si="137"/>
        <v>0</v>
      </c>
      <c r="EG78" s="76">
        <f t="shared" si="138"/>
        <v>0</v>
      </c>
      <c r="EH78" s="76">
        <f t="shared" si="139"/>
        <v>0</v>
      </c>
      <c r="EI78" s="76">
        <f t="shared" si="140"/>
        <v>0</v>
      </c>
      <c r="EJ78" s="76">
        <f t="shared" si="141"/>
        <v>0</v>
      </c>
    </row>
    <row r="79" spans="1:140" s="29" customFormat="1" x14ac:dyDescent="0.2">
      <c r="A79" s="35" t="s">
        <v>45</v>
      </c>
      <c r="B79" t="str">
        <f>IF(VLOOKUP($A79,'B-Ligands'!$A:$G,5,FALSE)="","",VLOOKUP($A79,'B-Ligands'!$A:$G,5,FALSE))</f>
        <v>Guide To Pharmacology</v>
      </c>
      <c r="C79" s="19">
        <f>IF(VLOOKUP($A79,'B-Ligands'!$A:$G,6,FALSE)="","",VLOOKUP($A79,'B-Ligands'!$A:$G,6,FALSE))</f>
        <v>599</v>
      </c>
      <c r="D79" t="str">
        <f>IF(VLOOKUP($A79,'B-Ligands'!$A:$G,7,FALSE)="","",VLOOKUP($A79,'B-Ligands'!$A:$G,7,FALSE))</f>
        <v>Phys</v>
      </c>
      <c r="E79" s="20" t="str">
        <f t="shared" si="181"/>
        <v/>
      </c>
      <c r="F79" s="19">
        <f t="shared" si="182"/>
        <v>1</v>
      </c>
      <c r="G79" s="19">
        <f t="shared" si="183"/>
        <v>1</v>
      </c>
      <c r="H79" s="19">
        <f t="shared" si="184"/>
        <v>1</v>
      </c>
      <c r="I79" s="238">
        <f t="shared" si="142"/>
        <v>3</v>
      </c>
      <c r="J79" s="174" t="str">
        <f t="shared" si="143"/>
        <v xml:space="preserve">
Gi/o
</v>
      </c>
      <c r="K79" s="20">
        <f t="shared" si="144"/>
        <v>0</v>
      </c>
      <c r="L79" s="19">
        <f t="shared" si="145"/>
        <v>1</v>
      </c>
      <c r="M79" s="19">
        <f t="shared" si="146"/>
        <v>3</v>
      </c>
      <c r="N79" s="19">
        <f t="shared" si="147"/>
        <v>2</v>
      </c>
      <c r="O79" s="20">
        <f t="shared" si="148"/>
        <v>0</v>
      </c>
      <c r="P79" s="19">
        <f t="shared" si="149"/>
        <v>100</v>
      </c>
      <c r="Q79" s="19">
        <f t="shared" si="150"/>
        <v>4.448196371381016</v>
      </c>
      <c r="R79" s="19">
        <f t="shared" si="151"/>
        <v>28.661451497253122</v>
      </c>
      <c r="S79" s="20">
        <f t="shared" si="152"/>
        <v>0</v>
      </c>
      <c r="T79" s="21">
        <f t="shared" si="153"/>
        <v>57.331559246758857</v>
      </c>
      <c r="U79" s="21">
        <f t="shared" si="154"/>
        <v>2.5502203380704844</v>
      </c>
      <c r="V79" s="21">
        <f t="shared" si="155"/>
        <v>16.432057046128726</v>
      </c>
      <c r="W79" s="174" t="str">
        <f t="shared" si="156"/>
        <v xml:space="preserve">
Gi1</v>
      </c>
      <c r="X79" s="33">
        <f t="shared" si="157"/>
        <v>0</v>
      </c>
      <c r="Y79" s="32">
        <f t="shared" si="158"/>
        <v>1</v>
      </c>
      <c r="Z79" s="32">
        <f t="shared" si="159"/>
        <v>3</v>
      </c>
      <c r="AA79" s="32">
        <f t="shared" si="160"/>
        <v>4</v>
      </c>
      <c r="AB79" s="32">
        <f t="shared" si="161"/>
        <v>2</v>
      </c>
      <c r="AC79" s="32">
        <f t="shared" si="162"/>
        <v>5</v>
      </c>
      <c r="AD79" s="32">
        <f t="shared" si="163"/>
        <v>0</v>
      </c>
      <c r="AE79" s="32">
        <f t="shared" si="164"/>
        <v>0</v>
      </c>
      <c r="AF79" s="32">
        <f t="shared" si="165"/>
        <v>0</v>
      </c>
      <c r="AG79" s="32">
        <f t="shared" si="166"/>
        <v>8</v>
      </c>
      <c r="AH79" s="32">
        <f t="shared" si="167"/>
        <v>6</v>
      </c>
      <c r="AI79" s="32">
        <f t="shared" si="168"/>
        <v>7</v>
      </c>
      <c r="AJ79" s="33">
        <f t="shared" si="169"/>
        <v>0</v>
      </c>
      <c r="AK79" s="32">
        <f t="shared" si="170"/>
        <v>100</v>
      </c>
      <c r="AL79" s="32">
        <f t="shared" si="171"/>
        <v>81.412301572989833</v>
      </c>
      <c r="AM79" s="32">
        <f t="shared" si="172"/>
        <v>72.295979281724016</v>
      </c>
      <c r="AN79" s="32">
        <f t="shared" si="173"/>
        <v>95.549287118566539</v>
      </c>
      <c r="AO79" s="32">
        <f t="shared" si="174"/>
        <v>62.403821174480889</v>
      </c>
      <c r="AP79" s="32">
        <f t="shared" si="175"/>
        <v>0</v>
      </c>
      <c r="AQ79" s="32">
        <f t="shared" si="176"/>
        <v>0</v>
      </c>
      <c r="AR79" s="32">
        <f t="shared" si="177"/>
        <v>0</v>
      </c>
      <c r="AS79" s="32">
        <f t="shared" si="178"/>
        <v>4.448196371381016</v>
      </c>
      <c r="AT79" s="32">
        <f t="shared" si="179"/>
        <v>28.661451497253122</v>
      </c>
      <c r="AU79" s="32">
        <f t="shared" si="180"/>
        <v>5.9528691424619566</v>
      </c>
      <c r="AV79" s="7">
        <f t="array" ref="AV79">_xlfn.IFS(BK79=0,0,BK79&gt;0,(LOG(0.01*BZ79/10^-BK79)))</f>
        <v>0</v>
      </c>
      <c r="AW79" s="8">
        <f t="array" ref="AW79">_xlfn.IFS(BL79=0,0,BL79&gt;0,(LOG(0.01*CA79/10^-BL79)))</f>
        <v>57.331559246758857</v>
      </c>
      <c r="AX79" s="8">
        <f t="array" ref="AX79">_xlfn.IFS(BM79=0,0,BM79&gt;0,(LOG(0.01*CB79/10^-BM79)))</f>
        <v>46.674941910468661</v>
      </c>
      <c r="AY79" s="8">
        <f t="array" ref="AY79">_xlfn.IFS(BN79=0,0,BN79&gt;0,(LOG(0.01*CC79/10^-BN79)))</f>
        <v>41.448412194926107</v>
      </c>
      <c r="AZ79" s="8">
        <f t="array" ref="AZ79">_xlfn.IFS(BO79=0,0,BO79&gt;0,(LOG(0.01*CD79/10^-BO79)))</f>
        <v>54.779896154236702</v>
      </c>
      <c r="BA79" s="8">
        <f t="array" ref="BA79">_xlfn.IFS(BP79=0,0,BP79&gt;0,(LOG(0.01*CE79/10^-BP79)))</f>
        <v>35.777083708888959</v>
      </c>
      <c r="BB79" s="8">
        <f t="array" ref="BB79">_xlfn.IFS(BQ79=0,0,BQ79&gt;0,(LOG(0.01*CF79/10^-BQ79)))</f>
        <v>0</v>
      </c>
      <c r="BC79" s="8">
        <f t="array" ref="BC79">_xlfn.IFS(BR79=0,0,BR79&gt;0,(LOG(0.01*CG79/10^-BR79)))</f>
        <v>0</v>
      </c>
      <c r="BD79" s="8">
        <f t="array" ref="BD79">_xlfn.IFS(BS79=0,0,BS79&gt;0,(LOG(0.01*CH79/10^-BS79)))</f>
        <v>0</v>
      </c>
      <c r="BE79" s="8">
        <f t="array" ref="BE79">_xlfn.IFS(BT79=0,0,BT79&gt;0,(LOG(0.01*CI79/10^-BT79)))</f>
        <v>2.5502203380704844</v>
      </c>
      <c r="BF79" s="8">
        <f t="array" ref="BF79">_xlfn.IFS(BU79=0,0,BU79&gt;0,(LOG(0.01*CJ79/10^-BU79)))</f>
        <v>16.432057046128726</v>
      </c>
      <c r="BG79" s="8">
        <f t="array" ref="BG79">_xlfn.IFS(BV79=0,0,BV79&gt;0,(LOG(0.01*CK79/10^-BV79)))</f>
        <v>3.4128726992926026</v>
      </c>
      <c r="BH79" s="8">
        <f t="array" ref="BH79">_xlfn.IFS(BW79=0,0,BW79&gt;0,(LOG(0.01*CL79/10^-BW79)))</f>
        <v>6.6391285805006621</v>
      </c>
      <c r="BI79" s="8">
        <f t="array" ref="BI79">_xlfn.IFS(BX79=0,0,BX79&gt;0,(LOG(0.01*CM79/10^-BX79)))</f>
        <v>14.992110634657131</v>
      </c>
      <c r="BJ79" s="8">
        <f t="array" ref="BJ79">_xlfn.IFS(BY79=0,0,BY79&gt;0,(LOG(0.01*CN79/10^-BY79)))</f>
        <v>6.6734117341272423</v>
      </c>
      <c r="BK79" s="33">
        <f t="shared" si="112"/>
        <v>0</v>
      </c>
      <c r="BL79" s="32">
        <f t="shared" si="113"/>
        <v>58.353196099674975</v>
      </c>
      <c r="BM79" s="32">
        <f t="shared" si="114"/>
        <v>47.692082968156583</v>
      </c>
      <c r="BN79" s="32">
        <f t="shared" si="115"/>
        <v>42.473118279569896</v>
      </c>
      <c r="BO79" s="32">
        <f t="shared" si="116"/>
        <v>55.805016181229767</v>
      </c>
      <c r="BP79" s="32">
        <f t="shared" si="117"/>
        <v>36.832946635730856</v>
      </c>
      <c r="BQ79" s="32">
        <f t="shared" si="118"/>
        <v>0</v>
      </c>
      <c r="BR79" s="32">
        <f t="shared" si="119"/>
        <v>0</v>
      </c>
      <c r="BS79" s="32">
        <f t="shared" si="120"/>
        <v>0</v>
      </c>
      <c r="BT79" s="32">
        <f t="shared" si="121"/>
        <v>3.6879100281162138</v>
      </c>
      <c r="BU79" s="32">
        <f t="shared" si="122"/>
        <v>17.516393442622952</v>
      </c>
      <c r="BV79" s="32">
        <f t="shared" si="123"/>
        <v>4.5525346927216086</v>
      </c>
      <c r="BW79" s="32">
        <f t="shared" si="124"/>
        <v>7.6938569989929508</v>
      </c>
      <c r="BX79" s="32">
        <f t="shared" si="125"/>
        <v>16.10062893081761</v>
      </c>
      <c r="BY79" s="32">
        <f t="shared" si="126"/>
        <v>7.7209098862642174</v>
      </c>
      <c r="BZ79" s="31"/>
      <c r="CA79" s="30">
        <v>9.5139999999999993</v>
      </c>
      <c r="CB79" s="30">
        <v>9.6129999999999995</v>
      </c>
      <c r="CC79" s="30">
        <v>9.4469999999999992</v>
      </c>
      <c r="CD79" s="30">
        <v>9.4380000000000006</v>
      </c>
      <c r="CE79" s="30">
        <v>8.7929999999999993</v>
      </c>
      <c r="CF79" s="30"/>
      <c r="CG79" s="30"/>
      <c r="CH79" s="30"/>
      <c r="CI79" s="30">
        <v>7.2830000000000004</v>
      </c>
      <c r="CJ79" s="30">
        <v>8.2349999999999994</v>
      </c>
      <c r="CK79" s="30">
        <v>7.25</v>
      </c>
      <c r="CL79" s="30">
        <v>8.8160000000000007</v>
      </c>
      <c r="CM79" s="30">
        <v>7.7889999999999997</v>
      </c>
      <c r="CN79" s="30">
        <v>8.9640000000000004</v>
      </c>
      <c r="CO79" s="30"/>
      <c r="CP79" s="160"/>
      <c r="CQ79" s="161">
        <v>538.6</v>
      </c>
      <c r="CR79" s="161">
        <v>326.5</v>
      </c>
      <c r="CS79" s="161">
        <v>158</v>
      </c>
      <c r="CT79" s="161">
        <v>275.89999999999998</v>
      </c>
      <c r="CU79" s="161">
        <v>127</v>
      </c>
      <c r="CV79" s="161"/>
      <c r="CW79" s="161"/>
      <c r="CX79" s="161"/>
      <c r="CY79" s="161">
        <v>39.35</v>
      </c>
      <c r="CZ79" s="161">
        <v>21.37</v>
      </c>
      <c r="DA79" s="161">
        <v>32.15</v>
      </c>
      <c r="DB79" s="161">
        <v>229.2</v>
      </c>
      <c r="DC79" s="161">
        <v>230.4</v>
      </c>
      <c r="DD79" s="161">
        <v>176.5</v>
      </c>
      <c r="DE79" s="206" t="str">
        <f>IF(VLOOKUP($A79,'B-Ligands'!$A:$G,3,FALSE)="","",VLOOKUP($A79,'B-Ligands'!$A:$G,3,FALSE))</f>
        <v/>
      </c>
      <c r="DF79" s="207" t="str">
        <f>IF(VLOOKUP($A79,'B-Ligands'!$A:$G,4,FALSE)="","",VLOOKUP($A79,'B-Ligands'!$A:$G,4,FALSE))</f>
        <v>[Pyr1]-Apelin 13</v>
      </c>
      <c r="DG79" s="160">
        <v>9.5417335864574824</v>
      </c>
      <c r="DH79" s="161">
        <v>16.231729414270724</v>
      </c>
      <c r="DI79" s="161">
        <v>20.842076150110554</v>
      </c>
      <c r="DJ79" s="161">
        <v>16.5766986646669</v>
      </c>
      <c r="DK79" s="161">
        <v>9.0797335541688717</v>
      </c>
      <c r="DL79" s="161">
        <v>10.887014914812182</v>
      </c>
      <c r="DM79" s="161">
        <v>11.899832735746607</v>
      </c>
      <c r="DN79" s="161">
        <v>13.568433841645273</v>
      </c>
      <c r="DO79" s="161">
        <v>12.637955706357184</v>
      </c>
      <c r="DP79" s="161">
        <v>17.556483289856153</v>
      </c>
      <c r="DQ79" s="161">
        <v>3.3118818695404655</v>
      </c>
      <c r="DR79" s="161">
        <v>3.870699746708758</v>
      </c>
      <c r="DS79" s="161">
        <v>22.654754547666059</v>
      </c>
      <c r="DT79" s="161">
        <v>15.939219294264889</v>
      </c>
      <c r="DU79" s="161">
        <v>25.979455267018771</v>
      </c>
      <c r="DV79" s="75">
        <f t="shared" si="127"/>
        <v>0</v>
      </c>
      <c r="DW79" s="76">
        <f t="shared" si="128"/>
        <v>33.181923272234314</v>
      </c>
      <c r="DX79" s="76">
        <f t="shared" si="129"/>
        <v>15.665425922468291</v>
      </c>
      <c r="DY79" s="76">
        <f t="shared" si="130"/>
        <v>9.5314515390676515</v>
      </c>
      <c r="DZ79" s="76">
        <f t="shared" si="131"/>
        <v>30.386354219978532</v>
      </c>
      <c r="EA79" s="76">
        <f t="shared" si="132"/>
        <v>11.665272895622826</v>
      </c>
      <c r="EB79" s="76">
        <f t="shared" si="133"/>
        <v>0</v>
      </c>
      <c r="EC79" s="76">
        <f t="shared" si="134"/>
        <v>0</v>
      </c>
      <c r="ED79" s="76">
        <f t="shared" si="135"/>
        <v>0</v>
      </c>
      <c r="EE79" s="76">
        <f t="shared" si="136"/>
        <v>2.2413372513352821</v>
      </c>
      <c r="EF79" s="76">
        <f t="shared" si="137"/>
        <v>6.4525248308343679</v>
      </c>
      <c r="EG79" s="76">
        <f t="shared" si="138"/>
        <v>8.3059917079171601</v>
      </c>
      <c r="EH79" s="76">
        <f t="shared" si="139"/>
        <v>10.117081582930355</v>
      </c>
      <c r="EI79" s="76">
        <f t="shared" si="140"/>
        <v>14.454911231624784</v>
      </c>
      <c r="EJ79" s="76">
        <f t="shared" si="141"/>
        <v>6.7938299008166219</v>
      </c>
    </row>
    <row r="80" spans="1:140" s="29" customFormat="1" x14ac:dyDescent="0.2">
      <c r="A80" s="35" t="s">
        <v>86</v>
      </c>
      <c r="B80" t="str">
        <f>IF(VLOOKUP($A80,'B-Ligands'!$A:$G,5,FALSE)="","",VLOOKUP($A80,'B-Ligands'!$A:$G,5,FALSE))</f>
        <v>Guide To Pharmacology</v>
      </c>
      <c r="C80" s="19">
        <f>IF(VLOOKUP($A80,'B-Ligands'!$A:$G,6,FALSE)="","",VLOOKUP($A80,'B-Ligands'!$A:$G,6,FALSE))</f>
        <v>4350</v>
      </c>
      <c r="D80" t="str">
        <f>IF(VLOOKUP($A80,'B-Ligands'!$A:$G,7,FALSE)="","",VLOOKUP($A80,'B-Ligands'!$A:$G,7,FALSE))</f>
        <v>Phys</v>
      </c>
      <c r="E80" s="20" t="str">
        <f t="shared" si="181"/>
        <v/>
      </c>
      <c r="F80" s="19">
        <f t="shared" si="182"/>
        <v>1</v>
      </c>
      <c r="G80" s="19">
        <f t="shared" si="183"/>
        <v>1</v>
      </c>
      <c r="H80" s="19">
        <f t="shared" si="184"/>
        <v>1</v>
      </c>
      <c r="I80" s="238">
        <f t="shared" si="142"/>
        <v>3</v>
      </c>
      <c r="J80" s="174" t="str">
        <f t="shared" si="143"/>
        <v xml:space="preserve">
Gi/o
</v>
      </c>
      <c r="K80" s="20">
        <f t="shared" si="144"/>
        <v>0</v>
      </c>
      <c r="L80" s="19">
        <f t="shared" si="145"/>
        <v>1</v>
      </c>
      <c r="M80" s="19">
        <f t="shared" si="146"/>
        <v>3</v>
      </c>
      <c r="N80" s="19">
        <f t="shared" si="147"/>
        <v>2</v>
      </c>
      <c r="O80" s="20">
        <f t="shared" si="148"/>
        <v>0</v>
      </c>
      <c r="P80" s="19">
        <f t="shared" si="149"/>
        <v>100</v>
      </c>
      <c r="Q80" s="19">
        <f t="shared" si="150"/>
        <v>5.7399777132962484</v>
      </c>
      <c r="R80" s="19">
        <f t="shared" si="151"/>
        <v>98.200545489431974</v>
      </c>
      <c r="S80" s="20">
        <f t="shared" si="152"/>
        <v>0</v>
      </c>
      <c r="T80" s="21">
        <f t="shared" si="153"/>
        <v>43.53174053213661</v>
      </c>
      <c r="U80" s="21">
        <f t="shared" si="154"/>
        <v>2.4987122047545909</v>
      </c>
      <c r="V80" s="21">
        <f t="shared" si="155"/>
        <v>42.74840666360231</v>
      </c>
      <c r="W80" s="174" t="str">
        <f t="shared" si="156"/>
        <v xml:space="preserve">
GoA</v>
      </c>
      <c r="X80" s="33">
        <f t="shared" si="157"/>
        <v>0</v>
      </c>
      <c r="Y80" s="32">
        <f t="shared" si="158"/>
        <v>6</v>
      </c>
      <c r="Z80" s="32">
        <f t="shared" si="159"/>
        <v>5</v>
      </c>
      <c r="AA80" s="32">
        <f t="shared" si="160"/>
        <v>1</v>
      </c>
      <c r="AB80" s="32">
        <f t="shared" si="161"/>
        <v>3</v>
      </c>
      <c r="AC80" s="32">
        <f t="shared" si="162"/>
        <v>4</v>
      </c>
      <c r="AD80" s="32">
        <f t="shared" si="163"/>
        <v>0</v>
      </c>
      <c r="AE80" s="32">
        <f t="shared" si="164"/>
        <v>0</v>
      </c>
      <c r="AF80" s="32">
        <f t="shared" si="165"/>
        <v>0</v>
      </c>
      <c r="AG80" s="32">
        <f t="shared" si="166"/>
        <v>7</v>
      </c>
      <c r="AH80" s="32">
        <f t="shared" si="167"/>
        <v>2</v>
      </c>
      <c r="AI80" s="32">
        <f t="shared" si="168"/>
        <v>0</v>
      </c>
      <c r="AJ80" s="33">
        <f t="shared" si="169"/>
        <v>0</v>
      </c>
      <c r="AK80" s="32">
        <f t="shared" si="170"/>
        <v>30.952485381683715</v>
      </c>
      <c r="AL80" s="32">
        <f t="shared" si="171"/>
        <v>45.930047617173955</v>
      </c>
      <c r="AM80" s="32">
        <f t="shared" si="172"/>
        <v>100</v>
      </c>
      <c r="AN80" s="32">
        <f t="shared" si="173"/>
        <v>86.098030612904751</v>
      </c>
      <c r="AO80" s="32">
        <f t="shared" si="174"/>
        <v>79.295239151459583</v>
      </c>
      <c r="AP80" s="32">
        <f t="shared" si="175"/>
        <v>0</v>
      </c>
      <c r="AQ80" s="32">
        <f t="shared" si="176"/>
        <v>0</v>
      </c>
      <c r="AR80" s="32">
        <f t="shared" si="177"/>
        <v>0</v>
      </c>
      <c r="AS80" s="32">
        <f t="shared" si="178"/>
        <v>5.7399777132962484</v>
      </c>
      <c r="AT80" s="32">
        <f t="shared" si="179"/>
        <v>98.200545489431974</v>
      </c>
      <c r="AU80" s="32">
        <f t="shared" si="180"/>
        <v>0</v>
      </c>
      <c r="AV80" s="7">
        <f t="array" ref="AV80">_xlfn.IFS(BK80=0,0,BK80&gt;0,(LOG(0.01*BZ80/10^-BK80)))</f>
        <v>0</v>
      </c>
      <c r="AW80" s="8">
        <f t="array" ref="AW80">_xlfn.IFS(BL80=0,0,BL80&gt;0,(LOG(0.01*CA80/10^-BL80)))</f>
        <v>13.474155624602068</v>
      </c>
      <c r="AX80" s="8">
        <f t="array" ref="AX80">_xlfn.IFS(BM80=0,0,BM80&gt;0,(LOG(0.01*CB80/10^-BM80)))</f>
        <v>19.994149154994961</v>
      </c>
      <c r="AY80" s="8">
        <f t="array" ref="AY80">_xlfn.IFS(BN80=0,0,BN80&gt;0,(LOG(0.01*CC80/10^-BN80)))</f>
        <v>43.53174053213661</v>
      </c>
      <c r="AZ80" s="8">
        <f t="array" ref="AZ80">_xlfn.IFS(BO80=0,0,BO80&gt;0,(LOG(0.01*CD80/10^-BO80)))</f>
        <v>37.479971289689246</v>
      </c>
      <c r="BA80" s="8">
        <f t="array" ref="BA80">_xlfn.IFS(BP80=0,0,BP80&gt;0,(LOG(0.01*CE80/10^-BP80)))</f>
        <v>34.518597761750591</v>
      </c>
      <c r="BB80" s="8">
        <f t="array" ref="BB80">_xlfn.IFS(BQ80=0,0,BQ80&gt;0,(LOG(0.01*CF80/10^-BQ80)))</f>
        <v>0</v>
      </c>
      <c r="BC80" s="8">
        <f t="array" ref="BC80">_xlfn.IFS(BR80=0,0,BR80&gt;0,(LOG(0.01*CG80/10^-BR80)))</f>
        <v>0</v>
      </c>
      <c r="BD80" s="8">
        <f t="array" ref="BD80">_xlfn.IFS(BS80=0,0,BS80&gt;0,(LOG(0.01*CH80/10^-BS80)))</f>
        <v>0</v>
      </c>
      <c r="BE80" s="8">
        <f t="array" ref="BE80">_xlfn.IFS(BT80=0,0,BT80&gt;0,(LOG(0.01*CI80/10^-BT80)))</f>
        <v>2.4987122047545909</v>
      </c>
      <c r="BF80" s="8">
        <f t="array" ref="BF80">_xlfn.IFS(BU80=0,0,BU80&gt;0,(LOG(0.01*CJ80/10^-BU80)))</f>
        <v>42.74840666360231</v>
      </c>
      <c r="BG80" s="8">
        <f t="array" ref="BG80">_xlfn.IFS(BV80=0,0,BV80&gt;0,(LOG(0.01*CK80/10^-BV80)))</f>
        <v>0</v>
      </c>
      <c r="BH80" s="8">
        <f t="array" ref="BH80">_xlfn.IFS(BW80=0,0,BW80&gt;0,(LOG(0.01*CL80/10^-BW80)))</f>
        <v>36.380247682936293</v>
      </c>
      <c r="BI80" s="8">
        <f t="array" ref="BI80">_xlfn.IFS(BX80=0,0,BX80&gt;0,(LOG(0.01*CM80/10^-BX80)))</f>
        <v>34.016780344525664</v>
      </c>
      <c r="BJ80" s="8">
        <f t="array" ref="BJ80">_xlfn.IFS(BY80=0,0,BY80&gt;0,(LOG(0.01*CN80/10^-BY80)))</f>
        <v>24.001202483484342</v>
      </c>
      <c r="BK80" s="33">
        <f t="shared" si="112"/>
        <v>0</v>
      </c>
      <c r="BL80" s="32">
        <f t="shared" si="113"/>
        <v>14.485373781148427</v>
      </c>
      <c r="BM80" s="32">
        <f t="shared" si="114"/>
        <v>21.004966403739413</v>
      </c>
      <c r="BN80" s="32">
        <f t="shared" si="115"/>
        <v>44.56989247311828</v>
      </c>
      <c r="BO80" s="32">
        <f t="shared" si="116"/>
        <v>38.4911003236246</v>
      </c>
      <c r="BP80" s="32">
        <f t="shared" si="117"/>
        <v>35.556844547563806</v>
      </c>
      <c r="BQ80" s="32">
        <f t="shared" si="118"/>
        <v>0</v>
      </c>
      <c r="BR80" s="32">
        <f t="shared" si="119"/>
        <v>0</v>
      </c>
      <c r="BS80" s="32">
        <f t="shared" si="120"/>
        <v>0</v>
      </c>
      <c r="BT80" s="32">
        <f t="shared" si="121"/>
        <v>3.5688847235238987</v>
      </c>
      <c r="BU80" s="32">
        <f t="shared" si="122"/>
        <v>43.795081967213115</v>
      </c>
      <c r="BV80" s="32">
        <f t="shared" si="123"/>
        <v>0</v>
      </c>
      <c r="BW80" s="32">
        <f t="shared" si="124"/>
        <v>37.428667338032895</v>
      </c>
      <c r="BX80" s="32">
        <f t="shared" si="125"/>
        <v>35.101327742837178</v>
      </c>
      <c r="BY80" s="32">
        <f t="shared" si="126"/>
        <v>25.056867891513559</v>
      </c>
      <c r="BZ80" s="38"/>
      <c r="CA80" s="36">
        <v>9.7449999999999992</v>
      </c>
      <c r="CB80" s="36">
        <v>9.7539999999999996</v>
      </c>
      <c r="CC80" s="36">
        <v>9.1590000000000007</v>
      </c>
      <c r="CD80" s="36">
        <v>9.7469999999999999</v>
      </c>
      <c r="CE80" s="36">
        <v>9.157</v>
      </c>
      <c r="CF80" s="36"/>
      <c r="CG80" s="36"/>
      <c r="CH80" s="36"/>
      <c r="CI80" s="36">
        <v>8.5079999999999991</v>
      </c>
      <c r="CJ80" s="36">
        <v>8.9809999999999999</v>
      </c>
      <c r="CK80" s="41"/>
      <c r="CL80" s="36">
        <v>8.9450000000000003</v>
      </c>
      <c r="CM80" s="36">
        <v>8.2309999999999999</v>
      </c>
      <c r="CN80" s="36">
        <v>8.7970000000000006</v>
      </c>
      <c r="CO80" s="30"/>
      <c r="CP80" s="158"/>
      <c r="CQ80" s="159">
        <v>133.69999999999999</v>
      </c>
      <c r="CR80" s="159">
        <v>143.80000000000001</v>
      </c>
      <c r="CS80" s="159">
        <v>165.8</v>
      </c>
      <c r="CT80" s="159">
        <v>190.3</v>
      </c>
      <c r="CU80" s="159">
        <v>122.6</v>
      </c>
      <c r="CV80" s="159"/>
      <c r="CW80" s="159"/>
      <c r="CX80" s="159"/>
      <c r="CY80" s="159">
        <v>38.08</v>
      </c>
      <c r="CZ80" s="159">
        <v>53.43</v>
      </c>
      <c r="DA80" s="214"/>
      <c r="DB80" s="159">
        <v>1115</v>
      </c>
      <c r="DC80" s="159">
        <v>502.3</v>
      </c>
      <c r="DD80" s="159">
        <v>572.79999999999995</v>
      </c>
      <c r="DE80" s="206" t="str">
        <f>IF(VLOOKUP($A80,'B-Ligands'!$A:$G,3,FALSE)="","",VLOOKUP($A80,'B-Ligands'!$A:$G,3,FALSE))</f>
        <v/>
      </c>
      <c r="DF80" s="207" t="str">
        <f>IF(VLOOKUP($A80,'B-Ligands'!$A:$G,4,FALSE)="","",VLOOKUP($A80,'B-Ligands'!$A:$G,4,FALSE))</f>
        <v>7α,25-dihydroxycholesterol</v>
      </c>
      <c r="DG80" s="158">
        <v>13.980470771621819</v>
      </c>
      <c r="DH80" s="159">
        <v>3.3586349302381548</v>
      </c>
      <c r="DI80" s="159">
        <v>13.825663596867562</v>
      </c>
      <c r="DJ80" s="159">
        <v>0.85380621219012842</v>
      </c>
      <c r="DK80" s="159">
        <v>21.671110226050871</v>
      </c>
      <c r="DL80" s="159">
        <v>22.184132390561992</v>
      </c>
      <c r="DM80" s="159">
        <v>12.156322740644775</v>
      </c>
      <c r="DN80" s="159">
        <v>17.691974475400364</v>
      </c>
      <c r="DO80" s="159">
        <v>9.8806168451505467</v>
      </c>
      <c r="DP80" s="159">
        <v>9.6764197753666057</v>
      </c>
      <c r="DQ80" s="159">
        <v>3.8907229168133126</v>
      </c>
      <c r="DR80" s="159">
        <v>7.5402757386543469</v>
      </c>
      <c r="DS80" s="159">
        <v>19.265042374826649</v>
      </c>
      <c r="DT80" s="159">
        <v>4.8673667240504868</v>
      </c>
      <c r="DU80" s="159">
        <v>23.129992917820335</v>
      </c>
      <c r="DV80" s="75">
        <f t="shared" si="127"/>
        <v>0</v>
      </c>
      <c r="DW80" s="76">
        <f t="shared" si="128"/>
        <v>39.807839427942696</v>
      </c>
      <c r="DX80" s="76">
        <f t="shared" si="129"/>
        <v>10.400947411492085</v>
      </c>
      <c r="DY80" s="76">
        <f t="shared" si="130"/>
        <v>194.1892640657891</v>
      </c>
      <c r="DZ80" s="76">
        <f t="shared" si="131"/>
        <v>8.7812759943992216</v>
      </c>
      <c r="EA80" s="76">
        <f t="shared" si="132"/>
        <v>5.5264726085099856</v>
      </c>
      <c r="EB80" s="76">
        <f t="shared" si="133"/>
        <v>0</v>
      </c>
      <c r="EC80" s="76">
        <f t="shared" si="134"/>
        <v>0</v>
      </c>
      <c r="ED80" s="76">
        <f t="shared" si="135"/>
        <v>0</v>
      </c>
      <c r="EE80" s="76">
        <f t="shared" si="136"/>
        <v>3.9353398141057063</v>
      </c>
      <c r="EF80" s="76">
        <f t="shared" si="137"/>
        <v>13.732666433044715</v>
      </c>
      <c r="EG80" s="76">
        <f t="shared" si="138"/>
        <v>0</v>
      </c>
      <c r="EH80" s="76">
        <f t="shared" si="139"/>
        <v>57.876851672901289</v>
      </c>
      <c r="EI80" s="76">
        <f t="shared" si="140"/>
        <v>103.19748407656449</v>
      </c>
      <c r="EJ80" s="76">
        <f t="shared" si="141"/>
        <v>24.764382852823545</v>
      </c>
    </row>
    <row r="81" spans="1:140" s="29" customFormat="1" x14ac:dyDescent="0.2">
      <c r="A81" s="35" t="s">
        <v>91</v>
      </c>
      <c r="B81" t="str">
        <f>IF(VLOOKUP($A81,'B-Ligands'!$A:$G,5,FALSE)="","",VLOOKUP($A81,'B-Ligands'!$A:$G,5,FALSE))</f>
        <v>Guide To Pharmacology</v>
      </c>
      <c r="C81" s="19">
        <f>IF(VLOOKUP($A81,'B-Ligands'!$A:$G,6,FALSE)="","",VLOOKUP($A81,'B-Ligands'!$A:$G,6,FALSE))</f>
        <v>566</v>
      </c>
      <c r="D81" t="str">
        <f>IF(VLOOKUP($A81,'B-Ligands'!$A:$G,7,FALSE)="","",VLOOKUP($A81,'B-Ligands'!$A:$G,7,FALSE))</f>
        <v>Phys</v>
      </c>
      <c r="E81" s="20" t="str">
        <f t="shared" si="181"/>
        <v/>
      </c>
      <c r="F81" s="19">
        <f t="shared" si="182"/>
        <v>1</v>
      </c>
      <c r="G81" s="19">
        <f t="shared" si="183"/>
        <v>1</v>
      </c>
      <c r="H81" s="19">
        <f t="shared" si="184"/>
        <v>1</v>
      </c>
      <c r="I81" s="238">
        <f t="shared" si="142"/>
        <v>3</v>
      </c>
      <c r="J81" s="174" t="str">
        <f t="shared" si="143"/>
        <v xml:space="preserve">
Gi/o
</v>
      </c>
      <c r="K81" s="20">
        <f t="shared" si="144"/>
        <v>0</v>
      </c>
      <c r="L81" s="19">
        <f t="shared" si="145"/>
        <v>1</v>
      </c>
      <c r="M81" s="19">
        <f t="shared" si="146"/>
        <v>2</v>
      </c>
      <c r="N81" s="19">
        <f t="shared" si="147"/>
        <v>3</v>
      </c>
      <c r="O81" s="20">
        <f t="shared" si="148"/>
        <v>0</v>
      </c>
      <c r="P81" s="19">
        <f t="shared" si="149"/>
        <v>100</v>
      </c>
      <c r="Q81" s="19">
        <f t="shared" si="150"/>
        <v>55.559567796353569</v>
      </c>
      <c r="R81" s="19">
        <f t="shared" si="151"/>
        <v>40.838164014931898</v>
      </c>
      <c r="S81" s="20">
        <f t="shared" si="152"/>
        <v>0</v>
      </c>
      <c r="T81" s="21">
        <f t="shared" si="153"/>
        <v>38.433907503709136</v>
      </c>
      <c r="U81" s="21">
        <f t="shared" si="154"/>
        <v>21.353712896311098</v>
      </c>
      <c r="V81" s="21">
        <f t="shared" si="155"/>
        <v>15.695702183711955</v>
      </c>
      <c r="W81" s="174" t="str">
        <f t="shared" si="156"/>
        <v xml:space="preserve">
GoB</v>
      </c>
      <c r="X81" s="33">
        <f t="shared" si="157"/>
        <v>0</v>
      </c>
      <c r="Y81" s="32">
        <f t="shared" si="158"/>
        <v>3</v>
      </c>
      <c r="Z81" s="32">
        <f t="shared" si="159"/>
        <v>8</v>
      </c>
      <c r="AA81" s="32">
        <f t="shared" si="160"/>
        <v>2</v>
      </c>
      <c r="AB81" s="32">
        <f t="shared" si="161"/>
        <v>1</v>
      </c>
      <c r="AC81" s="32">
        <f t="shared" si="162"/>
        <v>0</v>
      </c>
      <c r="AD81" s="32">
        <f t="shared" si="163"/>
        <v>7</v>
      </c>
      <c r="AE81" s="32">
        <f t="shared" si="164"/>
        <v>6</v>
      </c>
      <c r="AF81" s="32">
        <f t="shared" si="165"/>
        <v>4</v>
      </c>
      <c r="AG81" s="32">
        <f t="shared" si="166"/>
        <v>9</v>
      </c>
      <c r="AH81" s="32">
        <f t="shared" si="167"/>
        <v>0</v>
      </c>
      <c r="AI81" s="32">
        <f t="shared" si="168"/>
        <v>5</v>
      </c>
      <c r="AJ81" s="33">
        <f t="shared" si="169"/>
        <v>0</v>
      </c>
      <c r="AK81" s="32">
        <f t="shared" si="170"/>
        <v>67.962362761507123</v>
      </c>
      <c r="AL81" s="32">
        <f t="shared" si="171"/>
        <v>27.151456796337577</v>
      </c>
      <c r="AM81" s="32">
        <f t="shared" si="172"/>
        <v>92.018216751807913</v>
      </c>
      <c r="AN81" s="32">
        <f t="shared" si="173"/>
        <v>100</v>
      </c>
      <c r="AO81" s="32">
        <f t="shared" si="174"/>
        <v>0</v>
      </c>
      <c r="AP81" s="32">
        <f t="shared" si="175"/>
        <v>35.783610855244596</v>
      </c>
      <c r="AQ81" s="32">
        <f t="shared" si="176"/>
        <v>37.95868949354854</v>
      </c>
      <c r="AR81" s="32">
        <f t="shared" si="177"/>
        <v>55.559567796353569</v>
      </c>
      <c r="AS81" s="32">
        <f t="shared" si="178"/>
        <v>5.6462094767212667</v>
      </c>
      <c r="AT81" s="32">
        <f t="shared" si="179"/>
        <v>0</v>
      </c>
      <c r="AU81" s="32">
        <f t="shared" si="180"/>
        <v>40.838164014931898</v>
      </c>
      <c r="AV81" s="7">
        <f t="array" ref="AV81">_xlfn.IFS(BK81=0,0,BK81&gt;0,(LOG(0.01*BZ81/10^-BK81)))</f>
        <v>0</v>
      </c>
      <c r="AW81" s="8">
        <f t="array" ref="AW81">_xlfn.IFS(BL81=0,0,BL81&gt;0,(LOG(0.01*CA81/10^-BL81)))</f>
        <v>26.120591641092908</v>
      </c>
      <c r="AX81" s="8">
        <f t="array" ref="AX81">_xlfn.IFS(BM81=0,0,BM81&gt;0,(LOG(0.01*CB81/10^-BM81)))</f>
        <v>10.435365791013931</v>
      </c>
      <c r="AY81" s="8">
        <f t="array" ref="AY81">_xlfn.IFS(BN81=0,0,BN81&gt;0,(LOG(0.01*CC81/10^-BN81)))</f>
        <v>35.366196312952439</v>
      </c>
      <c r="AZ81" s="8">
        <f t="array" ref="AZ81">_xlfn.IFS(BO81=0,0,BO81&gt;0,(LOG(0.01*CD81/10^-BO81)))</f>
        <v>38.433907503709136</v>
      </c>
      <c r="BA81" s="8">
        <f t="array" ref="BA81">_xlfn.IFS(BP81=0,0,BP81&gt;0,(LOG(0.01*CE81/10^-BP81)))</f>
        <v>0</v>
      </c>
      <c r="BB81" s="8">
        <f t="array" ref="BB81">_xlfn.IFS(BQ81=0,0,BQ81&gt;0,(LOG(0.01*CF81/10^-BQ81)))</f>
        <v>13.753039897591929</v>
      </c>
      <c r="BC81" s="8">
        <f t="array" ref="BC81">_xlfn.IFS(BR81=0,0,BR81&gt;0,(LOG(0.01*CG81/10^-BR81)))</f>
        <v>14.589007609570604</v>
      </c>
      <c r="BD81" s="8">
        <f t="array" ref="BD81">_xlfn.IFS(BS81=0,0,BS81&gt;0,(LOG(0.01*CH81/10^-BS81)))</f>
        <v>21.353712896311098</v>
      </c>
      <c r="BE81" s="8">
        <f t="array" ref="BE81">_xlfn.IFS(BT81=0,0,BT81&gt;0,(LOG(0.01*CI81/10^-BT81)))</f>
        <v>2.1700589277487112</v>
      </c>
      <c r="BF81" s="8">
        <f t="array" ref="BF81">_xlfn.IFS(BU81=0,0,BU81&gt;0,(LOG(0.01*CJ81/10^-BU81)))</f>
        <v>0</v>
      </c>
      <c r="BG81" s="8">
        <f t="array" ref="BG81">_xlfn.IFS(BV81=0,0,BV81&gt;0,(LOG(0.01*CK81/10^-BV81)))</f>
        <v>15.695702183711955</v>
      </c>
      <c r="BH81" s="8">
        <f t="array" ref="BH81">_xlfn.IFS(BW81=0,0,BW81&gt;0,(LOG(0.01*CL81/10^-BW81)))</f>
        <v>0</v>
      </c>
      <c r="BI81" s="8">
        <f t="array" ref="BI81">_xlfn.IFS(BX81=0,0,BX81&gt;0,(LOG(0.01*CM81/10^-BX81)))</f>
        <v>2.9145553542754965</v>
      </c>
      <c r="BJ81" s="8">
        <f t="array" ref="BJ81">_xlfn.IFS(BY81=0,0,BY81&gt;0,(LOG(0.01*CN81/10^-BY81)))</f>
        <v>0.41721546958530764</v>
      </c>
      <c r="BK81" s="33">
        <f t="shared" si="112"/>
        <v>0</v>
      </c>
      <c r="BL81" s="32">
        <f t="shared" si="113"/>
        <v>27.508125677139763</v>
      </c>
      <c r="BM81" s="32">
        <f t="shared" si="114"/>
        <v>11.812737364884605</v>
      </c>
      <c r="BN81" s="32">
        <f t="shared" si="115"/>
        <v>36.747311827956985</v>
      </c>
      <c r="BO81" s="32">
        <f t="shared" si="116"/>
        <v>39.805825242718448</v>
      </c>
      <c r="BP81" s="32">
        <f t="shared" si="117"/>
        <v>0</v>
      </c>
      <c r="BQ81" s="32">
        <f t="shared" si="118"/>
        <v>15.102149819735613</v>
      </c>
      <c r="BR81" s="32">
        <f t="shared" si="119"/>
        <v>15.964210030609843</v>
      </c>
      <c r="BS81" s="32">
        <f t="shared" si="120"/>
        <v>22.724813331890488</v>
      </c>
      <c r="BT81" s="32">
        <f t="shared" si="121"/>
        <v>3.528584817244611</v>
      </c>
      <c r="BU81" s="32">
        <f t="shared" si="122"/>
        <v>0</v>
      </c>
      <c r="BV81" s="32">
        <f t="shared" si="123"/>
        <v>16.964032851883317</v>
      </c>
      <c r="BW81" s="32">
        <f t="shared" si="124"/>
        <v>0</v>
      </c>
      <c r="BX81" s="32">
        <f t="shared" si="125"/>
        <v>4.3095737246680645</v>
      </c>
      <c r="BY81" s="32">
        <f t="shared" si="126"/>
        <v>1.8127734033245844</v>
      </c>
      <c r="BZ81" s="31"/>
      <c r="CA81" s="30">
        <v>4.0970000000000004</v>
      </c>
      <c r="CB81" s="30">
        <v>4.194</v>
      </c>
      <c r="CC81" s="30">
        <v>4.1580000000000004</v>
      </c>
      <c r="CD81" s="30">
        <v>4.2469999999999999</v>
      </c>
      <c r="CE81" s="39"/>
      <c r="CF81" s="30">
        <v>4.476</v>
      </c>
      <c r="CG81" s="30">
        <v>4.2149999999999999</v>
      </c>
      <c r="CH81" s="30">
        <v>4.2549999999999999</v>
      </c>
      <c r="CI81" s="30">
        <v>4.38</v>
      </c>
      <c r="CJ81" s="30"/>
      <c r="CK81" s="30">
        <v>5.391</v>
      </c>
      <c r="CL81" s="30"/>
      <c r="CM81" s="30">
        <v>4.0270000000000001</v>
      </c>
      <c r="CN81" s="30">
        <v>4.0220000000000002</v>
      </c>
      <c r="CO81" s="30"/>
      <c r="CP81" s="160"/>
      <c r="CQ81" s="161">
        <v>253.9</v>
      </c>
      <c r="CR81" s="161">
        <v>80.87</v>
      </c>
      <c r="CS81" s="161">
        <v>136.69999999999999</v>
      </c>
      <c r="CT81" s="161">
        <v>196.8</v>
      </c>
      <c r="CU81" s="211"/>
      <c r="CV81" s="161">
        <v>113.1</v>
      </c>
      <c r="CW81" s="161">
        <v>135.6</v>
      </c>
      <c r="CX81" s="161">
        <v>210</v>
      </c>
      <c r="CY81" s="161">
        <v>37.65</v>
      </c>
      <c r="CZ81" s="161"/>
      <c r="DA81" s="161">
        <v>119.8</v>
      </c>
      <c r="DB81" s="161"/>
      <c r="DC81" s="161">
        <v>61.67</v>
      </c>
      <c r="DD81" s="161">
        <v>41.44</v>
      </c>
      <c r="DE81" s="206" t="str">
        <f>IF(VLOOKUP($A81,'B-Ligands'!$A:$G,3,FALSE)="","",VLOOKUP($A81,'B-Ligands'!$A:$G,3,FALSE))</f>
        <v>Zn2+</v>
      </c>
      <c r="DF81" s="207" t="str">
        <f>IF(VLOOKUP($A81,'B-Ligands'!$A:$G,4,FALSE)="","",VLOOKUP($A81,'B-Ligands'!$A:$G,4,FALSE))</f>
        <v>Zinc ion</v>
      </c>
      <c r="DG81" s="160">
        <v>10.602299435717155</v>
      </c>
      <c r="DH81" s="161">
        <v>19.879661019650143</v>
      </c>
      <c r="DI81" s="161">
        <v>6.043308673767454</v>
      </c>
      <c r="DJ81" s="161">
        <v>10.577691409932678</v>
      </c>
      <c r="DK81" s="161">
        <v>8.112063821469901</v>
      </c>
      <c r="DL81" s="161">
        <v>9.3768288161723348</v>
      </c>
      <c r="DM81" s="161">
        <v>6.5743469849487939</v>
      </c>
      <c r="DN81" s="161">
        <v>10.971199375654578</v>
      </c>
      <c r="DO81" s="161">
        <v>13.056130813761252</v>
      </c>
      <c r="DP81" s="161">
        <v>7.2891371639206568</v>
      </c>
      <c r="DQ81" s="161">
        <v>7.7697647635963607</v>
      </c>
      <c r="DR81" s="161">
        <v>8.6358959934536905</v>
      </c>
      <c r="DS81" s="161">
        <v>15.745916432444357</v>
      </c>
      <c r="DT81" s="161">
        <v>3.2816336520059406</v>
      </c>
      <c r="DU81" s="161">
        <v>5.9794977145646051</v>
      </c>
      <c r="DV81" s="75">
        <f t="shared" si="127"/>
        <v>0</v>
      </c>
      <c r="DW81" s="76">
        <f t="shared" si="128"/>
        <v>12.771847555601244</v>
      </c>
      <c r="DX81" s="76">
        <f t="shared" si="129"/>
        <v>13.38174241389277</v>
      </c>
      <c r="DY81" s="76">
        <f t="shared" si="130"/>
        <v>12.923424847848725</v>
      </c>
      <c r="DZ81" s="76">
        <f t="shared" si="131"/>
        <v>24.26016416181745</v>
      </c>
      <c r="EA81" s="76">
        <f t="shared" si="132"/>
        <v>0</v>
      </c>
      <c r="EB81" s="76">
        <f t="shared" si="133"/>
        <v>17.203229500805076</v>
      </c>
      <c r="EC81" s="76">
        <f t="shared" si="134"/>
        <v>12.359633195701509</v>
      </c>
      <c r="ED81" s="76">
        <f t="shared" si="135"/>
        <v>16.084397666930432</v>
      </c>
      <c r="EE81" s="76">
        <f t="shared" si="136"/>
        <v>5.1652204030893749</v>
      </c>
      <c r="EF81" s="76">
        <f t="shared" si="137"/>
        <v>0</v>
      </c>
      <c r="EG81" s="76">
        <f t="shared" si="138"/>
        <v>13.872330108052779</v>
      </c>
      <c r="EH81" s="76">
        <f t="shared" si="139"/>
        <v>0</v>
      </c>
      <c r="EI81" s="76">
        <f t="shared" si="140"/>
        <v>18.792469403860306</v>
      </c>
      <c r="EJ81" s="76">
        <f t="shared" si="141"/>
        <v>6.9303479954615943</v>
      </c>
    </row>
    <row r="82" spans="1:140" s="29" customFormat="1" x14ac:dyDescent="0.2">
      <c r="A82" s="35" t="s">
        <v>108</v>
      </c>
      <c r="B82" t="str">
        <f>IF(VLOOKUP($A82,'B-Ligands'!$A:$G,5,FALSE)="","",VLOOKUP($A82,'B-Ligands'!$A:$G,5,FALSE))</f>
        <v>Guide To Pharmacology</v>
      </c>
      <c r="C82" s="19">
        <f>IF(VLOOKUP($A82,'B-Ligands'!$A:$G,6,FALSE)="","",VLOOKUP($A82,'B-Ligands'!$A:$G,6,FALSE))</f>
        <v>940</v>
      </c>
      <c r="D82" t="str">
        <f>IF(VLOOKUP($A82,'B-Ligands'!$A:$G,7,FALSE)="","",VLOOKUP($A82,'B-Ligands'!$A:$G,7,FALSE))</f>
        <v>Phys</v>
      </c>
      <c r="E82" s="20" t="str">
        <f t="shared" si="181"/>
        <v/>
      </c>
      <c r="F82" s="19">
        <f t="shared" si="182"/>
        <v>1</v>
      </c>
      <c r="G82" s="19">
        <f t="shared" si="183"/>
        <v>1</v>
      </c>
      <c r="H82" s="19" t="str">
        <f t="shared" si="184"/>
        <v/>
      </c>
      <c r="I82" s="238">
        <f t="shared" si="142"/>
        <v>2</v>
      </c>
      <c r="J82" s="174" t="str">
        <f t="shared" si="143"/>
        <v xml:space="preserve">
Gi/o
</v>
      </c>
      <c r="K82" s="20">
        <f t="shared" si="144"/>
        <v>0</v>
      </c>
      <c r="L82" s="19">
        <f t="shared" si="145"/>
        <v>1</v>
      </c>
      <c r="M82" s="19">
        <f t="shared" si="146"/>
        <v>2</v>
      </c>
      <c r="N82" s="19">
        <f t="shared" si="147"/>
        <v>0</v>
      </c>
      <c r="O82" s="20">
        <f t="shared" si="148"/>
        <v>0</v>
      </c>
      <c r="P82" s="19">
        <f t="shared" si="149"/>
        <v>100</v>
      </c>
      <c r="Q82" s="19">
        <f t="shared" si="150"/>
        <v>0.96297063310564046</v>
      </c>
      <c r="R82" s="19">
        <f t="shared" si="151"/>
        <v>0</v>
      </c>
      <c r="S82" s="20">
        <f t="shared" si="152"/>
        <v>0</v>
      </c>
      <c r="T82" s="21">
        <f t="shared" si="153"/>
        <v>74.71798836087568</v>
      </c>
      <c r="U82" s="21">
        <f t="shared" si="154"/>
        <v>0.71951228556252333</v>
      </c>
      <c r="V82" s="21">
        <f t="shared" si="155"/>
        <v>0</v>
      </c>
      <c r="W82" s="174" t="str">
        <f t="shared" si="156"/>
        <v xml:space="preserve">
Gi1</v>
      </c>
      <c r="X82" s="33">
        <f t="shared" si="157"/>
        <v>0</v>
      </c>
      <c r="Y82" s="32">
        <f t="shared" si="158"/>
        <v>1</v>
      </c>
      <c r="Z82" s="32">
        <f t="shared" si="159"/>
        <v>4</v>
      </c>
      <c r="AA82" s="32">
        <f t="shared" si="160"/>
        <v>3</v>
      </c>
      <c r="AB82" s="32">
        <f t="shared" si="161"/>
        <v>2</v>
      </c>
      <c r="AC82" s="32">
        <f t="shared" si="162"/>
        <v>5</v>
      </c>
      <c r="AD82" s="32">
        <f t="shared" si="163"/>
        <v>0</v>
      </c>
      <c r="AE82" s="32">
        <f t="shared" si="164"/>
        <v>0</v>
      </c>
      <c r="AF82" s="32">
        <f t="shared" si="165"/>
        <v>0</v>
      </c>
      <c r="AG82" s="32">
        <f t="shared" si="166"/>
        <v>6</v>
      </c>
      <c r="AH82" s="32">
        <f t="shared" si="167"/>
        <v>0</v>
      </c>
      <c r="AI82" s="32">
        <f t="shared" si="168"/>
        <v>0</v>
      </c>
      <c r="AJ82" s="33">
        <f t="shared" si="169"/>
        <v>0</v>
      </c>
      <c r="AK82" s="32">
        <f t="shared" si="170"/>
        <v>100</v>
      </c>
      <c r="AL82" s="32">
        <f t="shared" si="171"/>
        <v>73.381226309744335</v>
      </c>
      <c r="AM82" s="32">
        <f t="shared" si="172"/>
        <v>85.604871352328885</v>
      </c>
      <c r="AN82" s="32">
        <f t="shared" si="173"/>
        <v>88.858219168279078</v>
      </c>
      <c r="AO82" s="32">
        <f t="shared" si="174"/>
        <v>53.512093624063048</v>
      </c>
      <c r="AP82" s="32">
        <f t="shared" si="175"/>
        <v>0</v>
      </c>
      <c r="AQ82" s="32">
        <f t="shared" si="176"/>
        <v>0</v>
      </c>
      <c r="AR82" s="32">
        <f t="shared" si="177"/>
        <v>0</v>
      </c>
      <c r="AS82" s="32">
        <f t="shared" si="178"/>
        <v>0.96297063310564046</v>
      </c>
      <c r="AT82" s="32">
        <f t="shared" si="179"/>
        <v>0</v>
      </c>
      <c r="AU82" s="32">
        <f t="shared" si="180"/>
        <v>0</v>
      </c>
      <c r="AV82" s="7">
        <f t="array" ref="AV82">_xlfn.IFS(BK82=0,0,BK82&gt;0,(LOG(0.01*BZ82/10^-BK82)))</f>
        <v>0</v>
      </c>
      <c r="AW82" s="8">
        <f t="array" ref="AW82">_xlfn.IFS(BL82=0,0,BL82&gt;0,(LOG(0.01*CA82/10^-BL82)))</f>
        <v>74.71798836087568</v>
      </c>
      <c r="AX82" s="8">
        <f t="array" ref="AX82">_xlfn.IFS(BM82=0,0,BM82&gt;0,(LOG(0.01*CB82/10^-BM82)))</f>
        <v>54.828976133182621</v>
      </c>
      <c r="AY82" s="8">
        <f t="array" ref="AY82">_xlfn.IFS(BN82=0,0,BN82&gt;0,(LOG(0.01*CC82/10^-BN82)))</f>
        <v>63.962237813375694</v>
      </c>
      <c r="AZ82" s="8">
        <f t="array" ref="AZ82">_xlfn.IFS(BO82=0,0,BO82&gt;0,(LOG(0.01*CD82/10^-BO82)))</f>
        <v>66.393073855836164</v>
      </c>
      <c r="BA82" s="8">
        <f t="array" ref="BA82">_xlfn.IFS(BP82=0,0,BP82&gt;0,(LOG(0.01*CE82/10^-BP82)))</f>
        <v>39.983159885688323</v>
      </c>
      <c r="BB82" s="8">
        <f t="array" ref="BB82">_xlfn.IFS(BQ82=0,0,BQ82&gt;0,(LOG(0.01*CF82/10^-BQ82)))</f>
        <v>0</v>
      </c>
      <c r="BC82" s="8">
        <f t="array" ref="BC82">_xlfn.IFS(BR82=0,0,BR82&gt;0,(LOG(0.01*CG82/10^-BR82)))</f>
        <v>0</v>
      </c>
      <c r="BD82" s="8">
        <f t="array" ref="BD82">_xlfn.IFS(BS82=0,0,BS82&gt;0,(LOG(0.01*CH82/10^-BS82)))</f>
        <v>0</v>
      </c>
      <c r="BE82" s="8">
        <f t="array" ref="BE82">_xlfn.IFS(BT82=0,0,BT82&gt;0,(LOG(0.01*CI82/10^-BT82)))</f>
        <v>0.71951228556252333</v>
      </c>
      <c r="BF82" s="8">
        <f t="array" ref="BF82">_xlfn.IFS(BU82=0,0,BU82&gt;0,(LOG(0.01*CJ82/10^-BU82)))</f>
        <v>0</v>
      </c>
      <c r="BG82" s="8">
        <f t="array" ref="BG82">_xlfn.IFS(BV82=0,0,BV82&gt;0,(LOG(0.01*CK82/10^-BV82)))</f>
        <v>0</v>
      </c>
      <c r="BH82" s="8">
        <f t="array" ref="BH82">_xlfn.IFS(BW82=0,0,BW82&gt;0,(LOG(0.01*CL82/10^-BW82)))</f>
        <v>2.6195149883108848</v>
      </c>
      <c r="BI82" s="8">
        <f t="array" ref="BI82">_xlfn.IFS(BX82=0,0,BX82&gt;0,(LOG(0.01*CM82/10^-BX82)))</f>
        <v>3.6555249013958981</v>
      </c>
      <c r="BJ82" s="8">
        <f t="array" ref="BJ82">_xlfn.IFS(BY82=0,0,BY82&gt;0,(LOG(0.01*CN82/10^-BY82)))</f>
        <v>8.1906022702784753</v>
      </c>
      <c r="BK82" s="33">
        <f t="shared" si="112"/>
        <v>0</v>
      </c>
      <c r="BL82" s="32">
        <f t="shared" si="113"/>
        <v>75.807150595882987</v>
      </c>
      <c r="BM82" s="32">
        <f t="shared" si="114"/>
        <v>55.93047034764826</v>
      </c>
      <c r="BN82" s="32">
        <f t="shared" si="115"/>
        <v>65.026881720430111</v>
      </c>
      <c r="BO82" s="32">
        <f t="shared" si="116"/>
        <v>67.435275080906152</v>
      </c>
      <c r="BP82" s="32">
        <f t="shared" si="117"/>
        <v>41.067285382830626</v>
      </c>
      <c r="BQ82" s="32">
        <f t="shared" si="118"/>
        <v>0</v>
      </c>
      <c r="BR82" s="32">
        <f t="shared" si="119"/>
        <v>0</v>
      </c>
      <c r="BS82" s="32">
        <f t="shared" si="120"/>
        <v>0</v>
      </c>
      <c r="BT82" s="32">
        <f t="shared" si="121"/>
        <v>1.8744142455482662</v>
      </c>
      <c r="BU82" s="32">
        <f t="shared" si="122"/>
        <v>0</v>
      </c>
      <c r="BV82" s="32">
        <f t="shared" si="123"/>
        <v>0</v>
      </c>
      <c r="BW82" s="32">
        <f t="shared" si="124"/>
        <v>3.7663645518630413</v>
      </c>
      <c r="BX82" s="32">
        <f t="shared" si="125"/>
        <v>4.8204053109713483</v>
      </c>
      <c r="BY82" s="32">
        <f t="shared" si="126"/>
        <v>9.3350831146106739</v>
      </c>
      <c r="BZ82" s="38"/>
      <c r="CA82" s="36">
        <v>8.1440000000000001</v>
      </c>
      <c r="CB82" s="36">
        <v>7.9160000000000004</v>
      </c>
      <c r="CC82" s="36">
        <v>8.6170000000000009</v>
      </c>
      <c r="CD82" s="36">
        <v>9.0739999999999998</v>
      </c>
      <c r="CE82" s="36">
        <v>8.2390000000000008</v>
      </c>
      <c r="CF82" s="36"/>
      <c r="CG82" s="36"/>
      <c r="CH82" s="36"/>
      <c r="CI82" s="40">
        <v>7</v>
      </c>
      <c r="CJ82" s="36"/>
      <c r="CK82" s="36"/>
      <c r="CL82" s="36">
        <v>7.1310000000000002</v>
      </c>
      <c r="CM82" s="36">
        <v>6.8410000000000002</v>
      </c>
      <c r="CN82" s="36">
        <v>7.17</v>
      </c>
      <c r="CO82" s="30"/>
      <c r="CP82" s="158"/>
      <c r="CQ82" s="159">
        <v>699.7</v>
      </c>
      <c r="CR82" s="159">
        <v>382.9</v>
      </c>
      <c r="CS82" s="159">
        <v>241.9</v>
      </c>
      <c r="CT82" s="159">
        <v>333.4</v>
      </c>
      <c r="CU82" s="159">
        <v>141.6</v>
      </c>
      <c r="CV82" s="159"/>
      <c r="CW82" s="159"/>
      <c r="CX82" s="159"/>
      <c r="CY82" s="210">
        <v>20</v>
      </c>
      <c r="CZ82" s="159"/>
      <c r="DA82" s="159"/>
      <c r="DB82" s="159">
        <v>112.2</v>
      </c>
      <c r="DC82" s="159">
        <v>68.98</v>
      </c>
      <c r="DD82" s="159">
        <v>213.4</v>
      </c>
      <c r="DE82" s="206" t="str">
        <f>IF(VLOOKUP($A82,'B-Ligands'!$A:$G,3,FALSE)="","",VLOOKUP($A82,'B-Ligands'!$A:$G,3,FALSE))</f>
        <v/>
      </c>
      <c r="DF82" s="207" t="str">
        <f>IF(VLOOKUP($A82,'B-Ligands'!$A:$G,4,FALSE)="","",VLOOKUP($A82,'B-Ligands'!$A:$G,4,FALSE))</f>
        <v>Dopamine</v>
      </c>
      <c r="DG82" s="158">
        <v>8.272238308922649</v>
      </c>
      <c r="DH82" s="159">
        <v>4.3932905296583815</v>
      </c>
      <c r="DI82" s="159">
        <v>7.0391227401198204</v>
      </c>
      <c r="DJ82" s="159">
        <v>7.2086635472279337</v>
      </c>
      <c r="DK82" s="159">
        <v>9.2439055798193674</v>
      </c>
      <c r="DL82" s="159">
        <v>14.0775141764172</v>
      </c>
      <c r="DM82" s="159">
        <v>20.810461195417069</v>
      </c>
      <c r="DN82" s="159">
        <v>23.835032852444858</v>
      </c>
      <c r="DO82" s="159">
        <v>28.359697828741051</v>
      </c>
      <c r="DP82" s="159">
        <v>17.445117248037231</v>
      </c>
      <c r="DQ82" s="159">
        <v>18.939523531852771</v>
      </c>
      <c r="DR82" s="159">
        <v>19.252051975070763</v>
      </c>
      <c r="DS82" s="159">
        <v>29.183969726488751</v>
      </c>
      <c r="DT82" s="159">
        <v>12.457059302845954</v>
      </c>
      <c r="DU82" s="159">
        <v>15.696185825863614</v>
      </c>
      <c r="DV82" s="75">
        <f t="shared" si="127"/>
        <v>0</v>
      </c>
      <c r="DW82" s="76">
        <f t="shared" si="128"/>
        <v>159.26558812271588</v>
      </c>
      <c r="DX82" s="76">
        <f t="shared" si="129"/>
        <v>54.395982871223843</v>
      </c>
      <c r="DY82" s="76">
        <f t="shared" si="130"/>
        <v>33.556844263181326</v>
      </c>
      <c r="DZ82" s="76">
        <f t="shared" si="131"/>
        <v>36.067006215192741</v>
      </c>
      <c r="EA82" s="76">
        <f t="shared" si="132"/>
        <v>10.058594026295481</v>
      </c>
      <c r="EB82" s="76">
        <f t="shared" si="133"/>
        <v>0</v>
      </c>
      <c r="EC82" s="76">
        <f t="shared" si="134"/>
        <v>0</v>
      </c>
      <c r="ED82" s="76">
        <f t="shared" si="135"/>
        <v>0</v>
      </c>
      <c r="EE82" s="76">
        <f t="shared" si="136"/>
        <v>1.1464525984914329</v>
      </c>
      <c r="EF82" s="76">
        <f t="shared" si="137"/>
        <v>0</v>
      </c>
      <c r="EG82" s="76">
        <f t="shared" si="138"/>
        <v>0</v>
      </c>
      <c r="EH82" s="76">
        <f t="shared" si="139"/>
        <v>3.8445763565249993</v>
      </c>
      <c r="EI82" s="76">
        <f t="shared" si="140"/>
        <v>5.5374224624780233</v>
      </c>
      <c r="EJ82" s="76">
        <f t="shared" si="141"/>
        <v>13.595659631422503</v>
      </c>
    </row>
    <row r="83" spans="1:140" s="29" customFormat="1" x14ac:dyDescent="0.2">
      <c r="A83" s="35" t="s">
        <v>166</v>
      </c>
      <c r="B83" t="str">
        <f>IF(VLOOKUP($A83,'B-Ligands'!$A:$G,5,FALSE)="","",VLOOKUP($A83,'B-Ligands'!$A:$G,5,FALSE))</f>
        <v>Guide To Pharmacology</v>
      </c>
      <c r="C83" s="19">
        <f>IF(VLOOKUP($A83,'B-Ligands'!$A:$G,6,FALSE)="","",VLOOKUP($A83,'B-Ligands'!$A:$G,6,FALSE))</f>
        <v>224</v>
      </c>
      <c r="D83" t="str">
        <f>IF(VLOOKUP($A83,'B-Ligands'!$A:$G,7,FALSE)="","",VLOOKUP($A83,'B-Ligands'!$A:$G,7,FALSE))</f>
        <v>Phys</v>
      </c>
      <c r="E83" s="20" t="str">
        <f t="shared" si="181"/>
        <v/>
      </c>
      <c r="F83" s="19">
        <f t="shared" si="182"/>
        <v>1</v>
      </c>
      <c r="G83" s="19">
        <f t="shared" si="183"/>
        <v>1</v>
      </c>
      <c r="H83" s="19" t="str">
        <f t="shared" si="184"/>
        <v/>
      </c>
      <c r="I83" s="238">
        <f t="shared" si="142"/>
        <v>2</v>
      </c>
      <c r="J83" s="174" t="str">
        <f t="shared" si="143"/>
        <v xml:space="preserve">
Gi/o
</v>
      </c>
      <c r="K83" s="20">
        <f t="shared" si="144"/>
        <v>0</v>
      </c>
      <c r="L83" s="19">
        <f t="shared" si="145"/>
        <v>1</v>
      </c>
      <c r="M83" s="19">
        <f t="shared" si="146"/>
        <v>2</v>
      </c>
      <c r="N83" s="19">
        <f t="shared" si="147"/>
        <v>0</v>
      </c>
      <c r="O83" s="20">
        <f t="shared" si="148"/>
        <v>0</v>
      </c>
      <c r="P83" s="19">
        <f t="shared" si="149"/>
        <v>100</v>
      </c>
      <c r="Q83" s="19">
        <f t="shared" si="150"/>
        <v>1.71390548993882</v>
      </c>
      <c r="R83" s="19">
        <f t="shared" si="151"/>
        <v>0</v>
      </c>
      <c r="S83" s="20">
        <f t="shared" si="152"/>
        <v>0</v>
      </c>
      <c r="T83" s="21">
        <f t="shared" si="153"/>
        <v>29.675669433024751</v>
      </c>
      <c r="U83" s="21">
        <f t="shared" si="154"/>
        <v>0.50861292758870746</v>
      </c>
      <c r="V83" s="21">
        <f t="shared" si="155"/>
        <v>0</v>
      </c>
      <c r="W83" s="174" t="str">
        <f t="shared" si="156"/>
        <v xml:space="preserve">
GoB</v>
      </c>
      <c r="X83" s="33">
        <f t="shared" si="157"/>
        <v>0</v>
      </c>
      <c r="Y83" s="32">
        <f t="shared" si="158"/>
        <v>2</v>
      </c>
      <c r="Z83" s="32">
        <f t="shared" si="159"/>
        <v>4</v>
      </c>
      <c r="AA83" s="32">
        <f t="shared" si="160"/>
        <v>3</v>
      </c>
      <c r="AB83" s="32">
        <f t="shared" si="161"/>
        <v>1</v>
      </c>
      <c r="AC83" s="32">
        <f t="shared" si="162"/>
        <v>0</v>
      </c>
      <c r="AD83" s="32">
        <f t="shared" si="163"/>
        <v>0</v>
      </c>
      <c r="AE83" s="32">
        <f t="shared" si="164"/>
        <v>0</v>
      </c>
      <c r="AF83" s="32">
        <f t="shared" si="165"/>
        <v>0</v>
      </c>
      <c r="AG83" s="32">
        <f t="shared" si="166"/>
        <v>5</v>
      </c>
      <c r="AH83" s="32">
        <f t="shared" si="167"/>
        <v>0</v>
      </c>
      <c r="AI83" s="32">
        <f t="shared" si="168"/>
        <v>0</v>
      </c>
      <c r="AJ83" s="33">
        <f t="shared" si="169"/>
        <v>0</v>
      </c>
      <c r="AK83" s="32">
        <f t="shared" si="170"/>
        <v>82.485793999567818</v>
      </c>
      <c r="AL83" s="32">
        <f t="shared" si="171"/>
        <v>73.282342268114689</v>
      </c>
      <c r="AM83" s="32">
        <f t="shared" si="172"/>
        <v>80.47056342661034</v>
      </c>
      <c r="AN83" s="32">
        <f t="shared" si="173"/>
        <v>100</v>
      </c>
      <c r="AO83" s="32">
        <f t="shared" si="174"/>
        <v>0</v>
      </c>
      <c r="AP83" s="32">
        <f t="shared" si="175"/>
        <v>0</v>
      </c>
      <c r="AQ83" s="32">
        <f t="shared" si="176"/>
        <v>0</v>
      </c>
      <c r="AR83" s="32">
        <f t="shared" si="177"/>
        <v>0</v>
      </c>
      <c r="AS83" s="32">
        <f t="shared" si="178"/>
        <v>1.71390548993882</v>
      </c>
      <c r="AT83" s="32">
        <f t="shared" si="179"/>
        <v>0</v>
      </c>
      <c r="AU83" s="32">
        <f t="shared" si="180"/>
        <v>0</v>
      </c>
      <c r="AV83" s="7">
        <f t="array" ref="AV83">_xlfn.IFS(BK83=0,0,BK83&gt;0,(LOG(0.01*BZ83/10^-BK83)))</f>
        <v>0</v>
      </c>
      <c r="AW83" s="8">
        <f t="array" ref="AW83">_xlfn.IFS(BL83=0,0,BL83&gt;0,(LOG(0.01*CA83/10^-BL83)))</f>
        <v>24.478211556517511</v>
      </c>
      <c r="AX83" s="8">
        <f t="array" ref="AX83">_xlfn.IFS(BM83=0,0,BM83&gt;0,(LOG(0.01*CB83/10^-BM83)))</f>
        <v>21.747025644263488</v>
      </c>
      <c r="AY83" s="8">
        <f t="array" ref="AY83">_xlfn.IFS(BN83=0,0,BN83&gt;0,(LOG(0.01*CC83/10^-BN83)))</f>
        <v>23.880178393373399</v>
      </c>
      <c r="AZ83" s="8">
        <f t="array" ref="AZ83">_xlfn.IFS(BO83=0,0,BO83&gt;0,(LOG(0.01*CD83/10^-BO83)))</f>
        <v>29.675669433024751</v>
      </c>
      <c r="BA83" s="8">
        <f t="array" ref="BA83">_xlfn.IFS(BP83=0,0,BP83&gt;0,(LOG(0.01*CE83/10^-BP83)))</f>
        <v>0</v>
      </c>
      <c r="BB83" s="8">
        <f t="array" ref="BB83">_xlfn.IFS(BQ83=0,0,BQ83&gt;0,(LOG(0.01*CF83/10^-BQ83)))</f>
        <v>0</v>
      </c>
      <c r="BC83" s="8">
        <f t="array" ref="BC83">_xlfn.IFS(BR83=0,0,BR83&gt;0,(LOG(0.01*CG83/10^-BR83)))</f>
        <v>0</v>
      </c>
      <c r="BD83" s="8">
        <f t="array" ref="BD83">_xlfn.IFS(BS83=0,0,BS83&gt;0,(LOG(0.01*CH83/10^-BS83)))</f>
        <v>0</v>
      </c>
      <c r="BE83" s="8">
        <f t="array" ref="BE83">_xlfn.IFS(BT83=0,0,BT83&gt;0,(LOG(0.01*CI83/10^-BT83)))</f>
        <v>0.50861292758870746</v>
      </c>
      <c r="BF83" s="8">
        <f t="array" ref="BF83">_xlfn.IFS(BU83=0,0,BU83&gt;0,(LOG(0.01*CJ83/10^-BU83)))</f>
        <v>0</v>
      </c>
      <c r="BG83" s="8">
        <f t="array" ref="BG83">_xlfn.IFS(BV83=0,0,BV83&gt;0,(LOG(0.01*CK83/10^-BV83)))</f>
        <v>0</v>
      </c>
      <c r="BH83" s="8">
        <f t="array" ref="BH83">_xlfn.IFS(BW83=0,0,BW83&gt;0,(LOG(0.01*CL83/10^-BW83)))</f>
        <v>-0.4235017688766281</v>
      </c>
      <c r="BI83" s="8">
        <f t="array" ref="BI83">_xlfn.IFS(BX83=0,0,BX83&gt;0,(LOG(0.01*CM83/10^-BX83)))</f>
        <v>0</v>
      </c>
      <c r="BJ83" s="8">
        <f t="array" ref="BJ83">_xlfn.IFS(BY83=0,0,BY83&gt;0,(LOG(0.01*CN83/10^-BY83)))</f>
        <v>-0.35606625125750702</v>
      </c>
      <c r="BK83" s="33">
        <f t="shared" si="112"/>
        <v>0</v>
      </c>
      <c r="BL83" s="32">
        <f t="shared" si="113"/>
        <v>25.503791982665224</v>
      </c>
      <c r="BM83" s="32">
        <f t="shared" si="114"/>
        <v>22.772421852176453</v>
      </c>
      <c r="BN83" s="32">
        <f t="shared" si="115"/>
        <v>24.9247311827957</v>
      </c>
      <c r="BO83" s="32">
        <f t="shared" si="116"/>
        <v>30.703883495145636</v>
      </c>
      <c r="BP83" s="32">
        <f t="shared" si="117"/>
        <v>0</v>
      </c>
      <c r="BQ83" s="32">
        <f t="shared" si="118"/>
        <v>0</v>
      </c>
      <c r="BR83" s="32">
        <f t="shared" si="119"/>
        <v>0</v>
      </c>
      <c r="BS83" s="32">
        <f t="shared" si="120"/>
        <v>0</v>
      </c>
      <c r="BT83" s="32">
        <f t="shared" si="121"/>
        <v>1.5791940018744144</v>
      </c>
      <c r="BU83" s="32">
        <f t="shared" si="122"/>
        <v>0</v>
      </c>
      <c r="BV83" s="32">
        <f t="shared" si="123"/>
        <v>0</v>
      </c>
      <c r="BW83" s="32">
        <f t="shared" si="124"/>
        <v>0.68479355488418925</v>
      </c>
      <c r="BX83" s="32">
        <f t="shared" si="125"/>
        <v>0</v>
      </c>
      <c r="BY83" s="32">
        <f t="shared" si="126"/>
        <v>0.7095363079615048</v>
      </c>
      <c r="BZ83" s="31"/>
      <c r="CA83" s="30">
        <v>9.4280000000000008</v>
      </c>
      <c r="CB83" s="30">
        <v>9.4320000000000004</v>
      </c>
      <c r="CC83" s="30">
        <v>9.0250000000000004</v>
      </c>
      <c r="CD83" s="30">
        <v>9.3710000000000004</v>
      </c>
      <c r="CE83" s="30"/>
      <c r="CF83" s="30"/>
      <c r="CG83" s="30"/>
      <c r="CH83" s="30"/>
      <c r="CI83" s="30">
        <v>8.5</v>
      </c>
      <c r="CJ83" s="30"/>
      <c r="CK83" s="30"/>
      <c r="CL83" s="41">
        <v>7.7930000000000001</v>
      </c>
      <c r="CM83" s="30"/>
      <c r="CN83" s="40">
        <v>8.5980000000000008</v>
      </c>
      <c r="CO83" s="216"/>
      <c r="CP83" s="160"/>
      <c r="CQ83" s="161">
        <v>235.4</v>
      </c>
      <c r="CR83" s="161">
        <v>155.9</v>
      </c>
      <c r="CS83" s="161">
        <v>92.72</v>
      </c>
      <c r="CT83" s="161">
        <v>151.80000000000001</v>
      </c>
      <c r="CU83" s="161"/>
      <c r="CV83" s="161"/>
      <c r="CW83" s="161"/>
      <c r="CX83" s="161"/>
      <c r="CY83" s="161">
        <v>16.850000000000001</v>
      </c>
      <c r="CZ83" s="161"/>
      <c r="DA83" s="161"/>
      <c r="DB83" s="214">
        <v>20.399999999999999</v>
      </c>
      <c r="DC83" s="161"/>
      <c r="DD83" s="210">
        <v>16.22</v>
      </c>
      <c r="DE83" s="206" t="str">
        <f>IF(VLOOKUP($A83,'B-Ligands'!$A:$G,3,FALSE)="","",VLOOKUP($A83,'B-Ligands'!$A:$G,3,FALSE))</f>
        <v/>
      </c>
      <c r="DF83" s="207" t="str">
        <f>IF(VLOOKUP($A83,'B-Ligands'!$A:$G,4,FALSE)="","",VLOOKUP($A83,'B-Ligands'!$A:$G,4,FALSE))</f>
        <v>Melatonin</v>
      </c>
      <c r="DG83" s="160">
        <v>14.4257439869612</v>
      </c>
      <c r="DH83" s="161">
        <v>9.9200557955058226</v>
      </c>
      <c r="DI83" s="161">
        <v>14.952738006835881</v>
      </c>
      <c r="DJ83" s="161">
        <v>11.176018249775442</v>
      </c>
      <c r="DK83" s="161">
        <v>7.9896618581703365</v>
      </c>
      <c r="DL83" s="161">
        <v>25.094566899935419</v>
      </c>
      <c r="DM83" s="161">
        <v>10.059733280213383</v>
      </c>
      <c r="DN83" s="161">
        <v>14.221907512409885</v>
      </c>
      <c r="DO83" s="161">
        <v>11.492528631716421</v>
      </c>
      <c r="DP83" s="161">
        <v>6.7027065774941299</v>
      </c>
      <c r="DQ83" s="161">
        <v>9.442760784378347</v>
      </c>
      <c r="DR83" s="161">
        <v>9.7173073484355044</v>
      </c>
      <c r="DS83" s="161">
        <v>4.2913707466272886</v>
      </c>
      <c r="DT83" s="161">
        <v>7.8311212399457277</v>
      </c>
      <c r="DU83" s="161">
        <v>10.548276831913384</v>
      </c>
      <c r="DV83" s="75">
        <f t="shared" si="127"/>
        <v>0</v>
      </c>
      <c r="DW83" s="76">
        <f t="shared" si="128"/>
        <v>23.729705240835994</v>
      </c>
      <c r="DX83" s="76">
        <f t="shared" si="129"/>
        <v>10.426184149600418</v>
      </c>
      <c r="DY83" s="76">
        <f t="shared" si="130"/>
        <v>8.2963357725246212</v>
      </c>
      <c r="DZ83" s="76">
        <f t="shared" si="131"/>
        <v>18.999552508566715</v>
      </c>
      <c r="EA83" s="76">
        <f t="shared" si="132"/>
        <v>0</v>
      </c>
      <c r="EB83" s="76">
        <f t="shared" si="133"/>
        <v>0</v>
      </c>
      <c r="EC83" s="76">
        <f t="shared" si="134"/>
        <v>0</v>
      </c>
      <c r="ED83" s="76">
        <f t="shared" si="135"/>
        <v>0</v>
      </c>
      <c r="EE83" s="76">
        <f t="shared" si="136"/>
        <v>2.5139098370466835</v>
      </c>
      <c r="EF83" s="76">
        <f t="shared" si="137"/>
        <v>0</v>
      </c>
      <c r="EG83" s="76">
        <f t="shared" si="138"/>
        <v>0</v>
      </c>
      <c r="EH83" s="76">
        <f t="shared" si="139"/>
        <v>4.7537258383077114</v>
      </c>
      <c r="EI83" s="76">
        <f t="shared" si="140"/>
        <v>0</v>
      </c>
      <c r="EJ83" s="76">
        <f t="shared" si="141"/>
        <v>1.5376919148468919</v>
      </c>
    </row>
    <row r="84" spans="1:140" s="29" customFormat="1" x14ac:dyDescent="0.2">
      <c r="A84" s="35" t="s">
        <v>59</v>
      </c>
      <c r="B84" t="str">
        <f>IF(VLOOKUP($A84,'B-Ligands'!$A:$G,5,FALSE)="","",VLOOKUP($A84,'B-Ligands'!$A:$G,5,FALSE))</f>
        <v>Guide To Pharmacology</v>
      </c>
      <c r="C84" s="19">
        <f>IF(VLOOKUP($A84,'B-Ligands'!$A:$G,6,FALSE)="","",VLOOKUP($A84,'B-Ligands'!$A:$G,6,FALSE))</f>
        <v>733</v>
      </c>
      <c r="D84" t="str">
        <f>IF(VLOOKUP($A84,'B-Ligands'!$A:$G,7,FALSE)="","",VLOOKUP($A84,'B-Ligands'!$A:$G,7,FALSE))</f>
        <v>Surr</v>
      </c>
      <c r="E84" s="20" t="str">
        <f t="shared" si="181"/>
        <v/>
      </c>
      <c r="F84" s="19">
        <f t="shared" si="182"/>
        <v>1</v>
      </c>
      <c r="G84" s="19">
        <f t="shared" si="183"/>
        <v>1</v>
      </c>
      <c r="H84" s="19" t="str">
        <f t="shared" si="184"/>
        <v/>
      </c>
      <c r="I84" s="238">
        <f t="shared" si="142"/>
        <v>2</v>
      </c>
      <c r="J84" s="174" t="str">
        <f t="shared" si="143"/>
        <v xml:space="preserve">
Gi/o
</v>
      </c>
      <c r="K84" s="20">
        <f t="shared" si="144"/>
        <v>0</v>
      </c>
      <c r="L84" s="19">
        <f t="shared" si="145"/>
        <v>1</v>
      </c>
      <c r="M84" s="19">
        <f t="shared" si="146"/>
        <v>2</v>
      </c>
      <c r="N84" s="19">
        <f t="shared" si="147"/>
        <v>0</v>
      </c>
      <c r="O84" s="20">
        <f t="shared" si="148"/>
        <v>0</v>
      </c>
      <c r="P84" s="19">
        <f t="shared" si="149"/>
        <v>100</v>
      </c>
      <c r="Q84" s="19">
        <f t="shared" si="150"/>
        <v>0.8283463093105401</v>
      </c>
      <c r="R84" s="19">
        <f t="shared" si="151"/>
        <v>0</v>
      </c>
      <c r="S84" s="20">
        <f t="shared" si="152"/>
        <v>0</v>
      </c>
      <c r="T84" s="21">
        <f t="shared" si="153"/>
        <v>43.081485226500391</v>
      </c>
      <c r="U84" s="21">
        <f t="shared" si="154"/>
        <v>0.35686389286988157</v>
      </c>
      <c r="V84" s="21">
        <f t="shared" si="155"/>
        <v>0</v>
      </c>
      <c r="W84" s="174" t="str">
        <f t="shared" si="156"/>
        <v xml:space="preserve">
GoB</v>
      </c>
      <c r="X84" s="33">
        <f t="shared" si="157"/>
        <v>0</v>
      </c>
      <c r="Y84" s="32">
        <f t="shared" si="158"/>
        <v>3</v>
      </c>
      <c r="Z84" s="32">
        <f t="shared" si="159"/>
        <v>4</v>
      </c>
      <c r="AA84" s="32">
        <f t="shared" si="160"/>
        <v>2</v>
      </c>
      <c r="AB84" s="32">
        <f t="shared" si="161"/>
        <v>1</v>
      </c>
      <c r="AC84" s="32">
        <f t="shared" si="162"/>
        <v>5</v>
      </c>
      <c r="AD84" s="32">
        <f t="shared" si="163"/>
        <v>0</v>
      </c>
      <c r="AE84" s="32">
        <f t="shared" si="164"/>
        <v>0</v>
      </c>
      <c r="AF84" s="32">
        <f t="shared" si="165"/>
        <v>0</v>
      </c>
      <c r="AG84" s="32">
        <f t="shared" si="166"/>
        <v>6</v>
      </c>
      <c r="AH84" s="32">
        <f t="shared" si="167"/>
        <v>0</v>
      </c>
      <c r="AI84" s="32">
        <f t="shared" si="168"/>
        <v>0</v>
      </c>
      <c r="AJ84" s="33">
        <f t="shared" si="169"/>
        <v>0</v>
      </c>
      <c r="AK84" s="32">
        <f t="shared" si="170"/>
        <v>64.690015804252354</v>
      </c>
      <c r="AL84" s="32">
        <f t="shared" si="171"/>
        <v>47.537540805796993</v>
      </c>
      <c r="AM84" s="32">
        <f t="shared" si="172"/>
        <v>92.963881835990108</v>
      </c>
      <c r="AN84" s="32">
        <f t="shared" si="173"/>
        <v>100</v>
      </c>
      <c r="AO84" s="32">
        <f t="shared" si="174"/>
        <v>38.195257518043142</v>
      </c>
      <c r="AP84" s="32">
        <f t="shared" si="175"/>
        <v>0</v>
      </c>
      <c r="AQ84" s="32">
        <f t="shared" si="176"/>
        <v>0</v>
      </c>
      <c r="AR84" s="32">
        <f t="shared" si="177"/>
        <v>0</v>
      </c>
      <c r="AS84" s="32">
        <f t="shared" si="178"/>
        <v>0.8283463093105401</v>
      </c>
      <c r="AT84" s="32">
        <f t="shared" si="179"/>
        <v>0</v>
      </c>
      <c r="AU84" s="32">
        <f t="shared" si="180"/>
        <v>0</v>
      </c>
      <c r="AV84" s="7">
        <f t="array" ref="AV84">_xlfn.IFS(BK84=0,0,BK84&gt;0,(LOG(0.01*BZ84/10^-BK84)))</f>
        <v>0</v>
      </c>
      <c r="AW84" s="8">
        <f t="array" ref="AW84">_xlfn.IFS(BL84=0,0,BL84&gt;0,(LOG(0.01*CA84/10^-BL84)))</f>
        <v>27.869419601729746</v>
      </c>
      <c r="AX84" s="8">
        <f t="array" ref="AX84">_xlfn.IFS(BM84=0,0,BM84&gt;0,(LOG(0.01*CB84/10^-BM84)))</f>
        <v>20.479878619291028</v>
      </c>
      <c r="AY84" s="8">
        <f t="array" ref="AY84">_xlfn.IFS(BN84=0,0,BN84&gt;0,(LOG(0.01*CC84/10^-BN84)))</f>
        <v>40.050221019153355</v>
      </c>
      <c r="AZ84" s="8">
        <f t="array" ref="AZ84">_xlfn.IFS(BO84=0,0,BO84&gt;0,(LOG(0.01*CD84/10^-BO84)))</f>
        <v>43.081485226500391</v>
      </c>
      <c r="BA84" s="8">
        <f t="array" ref="BA84">_xlfn.IFS(BP84=0,0,BP84&gt;0,(LOG(0.01*CE84/10^-BP84)))</f>
        <v>16.455084224859537</v>
      </c>
      <c r="BB84" s="8">
        <f t="array" ref="BB84">_xlfn.IFS(BQ84=0,0,BQ84&gt;0,(LOG(0.01*CF84/10^-BQ84)))</f>
        <v>0</v>
      </c>
      <c r="BC84" s="8">
        <f t="array" ref="BC84">_xlfn.IFS(BR84=0,0,BR84&gt;0,(LOG(0.01*CG84/10^-BR84)))</f>
        <v>0</v>
      </c>
      <c r="BD84" s="8">
        <f t="array" ref="BD84">_xlfn.IFS(BS84=0,0,BS84&gt;0,(LOG(0.01*CH84/10^-BS84)))</f>
        <v>0</v>
      </c>
      <c r="BE84" s="8">
        <f t="array" ref="BE84">_xlfn.IFS(BT84=0,0,BT84&gt;0,(LOG(0.01*CI84/10^-BT84)))</f>
        <v>0.35686389286988157</v>
      </c>
      <c r="BF84" s="8">
        <f t="array" ref="BF84">_xlfn.IFS(BU84=0,0,BU84&gt;0,(LOG(0.01*CJ84/10^-BU84)))</f>
        <v>0</v>
      </c>
      <c r="BG84" s="8">
        <f t="array" ref="BG84">_xlfn.IFS(BV84=0,0,BV84&gt;0,(LOG(0.01*CK84/10^-BV84)))</f>
        <v>0</v>
      </c>
      <c r="BH84" s="8">
        <f t="array" ref="BH84">_xlfn.IFS(BW84=0,0,BW84&gt;0,(LOG(0.01*CL84/10^-BW84)))</f>
        <v>3.1209715972408323</v>
      </c>
      <c r="BI84" s="8">
        <f t="array" ref="BI84">_xlfn.IFS(BX84=0,0,BX84&gt;0,(LOG(0.01*CM84/10^-BX84)))</f>
        <v>2.2131424457429474</v>
      </c>
      <c r="BJ84" s="8">
        <f t="array" ref="BJ84">_xlfn.IFS(BY84=0,0,BY84&gt;0,(LOG(0.01*CN84/10^-BY84)))</f>
        <v>3.4512509267356912</v>
      </c>
      <c r="BK84" s="33">
        <f t="shared" si="112"/>
        <v>0</v>
      </c>
      <c r="BL84" s="32">
        <f t="shared" si="113"/>
        <v>28.894907908992415</v>
      </c>
      <c r="BM84" s="32">
        <f t="shared" si="114"/>
        <v>21.501606777680394</v>
      </c>
      <c r="BN84" s="32">
        <f t="shared" si="115"/>
        <v>41.102150537634408</v>
      </c>
      <c r="BO84" s="32">
        <f t="shared" si="116"/>
        <v>44.114077669902912</v>
      </c>
      <c r="BP84" s="32">
        <f t="shared" si="117"/>
        <v>17.479698375870068</v>
      </c>
      <c r="BQ84" s="32">
        <f t="shared" si="118"/>
        <v>0</v>
      </c>
      <c r="BR84" s="32">
        <f t="shared" si="119"/>
        <v>0</v>
      </c>
      <c r="BS84" s="32">
        <f t="shared" si="120"/>
        <v>0</v>
      </c>
      <c r="BT84" s="32">
        <f t="shared" si="121"/>
        <v>1.499531396438613</v>
      </c>
      <c r="BU84" s="32">
        <f t="shared" si="122"/>
        <v>0</v>
      </c>
      <c r="BV84" s="32">
        <f t="shared" si="123"/>
        <v>0</v>
      </c>
      <c r="BW84" s="32">
        <f t="shared" si="124"/>
        <v>4.1859684457871769</v>
      </c>
      <c r="BX84" s="32">
        <f t="shared" si="125"/>
        <v>3.2809224318658279</v>
      </c>
      <c r="BY84" s="32">
        <f t="shared" si="126"/>
        <v>4.514435695538058</v>
      </c>
      <c r="BZ84" s="31"/>
      <c r="CA84" s="30">
        <v>9.43</v>
      </c>
      <c r="CB84" s="30">
        <v>9.5120000000000005</v>
      </c>
      <c r="CC84" s="30">
        <v>8.8729999999999993</v>
      </c>
      <c r="CD84" s="30">
        <v>9.2769999999999992</v>
      </c>
      <c r="CE84" s="30">
        <v>9.4489999999999998</v>
      </c>
      <c r="CF84" s="30"/>
      <c r="CG84" s="30"/>
      <c r="CH84" s="30"/>
      <c r="CI84" s="40">
        <v>7.2</v>
      </c>
      <c r="CJ84" s="30"/>
      <c r="CK84" s="30"/>
      <c r="CL84" s="30">
        <v>8.61</v>
      </c>
      <c r="CM84" s="30">
        <v>8.5549999999999997</v>
      </c>
      <c r="CN84" s="30">
        <v>8.6460000000000008</v>
      </c>
      <c r="CO84" s="30"/>
      <c r="CP84" s="160"/>
      <c r="CQ84" s="161">
        <v>266.7</v>
      </c>
      <c r="CR84" s="161">
        <v>147.19999999999999</v>
      </c>
      <c r="CS84" s="161">
        <v>152.9</v>
      </c>
      <c r="CT84" s="161">
        <v>218.1</v>
      </c>
      <c r="CU84" s="161">
        <v>60.27</v>
      </c>
      <c r="CV84" s="161"/>
      <c r="CW84" s="161"/>
      <c r="CX84" s="161"/>
      <c r="CY84" s="210">
        <v>16</v>
      </c>
      <c r="CZ84" s="161"/>
      <c r="DA84" s="161"/>
      <c r="DB84" s="161">
        <v>124.7</v>
      </c>
      <c r="DC84" s="161">
        <v>46.95</v>
      </c>
      <c r="DD84" s="161">
        <v>103.2</v>
      </c>
      <c r="DE84" s="206" t="str">
        <f>IF(VLOOKUP($A84,'B-Ligands'!$A:$G,3,FALSE)="","",VLOOKUP($A84,'B-Ligands'!$A:$G,3,FALSE))</f>
        <v>WIN55,212-2</v>
      </c>
      <c r="DF84" s="207" t="str">
        <f>IF(VLOOKUP($A84,'B-Ligands'!$A:$G,4,FALSE)="","",VLOOKUP($A84,'B-Ligands'!$A:$G,4,FALSE))</f>
        <v>WIN55212-2</v>
      </c>
      <c r="DG84" s="160">
        <v>8.9393945130453432</v>
      </c>
      <c r="DH84" s="161">
        <v>12.792023364091074</v>
      </c>
      <c r="DI84" s="161">
        <v>16.463334098720306</v>
      </c>
      <c r="DJ84" s="161">
        <v>4.257475964263838</v>
      </c>
      <c r="DK84" s="161">
        <v>7.5113107978577807</v>
      </c>
      <c r="DL84" s="161">
        <v>13.716249405915718</v>
      </c>
      <c r="DM84" s="161">
        <v>11.417360158347284</v>
      </c>
      <c r="DN84" s="161">
        <v>11.680099793357737</v>
      </c>
      <c r="DO84" s="161">
        <v>11.702352802413703</v>
      </c>
      <c r="DP84" s="161">
        <v>11.66541414907238</v>
      </c>
      <c r="DQ84" s="161">
        <v>17.564904878367706</v>
      </c>
      <c r="DR84" s="161">
        <v>11.11933668539165</v>
      </c>
      <c r="DS84" s="161">
        <v>11.937517217405933</v>
      </c>
      <c r="DT84" s="161">
        <v>9.0618058722463068</v>
      </c>
      <c r="DU84" s="161">
        <v>15.798485051865308</v>
      </c>
      <c r="DV84" s="75">
        <f t="shared" si="127"/>
        <v>0</v>
      </c>
      <c r="DW84" s="76">
        <f t="shared" si="128"/>
        <v>20.848930025304885</v>
      </c>
      <c r="DX84" s="76">
        <f t="shared" si="129"/>
        <v>8.9410807748499632</v>
      </c>
      <c r="DY84" s="76">
        <f t="shared" si="130"/>
        <v>35.91329728773654</v>
      </c>
      <c r="DZ84" s="76">
        <f t="shared" si="131"/>
        <v>29.036210305956441</v>
      </c>
      <c r="EA84" s="76">
        <f t="shared" si="132"/>
        <v>4.3940583330313308</v>
      </c>
      <c r="EB84" s="76">
        <f t="shared" si="133"/>
        <v>0</v>
      </c>
      <c r="EC84" s="76">
        <f t="shared" si="134"/>
        <v>0</v>
      </c>
      <c r="ED84" s="76">
        <f t="shared" si="135"/>
        <v>0</v>
      </c>
      <c r="EE84" s="76">
        <f t="shared" si="136"/>
        <v>1.3715758219584773</v>
      </c>
      <c r="EF84" s="76">
        <f t="shared" si="137"/>
        <v>0</v>
      </c>
      <c r="EG84" s="76">
        <f t="shared" si="138"/>
        <v>0</v>
      </c>
      <c r="EH84" s="76">
        <f t="shared" si="139"/>
        <v>10.446058232123562</v>
      </c>
      <c r="EI84" s="76">
        <f t="shared" si="140"/>
        <v>5.1810864922403921</v>
      </c>
      <c r="EJ84" s="76">
        <f t="shared" si="141"/>
        <v>6.5322719020970501</v>
      </c>
    </row>
    <row r="85" spans="1:140" s="29" customFormat="1" x14ac:dyDescent="0.2">
      <c r="A85" s="35" t="s">
        <v>77</v>
      </c>
      <c r="B85" t="str">
        <f>IF(VLOOKUP($A85,'B-Ligands'!$A:$G,5,FALSE)="","",VLOOKUP($A85,'B-Ligands'!$A:$G,5,FALSE))</f>
        <v>Guide To Pharmacology</v>
      </c>
      <c r="C85" s="19">
        <f>IF(VLOOKUP($A85,'B-Ligands'!$A:$G,6,FALSE)="","",VLOOKUP($A85,'B-Ligands'!$A:$G,6,FALSE))</f>
        <v>3645</v>
      </c>
      <c r="D85" t="str">
        <f>IF(VLOOKUP($A85,'B-Ligands'!$A:$G,7,FALSE)="","",VLOOKUP($A85,'B-Ligands'!$A:$G,7,FALSE))</f>
        <v>Phys</v>
      </c>
      <c r="E85" s="20" t="str">
        <f t="shared" si="181"/>
        <v/>
      </c>
      <c r="F85" s="19">
        <f t="shared" si="182"/>
        <v>1</v>
      </c>
      <c r="G85" s="19" t="str">
        <f t="shared" si="183"/>
        <v/>
      </c>
      <c r="H85" s="19" t="str">
        <f t="shared" si="184"/>
        <v/>
      </c>
      <c r="I85" s="238">
        <f t="shared" si="142"/>
        <v>1</v>
      </c>
      <c r="J85" s="174" t="str">
        <f t="shared" si="143"/>
        <v xml:space="preserve">
Gi/o
</v>
      </c>
      <c r="K85" s="20">
        <f t="shared" si="144"/>
        <v>0</v>
      </c>
      <c r="L85" s="19">
        <f t="shared" si="145"/>
        <v>1</v>
      </c>
      <c r="M85" s="19">
        <f t="shared" si="146"/>
        <v>0</v>
      </c>
      <c r="N85" s="19">
        <f t="shared" si="147"/>
        <v>0</v>
      </c>
      <c r="O85" s="20">
        <f t="shared" si="148"/>
        <v>0</v>
      </c>
      <c r="P85" s="19">
        <f t="shared" si="149"/>
        <v>100</v>
      </c>
      <c r="Q85" s="19">
        <f t="shared" si="150"/>
        <v>0</v>
      </c>
      <c r="R85" s="19">
        <f t="shared" si="151"/>
        <v>0</v>
      </c>
      <c r="S85" s="20">
        <f t="shared" si="152"/>
        <v>0</v>
      </c>
      <c r="T85" s="21">
        <f t="shared" si="153"/>
        <v>98.925879089301503</v>
      </c>
      <c r="U85" s="21">
        <f t="shared" si="154"/>
        <v>0</v>
      </c>
      <c r="V85" s="21">
        <f t="shared" si="155"/>
        <v>0</v>
      </c>
      <c r="W85" s="174" t="str">
        <f t="shared" si="156"/>
        <v xml:space="preserve">
GoB</v>
      </c>
      <c r="X85" s="33">
        <f t="shared" si="157"/>
        <v>0</v>
      </c>
      <c r="Y85" s="32">
        <f t="shared" si="158"/>
        <v>3</v>
      </c>
      <c r="Z85" s="32">
        <f t="shared" si="159"/>
        <v>2</v>
      </c>
      <c r="AA85" s="32">
        <f t="shared" si="160"/>
        <v>4</v>
      </c>
      <c r="AB85" s="32">
        <f t="shared" si="161"/>
        <v>1</v>
      </c>
      <c r="AC85" s="32">
        <f t="shared" si="162"/>
        <v>5</v>
      </c>
      <c r="AD85" s="32">
        <f t="shared" si="163"/>
        <v>0</v>
      </c>
      <c r="AE85" s="32">
        <f t="shared" si="164"/>
        <v>0</v>
      </c>
      <c r="AF85" s="32">
        <f t="shared" si="165"/>
        <v>0</v>
      </c>
      <c r="AG85" s="32">
        <f t="shared" si="166"/>
        <v>0</v>
      </c>
      <c r="AH85" s="32">
        <f t="shared" si="167"/>
        <v>0</v>
      </c>
      <c r="AI85" s="32">
        <f t="shared" si="168"/>
        <v>0</v>
      </c>
      <c r="AJ85" s="33">
        <f t="shared" si="169"/>
        <v>0</v>
      </c>
      <c r="AK85" s="32">
        <f t="shared" si="170"/>
        <v>88.060374562031143</v>
      </c>
      <c r="AL85" s="32">
        <f t="shared" si="171"/>
        <v>99.964439343954808</v>
      </c>
      <c r="AM85" s="32">
        <f t="shared" si="172"/>
        <v>65.975257922988078</v>
      </c>
      <c r="AN85" s="32">
        <f t="shared" si="173"/>
        <v>100</v>
      </c>
      <c r="AO85" s="32">
        <f t="shared" si="174"/>
        <v>59.908684742205018</v>
      </c>
      <c r="AP85" s="32">
        <f t="shared" si="175"/>
        <v>0</v>
      </c>
      <c r="AQ85" s="32">
        <f t="shared" si="176"/>
        <v>0</v>
      </c>
      <c r="AR85" s="32">
        <f t="shared" si="177"/>
        <v>0</v>
      </c>
      <c r="AS85" s="32">
        <f t="shared" si="178"/>
        <v>0</v>
      </c>
      <c r="AT85" s="32">
        <f t="shared" si="179"/>
        <v>0</v>
      </c>
      <c r="AU85" s="32">
        <f t="shared" si="180"/>
        <v>0</v>
      </c>
      <c r="AV85" s="7">
        <f t="array" ref="AV85">_xlfn.IFS(BK85=0,0,BK85&gt;0,(LOG(0.01*BZ85/10^-BK85)))</f>
        <v>0</v>
      </c>
      <c r="AW85" s="8">
        <f t="array" ref="AW85">_xlfn.IFS(BL85=0,0,BL85&gt;0,(LOG(0.01*CA85/10^-BL85)))</f>
        <v>87.11449966482094</v>
      </c>
      <c r="AX85" s="8">
        <f t="array" ref="AX85">_xlfn.IFS(BM85=0,0,BM85&gt;0,(LOG(0.01*CB85/10^-BM85)))</f>
        <v>98.890700397698879</v>
      </c>
      <c r="AY85" s="8">
        <f t="array" ref="AY85">_xlfn.IFS(BN85=0,0,BN85&gt;0,(LOG(0.01*CC85/10^-BN85)))</f>
        <v>65.266603881750001</v>
      </c>
      <c r="AZ85" s="8">
        <f t="array" ref="AZ85">_xlfn.IFS(BO85=0,0,BO85&gt;0,(LOG(0.01*CD85/10^-BO85)))</f>
        <v>98.925879089301503</v>
      </c>
      <c r="BA85" s="8">
        <f t="array" ref="BA85">_xlfn.IFS(BP85=0,0,BP85&gt;0,(LOG(0.01*CE85/10^-BP85)))</f>
        <v>59.265193032064559</v>
      </c>
      <c r="BB85" s="8">
        <f t="array" ref="BB85">_xlfn.IFS(BQ85=0,0,BQ85&gt;0,(LOG(0.01*CF85/10^-BQ85)))</f>
        <v>0</v>
      </c>
      <c r="BC85" s="8">
        <f t="array" ref="BC85">_xlfn.IFS(BR85=0,0,BR85&gt;0,(LOG(0.01*CG85/10^-BR85)))</f>
        <v>0</v>
      </c>
      <c r="BD85" s="8">
        <f t="array" ref="BD85">_xlfn.IFS(BS85=0,0,BS85&gt;0,(LOG(0.01*CH85/10^-BS85)))</f>
        <v>0</v>
      </c>
      <c r="BE85" s="8">
        <f t="array" ref="BE85">_xlfn.IFS(BT85=0,0,BT85&gt;0,(LOG(0.01*CI85/10^-BT85)))</f>
        <v>0</v>
      </c>
      <c r="BF85" s="8">
        <f t="array" ref="BF85">_xlfn.IFS(BU85=0,0,BU85&gt;0,(LOG(0.01*CJ85/10^-BU85)))</f>
        <v>0</v>
      </c>
      <c r="BG85" s="8">
        <f t="array" ref="BG85">_xlfn.IFS(BV85=0,0,BV85&gt;0,(LOG(0.01*CK85/10^-BV85)))</f>
        <v>0</v>
      </c>
      <c r="BH85" s="8">
        <f t="array" ref="BH85">_xlfn.IFS(BW85=0,0,BW85&gt;0,(LOG(0.01*CL85/10^-BW85)))</f>
        <v>43.414788499415316</v>
      </c>
      <c r="BI85" s="8">
        <f t="array" ref="BI85">_xlfn.IFS(BX85=0,0,BX85&gt;0,(LOG(0.01*CM85/10^-BX85)))</f>
        <v>44.947752283121737</v>
      </c>
      <c r="BJ85" s="8">
        <f t="array" ref="BJ85">_xlfn.IFS(BY85=0,0,BY85&gt;0,(LOG(0.01*CN85/10^-BY85)))</f>
        <v>55.582004055171701</v>
      </c>
      <c r="BK85" s="33">
        <f t="shared" si="112"/>
        <v>0</v>
      </c>
      <c r="BL85" s="32">
        <f t="shared" si="113"/>
        <v>88.223185265438786</v>
      </c>
      <c r="BM85" s="32">
        <f t="shared" si="114"/>
        <v>100</v>
      </c>
      <c r="BN85" s="32">
        <f t="shared" si="115"/>
        <v>66.344086021505376</v>
      </c>
      <c r="BO85" s="32">
        <f t="shared" si="116"/>
        <v>100</v>
      </c>
      <c r="BP85" s="32">
        <f t="shared" si="117"/>
        <v>60.324825986078885</v>
      </c>
      <c r="BQ85" s="32">
        <f t="shared" si="118"/>
        <v>0</v>
      </c>
      <c r="BR85" s="32">
        <f t="shared" si="119"/>
        <v>0</v>
      </c>
      <c r="BS85" s="32">
        <f t="shared" si="120"/>
        <v>0</v>
      </c>
      <c r="BT85" s="32">
        <f t="shared" si="121"/>
        <v>0</v>
      </c>
      <c r="BU85" s="32">
        <f t="shared" si="122"/>
        <v>0</v>
      </c>
      <c r="BV85" s="32">
        <f t="shared" si="123"/>
        <v>0</v>
      </c>
      <c r="BW85" s="32">
        <f t="shared" si="124"/>
        <v>44.57871769050017</v>
      </c>
      <c r="BX85" s="32">
        <f t="shared" si="125"/>
        <v>46.114605171208943</v>
      </c>
      <c r="BY85" s="32">
        <f t="shared" si="126"/>
        <v>56.736657917760283</v>
      </c>
      <c r="BZ85" s="38"/>
      <c r="CA85" s="36">
        <v>7.7859999999999996</v>
      </c>
      <c r="CB85" s="36">
        <v>7.7750000000000004</v>
      </c>
      <c r="CC85" s="36">
        <v>8.3659999999999997</v>
      </c>
      <c r="CD85" s="36">
        <v>8.4309999999999992</v>
      </c>
      <c r="CE85" s="36">
        <v>8.7170000000000005</v>
      </c>
      <c r="CF85" s="41"/>
      <c r="CG85" s="41"/>
      <c r="CH85" s="41"/>
      <c r="CI85" s="36"/>
      <c r="CJ85" s="36"/>
      <c r="CK85" s="36"/>
      <c r="CL85" s="36">
        <v>6.8559999999999999</v>
      </c>
      <c r="CM85" s="36">
        <v>6.81</v>
      </c>
      <c r="CN85" s="36">
        <v>7.0039999999999996</v>
      </c>
      <c r="CO85" s="30"/>
      <c r="CP85" s="158"/>
      <c r="CQ85" s="159">
        <v>814.3</v>
      </c>
      <c r="CR85" s="159">
        <v>684.6</v>
      </c>
      <c r="CS85" s="159">
        <v>246.8</v>
      </c>
      <c r="CT85" s="159">
        <v>494.4</v>
      </c>
      <c r="CU85" s="159">
        <v>208</v>
      </c>
      <c r="CV85" s="214"/>
      <c r="CW85" s="214"/>
      <c r="CX85" s="214"/>
      <c r="CY85" s="159"/>
      <c r="CZ85" s="159"/>
      <c r="DA85" s="159"/>
      <c r="DB85" s="159">
        <v>1328</v>
      </c>
      <c r="DC85" s="159">
        <v>659.9</v>
      </c>
      <c r="DD85" s="159">
        <v>1297</v>
      </c>
      <c r="DE85" s="206" t="str">
        <f>IF(VLOOKUP($A85,'B-Ligands'!$A:$G,3,FALSE)="","",VLOOKUP($A85,'B-Ligands'!$A:$G,3,FALSE))</f>
        <v>CXCL13</v>
      </c>
      <c r="DF85" s="207" t="str">
        <f>IF(VLOOKUP($A85,'B-Ligands'!$A:$G,4,FALSE)="","",VLOOKUP($A85,'B-Ligands'!$A:$G,4,FALSE))</f>
        <v>CXCL13</v>
      </c>
      <c r="DG85" s="158">
        <v>4.9568252497034919</v>
      </c>
      <c r="DH85" s="159">
        <v>19.598984877141476</v>
      </c>
      <c r="DI85" s="159">
        <v>3.8663903868818932</v>
      </c>
      <c r="DJ85" s="159">
        <v>8.1336253225109587</v>
      </c>
      <c r="DK85" s="159">
        <v>9.2317428876891352</v>
      </c>
      <c r="DL85" s="159">
        <v>3.4685029963674197</v>
      </c>
      <c r="DM85" s="159">
        <v>24.70967423736764</v>
      </c>
      <c r="DN85" s="159">
        <v>4.912050996876915</v>
      </c>
      <c r="DO85" s="159">
        <v>14.786855335861238</v>
      </c>
      <c r="DP85" s="159">
        <v>15.010209441195322</v>
      </c>
      <c r="DQ85" s="159">
        <v>19.920801728406172</v>
      </c>
      <c r="DR85" s="159">
        <v>17.165666411072326</v>
      </c>
      <c r="DS85" s="159">
        <v>35.259734577907395</v>
      </c>
      <c r="DT85" s="159">
        <v>15.938380210014742</v>
      </c>
      <c r="DU85" s="159">
        <v>15.694642972777107</v>
      </c>
      <c r="DV85" s="75">
        <f t="shared" si="127"/>
        <v>0</v>
      </c>
      <c r="DW85" s="76">
        <f t="shared" si="128"/>
        <v>41.548070224276131</v>
      </c>
      <c r="DX85" s="76">
        <f t="shared" si="129"/>
        <v>177.06437568300123</v>
      </c>
      <c r="DY85" s="76">
        <f t="shared" si="130"/>
        <v>30.343172965804818</v>
      </c>
      <c r="DZ85" s="76">
        <f t="shared" si="131"/>
        <v>53.554351113840092</v>
      </c>
      <c r="EA85" s="76">
        <f t="shared" si="132"/>
        <v>59.96823419724285</v>
      </c>
      <c r="EB85" s="76">
        <f t="shared" si="133"/>
        <v>0</v>
      </c>
      <c r="EC85" s="76">
        <f t="shared" si="134"/>
        <v>0</v>
      </c>
      <c r="ED85" s="76">
        <f t="shared" si="135"/>
        <v>0</v>
      </c>
      <c r="EE85" s="76">
        <f t="shared" si="136"/>
        <v>0</v>
      </c>
      <c r="EF85" s="76">
        <f t="shared" si="137"/>
        <v>0</v>
      </c>
      <c r="EG85" s="76">
        <f t="shared" si="138"/>
        <v>0</v>
      </c>
      <c r="EH85" s="76">
        <f t="shared" si="139"/>
        <v>37.663357818696731</v>
      </c>
      <c r="EI85" s="76">
        <f t="shared" si="140"/>
        <v>41.403203544194383</v>
      </c>
      <c r="EJ85" s="76">
        <f t="shared" si="141"/>
        <v>82.63966260651425</v>
      </c>
    </row>
    <row r="86" spans="1:140" s="29" customFormat="1" x14ac:dyDescent="0.2">
      <c r="A86" s="35" t="s">
        <v>118</v>
      </c>
      <c r="B86" t="str">
        <f>IF(VLOOKUP($A86,'B-Ligands'!$A:$G,5,FALSE)="","",VLOOKUP($A86,'B-Ligands'!$A:$G,5,FALSE))</f>
        <v>Guide To Pharmacology</v>
      </c>
      <c r="C86" s="19">
        <f>IF(VLOOKUP($A86,'B-Ligands'!$A:$G,6,FALSE)="","",VLOOKUP($A86,'B-Ligands'!$A:$G,6,FALSE))</f>
        <v>1062</v>
      </c>
      <c r="D86" t="str">
        <f>IF(VLOOKUP($A86,'B-Ligands'!$A:$G,7,FALSE)="","",VLOOKUP($A86,'B-Ligands'!$A:$G,7,FALSE))</f>
        <v>Phys</v>
      </c>
      <c r="E86" s="20" t="str">
        <f t="shared" si="181"/>
        <v/>
      </c>
      <c r="F86" s="19">
        <f t="shared" si="182"/>
        <v>1</v>
      </c>
      <c r="G86" s="19">
        <f t="shared" si="183"/>
        <v>1</v>
      </c>
      <c r="H86" s="19" t="str">
        <f t="shared" si="184"/>
        <v/>
      </c>
      <c r="I86" s="238">
        <f t="shared" si="142"/>
        <v>2</v>
      </c>
      <c r="J86" s="174" t="str">
        <f t="shared" si="143"/>
        <v xml:space="preserve">
Gq/11
</v>
      </c>
      <c r="K86" s="20">
        <f t="shared" si="144"/>
        <v>0</v>
      </c>
      <c r="L86" s="19">
        <f t="shared" si="145"/>
        <v>2</v>
      </c>
      <c r="M86" s="19">
        <f t="shared" si="146"/>
        <v>1</v>
      </c>
      <c r="N86" s="19">
        <f t="shared" si="147"/>
        <v>0</v>
      </c>
      <c r="O86" s="20">
        <f t="shared" si="148"/>
        <v>0</v>
      </c>
      <c r="P86" s="19">
        <f t="shared" si="149"/>
        <v>81.842413360009303</v>
      </c>
      <c r="Q86" s="19">
        <f t="shared" si="150"/>
        <v>100</v>
      </c>
      <c r="R86" s="19">
        <f t="shared" si="151"/>
        <v>0</v>
      </c>
      <c r="S86" s="20">
        <f t="shared" si="152"/>
        <v>0</v>
      </c>
      <c r="T86" s="21">
        <f t="shared" si="153"/>
        <v>48.249448882163527</v>
      </c>
      <c r="U86" s="21">
        <f t="shared" si="154"/>
        <v>58.954088596976391</v>
      </c>
      <c r="V86" s="21">
        <f t="shared" si="155"/>
        <v>0</v>
      </c>
      <c r="W86" s="174" t="str">
        <f t="shared" si="156"/>
        <v xml:space="preserve">
Gq</v>
      </c>
      <c r="X86" s="33">
        <f t="shared" si="157"/>
        <v>0</v>
      </c>
      <c r="Y86" s="32">
        <f t="shared" si="158"/>
        <v>2</v>
      </c>
      <c r="Z86" s="32">
        <f t="shared" si="159"/>
        <v>3</v>
      </c>
      <c r="AA86" s="32">
        <f t="shared" si="160"/>
        <v>0</v>
      </c>
      <c r="AB86" s="32">
        <f t="shared" si="161"/>
        <v>0</v>
      </c>
      <c r="AC86" s="32">
        <f t="shared" si="162"/>
        <v>0</v>
      </c>
      <c r="AD86" s="32">
        <f t="shared" si="163"/>
        <v>1</v>
      </c>
      <c r="AE86" s="32">
        <f t="shared" si="164"/>
        <v>4</v>
      </c>
      <c r="AF86" s="32">
        <f t="shared" si="165"/>
        <v>5</v>
      </c>
      <c r="AG86" s="32">
        <f t="shared" si="166"/>
        <v>0</v>
      </c>
      <c r="AH86" s="32">
        <f t="shared" si="167"/>
        <v>0</v>
      </c>
      <c r="AI86" s="32">
        <f t="shared" si="168"/>
        <v>0</v>
      </c>
      <c r="AJ86" s="33">
        <f t="shared" si="169"/>
        <v>0</v>
      </c>
      <c r="AK86" s="32">
        <f t="shared" si="170"/>
        <v>81.842413360009303</v>
      </c>
      <c r="AL86" s="32">
        <f t="shared" si="171"/>
        <v>59.880467845548601</v>
      </c>
      <c r="AM86" s="32">
        <f t="shared" si="172"/>
        <v>0</v>
      </c>
      <c r="AN86" s="32">
        <f t="shared" si="173"/>
        <v>0</v>
      </c>
      <c r="AO86" s="32">
        <f t="shared" si="174"/>
        <v>0</v>
      </c>
      <c r="AP86" s="32">
        <f t="shared" si="175"/>
        <v>100</v>
      </c>
      <c r="AQ86" s="32">
        <f t="shared" si="176"/>
        <v>48.893707331611772</v>
      </c>
      <c r="AR86" s="32">
        <f t="shared" si="177"/>
        <v>12.13766482011</v>
      </c>
      <c r="AS86" s="32">
        <f t="shared" si="178"/>
        <v>0</v>
      </c>
      <c r="AT86" s="32">
        <f t="shared" si="179"/>
        <v>0</v>
      </c>
      <c r="AU86" s="32">
        <f t="shared" si="180"/>
        <v>0</v>
      </c>
      <c r="AV86" s="7">
        <f t="array" ref="AV86">_xlfn.IFS(BK86=0,0,BK86&gt;0,(LOG(0.01*BZ86/10^-BK86)))</f>
        <v>0</v>
      </c>
      <c r="AW86" s="8">
        <f t="array" ref="AW86">_xlfn.IFS(BL86=0,0,BL86&gt;0,(LOG(0.01*CA86/10^-BL86)))</f>
        <v>48.249448882163527</v>
      </c>
      <c r="AX86" s="8">
        <f t="array" ref="AX86">_xlfn.IFS(BM86=0,0,BM86&gt;0,(LOG(0.01*CB86/10^-BM86)))</f>
        <v>35.30198406594868</v>
      </c>
      <c r="AY86" s="8">
        <f t="array" ref="AY86">_xlfn.IFS(BN86=0,0,BN86&gt;0,(LOG(0.01*CC86/10^-BN86)))</f>
        <v>0</v>
      </c>
      <c r="AZ86" s="8">
        <f t="array" ref="AZ86">_xlfn.IFS(BO86=0,0,BO86&gt;0,(LOG(0.01*CD86/10^-BO86)))</f>
        <v>0</v>
      </c>
      <c r="BA86" s="8">
        <f t="array" ref="BA86">_xlfn.IFS(BP86=0,0,BP86&gt;0,(LOG(0.01*CE86/10^-BP86)))</f>
        <v>0</v>
      </c>
      <c r="BB86" s="8">
        <f t="array" ref="BB86">_xlfn.IFS(BQ86=0,0,BQ86&gt;0,(LOG(0.01*CF86/10^-BQ86)))</f>
        <v>58.954088596976391</v>
      </c>
      <c r="BC86" s="8">
        <f t="array" ref="BC86">_xlfn.IFS(BR86=0,0,BR86&gt;0,(LOG(0.01*CG86/10^-BR86)))</f>
        <v>28.824839538624744</v>
      </c>
      <c r="BD86" s="8">
        <f t="array" ref="BD86">_xlfn.IFS(BS86=0,0,BS86&gt;0,(LOG(0.01*CH86/10^-BS86)))</f>
        <v>7.1556496716516849</v>
      </c>
      <c r="BE86" s="8">
        <f t="array" ref="BE86">_xlfn.IFS(BT86=0,0,BT86&gt;0,(LOG(0.01*CI86/10^-BT86)))</f>
        <v>0</v>
      </c>
      <c r="BF86" s="8">
        <f t="array" ref="BF86">_xlfn.IFS(BU86=0,0,BU86&gt;0,(LOG(0.01*CJ86/10^-BU86)))</f>
        <v>0</v>
      </c>
      <c r="BG86" s="8">
        <f t="array" ref="BG86">_xlfn.IFS(BV86=0,0,BV86&gt;0,(LOG(0.01*CK86/10^-BV86)))</f>
        <v>0</v>
      </c>
      <c r="BH86" s="8">
        <f t="array" ref="BH86">_xlfn.IFS(BW86=0,0,BW86&gt;0,(LOG(0.01*CL86/10^-BW86)))</f>
        <v>0</v>
      </c>
      <c r="BI86" s="8">
        <f t="array" ref="BI86">_xlfn.IFS(BX86=0,0,BX86&gt;0,(LOG(0.01*CM86/10^-BX86)))</f>
        <v>0</v>
      </c>
      <c r="BJ86" s="8">
        <f t="array" ref="BJ86">_xlfn.IFS(BY86=0,0,BY86&gt;0,(LOG(0.01*CN86/10^-BY86)))</f>
        <v>0</v>
      </c>
      <c r="BK86" s="33">
        <f t="shared" si="112"/>
        <v>0</v>
      </c>
      <c r="BL86" s="32">
        <f t="shared" si="113"/>
        <v>49.58829902491874</v>
      </c>
      <c r="BM86" s="32">
        <f t="shared" si="114"/>
        <v>36.634531113058721</v>
      </c>
      <c r="BN86" s="32">
        <f t="shared" si="115"/>
        <v>0</v>
      </c>
      <c r="BO86" s="32">
        <f t="shared" si="116"/>
        <v>0</v>
      </c>
      <c r="BP86" s="32">
        <f t="shared" si="117"/>
        <v>0</v>
      </c>
      <c r="BQ86" s="32">
        <f t="shared" si="118"/>
        <v>60.341834690879956</v>
      </c>
      <c r="BR86" s="32">
        <f t="shared" si="119"/>
        <v>30.174240640452084</v>
      </c>
      <c r="BS86" s="32">
        <f t="shared" si="120"/>
        <v>8.4395628178768511</v>
      </c>
      <c r="BT86" s="32">
        <f t="shared" si="121"/>
        <v>0</v>
      </c>
      <c r="BU86" s="32">
        <f t="shared" si="122"/>
        <v>0</v>
      </c>
      <c r="BV86" s="32">
        <f t="shared" si="123"/>
        <v>0</v>
      </c>
      <c r="BW86" s="32">
        <f t="shared" si="124"/>
        <v>0</v>
      </c>
      <c r="BX86" s="32">
        <f t="shared" si="125"/>
        <v>0</v>
      </c>
      <c r="BY86" s="32">
        <f t="shared" si="126"/>
        <v>0</v>
      </c>
      <c r="BZ86" s="38"/>
      <c r="CA86" s="36">
        <v>4.5830000000000002</v>
      </c>
      <c r="CB86" s="36">
        <v>4.6500000000000004</v>
      </c>
      <c r="CC86" s="36"/>
      <c r="CD86" s="36"/>
      <c r="CE86" s="36"/>
      <c r="CF86" s="36">
        <v>4.0949999999999998</v>
      </c>
      <c r="CG86" s="36">
        <v>4.4729999999999999</v>
      </c>
      <c r="CH86" s="36">
        <v>5.2009999999999996</v>
      </c>
      <c r="CI86" s="36"/>
      <c r="CJ86" s="36"/>
      <c r="CK86" s="36"/>
      <c r="CL86" s="36"/>
      <c r="CM86" s="36"/>
      <c r="CN86" s="36"/>
      <c r="CO86" s="30"/>
      <c r="CP86" s="158"/>
      <c r="CQ86" s="159">
        <v>457.7</v>
      </c>
      <c r="CR86" s="159">
        <v>250.8</v>
      </c>
      <c r="CS86" s="159"/>
      <c r="CT86" s="159"/>
      <c r="CU86" s="159"/>
      <c r="CV86" s="159">
        <v>451.9</v>
      </c>
      <c r="CW86" s="159">
        <v>256.3</v>
      </c>
      <c r="CX86" s="159">
        <v>77.989999999999995</v>
      </c>
      <c r="CY86" s="159"/>
      <c r="CZ86" s="159"/>
      <c r="DA86" s="159"/>
      <c r="DB86" s="159"/>
      <c r="DC86" s="159"/>
      <c r="DD86" s="159"/>
      <c r="DE86" s="206" t="str">
        <f>IF(VLOOKUP($A86,'B-Ligands'!$A:$G,3,FALSE)="","",VLOOKUP($A86,'B-Ligands'!$A:$G,3,FALSE))</f>
        <v>Propionate</v>
      </c>
      <c r="DF86" s="207" t="str">
        <f>IF(VLOOKUP($A86,'B-Ligands'!$A:$G,4,FALSE)="","",VLOOKUP($A86,'B-Ligands'!$A:$G,4,FALSE))</f>
        <v>Propionic acid</v>
      </c>
      <c r="DG86" s="158">
        <v>19.278922210226966</v>
      </c>
      <c r="DH86" s="159">
        <v>15.226961776610421</v>
      </c>
      <c r="DI86" s="159">
        <v>6.3255327249149635</v>
      </c>
      <c r="DJ86" s="159">
        <v>14.414694542654638</v>
      </c>
      <c r="DK86" s="159">
        <v>4.0566067026402584</v>
      </c>
      <c r="DL86" s="159">
        <v>5.7421278112727077</v>
      </c>
      <c r="DM86" s="159">
        <v>10.527036903988996</v>
      </c>
      <c r="DN86" s="159">
        <v>7.7321266585544981</v>
      </c>
      <c r="DO86" s="159">
        <v>17.537478334730825</v>
      </c>
      <c r="DP86" s="159">
        <v>9.9584200942959722</v>
      </c>
      <c r="DQ86" s="159">
        <v>15.046049833353615</v>
      </c>
      <c r="DR86" s="159">
        <v>15.556964303968613</v>
      </c>
      <c r="DS86" s="159">
        <v>11.677234736798562</v>
      </c>
      <c r="DT86" s="159">
        <v>13.781601253641833</v>
      </c>
      <c r="DU86" s="159">
        <v>14.250193669755227</v>
      </c>
      <c r="DV86" s="75">
        <f t="shared" si="127"/>
        <v>0</v>
      </c>
      <c r="DW86" s="76">
        <f t="shared" si="128"/>
        <v>30.058524262079398</v>
      </c>
      <c r="DX86" s="76">
        <f t="shared" si="129"/>
        <v>39.648834478738962</v>
      </c>
      <c r="DY86" s="76">
        <f t="shared" si="130"/>
        <v>0</v>
      </c>
      <c r="DZ86" s="76">
        <f t="shared" si="131"/>
        <v>0</v>
      </c>
      <c r="EA86" s="76">
        <f t="shared" si="132"/>
        <v>0</v>
      </c>
      <c r="EB86" s="76">
        <f t="shared" si="133"/>
        <v>42.927559209824949</v>
      </c>
      <c r="EC86" s="76">
        <f t="shared" si="134"/>
        <v>33.147413553610185</v>
      </c>
      <c r="ED86" s="76">
        <f t="shared" si="135"/>
        <v>4.4470475464850816</v>
      </c>
      <c r="EE86" s="76">
        <f t="shared" si="136"/>
        <v>0</v>
      </c>
      <c r="EF86" s="76">
        <f t="shared" si="137"/>
        <v>0</v>
      </c>
      <c r="EG86" s="76">
        <f t="shared" si="138"/>
        <v>0</v>
      </c>
      <c r="EH86" s="76">
        <f t="shared" si="139"/>
        <v>0</v>
      </c>
      <c r="EI86" s="76">
        <f t="shared" si="140"/>
        <v>0</v>
      </c>
      <c r="EJ86" s="76">
        <f t="shared" si="141"/>
        <v>0</v>
      </c>
    </row>
    <row r="87" spans="1:140" s="29" customFormat="1" x14ac:dyDescent="0.2">
      <c r="A87" s="35" t="s">
        <v>140</v>
      </c>
      <c r="B87" t="str">
        <f>IF(VLOOKUP($A87,'B-Ligands'!$A:$G,5,FALSE)="","",VLOOKUP($A87,'B-Ligands'!$A:$G,5,FALSE))</f>
        <v>Guide To Pharmacology</v>
      </c>
      <c r="C87" s="19">
        <f>IF(VLOOKUP($A87,'B-Ligands'!$A:$G,6,FALSE)="","",VLOOKUP($A87,'B-Ligands'!$A:$G,6,FALSE))</f>
        <v>1588</v>
      </c>
      <c r="D87" t="str">
        <f>IF(VLOOKUP($A87,'B-Ligands'!$A:$G,7,FALSE)="","",VLOOKUP($A87,'B-Ligands'!$A:$G,7,FALSE))</f>
        <v>Phys</v>
      </c>
      <c r="E87" s="20" t="str">
        <f t="shared" si="181"/>
        <v/>
      </c>
      <c r="F87" s="19">
        <f t="shared" si="182"/>
        <v>1</v>
      </c>
      <c r="G87" s="19" t="str">
        <f t="shared" si="183"/>
        <v/>
      </c>
      <c r="H87" s="19">
        <f t="shared" si="184"/>
        <v>1</v>
      </c>
      <c r="I87" s="238">
        <f t="shared" si="142"/>
        <v>2</v>
      </c>
      <c r="J87" s="174" t="str">
        <f t="shared" si="143"/>
        <v xml:space="preserve">
Gi/o
</v>
      </c>
      <c r="K87" s="20">
        <f t="shared" si="144"/>
        <v>0</v>
      </c>
      <c r="L87" s="19">
        <f t="shared" si="145"/>
        <v>1</v>
      </c>
      <c r="M87" s="19">
        <f t="shared" si="146"/>
        <v>0</v>
      </c>
      <c r="N87" s="19">
        <f t="shared" si="147"/>
        <v>2</v>
      </c>
      <c r="O87" s="20">
        <f t="shared" si="148"/>
        <v>0</v>
      </c>
      <c r="P87" s="19">
        <f t="shared" si="149"/>
        <v>100</v>
      </c>
      <c r="Q87" s="19">
        <f t="shared" si="150"/>
        <v>0</v>
      </c>
      <c r="R87" s="19">
        <f t="shared" si="151"/>
        <v>40.407073172607404</v>
      </c>
      <c r="S87" s="20">
        <f t="shared" si="152"/>
        <v>0</v>
      </c>
      <c r="T87" s="21">
        <f t="shared" si="153"/>
        <v>40.158622409412665</v>
      </c>
      <c r="U87" s="21">
        <f t="shared" si="154"/>
        <v>0</v>
      </c>
      <c r="V87" s="21">
        <f t="shared" si="155"/>
        <v>16.22692394208249</v>
      </c>
      <c r="W87" s="174" t="str">
        <f t="shared" si="156"/>
        <v xml:space="preserve">
Gz</v>
      </c>
      <c r="X87" s="33">
        <f t="shared" si="157"/>
        <v>0</v>
      </c>
      <c r="Y87" s="32">
        <f t="shared" si="158"/>
        <v>6</v>
      </c>
      <c r="Z87" s="32">
        <f t="shared" si="159"/>
        <v>4</v>
      </c>
      <c r="AA87" s="32">
        <f t="shared" si="160"/>
        <v>2</v>
      </c>
      <c r="AB87" s="32">
        <f t="shared" si="161"/>
        <v>3</v>
      </c>
      <c r="AC87" s="32">
        <f t="shared" si="162"/>
        <v>1</v>
      </c>
      <c r="AD87" s="32">
        <f t="shared" si="163"/>
        <v>0</v>
      </c>
      <c r="AE87" s="32">
        <f t="shared" si="164"/>
        <v>0</v>
      </c>
      <c r="AF87" s="32">
        <f t="shared" si="165"/>
        <v>0</v>
      </c>
      <c r="AG87" s="32">
        <f t="shared" si="166"/>
        <v>0</v>
      </c>
      <c r="AH87" s="32">
        <f t="shared" si="167"/>
        <v>0</v>
      </c>
      <c r="AI87" s="32">
        <f t="shared" si="168"/>
        <v>5</v>
      </c>
      <c r="AJ87" s="33">
        <f t="shared" si="169"/>
        <v>0</v>
      </c>
      <c r="AK87" s="32">
        <f t="shared" si="170"/>
        <v>37.106924776672862</v>
      </c>
      <c r="AL87" s="32">
        <f t="shared" si="171"/>
        <v>42.782718642087609</v>
      </c>
      <c r="AM87" s="32">
        <f t="shared" si="172"/>
        <v>90.623255192971513</v>
      </c>
      <c r="AN87" s="32">
        <f t="shared" si="173"/>
        <v>84.363575415428642</v>
      </c>
      <c r="AO87" s="32">
        <f t="shared" si="174"/>
        <v>100</v>
      </c>
      <c r="AP87" s="32">
        <f t="shared" si="175"/>
        <v>0</v>
      </c>
      <c r="AQ87" s="32">
        <f t="shared" si="176"/>
        <v>0</v>
      </c>
      <c r="AR87" s="32">
        <f t="shared" si="177"/>
        <v>0</v>
      </c>
      <c r="AS87" s="32">
        <f t="shared" si="178"/>
        <v>0</v>
      </c>
      <c r="AT87" s="32">
        <f t="shared" si="179"/>
        <v>0</v>
      </c>
      <c r="AU87" s="32">
        <f t="shared" si="180"/>
        <v>40.407073172607404</v>
      </c>
      <c r="AV87" s="7">
        <f t="array" ref="AV87">_xlfn.IFS(BK87=0,0,BK87&gt;0,(LOG(0.01*BZ87/10^-BK87)))</f>
        <v>0</v>
      </c>
      <c r="AW87" s="8">
        <f t="array" ref="AW87">_xlfn.IFS(BL87=0,0,BL87&gt;0,(LOG(0.01*CA87/10^-BL87)))</f>
        <v>14.901629808808849</v>
      </c>
      <c r="AX87" s="8">
        <f t="array" ref="AX87">_xlfn.IFS(BM87=0,0,BM87&gt;0,(LOG(0.01*CB87/10^-BM87)))</f>
        <v>17.180950435957364</v>
      </c>
      <c r="AY87" s="8">
        <f t="array" ref="AY87">_xlfn.IFS(BN87=0,0,BN87&gt;0,(LOG(0.01*CC87/10^-BN87)))</f>
        <v>36.393050868063881</v>
      </c>
      <c r="AZ87" s="8">
        <f t="array" ref="AZ87">_xlfn.IFS(BO87=0,0,BO87&gt;0,(LOG(0.01*CD87/10^-BO87)))</f>
        <v>33.879249702162078</v>
      </c>
      <c r="BA87" s="8">
        <f t="array" ref="BA87">_xlfn.IFS(BP87=0,0,BP87&gt;0,(LOG(0.01*CE87/10^-BP87)))</f>
        <v>40.158622409412665</v>
      </c>
      <c r="BB87" s="8">
        <f t="array" ref="BB87">_xlfn.IFS(BQ87=0,0,BQ87&gt;0,(LOG(0.01*CF87/10^-BQ87)))</f>
        <v>0</v>
      </c>
      <c r="BC87" s="8">
        <f t="array" ref="BC87">_xlfn.IFS(BR87=0,0,BR87&gt;0,(LOG(0.01*CG87/10^-BR87)))</f>
        <v>0</v>
      </c>
      <c r="BD87" s="8">
        <f t="array" ref="BD87">_xlfn.IFS(BS87=0,0,BS87&gt;0,(LOG(0.01*CH87/10^-BS87)))</f>
        <v>0</v>
      </c>
      <c r="BE87" s="8">
        <f t="array" ref="BE87">_xlfn.IFS(BT87=0,0,BT87&gt;0,(LOG(0.01*CI87/10^-BT87)))</f>
        <v>0</v>
      </c>
      <c r="BF87" s="8">
        <f t="array" ref="BF87">_xlfn.IFS(BU87=0,0,BU87&gt;0,(LOG(0.01*CJ87/10^-BU87)))</f>
        <v>0</v>
      </c>
      <c r="BG87" s="8">
        <f t="array" ref="BG87">_xlfn.IFS(BV87=0,0,BV87&gt;0,(LOG(0.01*CK87/10^-BV87)))</f>
        <v>16.22692394208249</v>
      </c>
      <c r="BH87" s="8">
        <f t="array" ref="BH87">_xlfn.IFS(BW87=0,0,BW87&gt;0,(LOG(0.01*CL87/10^-BW87)))</f>
        <v>2.124295696793244</v>
      </c>
      <c r="BI87" s="8">
        <f t="array" ref="BI87">_xlfn.IFS(BX87=0,0,BX87&gt;0,(LOG(0.01*CM87/10^-BX87)))</f>
        <v>10.479319546049224</v>
      </c>
      <c r="BJ87" s="8">
        <f t="array" ref="BJ87">_xlfn.IFS(BY87=0,0,BY87&gt;0,(LOG(0.01*CN87/10^-BY87)))</f>
        <v>12.885699809995661</v>
      </c>
      <c r="BK87" s="33">
        <f t="shared" si="112"/>
        <v>0</v>
      </c>
      <c r="BL87" s="32">
        <f t="shared" si="113"/>
        <v>16.013001083423621</v>
      </c>
      <c r="BM87" s="32">
        <f t="shared" si="114"/>
        <v>18.302658486707564</v>
      </c>
      <c r="BN87" s="32">
        <f t="shared" si="115"/>
        <v>37.526881720430104</v>
      </c>
      <c r="BO87" s="32">
        <f t="shared" si="116"/>
        <v>35.012135922330096</v>
      </c>
      <c r="BP87" s="32">
        <f t="shared" si="117"/>
        <v>41.299303944315547</v>
      </c>
      <c r="BQ87" s="32">
        <f t="shared" si="118"/>
        <v>0</v>
      </c>
      <c r="BR87" s="32">
        <f t="shared" si="119"/>
        <v>0</v>
      </c>
      <c r="BS87" s="32">
        <f t="shared" si="120"/>
        <v>0</v>
      </c>
      <c r="BT87" s="32">
        <f t="shared" si="121"/>
        <v>0</v>
      </c>
      <c r="BU87" s="32">
        <f t="shared" si="122"/>
        <v>0</v>
      </c>
      <c r="BV87" s="32">
        <f t="shared" si="123"/>
        <v>17.417162276975361</v>
      </c>
      <c r="BW87" s="32">
        <f t="shared" si="124"/>
        <v>3.3423967774420946</v>
      </c>
      <c r="BX87" s="32">
        <f t="shared" si="125"/>
        <v>11.712089447938505</v>
      </c>
      <c r="BY87" s="32">
        <f t="shared" si="126"/>
        <v>14.085739282589676</v>
      </c>
      <c r="BZ87" s="31"/>
      <c r="CA87" s="30">
        <v>7.7380000000000004</v>
      </c>
      <c r="CB87" s="30">
        <v>7.556</v>
      </c>
      <c r="CC87" s="30">
        <v>7.3479999999999999</v>
      </c>
      <c r="CD87" s="30">
        <v>7.3639999999999999</v>
      </c>
      <c r="CE87" s="30">
        <v>7.2329999999999997</v>
      </c>
      <c r="CF87" s="30"/>
      <c r="CG87" s="30"/>
      <c r="CH87" s="30"/>
      <c r="CI87" s="30"/>
      <c r="CJ87" s="30"/>
      <c r="CK87" s="30">
        <v>6.4530000000000003</v>
      </c>
      <c r="CL87" s="30">
        <v>6.0519999999999996</v>
      </c>
      <c r="CM87" s="30">
        <v>5.851</v>
      </c>
      <c r="CN87" s="30">
        <v>6.3090000000000002</v>
      </c>
      <c r="CO87" s="30"/>
      <c r="CP87" s="160"/>
      <c r="CQ87" s="161">
        <v>147.80000000000001</v>
      </c>
      <c r="CR87" s="161">
        <v>125.3</v>
      </c>
      <c r="CS87" s="161">
        <v>139.6</v>
      </c>
      <c r="CT87" s="161">
        <v>173.1</v>
      </c>
      <c r="CU87" s="161">
        <v>142.4</v>
      </c>
      <c r="CV87" s="161"/>
      <c r="CW87" s="161"/>
      <c r="CX87" s="161"/>
      <c r="CY87" s="161"/>
      <c r="CZ87" s="161"/>
      <c r="DA87" s="161">
        <v>123</v>
      </c>
      <c r="DB87" s="161">
        <v>99.57</v>
      </c>
      <c r="DC87" s="161">
        <v>167.6</v>
      </c>
      <c r="DD87" s="161">
        <v>322</v>
      </c>
      <c r="DE87" s="206" t="str">
        <f>IF(VLOOKUP($A87,'B-Ligands'!$A:$G,3,FALSE)="","",VLOOKUP($A87,'B-Ligands'!$A:$G,3,FALSE))</f>
        <v/>
      </c>
      <c r="DF87" s="207" t="str">
        <f>IF(VLOOKUP($A87,'B-Ligands'!$A:$G,4,FALSE)="","",VLOOKUP($A87,'B-Ligands'!$A:$G,4,FALSE))</f>
        <v>Nicotinic acid</v>
      </c>
      <c r="DG87" s="160">
        <v>3.1363945908898074</v>
      </c>
      <c r="DH87" s="161">
        <v>7.694540307201768</v>
      </c>
      <c r="DI87" s="161">
        <v>9.6037378712913615</v>
      </c>
      <c r="DJ87" s="161">
        <v>15.320646925708543</v>
      </c>
      <c r="DK87" s="161">
        <v>4.3973627083385969</v>
      </c>
      <c r="DL87" s="161">
        <v>3.405525662727265</v>
      </c>
      <c r="DM87" s="161">
        <v>11.586802104198048</v>
      </c>
      <c r="DN87" s="161">
        <v>5.5903814619538936</v>
      </c>
      <c r="DO87" s="161">
        <v>7.2907758283300304</v>
      </c>
      <c r="DP87" s="161">
        <v>6.2165364212924796</v>
      </c>
      <c r="DQ87" s="161">
        <v>16.613100955142205</v>
      </c>
      <c r="DR87" s="161">
        <v>15.233126991235549</v>
      </c>
      <c r="DS87" s="161">
        <v>13.755096444136377</v>
      </c>
      <c r="DT87" s="161">
        <v>8.5672711694341181</v>
      </c>
      <c r="DU87" s="161">
        <v>18.979565172369497</v>
      </c>
      <c r="DV87" s="75">
        <f t="shared" si="127"/>
        <v>0</v>
      </c>
      <c r="DW87" s="76">
        <f t="shared" si="128"/>
        <v>19.208424947968027</v>
      </c>
      <c r="DX87" s="76">
        <f t="shared" si="129"/>
        <v>13.047003331334324</v>
      </c>
      <c r="DY87" s="76">
        <f t="shared" si="130"/>
        <v>9.1118867680284872</v>
      </c>
      <c r="DZ87" s="76">
        <f t="shared" si="131"/>
        <v>39.364503562954965</v>
      </c>
      <c r="EA87" s="76">
        <f t="shared" si="132"/>
        <v>41.814396396578928</v>
      </c>
      <c r="EB87" s="76">
        <f t="shared" si="133"/>
        <v>0</v>
      </c>
      <c r="EC87" s="76">
        <f t="shared" si="134"/>
        <v>0</v>
      </c>
      <c r="ED87" s="76">
        <f t="shared" si="135"/>
        <v>0</v>
      </c>
      <c r="EE87" s="76">
        <f t="shared" si="136"/>
        <v>0</v>
      </c>
      <c r="EF87" s="76">
        <f t="shared" si="137"/>
        <v>0</v>
      </c>
      <c r="EG87" s="76">
        <f t="shared" si="138"/>
        <v>8.0745076221558865</v>
      </c>
      <c r="EH87" s="76">
        <f t="shared" si="139"/>
        <v>7.2387714913075305</v>
      </c>
      <c r="EI87" s="76">
        <f t="shared" si="140"/>
        <v>19.562821893388282</v>
      </c>
      <c r="EJ87" s="76">
        <f t="shared" si="141"/>
        <v>16.965615232785652</v>
      </c>
    </row>
    <row r="88" spans="1:140" s="29" customFormat="1" x14ac:dyDescent="0.2">
      <c r="A88" s="35" t="s">
        <v>177</v>
      </c>
      <c r="B88" t="str">
        <f>IF(VLOOKUP($A88,'B-Ligands'!$A:$G,5,FALSE)="","",VLOOKUP($A88,'B-Ligands'!$A:$G,5,FALSE))</f>
        <v>Guide To Pharmacology</v>
      </c>
      <c r="C88" s="19">
        <f>IF(VLOOKUP($A88,'B-Ligands'!$A:$G,6,FALSE)="","",VLOOKUP($A88,'B-Ligands'!$A:$G,6,FALSE))</f>
        <v>1504</v>
      </c>
      <c r="D88" t="str">
        <f>IF(VLOOKUP($A88,'B-Ligands'!$A:$G,7,FALSE)="","",VLOOKUP($A88,'B-Ligands'!$A:$G,7,FALSE))</f>
        <v>Phys</v>
      </c>
      <c r="E88" s="20" t="str">
        <f t="shared" si="181"/>
        <v/>
      </c>
      <c r="F88" s="19">
        <f t="shared" si="182"/>
        <v>1</v>
      </c>
      <c r="G88" s="19" t="str">
        <f t="shared" si="183"/>
        <v/>
      </c>
      <c r="H88" s="19" t="str">
        <f t="shared" si="184"/>
        <v/>
      </c>
      <c r="I88" s="238">
        <f t="shared" si="142"/>
        <v>1</v>
      </c>
      <c r="J88" s="174" t="str">
        <f t="shared" si="143"/>
        <v xml:space="preserve">
Gi/o
</v>
      </c>
      <c r="K88" s="20">
        <f t="shared" si="144"/>
        <v>0</v>
      </c>
      <c r="L88" s="19">
        <f t="shared" si="145"/>
        <v>1</v>
      </c>
      <c r="M88" s="19">
        <f t="shared" si="146"/>
        <v>0</v>
      </c>
      <c r="N88" s="19">
        <f t="shared" si="147"/>
        <v>0</v>
      </c>
      <c r="O88" s="20">
        <f t="shared" si="148"/>
        <v>0</v>
      </c>
      <c r="P88" s="19">
        <f t="shared" si="149"/>
        <v>100</v>
      </c>
      <c r="Q88" s="19">
        <f t="shared" si="150"/>
        <v>0</v>
      </c>
      <c r="R88" s="19">
        <f t="shared" si="151"/>
        <v>0</v>
      </c>
      <c r="S88" s="20">
        <f t="shared" si="152"/>
        <v>0</v>
      </c>
      <c r="T88" s="21">
        <f t="shared" si="153"/>
        <v>44.361362483110632</v>
      </c>
      <c r="U88" s="21">
        <f t="shared" si="154"/>
        <v>0</v>
      </c>
      <c r="V88" s="21">
        <f t="shared" si="155"/>
        <v>0</v>
      </c>
      <c r="W88" s="174" t="str">
        <f t="shared" si="156"/>
        <v xml:space="preserve">
Gz</v>
      </c>
      <c r="X88" s="33">
        <f t="shared" si="157"/>
        <v>0</v>
      </c>
      <c r="Y88" s="32">
        <f t="shared" si="158"/>
        <v>3</v>
      </c>
      <c r="Z88" s="32">
        <f t="shared" si="159"/>
        <v>4</v>
      </c>
      <c r="AA88" s="32">
        <f t="shared" si="160"/>
        <v>5</v>
      </c>
      <c r="AB88" s="32">
        <f t="shared" si="161"/>
        <v>2</v>
      </c>
      <c r="AC88" s="32">
        <f t="shared" si="162"/>
        <v>1</v>
      </c>
      <c r="AD88" s="32">
        <f t="shared" si="163"/>
        <v>0</v>
      </c>
      <c r="AE88" s="32">
        <f t="shared" si="164"/>
        <v>0</v>
      </c>
      <c r="AF88" s="32">
        <f t="shared" si="165"/>
        <v>0</v>
      </c>
      <c r="AG88" s="32">
        <f t="shared" si="166"/>
        <v>0</v>
      </c>
      <c r="AH88" s="32">
        <f t="shared" si="167"/>
        <v>0</v>
      </c>
      <c r="AI88" s="32">
        <f t="shared" si="168"/>
        <v>0</v>
      </c>
      <c r="AJ88" s="33">
        <f t="shared" si="169"/>
        <v>0</v>
      </c>
      <c r="AK88" s="32">
        <f t="shared" si="170"/>
        <v>70.934970855118053</v>
      </c>
      <c r="AL88" s="32">
        <f t="shared" si="171"/>
        <v>59.130554731896531</v>
      </c>
      <c r="AM88" s="32">
        <f t="shared" si="172"/>
        <v>47.884588794023074</v>
      </c>
      <c r="AN88" s="32">
        <f t="shared" si="173"/>
        <v>85.519841417353987</v>
      </c>
      <c r="AO88" s="32">
        <f t="shared" si="174"/>
        <v>100</v>
      </c>
      <c r="AP88" s="32">
        <f t="shared" si="175"/>
        <v>0</v>
      </c>
      <c r="AQ88" s="32">
        <f t="shared" si="176"/>
        <v>0</v>
      </c>
      <c r="AR88" s="32">
        <f t="shared" si="177"/>
        <v>0</v>
      </c>
      <c r="AS88" s="32">
        <f t="shared" si="178"/>
        <v>0</v>
      </c>
      <c r="AT88" s="32">
        <f t="shared" si="179"/>
        <v>0</v>
      </c>
      <c r="AU88" s="32">
        <f t="shared" si="180"/>
        <v>0</v>
      </c>
      <c r="AV88" s="7">
        <f t="array" ref="AV88">_xlfn.IFS(BK88=0,0,BK88&gt;0,(LOG(0.01*BZ88/10^-BK88)))</f>
        <v>0</v>
      </c>
      <c r="AW88" s="8">
        <f t="array" ref="AW88">_xlfn.IFS(BL88=0,0,BL88&gt;0,(LOG(0.01*CA88/10^-BL88)))</f>
        <v>31.4677195483278</v>
      </c>
      <c r="AX88" s="8">
        <f t="array" ref="AX88">_xlfn.IFS(BM88=0,0,BM88&gt;0,(LOG(0.01*CB88/10^-BM88)))</f>
        <v>26.23111972289075</v>
      </c>
      <c r="AY88" s="8">
        <f t="array" ref="AY88">_xlfn.IFS(BN88=0,0,BN88&gt;0,(LOG(0.01*CC88/10^-BN88)))</f>
        <v>21.242256008463549</v>
      </c>
      <c r="AZ88" s="8">
        <f t="array" ref="AZ88">_xlfn.IFS(BO88=0,0,BO88&gt;0,(LOG(0.01*CD88/10^-BO88)))</f>
        <v>37.937766846133783</v>
      </c>
      <c r="BA88" s="8">
        <f t="array" ref="BA88">_xlfn.IFS(BP88=0,0,BP88&gt;0,(LOG(0.01*CE88/10^-BP88)))</f>
        <v>44.361362483110632</v>
      </c>
      <c r="BB88" s="8">
        <f t="array" ref="BB88">_xlfn.IFS(BQ88=0,0,BQ88&gt;0,(LOG(0.01*CF88/10^-BQ88)))</f>
        <v>0</v>
      </c>
      <c r="BC88" s="8">
        <f t="array" ref="BC88">_xlfn.IFS(BR88=0,0,BR88&gt;0,(LOG(0.01*CG88/10^-BR88)))</f>
        <v>0</v>
      </c>
      <c r="BD88" s="8">
        <f t="array" ref="BD88">_xlfn.IFS(BS88=0,0,BS88&gt;0,(LOG(0.01*CH88/10^-BS88)))</f>
        <v>0</v>
      </c>
      <c r="BE88" s="8">
        <f t="array" ref="BE88">_xlfn.IFS(BT88=0,0,BT88&gt;0,(LOG(0.01*CI88/10^-BT88)))</f>
        <v>0</v>
      </c>
      <c r="BF88" s="8">
        <f t="array" ref="BF88">_xlfn.IFS(BU88=0,0,BU88&gt;0,(LOG(0.01*CJ88/10^-BU88)))</f>
        <v>0</v>
      </c>
      <c r="BG88" s="8">
        <f t="array" ref="BG88">_xlfn.IFS(BV88=0,0,BV88&gt;0,(LOG(0.01*CK88/10^-BV88)))</f>
        <v>0</v>
      </c>
      <c r="BH88" s="8">
        <f t="array" ref="BH88">_xlfn.IFS(BW88=0,0,BW88&gt;0,(LOG(0.01*CL88/10^-BW88)))</f>
        <v>-0.35450439944700324</v>
      </c>
      <c r="BI88" s="8">
        <f t="array" ref="BI88">_xlfn.IFS(BX88=0,0,BX88&gt;0,(LOG(0.01*CM88/10^-BX88)))</f>
        <v>0</v>
      </c>
      <c r="BJ88" s="8">
        <f t="array" ref="BJ88">_xlfn.IFS(BY88=0,0,BY88&gt;0,(LOG(0.01*CN88/10^-BY88)))</f>
        <v>0.78642966571670581</v>
      </c>
      <c r="BK88" s="33">
        <f t="shared" si="112"/>
        <v>0</v>
      </c>
      <c r="BL88" s="32">
        <f t="shared" si="113"/>
        <v>32.491874322860234</v>
      </c>
      <c r="BM88" s="32">
        <f t="shared" si="114"/>
        <v>27.256792287467132</v>
      </c>
      <c r="BN88" s="32">
        <f t="shared" si="115"/>
        <v>22.274193548387096</v>
      </c>
      <c r="BO88" s="32">
        <f t="shared" si="116"/>
        <v>38.956310679611654</v>
      </c>
      <c r="BP88" s="32">
        <f t="shared" si="117"/>
        <v>45.359628770301626</v>
      </c>
      <c r="BQ88" s="32">
        <f t="shared" si="118"/>
        <v>0</v>
      </c>
      <c r="BR88" s="32">
        <f t="shared" si="119"/>
        <v>0</v>
      </c>
      <c r="BS88" s="32">
        <f t="shared" si="120"/>
        <v>0</v>
      </c>
      <c r="BT88" s="32">
        <f t="shared" si="121"/>
        <v>0</v>
      </c>
      <c r="BU88" s="32">
        <f t="shared" si="122"/>
        <v>0</v>
      </c>
      <c r="BV88" s="32">
        <f t="shared" si="123"/>
        <v>0</v>
      </c>
      <c r="BW88" s="32">
        <f t="shared" si="124"/>
        <v>0.71500503524672709</v>
      </c>
      <c r="BX88" s="32">
        <f t="shared" si="125"/>
        <v>0</v>
      </c>
      <c r="BY88" s="32">
        <f t="shared" si="126"/>
        <v>1.8412073490813647</v>
      </c>
      <c r="BZ88" s="38"/>
      <c r="CA88" s="36">
        <v>9.4589999999999996</v>
      </c>
      <c r="CB88" s="36">
        <v>9.4260000000000002</v>
      </c>
      <c r="CC88" s="36">
        <v>9.2910000000000004</v>
      </c>
      <c r="CD88" s="36">
        <v>9.5820000000000007</v>
      </c>
      <c r="CE88" s="36">
        <v>10.039999999999999</v>
      </c>
      <c r="CF88" s="36"/>
      <c r="CG88" s="36"/>
      <c r="CH88" s="36"/>
      <c r="CI88" s="36"/>
      <c r="CJ88" s="36"/>
      <c r="CK88" s="36"/>
      <c r="CL88" s="40">
        <v>8.5210000000000008</v>
      </c>
      <c r="CM88" s="42"/>
      <c r="CN88" s="36">
        <v>8.8149999999999995</v>
      </c>
      <c r="CO88" s="30"/>
      <c r="CP88" s="158"/>
      <c r="CQ88" s="159">
        <v>299.89999999999998</v>
      </c>
      <c r="CR88" s="159">
        <v>186.6</v>
      </c>
      <c r="CS88" s="159">
        <v>82.86</v>
      </c>
      <c r="CT88" s="159">
        <v>192.6</v>
      </c>
      <c r="CU88" s="159">
        <v>156.4</v>
      </c>
      <c r="CV88" s="159"/>
      <c r="CW88" s="159"/>
      <c r="CX88" s="159"/>
      <c r="CY88" s="159"/>
      <c r="CZ88" s="159"/>
      <c r="DA88" s="159"/>
      <c r="DB88" s="210">
        <v>21.3</v>
      </c>
      <c r="DC88" s="161"/>
      <c r="DD88" s="159">
        <v>42.09</v>
      </c>
      <c r="DE88" s="206" t="str">
        <f>IF(VLOOKUP($A88,'B-Ligands'!$A:$G,3,FALSE)="","",VLOOKUP($A88,'B-Ligands'!$A:$G,3,FALSE))</f>
        <v>NPY</v>
      </c>
      <c r="DF88" s="207" t="str">
        <f>IF(VLOOKUP($A88,'B-Ligands'!$A:$G,4,FALSE)="","",VLOOKUP($A88,'B-Ligands'!$A:$G,4,FALSE))</f>
        <v>Neuropeptide Y</v>
      </c>
      <c r="DG88" s="158">
        <v>8.5816288667939649</v>
      </c>
      <c r="DH88" s="159">
        <v>9.4471756190915155</v>
      </c>
      <c r="DI88" s="159">
        <v>8.4299580151932236</v>
      </c>
      <c r="DJ88" s="159">
        <v>15.288795268898255</v>
      </c>
      <c r="DK88" s="159">
        <v>6.2451026258640958</v>
      </c>
      <c r="DL88" s="159">
        <v>9.9792441534168042</v>
      </c>
      <c r="DM88" s="159">
        <v>7.1719086774698368</v>
      </c>
      <c r="DN88" s="159">
        <v>3.5920736214733568</v>
      </c>
      <c r="DO88" s="159">
        <v>9.7525377799538688</v>
      </c>
      <c r="DP88" s="159">
        <v>7.0234574998451871</v>
      </c>
      <c r="DQ88" s="159">
        <v>6.6241415674092723</v>
      </c>
      <c r="DR88" s="159">
        <v>6.2344497661812062</v>
      </c>
      <c r="DS88" s="159">
        <v>19.232684377249651</v>
      </c>
      <c r="DT88" s="159">
        <v>14.470951872390163</v>
      </c>
      <c r="DU88" s="159">
        <v>4.358333342901207</v>
      </c>
      <c r="DV88" s="75">
        <f t="shared" si="127"/>
        <v>0</v>
      </c>
      <c r="DW88" s="76">
        <f t="shared" si="128"/>
        <v>31.744937544501767</v>
      </c>
      <c r="DX88" s="76">
        <f t="shared" si="129"/>
        <v>22.135341559672398</v>
      </c>
      <c r="DY88" s="76">
        <f t="shared" si="130"/>
        <v>5.4196552797433775</v>
      </c>
      <c r="DZ88" s="76">
        <f t="shared" si="131"/>
        <v>30.84016573280109</v>
      </c>
      <c r="EA88" s="76">
        <f t="shared" si="132"/>
        <v>15.672529662123763</v>
      </c>
      <c r="EB88" s="76">
        <f t="shared" si="133"/>
        <v>0</v>
      </c>
      <c r="EC88" s="76">
        <f t="shared" si="134"/>
        <v>0</v>
      </c>
      <c r="ED88" s="76">
        <f t="shared" si="135"/>
        <v>0</v>
      </c>
      <c r="EE88" s="76">
        <f t="shared" si="136"/>
        <v>0</v>
      </c>
      <c r="EF88" s="76">
        <f t="shared" si="137"/>
        <v>0</v>
      </c>
      <c r="EG88" s="76">
        <f t="shared" si="138"/>
        <v>0</v>
      </c>
      <c r="EH88" s="76">
        <f t="shared" si="139"/>
        <v>1.1074897077391743</v>
      </c>
      <c r="EI88" s="76">
        <f t="shared" si="140"/>
        <v>0</v>
      </c>
      <c r="EJ88" s="76">
        <f t="shared" si="141"/>
        <v>9.6573613554721813</v>
      </c>
    </row>
    <row r="89" spans="1:140" s="29" customFormat="1" x14ac:dyDescent="0.2">
      <c r="A89" s="35" t="s">
        <v>147</v>
      </c>
      <c r="B89" t="str">
        <f>IF(VLOOKUP($A89,'B-Ligands'!$A:$G,5,FALSE)="","",VLOOKUP($A89,'B-Ligands'!$A:$G,5,FALSE))</f>
        <v>Guide To Pharmacology</v>
      </c>
      <c r="C89" s="19">
        <f>IF(VLOOKUP($A89,'B-Ligands'!$A:$G,6,FALSE)="","",VLOOKUP($A89,'B-Ligands'!$A:$G,6,FALSE))</f>
        <v>2487</v>
      </c>
      <c r="D89" t="str">
        <f>IF(VLOOKUP($A89,'B-Ligands'!$A:$G,7,FALSE)="","",VLOOKUP($A89,'B-Ligands'!$A:$G,7,FALSE))</f>
        <v>Phys</v>
      </c>
      <c r="E89" s="20" t="str">
        <f t="shared" si="181"/>
        <v/>
      </c>
      <c r="F89" s="19">
        <f t="shared" si="182"/>
        <v>1</v>
      </c>
      <c r="G89" s="19" t="str">
        <f t="shared" si="183"/>
        <v/>
      </c>
      <c r="H89" s="19" t="str">
        <f t="shared" si="184"/>
        <v/>
      </c>
      <c r="I89" s="238">
        <f t="shared" si="142"/>
        <v>1</v>
      </c>
      <c r="J89" s="174" t="str">
        <f t="shared" si="143"/>
        <v xml:space="preserve">
Gi/o
</v>
      </c>
      <c r="K89" s="20">
        <f t="shared" si="144"/>
        <v>0</v>
      </c>
      <c r="L89" s="19">
        <f t="shared" si="145"/>
        <v>1</v>
      </c>
      <c r="M89" s="19">
        <f t="shared" si="146"/>
        <v>0</v>
      </c>
      <c r="N89" s="19">
        <f t="shared" si="147"/>
        <v>0</v>
      </c>
      <c r="O89" s="20">
        <f t="shared" si="148"/>
        <v>0</v>
      </c>
      <c r="P89" s="19">
        <f t="shared" si="149"/>
        <v>100</v>
      </c>
      <c r="Q89" s="19">
        <f t="shared" si="150"/>
        <v>0</v>
      </c>
      <c r="R89" s="19">
        <f t="shared" si="151"/>
        <v>0</v>
      </c>
      <c r="S89" s="20">
        <f t="shared" si="152"/>
        <v>0</v>
      </c>
      <c r="T89" s="21">
        <f t="shared" si="153"/>
        <v>59.515896545878441</v>
      </c>
      <c r="U89" s="21">
        <f t="shared" si="154"/>
        <v>0</v>
      </c>
      <c r="V89" s="21">
        <f t="shared" si="155"/>
        <v>0</v>
      </c>
      <c r="W89" s="174" t="str">
        <f t="shared" si="156"/>
        <v xml:space="preserve">
GoB</v>
      </c>
      <c r="X89" s="33">
        <f t="shared" si="157"/>
        <v>0</v>
      </c>
      <c r="Y89" s="32">
        <f t="shared" si="158"/>
        <v>3</v>
      </c>
      <c r="Z89" s="32">
        <f t="shared" si="159"/>
        <v>4</v>
      </c>
      <c r="AA89" s="32">
        <f t="shared" si="160"/>
        <v>2</v>
      </c>
      <c r="AB89" s="32">
        <f t="shared" si="161"/>
        <v>1</v>
      </c>
      <c r="AC89" s="32">
        <f t="shared" si="162"/>
        <v>5</v>
      </c>
      <c r="AD89" s="32">
        <f t="shared" si="163"/>
        <v>0</v>
      </c>
      <c r="AE89" s="32">
        <f t="shared" si="164"/>
        <v>0</v>
      </c>
      <c r="AF89" s="32">
        <f t="shared" si="165"/>
        <v>0</v>
      </c>
      <c r="AG89" s="32">
        <f t="shared" si="166"/>
        <v>0</v>
      </c>
      <c r="AH89" s="32">
        <f t="shared" si="167"/>
        <v>0</v>
      </c>
      <c r="AI89" s="32">
        <f t="shared" si="168"/>
        <v>0</v>
      </c>
      <c r="AJ89" s="33">
        <f t="shared" si="169"/>
        <v>0</v>
      </c>
      <c r="AK89" s="32">
        <f t="shared" si="170"/>
        <v>74.842373494306173</v>
      </c>
      <c r="AL89" s="32">
        <f t="shared" si="171"/>
        <v>59.732432753361742</v>
      </c>
      <c r="AM89" s="32">
        <f t="shared" si="172"/>
        <v>91.28295129014748</v>
      </c>
      <c r="AN89" s="32">
        <f t="shared" si="173"/>
        <v>100</v>
      </c>
      <c r="AO89" s="32">
        <f t="shared" si="174"/>
        <v>49.602024059467695</v>
      </c>
      <c r="AP89" s="32">
        <f t="shared" si="175"/>
        <v>0</v>
      </c>
      <c r="AQ89" s="32">
        <f t="shared" si="176"/>
        <v>0</v>
      </c>
      <c r="AR89" s="32">
        <f t="shared" si="177"/>
        <v>0</v>
      </c>
      <c r="AS89" s="32">
        <f t="shared" si="178"/>
        <v>0</v>
      </c>
      <c r="AT89" s="32">
        <f t="shared" si="179"/>
        <v>0</v>
      </c>
      <c r="AU89" s="32">
        <f t="shared" si="180"/>
        <v>0</v>
      </c>
      <c r="AV89" s="7">
        <f t="array" ref="AV89">_xlfn.IFS(BK89=0,0,BK89&gt;0,(LOG(0.01*BZ89/10^-BK89)))</f>
        <v>0</v>
      </c>
      <c r="AW89" s="8">
        <f t="array" ref="AW89">_xlfn.IFS(BL89=0,0,BL89&gt;0,(LOG(0.01*CA89/10^-BL89)))</f>
        <v>44.54310958135121</v>
      </c>
      <c r="AX89" s="8">
        <f t="array" ref="AX89">_xlfn.IFS(BM89=0,0,BM89&gt;0,(LOG(0.01*CB89/10^-BM89)))</f>
        <v>35.550292881827183</v>
      </c>
      <c r="AY89" s="8">
        <f t="array" ref="AY89">_xlfn.IFS(BN89=0,0,BN89&gt;0,(LOG(0.01*CC89/10^-BN89)))</f>
        <v>54.327866853868784</v>
      </c>
      <c r="AZ89" s="8">
        <f t="array" ref="AZ89">_xlfn.IFS(BO89=0,0,BO89&gt;0,(LOG(0.01*CD89/10^-BO89)))</f>
        <v>59.515896545878441</v>
      </c>
      <c r="BA89" s="8">
        <f t="array" ref="BA89">_xlfn.IFS(BP89=0,0,BP89&gt;0,(LOG(0.01*CE89/10^-BP89)))</f>
        <v>29.521089323894525</v>
      </c>
      <c r="BB89" s="8">
        <f t="array" ref="BB89">_xlfn.IFS(BQ89=0,0,BQ89&gt;0,(LOG(0.01*CF89/10^-BQ89)))</f>
        <v>0</v>
      </c>
      <c r="BC89" s="8">
        <f t="array" ref="BC89">_xlfn.IFS(BR89=0,0,BR89&gt;0,(LOG(0.01*CG89/10^-BR89)))</f>
        <v>0</v>
      </c>
      <c r="BD89" s="8">
        <f t="array" ref="BD89">_xlfn.IFS(BS89=0,0,BS89&gt;0,(LOG(0.01*CH89/10^-BS89)))</f>
        <v>0</v>
      </c>
      <c r="BE89" s="8">
        <f t="array" ref="BE89">_xlfn.IFS(BT89=0,0,BT89&gt;0,(LOG(0.01*CI89/10^-BT89)))</f>
        <v>0</v>
      </c>
      <c r="BF89" s="8">
        <f t="array" ref="BF89">_xlfn.IFS(BU89=0,0,BU89&gt;0,(LOG(0.01*CJ89/10^-BU89)))</f>
        <v>0</v>
      </c>
      <c r="BG89" s="8">
        <f t="array" ref="BG89">_xlfn.IFS(BV89=0,0,BV89&gt;0,(LOG(0.01*CK89/10^-BV89)))</f>
        <v>0</v>
      </c>
      <c r="BH89" s="8">
        <f t="array" ref="BH89">_xlfn.IFS(BW89=0,0,BW89&gt;0,(LOG(0.01*CL89/10^-BW89)))</f>
        <v>0</v>
      </c>
      <c r="BI89" s="8">
        <f t="array" ref="BI89">_xlfn.IFS(BX89=0,0,BX89&gt;0,(LOG(0.01*CM89/10^-BX89)))</f>
        <v>0.49621797623439967</v>
      </c>
      <c r="BJ89" s="8">
        <f t="array" ref="BJ89">_xlfn.IFS(BY89=0,0,BY89&gt;0,(LOG(0.01*CN89/10^-BY89)))</f>
        <v>1.6836294049765885</v>
      </c>
      <c r="BK89" s="33">
        <f t="shared" si="112"/>
        <v>0</v>
      </c>
      <c r="BL89" s="32">
        <f t="shared" si="113"/>
        <v>45.601300108342365</v>
      </c>
      <c r="BM89" s="32">
        <f t="shared" si="114"/>
        <v>36.605316973415128</v>
      </c>
      <c r="BN89" s="32">
        <f t="shared" si="115"/>
        <v>55.403225806451616</v>
      </c>
      <c r="BO89" s="32">
        <f t="shared" si="116"/>
        <v>60.578478964401299</v>
      </c>
      <c r="BP89" s="32">
        <f t="shared" si="117"/>
        <v>30.655452436194896</v>
      </c>
      <c r="BQ89" s="32">
        <f t="shared" si="118"/>
        <v>0</v>
      </c>
      <c r="BR89" s="32">
        <f t="shared" si="119"/>
        <v>0</v>
      </c>
      <c r="BS89" s="32">
        <f t="shared" si="120"/>
        <v>0</v>
      </c>
      <c r="BT89" s="32">
        <f t="shared" si="121"/>
        <v>0</v>
      </c>
      <c r="BU89" s="32">
        <f t="shared" si="122"/>
        <v>0</v>
      </c>
      <c r="BV89" s="32">
        <f t="shared" si="123"/>
        <v>0</v>
      </c>
      <c r="BW89" s="32">
        <f t="shared" si="124"/>
        <v>0</v>
      </c>
      <c r="BX89" s="32">
        <f t="shared" si="125"/>
        <v>1.6121593291404612</v>
      </c>
      <c r="BY89" s="32">
        <f t="shared" si="126"/>
        <v>2.8420822397200349</v>
      </c>
      <c r="BZ89" s="38"/>
      <c r="CA89" s="36">
        <v>8.7460000000000004</v>
      </c>
      <c r="CB89" s="36">
        <v>8.81</v>
      </c>
      <c r="CC89" s="36">
        <v>8.407</v>
      </c>
      <c r="CD89" s="36">
        <v>8.6579999999999995</v>
      </c>
      <c r="CE89" s="36">
        <v>7.3390000000000004</v>
      </c>
      <c r="CF89" s="36"/>
      <c r="CG89" s="36"/>
      <c r="CH89" s="36"/>
      <c r="CI89" s="36"/>
      <c r="CJ89" s="36"/>
      <c r="CK89" s="36"/>
      <c r="CL89" s="36"/>
      <c r="CM89" s="40">
        <v>7.657</v>
      </c>
      <c r="CN89" s="41">
        <v>6.9429999999999996</v>
      </c>
      <c r="CO89" s="42"/>
      <c r="CP89" s="158"/>
      <c r="CQ89" s="159">
        <v>420.9</v>
      </c>
      <c r="CR89" s="159">
        <v>250.6</v>
      </c>
      <c r="CS89" s="159">
        <v>206.1</v>
      </c>
      <c r="CT89" s="159">
        <v>299.5</v>
      </c>
      <c r="CU89" s="159">
        <v>105.7</v>
      </c>
      <c r="CV89" s="159"/>
      <c r="CW89" s="159"/>
      <c r="CX89" s="159"/>
      <c r="CY89" s="159"/>
      <c r="CZ89" s="159"/>
      <c r="DA89" s="159"/>
      <c r="DB89" s="159"/>
      <c r="DC89" s="210">
        <v>23.07</v>
      </c>
      <c r="DD89" s="214">
        <v>64.97</v>
      </c>
      <c r="DE89" s="206" t="str">
        <f>IF(VLOOKUP($A89,'B-Ligands'!$A:$G,3,FALSE)="","",VLOOKUP($A89,'B-Ligands'!$A:$G,3,FALSE))</f>
        <v>LTB4</v>
      </c>
      <c r="DF89" s="207" t="str">
        <f>IF(VLOOKUP($A89,'B-Ligands'!$A:$G,4,FALSE)="","",VLOOKUP($A89,'B-Ligands'!$A:$G,4,FALSE))</f>
        <v>Leukotriene B4</v>
      </c>
      <c r="DG89" s="158">
        <v>17.097543789231864</v>
      </c>
      <c r="DH89" s="159">
        <v>24.893378962066368</v>
      </c>
      <c r="DI89" s="159">
        <v>21.352926552999403</v>
      </c>
      <c r="DJ89" s="159">
        <v>22.319356021243856</v>
      </c>
      <c r="DK89" s="159">
        <v>21.661145611443118</v>
      </c>
      <c r="DL89" s="159">
        <v>8.0526353314347379</v>
      </c>
      <c r="DM89" s="159">
        <v>18.806971279289844</v>
      </c>
      <c r="DN89" s="159">
        <v>27.112456005484304</v>
      </c>
      <c r="DO89" s="159">
        <v>22.352436918431394</v>
      </c>
      <c r="DP89" s="159">
        <v>18.920554710925497</v>
      </c>
      <c r="DQ89" s="159">
        <v>31.885503665024309</v>
      </c>
      <c r="DR89" s="159">
        <v>17.060283937950409</v>
      </c>
      <c r="DS89" s="159">
        <v>25.301113002369409</v>
      </c>
      <c r="DT89" s="159">
        <v>21.697273984610739</v>
      </c>
      <c r="DU89" s="159">
        <v>19.918462434478638</v>
      </c>
      <c r="DV89" s="75">
        <f t="shared" si="127"/>
        <v>0</v>
      </c>
      <c r="DW89" s="76">
        <f t="shared" si="128"/>
        <v>16.908110411261806</v>
      </c>
      <c r="DX89" s="76">
        <f t="shared" si="129"/>
        <v>11.736096191685665</v>
      </c>
      <c r="DY89" s="76">
        <f t="shared" si="130"/>
        <v>9.2341373919494494</v>
      </c>
      <c r="DZ89" s="76">
        <f t="shared" si="131"/>
        <v>13.826600188762896</v>
      </c>
      <c r="EA89" s="76">
        <f t="shared" si="132"/>
        <v>13.126137674133002</v>
      </c>
      <c r="EB89" s="76">
        <f t="shared" si="133"/>
        <v>0</v>
      </c>
      <c r="EC89" s="76">
        <f t="shared" si="134"/>
        <v>0</v>
      </c>
      <c r="ED89" s="76">
        <f t="shared" si="135"/>
        <v>0</v>
      </c>
      <c r="EE89" s="76">
        <f t="shared" si="136"/>
        <v>0</v>
      </c>
      <c r="EF89" s="76">
        <f t="shared" si="137"/>
        <v>0</v>
      </c>
      <c r="EG89" s="76">
        <f t="shared" si="138"/>
        <v>0</v>
      </c>
      <c r="EH89" s="76">
        <f t="shared" si="139"/>
        <v>0</v>
      </c>
      <c r="EI89" s="76">
        <f t="shared" si="140"/>
        <v>1.0632672111880459</v>
      </c>
      <c r="EJ89" s="76">
        <f t="shared" si="141"/>
        <v>3.2617979532163912</v>
      </c>
    </row>
    <row r="90" spans="1:140" s="29" customFormat="1" x14ac:dyDescent="0.2">
      <c r="A90" s="35" t="s">
        <v>175</v>
      </c>
      <c r="B90" t="str">
        <f>IF(VLOOKUP($A90,'B-Ligands'!$A:$G,5,FALSE)="","",VLOOKUP($A90,'B-Ligands'!$A:$G,5,FALSE))</f>
        <v>Guide To Pharmacology</v>
      </c>
      <c r="C90" s="19">
        <f>IF(VLOOKUP($A90,'B-Ligands'!$A:$G,6,FALSE)="","",VLOOKUP($A90,'B-Ligands'!$A:$G,6,FALSE))</f>
        <v>1479</v>
      </c>
      <c r="D90" t="str">
        <f>IF(VLOOKUP($A90,'B-Ligands'!$A:$G,7,FALSE)="","",VLOOKUP($A90,'B-Ligands'!$A:$G,7,FALSE))</f>
        <v>Phys</v>
      </c>
      <c r="E90" s="20" t="str">
        <f t="shared" si="181"/>
        <v/>
      </c>
      <c r="F90" s="19">
        <f t="shared" si="182"/>
        <v>1</v>
      </c>
      <c r="G90" s="19" t="str">
        <f t="shared" si="183"/>
        <v/>
      </c>
      <c r="H90" s="19" t="str">
        <f t="shared" si="184"/>
        <v/>
      </c>
      <c r="I90" s="238">
        <f t="shared" si="142"/>
        <v>1</v>
      </c>
      <c r="J90" s="174" t="str">
        <f t="shared" si="143"/>
        <v xml:space="preserve">
Gi/o
</v>
      </c>
      <c r="K90" s="20">
        <f t="shared" si="144"/>
        <v>0</v>
      </c>
      <c r="L90" s="19">
        <f t="shared" si="145"/>
        <v>1</v>
      </c>
      <c r="M90" s="19">
        <f t="shared" si="146"/>
        <v>0</v>
      </c>
      <c r="N90" s="19">
        <f t="shared" si="147"/>
        <v>0</v>
      </c>
      <c r="O90" s="20">
        <f t="shared" si="148"/>
        <v>0</v>
      </c>
      <c r="P90" s="19">
        <f t="shared" si="149"/>
        <v>100</v>
      </c>
      <c r="Q90" s="19">
        <f t="shared" si="150"/>
        <v>0</v>
      </c>
      <c r="R90" s="19">
        <f t="shared" si="151"/>
        <v>0</v>
      </c>
      <c r="S90" s="20">
        <f t="shared" si="152"/>
        <v>0</v>
      </c>
      <c r="T90" s="21">
        <f t="shared" si="153"/>
        <v>40.253826505990254</v>
      </c>
      <c r="U90" s="21">
        <f t="shared" si="154"/>
        <v>0</v>
      </c>
      <c r="V90" s="21">
        <f t="shared" si="155"/>
        <v>0</v>
      </c>
      <c r="W90" s="174" t="str">
        <f t="shared" si="156"/>
        <v xml:space="preserve">
GoB</v>
      </c>
      <c r="X90" s="33">
        <f t="shared" si="157"/>
        <v>0</v>
      </c>
      <c r="Y90" s="32">
        <f t="shared" si="158"/>
        <v>4</v>
      </c>
      <c r="Z90" s="32">
        <f t="shared" si="159"/>
        <v>5</v>
      </c>
      <c r="AA90" s="32">
        <f t="shared" si="160"/>
        <v>3</v>
      </c>
      <c r="AB90" s="32">
        <f t="shared" si="161"/>
        <v>1</v>
      </c>
      <c r="AC90" s="32">
        <f t="shared" si="162"/>
        <v>2</v>
      </c>
      <c r="AD90" s="32">
        <f t="shared" si="163"/>
        <v>0</v>
      </c>
      <c r="AE90" s="32">
        <f t="shared" si="164"/>
        <v>0</v>
      </c>
      <c r="AF90" s="32">
        <f t="shared" si="165"/>
        <v>0</v>
      </c>
      <c r="AG90" s="32">
        <f t="shared" si="166"/>
        <v>0</v>
      </c>
      <c r="AH90" s="32">
        <f t="shared" si="167"/>
        <v>0</v>
      </c>
      <c r="AI90" s="32">
        <f t="shared" si="168"/>
        <v>0</v>
      </c>
      <c r="AJ90" s="33">
        <f t="shared" si="169"/>
        <v>0</v>
      </c>
      <c r="AK90" s="32">
        <f t="shared" si="170"/>
        <v>57.009315138963835</v>
      </c>
      <c r="AL90" s="32">
        <f t="shared" si="171"/>
        <v>34.873953418932551</v>
      </c>
      <c r="AM90" s="32">
        <f t="shared" si="172"/>
        <v>72.371228570506901</v>
      </c>
      <c r="AN90" s="32">
        <f t="shared" si="173"/>
        <v>100</v>
      </c>
      <c r="AO90" s="32">
        <f t="shared" si="174"/>
        <v>90.219923653162112</v>
      </c>
      <c r="AP90" s="32">
        <f t="shared" si="175"/>
        <v>0</v>
      </c>
      <c r="AQ90" s="32">
        <f t="shared" si="176"/>
        <v>0</v>
      </c>
      <c r="AR90" s="32">
        <f t="shared" si="177"/>
        <v>0</v>
      </c>
      <c r="AS90" s="32">
        <f t="shared" si="178"/>
        <v>0</v>
      </c>
      <c r="AT90" s="32">
        <f t="shared" si="179"/>
        <v>0</v>
      </c>
      <c r="AU90" s="32">
        <f t="shared" si="180"/>
        <v>0</v>
      </c>
      <c r="AV90" s="7">
        <f t="array" ref="AV90">_xlfn.IFS(BK90=0,0,BK90&gt;0,(LOG(0.01*BZ90/10^-BK90)))</f>
        <v>0</v>
      </c>
      <c r="AW90" s="8">
        <f t="array" ref="AW90">_xlfn.IFS(BL90=0,0,BL90&gt;0,(LOG(0.01*CA90/10^-BL90)))</f>
        <v>22.948430808291739</v>
      </c>
      <c r="AX90" s="8">
        <f t="array" ref="AX90">_xlfn.IFS(BM90=0,0,BM90&gt;0,(LOG(0.01*CB90/10^-BM90)))</f>
        <v>14.038100705036966</v>
      </c>
      <c r="AY90" s="8">
        <f t="array" ref="AY90">_xlfn.IFS(BN90=0,0,BN90&gt;0,(LOG(0.01*CC90/10^-BN90)))</f>
        <v>29.132188789025502</v>
      </c>
      <c r="AZ90" s="8">
        <f t="array" ref="AZ90">_xlfn.IFS(BO90=0,0,BO90&gt;0,(LOG(0.01*CD90/10^-BO90)))</f>
        <v>40.253826505990254</v>
      </c>
      <c r="BA90" s="8">
        <f t="array" ref="BA90">_xlfn.IFS(BP90=0,0,BP90&gt;0,(LOG(0.01*CE90/10^-BP90)))</f>
        <v>36.316971541180742</v>
      </c>
      <c r="BB90" s="8">
        <f t="array" ref="BB90">_xlfn.IFS(BQ90=0,0,BQ90&gt;0,(LOG(0.01*CF90/10^-BQ90)))</f>
        <v>0</v>
      </c>
      <c r="BC90" s="8">
        <f t="array" ref="BC90">_xlfn.IFS(BR90=0,0,BR90&gt;0,(LOG(0.01*CG90/10^-BR90)))</f>
        <v>0</v>
      </c>
      <c r="BD90" s="8">
        <f t="array" ref="BD90">_xlfn.IFS(BS90=0,0,BS90&gt;0,(LOG(0.01*CH90/10^-BS90)))</f>
        <v>0</v>
      </c>
      <c r="BE90" s="8">
        <f t="array" ref="BE90">_xlfn.IFS(BT90=0,0,BT90&gt;0,(LOG(0.01*CI90/10^-BT90)))</f>
        <v>0</v>
      </c>
      <c r="BF90" s="8">
        <f t="array" ref="BF90">_xlfn.IFS(BU90=0,0,BU90&gt;0,(LOG(0.01*CJ90/10^-BU90)))</f>
        <v>0</v>
      </c>
      <c r="BG90" s="8">
        <f t="array" ref="BG90">_xlfn.IFS(BV90=0,0,BV90&gt;0,(LOG(0.01*CK90/10^-BV90)))</f>
        <v>0</v>
      </c>
      <c r="BH90" s="8">
        <f t="array" ref="BH90">_xlfn.IFS(BW90=0,0,BW90&gt;0,(LOG(0.01*CL90/10^-BW90)))</f>
        <v>0</v>
      </c>
      <c r="BI90" s="8">
        <f t="array" ref="BI90">_xlfn.IFS(BX90=0,0,BX90&gt;0,(LOG(0.01*CM90/10^-BX90)))</f>
        <v>0</v>
      </c>
      <c r="BJ90" s="8">
        <f t="array" ref="BJ90">_xlfn.IFS(BY90=0,0,BY90&gt;0,(LOG(0.01*CN90/10^-BY90)))</f>
        <v>0.46115467492957712</v>
      </c>
      <c r="BK90" s="33">
        <f t="shared" si="112"/>
        <v>0</v>
      </c>
      <c r="BL90" s="32">
        <f t="shared" si="113"/>
        <v>24.095341278439872</v>
      </c>
      <c r="BM90" s="32">
        <f t="shared" si="114"/>
        <v>15.176745544843703</v>
      </c>
      <c r="BN90" s="32">
        <f t="shared" si="115"/>
        <v>30.241935483870968</v>
      </c>
      <c r="BO90" s="32">
        <f t="shared" si="116"/>
        <v>41.343042071197409</v>
      </c>
      <c r="BP90" s="32">
        <f t="shared" si="117"/>
        <v>37.38399071925754</v>
      </c>
      <c r="BQ90" s="32">
        <f t="shared" si="118"/>
        <v>0</v>
      </c>
      <c r="BR90" s="32">
        <f t="shared" si="119"/>
        <v>0</v>
      </c>
      <c r="BS90" s="32">
        <f t="shared" si="120"/>
        <v>0</v>
      </c>
      <c r="BT90" s="32">
        <f t="shared" si="121"/>
        <v>0</v>
      </c>
      <c r="BU90" s="32">
        <f t="shared" si="122"/>
        <v>0</v>
      </c>
      <c r="BV90" s="32">
        <f t="shared" si="123"/>
        <v>0</v>
      </c>
      <c r="BW90" s="32">
        <f t="shared" si="124"/>
        <v>0</v>
      </c>
      <c r="BX90" s="32">
        <f t="shared" si="125"/>
        <v>0</v>
      </c>
      <c r="BY90" s="32">
        <f t="shared" si="126"/>
        <v>1.557305336832896</v>
      </c>
      <c r="BZ90" s="38"/>
      <c r="CA90" s="36">
        <v>7.13</v>
      </c>
      <c r="CB90" s="36">
        <v>7.2670000000000003</v>
      </c>
      <c r="CC90" s="36">
        <v>7.7670000000000003</v>
      </c>
      <c r="CD90" s="36">
        <v>8.1430000000000007</v>
      </c>
      <c r="CE90" s="36">
        <v>8.57</v>
      </c>
      <c r="CF90" s="36"/>
      <c r="CG90" s="36"/>
      <c r="CH90" s="36"/>
      <c r="CI90" s="36"/>
      <c r="CJ90" s="36"/>
      <c r="CK90" s="36"/>
      <c r="CL90" s="36"/>
      <c r="CM90" s="36"/>
      <c r="CN90" s="36">
        <v>8.0139999999999993</v>
      </c>
      <c r="CO90" s="30"/>
      <c r="CP90" s="158"/>
      <c r="CQ90" s="159">
        <v>222.4</v>
      </c>
      <c r="CR90" s="159">
        <v>103.9</v>
      </c>
      <c r="CS90" s="159">
        <v>112.5</v>
      </c>
      <c r="CT90" s="159">
        <v>204.4</v>
      </c>
      <c r="CU90" s="159">
        <v>128.9</v>
      </c>
      <c r="CV90" s="159"/>
      <c r="CW90" s="159"/>
      <c r="CX90" s="159"/>
      <c r="CY90" s="159"/>
      <c r="CZ90" s="159"/>
      <c r="DA90" s="159"/>
      <c r="DB90" s="159"/>
      <c r="DC90" s="159"/>
      <c r="DD90" s="159">
        <v>35.6</v>
      </c>
      <c r="DE90" s="206" t="str">
        <f>IF(VLOOKUP($A90,'B-Ligands'!$A:$G,3,FALSE)="","",VLOOKUP($A90,'B-Ligands'!$A:$G,3,FALSE))</f>
        <v>NPFF</v>
      </c>
      <c r="DF90" s="207" t="str">
        <f>IF(VLOOKUP($A90,'B-Ligands'!$A:$G,4,FALSE)="","",VLOOKUP($A90,'B-Ligands'!$A:$G,4,FALSE))</f>
        <v>Neuropeptide FF</v>
      </c>
      <c r="DG90" s="158">
        <v>4.0172323724808052</v>
      </c>
      <c r="DH90" s="159">
        <v>13.803981853881492</v>
      </c>
      <c r="DI90" s="159">
        <v>6.5124005296842826</v>
      </c>
      <c r="DJ90" s="159">
        <v>7.0852382884423655</v>
      </c>
      <c r="DK90" s="159">
        <v>7.2409223218288155</v>
      </c>
      <c r="DL90" s="159">
        <v>10.39871330948697</v>
      </c>
      <c r="DM90" s="159">
        <v>1.7556317132790231</v>
      </c>
      <c r="DN90" s="159">
        <v>5.8247258884981754</v>
      </c>
      <c r="DO90" s="159">
        <v>7.1387415752008598</v>
      </c>
      <c r="DP90" s="159">
        <v>5.2711212592681695</v>
      </c>
      <c r="DQ90" s="159">
        <v>10.771374984743142</v>
      </c>
      <c r="DR90" s="159">
        <v>10.171092402838317</v>
      </c>
      <c r="DS90" s="159">
        <v>29.948051909077332</v>
      </c>
      <c r="DT90" s="159">
        <v>13.317239418924053</v>
      </c>
      <c r="DU90" s="159">
        <v>15.364234925985722</v>
      </c>
      <c r="DV90" s="75">
        <f t="shared" si="127"/>
        <v>0</v>
      </c>
      <c r="DW90" s="76">
        <f t="shared" si="128"/>
        <v>16.111293274227549</v>
      </c>
      <c r="DX90" s="76">
        <f t="shared" si="129"/>
        <v>15.954178421061737</v>
      </c>
      <c r="DY90" s="76">
        <f t="shared" si="130"/>
        <v>15.878082771543912</v>
      </c>
      <c r="DZ90" s="76">
        <f t="shared" si="131"/>
        <v>28.228448105817463</v>
      </c>
      <c r="EA90" s="76">
        <f t="shared" si="132"/>
        <v>12.395764376194673</v>
      </c>
      <c r="EB90" s="76">
        <f t="shared" si="133"/>
        <v>0</v>
      </c>
      <c r="EC90" s="76">
        <f t="shared" si="134"/>
        <v>0</v>
      </c>
      <c r="ED90" s="76">
        <f t="shared" si="135"/>
        <v>0</v>
      </c>
      <c r="EE90" s="76">
        <f t="shared" si="136"/>
        <v>0</v>
      </c>
      <c r="EF90" s="76">
        <f t="shared" si="137"/>
        <v>0</v>
      </c>
      <c r="EG90" s="76">
        <f t="shared" si="138"/>
        <v>0</v>
      </c>
      <c r="EH90" s="76">
        <f t="shared" si="139"/>
        <v>0</v>
      </c>
      <c r="EI90" s="76">
        <f t="shared" si="140"/>
        <v>0</v>
      </c>
      <c r="EJ90" s="76">
        <f t="shared" si="141"/>
        <v>2.3170694910287577</v>
      </c>
    </row>
    <row r="91" spans="1:140" s="29" customFormat="1" x14ac:dyDescent="0.2">
      <c r="A91" s="35" t="s">
        <v>119</v>
      </c>
      <c r="B91" t="str">
        <f>IF(VLOOKUP($A91,'B-Ligands'!$A:$G,5,FALSE)="","",VLOOKUP($A91,'B-Ligands'!$A:$G,5,FALSE))</f>
        <v>Guide To Pharmacology</v>
      </c>
      <c r="C91" s="19">
        <f>IF(VLOOKUP($A91,'B-Ligands'!$A:$G,6,FALSE)="","",VLOOKUP($A91,'B-Ligands'!$A:$G,6,FALSE))</f>
        <v>1062</v>
      </c>
      <c r="D91" t="str">
        <f>IF(VLOOKUP($A91,'B-Ligands'!$A:$G,7,FALSE)="","",VLOOKUP($A91,'B-Ligands'!$A:$G,7,FALSE))</f>
        <v>Phys</v>
      </c>
      <c r="E91" s="20" t="str">
        <f t="shared" si="181"/>
        <v/>
      </c>
      <c r="F91" s="19">
        <f t="shared" si="182"/>
        <v>1</v>
      </c>
      <c r="G91" s="19" t="str">
        <f t="shared" si="183"/>
        <v/>
      </c>
      <c r="H91" s="19">
        <f t="shared" si="184"/>
        <v>1</v>
      </c>
      <c r="I91" s="238">
        <f t="shared" si="142"/>
        <v>2</v>
      </c>
      <c r="J91" s="174" t="str">
        <f t="shared" si="143"/>
        <v xml:space="preserve">
G12/13
</v>
      </c>
      <c r="K91" s="20">
        <f t="shared" si="144"/>
        <v>0</v>
      </c>
      <c r="L91" s="19">
        <f t="shared" si="145"/>
        <v>2</v>
      </c>
      <c r="M91" s="19">
        <f t="shared" si="146"/>
        <v>0</v>
      </c>
      <c r="N91" s="19">
        <f t="shared" si="147"/>
        <v>1</v>
      </c>
      <c r="O91" s="20">
        <f t="shared" si="148"/>
        <v>0</v>
      </c>
      <c r="P91" s="19">
        <f t="shared" si="149"/>
        <v>67.596853837187183</v>
      </c>
      <c r="Q91" s="19">
        <f t="shared" si="150"/>
        <v>0</v>
      </c>
      <c r="R91" s="19">
        <f t="shared" si="151"/>
        <v>100</v>
      </c>
      <c r="S91" s="20">
        <f t="shared" si="152"/>
        <v>0</v>
      </c>
      <c r="T91" s="21">
        <f t="shared" si="153"/>
        <v>44.160378209267549</v>
      </c>
      <c r="U91" s="21">
        <f t="shared" si="154"/>
        <v>0</v>
      </c>
      <c r="V91" s="21">
        <f t="shared" si="155"/>
        <v>65.329043738679928</v>
      </c>
      <c r="W91" s="174" t="str">
        <f t="shared" si="156"/>
        <v xml:space="preserve">
G13</v>
      </c>
      <c r="X91" s="33">
        <f t="shared" si="157"/>
        <v>0</v>
      </c>
      <c r="Y91" s="32">
        <f t="shared" si="158"/>
        <v>5</v>
      </c>
      <c r="Z91" s="32">
        <f t="shared" si="159"/>
        <v>7</v>
      </c>
      <c r="AA91" s="32">
        <f t="shared" si="160"/>
        <v>6</v>
      </c>
      <c r="AB91" s="32">
        <f t="shared" si="161"/>
        <v>4</v>
      </c>
      <c r="AC91" s="32">
        <f t="shared" si="162"/>
        <v>3</v>
      </c>
      <c r="AD91" s="32">
        <f t="shared" si="163"/>
        <v>0</v>
      </c>
      <c r="AE91" s="32">
        <f t="shared" si="164"/>
        <v>0</v>
      </c>
      <c r="AF91" s="32">
        <f t="shared" si="165"/>
        <v>0</v>
      </c>
      <c r="AG91" s="32">
        <f t="shared" si="166"/>
        <v>0</v>
      </c>
      <c r="AH91" s="32">
        <f t="shared" si="167"/>
        <v>2</v>
      </c>
      <c r="AI91" s="32">
        <f t="shared" si="168"/>
        <v>1</v>
      </c>
      <c r="AJ91" s="33">
        <f t="shared" si="169"/>
        <v>0</v>
      </c>
      <c r="AK91" s="32">
        <f t="shared" si="170"/>
        <v>58.805086515360131</v>
      </c>
      <c r="AL91" s="32">
        <f t="shared" si="171"/>
        <v>51.781496895144699</v>
      </c>
      <c r="AM91" s="32">
        <f t="shared" si="172"/>
        <v>56.973395621139467</v>
      </c>
      <c r="AN91" s="32">
        <f t="shared" si="173"/>
        <v>60.969097443647478</v>
      </c>
      <c r="AO91" s="32">
        <f t="shared" si="174"/>
        <v>67.596853837187183</v>
      </c>
      <c r="AP91" s="32">
        <f t="shared" si="175"/>
        <v>0</v>
      </c>
      <c r="AQ91" s="32">
        <f t="shared" si="176"/>
        <v>0</v>
      </c>
      <c r="AR91" s="32">
        <f t="shared" si="177"/>
        <v>0</v>
      </c>
      <c r="AS91" s="32">
        <f t="shared" si="178"/>
        <v>0</v>
      </c>
      <c r="AT91" s="32">
        <f t="shared" si="179"/>
        <v>82.650855332247843</v>
      </c>
      <c r="AU91" s="32">
        <f t="shared" si="180"/>
        <v>100</v>
      </c>
      <c r="AV91" s="7">
        <f t="array" ref="AV91">_xlfn.IFS(BK91=0,0,BK91&gt;0,(LOG(0.01*BZ91/10^-BK91)))</f>
        <v>0</v>
      </c>
      <c r="AW91" s="8">
        <f t="array" ref="AW91">_xlfn.IFS(BL91=0,0,BL91&gt;0,(LOG(0.01*CA91/10^-BL91)))</f>
        <v>38.41680069018819</v>
      </c>
      <c r="AX91" s="8">
        <f t="array" ref="AX91">_xlfn.IFS(BM91=0,0,BM91&gt;0,(LOG(0.01*CB91/10^-BM91)))</f>
        <v>33.828356755172265</v>
      </c>
      <c r="AY91" s="8">
        <f t="array" ref="AY91">_xlfn.IFS(BN91=0,0,BN91&gt;0,(LOG(0.01*CC91/10^-BN91)))</f>
        <v>37.220174544745355</v>
      </c>
      <c r="AZ91" s="8">
        <f t="array" ref="AZ91">_xlfn.IFS(BO91=0,0,BO91&gt;0,(LOG(0.01*CD91/10^-BO91)))</f>
        <v>39.830528336038846</v>
      </c>
      <c r="BA91" s="8">
        <f t="array" ref="BA91">_xlfn.IFS(BP91=0,0,BP91&gt;0,(LOG(0.01*CE91/10^-BP91)))</f>
        <v>44.160378209267549</v>
      </c>
      <c r="BB91" s="8">
        <f t="array" ref="BB91">_xlfn.IFS(BQ91=0,0,BQ91&gt;0,(LOG(0.01*CF91/10^-BQ91)))</f>
        <v>0</v>
      </c>
      <c r="BC91" s="8">
        <f t="array" ref="BC91">_xlfn.IFS(BR91=0,0,BR91&gt;0,(LOG(0.01*CG91/10^-BR91)))</f>
        <v>0</v>
      </c>
      <c r="BD91" s="8">
        <f t="array" ref="BD91">_xlfn.IFS(BS91=0,0,BS91&gt;0,(LOG(0.01*CH91/10^-BS91)))</f>
        <v>0</v>
      </c>
      <c r="BE91" s="8">
        <f t="array" ref="BE91">_xlfn.IFS(BT91=0,0,BT91&gt;0,(LOG(0.01*CI91/10^-BT91)))</f>
        <v>0</v>
      </c>
      <c r="BF91" s="8">
        <f t="array" ref="BF91">_xlfn.IFS(BU91=0,0,BU91&gt;0,(LOG(0.01*CJ91/10^-BU91)))</f>
        <v>53.995013430397265</v>
      </c>
      <c r="BG91" s="8">
        <f t="array" ref="BG91">_xlfn.IFS(BV91=0,0,BV91&gt;0,(LOG(0.01*CK91/10^-BV91)))</f>
        <v>65.329043738679928</v>
      </c>
      <c r="BH91" s="8">
        <f t="array" ref="BH91">_xlfn.IFS(BW91=0,0,BW91&gt;0,(LOG(0.01*CL91/10^-BW91)))</f>
        <v>0</v>
      </c>
      <c r="BI91" s="8">
        <f t="array" ref="BI91">_xlfn.IFS(BX91=0,0,BX91&gt;0,(LOG(0.01*CM91/10^-BX91)))</f>
        <v>0</v>
      </c>
      <c r="BJ91" s="8">
        <f t="array" ref="BJ91">_xlfn.IFS(BY91=0,0,BY91&gt;0,(LOG(0.01*CN91/10^-BY91)))</f>
        <v>0</v>
      </c>
      <c r="BK91" s="33">
        <f t="shared" si="112"/>
        <v>0</v>
      </c>
      <c r="BL91" s="32">
        <f t="shared" si="113"/>
        <v>39.696641386782233</v>
      </c>
      <c r="BM91" s="32">
        <f t="shared" si="114"/>
        <v>35.086181711948583</v>
      </c>
      <c r="BN91" s="32">
        <f t="shared" si="115"/>
        <v>38.467741935483872</v>
      </c>
      <c r="BO91" s="32">
        <f t="shared" si="116"/>
        <v>41.08009708737864</v>
      </c>
      <c r="BP91" s="32">
        <f t="shared" si="117"/>
        <v>45.446635730858461</v>
      </c>
      <c r="BQ91" s="32">
        <f t="shared" si="118"/>
        <v>0</v>
      </c>
      <c r="BR91" s="32">
        <f t="shared" si="119"/>
        <v>0</v>
      </c>
      <c r="BS91" s="32">
        <f t="shared" si="120"/>
        <v>0</v>
      </c>
      <c r="BT91" s="32">
        <f t="shared" si="121"/>
        <v>0</v>
      </c>
      <c r="BU91" s="32">
        <f t="shared" si="122"/>
        <v>55.270491803278695</v>
      </c>
      <c r="BV91" s="32">
        <f t="shared" si="123"/>
        <v>66.723307844803173</v>
      </c>
      <c r="BW91" s="32">
        <f t="shared" si="124"/>
        <v>0</v>
      </c>
      <c r="BX91" s="32">
        <f t="shared" si="125"/>
        <v>0</v>
      </c>
      <c r="BY91" s="32">
        <f t="shared" si="126"/>
        <v>0</v>
      </c>
      <c r="BZ91" s="31"/>
      <c r="CA91" s="30">
        <v>5.25</v>
      </c>
      <c r="CB91" s="30">
        <v>5.5229999999999997</v>
      </c>
      <c r="CC91" s="30">
        <v>5.6550000000000002</v>
      </c>
      <c r="CD91" s="30">
        <v>5.6289999999999996</v>
      </c>
      <c r="CE91" s="30">
        <v>5.173</v>
      </c>
      <c r="CF91" s="30"/>
      <c r="CG91" s="30"/>
      <c r="CH91" s="30"/>
      <c r="CI91" s="30"/>
      <c r="CJ91" s="30">
        <v>5.3029999999999999</v>
      </c>
      <c r="CK91" s="41">
        <v>4.0339999999999998</v>
      </c>
      <c r="CL91" s="30"/>
      <c r="CM91" s="30"/>
      <c r="CN91" s="30"/>
      <c r="CO91" s="30"/>
      <c r="CP91" s="160"/>
      <c r="CQ91" s="161">
        <v>366.4</v>
      </c>
      <c r="CR91" s="161">
        <v>240.2</v>
      </c>
      <c r="CS91" s="161">
        <v>143.1</v>
      </c>
      <c r="CT91" s="161">
        <v>203.1</v>
      </c>
      <c r="CU91" s="161">
        <v>156.69999999999999</v>
      </c>
      <c r="CV91" s="161"/>
      <c r="CW91" s="161"/>
      <c r="CX91" s="161"/>
      <c r="CY91" s="161"/>
      <c r="CZ91" s="161">
        <v>67.430000000000007</v>
      </c>
      <c r="DA91" s="214">
        <v>471.2</v>
      </c>
      <c r="DB91" s="161"/>
      <c r="DC91" s="161"/>
      <c r="DD91" s="161"/>
      <c r="DE91" s="206" t="str">
        <f>IF(VLOOKUP($A91,'B-Ligands'!$A:$G,3,FALSE)="","",VLOOKUP($A91,'B-Ligands'!$A:$G,3,FALSE))</f>
        <v>Propionate</v>
      </c>
      <c r="DF91" s="207" t="str">
        <f>IF(VLOOKUP($A91,'B-Ligands'!$A:$G,4,FALSE)="","",VLOOKUP($A91,'B-Ligands'!$A:$G,4,FALSE))</f>
        <v>Propionic acid</v>
      </c>
      <c r="DG91" s="160">
        <v>4.8182140558377782</v>
      </c>
      <c r="DH91" s="161">
        <v>17.198879754829413</v>
      </c>
      <c r="DI91" s="161">
        <v>1.6704321561739173</v>
      </c>
      <c r="DJ91" s="161">
        <v>18.421876285704197</v>
      </c>
      <c r="DK91" s="161">
        <v>6.8621533649761934</v>
      </c>
      <c r="DL91" s="161">
        <v>13.690891493139128</v>
      </c>
      <c r="DM91" s="161">
        <v>11.329295852378333</v>
      </c>
      <c r="DN91" s="161">
        <v>5.4050934678139093</v>
      </c>
      <c r="DO91" s="161">
        <v>16.266604651455687</v>
      </c>
      <c r="DP91" s="161">
        <v>7.0424200345466454</v>
      </c>
      <c r="DQ91" s="161">
        <v>9.6517831976544564</v>
      </c>
      <c r="DR91" s="161">
        <v>5.9785743222450742</v>
      </c>
      <c r="DS91" s="161">
        <v>3.6735282343520006</v>
      </c>
      <c r="DT91" s="161">
        <v>12.045605367524443</v>
      </c>
      <c r="DU91" s="161">
        <v>3.4228100388247591</v>
      </c>
      <c r="DV91" s="75">
        <f t="shared" si="127"/>
        <v>0</v>
      </c>
      <c r="DW91" s="76">
        <f t="shared" si="128"/>
        <v>21.303713103588365</v>
      </c>
      <c r="DX91" s="76">
        <f t="shared" si="129"/>
        <v>143.7951245803194</v>
      </c>
      <c r="DY91" s="76">
        <f t="shared" si="130"/>
        <v>7.7679383891557725</v>
      </c>
      <c r="DZ91" s="76">
        <f t="shared" si="131"/>
        <v>29.597123409774536</v>
      </c>
      <c r="EA91" s="76">
        <f t="shared" si="132"/>
        <v>11.445565840509841</v>
      </c>
      <c r="EB91" s="76">
        <f t="shared" si="133"/>
        <v>0</v>
      </c>
      <c r="EC91" s="76">
        <f t="shared" si="134"/>
        <v>0</v>
      </c>
      <c r="ED91" s="76">
        <f t="shared" si="135"/>
        <v>0</v>
      </c>
      <c r="EE91" s="76">
        <f t="shared" si="136"/>
        <v>0</v>
      </c>
      <c r="EF91" s="76">
        <f t="shared" si="137"/>
        <v>6.986273792016652</v>
      </c>
      <c r="EG91" s="76">
        <f t="shared" si="138"/>
        <v>78.814776667868699</v>
      </c>
      <c r="EH91" s="76">
        <f t="shared" si="139"/>
        <v>0</v>
      </c>
      <c r="EI91" s="76">
        <f t="shared" si="140"/>
        <v>0</v>
      </c>
      <c r="EJ91" s="76">
        <f t="shared" si="141"/>
        <v>0</v>
      </c>
    </row>
    <row r="92" spans="1:140" s="29" customFormat="1" x14ac:dyDescent="0.2">
      <c r="A92" s="35" t="s">
        <v>170</v>
      </c>
      <c r="B92" t="str">
        <f>IF(VLOOKUP($A92,'B-Ligands'!$A:$G,5,FALSE)="","",VLOOKUP($A92,'B-Ligands'!$A:$G,5,FALSE))</f>
        <v>Guide To Pharmacology</v>
      </c>
      <c r="C92" s="19">
        <f>IF(VLOOKUP($A92,'B-Ligands'!$A:$G,6,FALSE)="","",VLOOKUP($A92,'B-Ligands'!$A:$G,6,FALSE))</f>
        <v>1369</v>
      </c>
      <c r="D92" t="str">
        <f>IF(VLOOKUP($A92,'B-Ligands'!$A:$G,7,FALSE)="","",VLOOKUP($A92,'B-Ligands'!$A:$G,7,FALSE))</f>
        <v>Phys</v>
      </c>
      <c r="E92" s="20" t="str">
        <f t="shared" si="181"/>
        <v/>
      </c>
      <c r="F92" s="19">
        <f t="shared" si="182"/>
        <v>1</v>
      </c>
      <c r="G92" s="19" t="str">
        <f t="shared" si="183"/>
        <v/>
      </c>
      <c r="H92" s="19" t="str">
        <f t="shared" si="184"/>
        <v/>
      </c>
      <c r="I92" s="238">
        <f t="shared" si="142"/>
        <v>1</v>
      </c>
      <c r="J92" s="174" t="str">
        <f t="shared" si="143"/>
        <v xml:space="preserve">
Gi/o
</v>
      </c>
      <c r="K92" s="20">
        <f t="shared" si="144"/>
        <v>0</v>
      </c>
      <c r="L92" s="19">
        <f t="shared" si="145"/>
        <v>1</v>
      </c>
      <c r="M92" s="19">
        <f t="shared" si="146"/>
        <v>0</v>
      </c>
      <c r="N92" s="19">
        <f t="shared" si="147"/>
        <v>0</v>
      </c>
      <c r="O92" s="20">
        <f t="shared" si="148"/>
        <v>0</v>
      </c>
      <c r="P92" s="19">
        <f t="shared" si="149"/>
        <v>100</v>
      </c>
      <c r="Q92" s="19">
        <f t="shared" si="150"/>
        <v>0</v>
      </c>
      <c r="R92" s="19">
        <f t="shared" si="151"/>
        <v>0</v>
      </c>
      <c r="S92" s="20">
        <f t="shared" si="152"/>
        <v>0</v>
      </c>
      <c r="T92" s="21">
        <f t="shared" si="153"/>
        <v>44.955895040597696</v>
      </c>
      <c r="U92" s="21">
        <f t="shared" si="154"/>
        <v>0</v>
      </c>
      <c r="V92" s="21">
        <f t="shared" si="155"/>
        <v>0</v>
      </c>
      <c r="W92" s="174" t="str">
        <f t="shared" si="156"/>
        <v xml:space="preserve">
Gi1</v>
      </c>
      <c r="X92" s="33">
        <f t="shared" si="157"/>
        <v>0</v>
      </c>
      <c r="Y92" s="32">
        <f t="shared" si="158"/>
        <v>1</v>
      </c>
      <c r="Z92" s="32">
        <f t="shared" si="159"/>
        <v>3</v>
      </c>
      <c r="AA92" s="32">
        <f t="shared" si="160"/>
        <v>4</v>
      </c>
      <c r="AB92" s="32">
        <f t="shared" si="161"/>
        <v>5</v>
      </c>
      <c r="AC92" s="32">
        <f t="shared" si="162"/>
        <v>2</v>
      </c>
      <c r="AD92" s="32">
        <f t="shared" si="163"/>
        <v>0</v>
      </c>
      <c r="AE92" s="32">
        <f t="shared" si="164"/>
        <v>0</v>
      </c>
      <c r="AF92" s="32">
        <f t="shared" si="165"/>
        <v>0</v>
      </c>
      <c r="AG92" s="32">
        <f t="shared" si="166"/>
        <v>0</v>
      </c>
      <c r="AH92" s="32">
        <f t="shared" si="167"/>
        <v>0</v>
      </c>
      <c r="AI92" s="32">
        <f t="shared" si="168"/>
        <v>0</v>
      </c>
      <c r="AJ92" s="33">
        <f t="shared" si="169"/>
        <v>0</v>
      </c>
      <c r="AK92" s="32">
        <f t="shared" si="170"/>
        <v>100</v>
      </c>
      <c r="AL92" s="32">
        <f t="shared" si="171"/>
        <v>60.788237027951531</v>
      </c>
      <c r="AM92" s="32">
        <f t="shared" si="172"/>
        <v>39.67010165776059</v>
      </c>
      <c r="AN92" s="32">
        <f t="shared" si="173"/>
        <v>35.398175463802311</v>
      </c>
      <c r="AO92" s="32">
        <f t="shared" si="174"/>
        <v>80.03130331374777</v>
      </c>
      <c r="AP92" s="32">
        <f t="shared" si="175"/>
        <v>0</v>
      </c>
      <c r="AQ92" s="32">
        <f t="shared" si="176"/>
        <v>0</v>
      </c>
      <c r="AR92" s="32">
        <f t="shared" si="177"/>
        <v>0</v>
      </c>
      <c r="AS92" s="32">
        <f t="shared" si="178"/>
        <v>0</v>
      </c>
      <c r="AT92" s="32">
        <f t="shared" si="179"/>
        <v>0</v>
      </c>
      <c r="AU92" s="32">
        <f t="shared" si="180"/>
        <v>0</v>
      </c>
      <c r="AV92" s="7">
        <f t="array" ref="AV92">_xlfn.IFS(BK92=0,0,BK92&gt;0,(LOG(0.01*BZ92/10^-BK92)))</f>
        <v>0</v>
      </c>
      <c r="AW92" s="8">
        <f t="array" ref="AW92">_xlfn.IFS(BL92=0,0,BL92&gt;0,(LOG(0.01*CA92/10^-BL92)))</f>
        <v>44.955895040597696</v>
      </c>
      <c r="AX92" s="8">
        <f t="array" ref="AX92">_xlfn.IFS(BM92=0,0,BM92&gt;0,(LOG(0.01*CB92/10^-BM92)))</f>
        <v>27.327896035315632</v>
      </c>
      <c r="AY92" s="8">
        <f t="array" ref="AY92">_xlfn.IFS(BN92=0,0,BN92&gt;0,(LOG(0.01*CC92/10^-BN92)))</f>
        <v>17.834049263761255</v>
      </c>
      <c r="AZ92" s="8">
        <f t="array" ref="AZ92">_xlfn.IFS(BO92=0,0,BO92&gt;0,(LOG(0.01*CD92/10^-BO92)))</f>
        <v>15.913566607793575</v>
      </c>
      <c r="BA92" s="8">
        <f t="array" ref="BA92">_xlfn.IFS(BP92=0,0,BP92&gt;0,(LOG(0.01*CE92/10^-BP92)))</f>
        <v>35.978788717350831</v>
      </c>
      <c r="BB92" s="8">
        <f t="array" ref="BB92">_xlfn.IFS(BQ92=0,0,BQ92&gt;0,(LOG(0.01*CF92/10^-BQ92)))</f>
        <v>0</v>
      </c>
      <c r="BC92" s="8">
        <f t="array" ref="BC92">_xlfn.IFS(BR92=0,0,BR92&gt;0,(LOG(0.01*CG92/10^-BR92)))</f>
        <v>0</v>
      </c>
      <c r="BD92" s="8">
        <f t="array" ref="BD92">_xlfn.IFS(BS92=0,0,BS92&gt;0,(LOG(0.01*CH92/10^-BS92)))</f>
        <v>0</v>
      </c>
      <c r="BE92" s="8">
        <f t="array" ref="BE92">_xlfn.IFS(BT92=0,0,BT92&gt;0,(LOG(0.01*CI92/10^-BT92)))</f>
        <v>0</v>
      </c>
      <c r="BF92" s="8">
        <f t="array" ref="BF92">_xlfn.IFS(BU92=0,0,BU92&gt;0,(LOG(0.01*CJ92/10^-BU92)))</f>
        <v>0</v>
      </c>
      <c r="BG92" s="8">
        <f t="array" ref="BG92">_xlfn.IFS(BV92=0,0,BV92&gt;0,(LOG(0.01*CK92/10^-BV92)))</f>
        <v>0</v>
      </c>
      <c r="BH92" s="8">
        <f t="array" ref="BH92">_xlfn.IFS(BW92=0,0,BW92&gt;0,(LOG(0.01*CL92/10^-BW92)))</f>
        <v>0</v>
      </c>
      <c r="BI92" s="8">
        <f t="array" ref="BI92">_xlfn.IFS(BX92=0,0,BX92&gt;0,(LOG(0.01*CM92/10^-BX92)))</f>
        <v>0</v>
      </c>
      <c r="BJ92" s="8">
        <f t="array" ref="BJ92">_xlfn.IFS(BY92=0,0,BY92&gt;0,(LOG(0.01*CN92/10^-BY92)))</f>
        <v>0</v>
      </c>
      <c r="BK92" s="33">
        <f t="shared" si="112"/>
        <v>0</v>
      </c>
      <c r="BL92" s="32">
        <f t="shared" si="113"/>
        <v>46.2080173347779</v>
      </c>
      <c r="BM92" s="32">
        <f t="shared" si="114"/>
        <v>28.586035641250366</v>
      </c>
      <c r="BN92" s="32">
        <f t="shared" si="115"/>
        <v>19.051075268817204</v>
      </c>
      <c r="BO92" s="32">
        <f t="shared" si="116"/>
        <v>17.135922330097088</v>
      </c>
      <c r="BP92" s="32">
        <f t="shared" si="117"/>
        <v>37.238979118329468</v>
      </c>
      <c r="BQ92" s="32">
        <f t="shared" si="118"/>
        <v>0</v>
      </c>
      <c r="BR92" s="32">
        <f t="shared" si="119"/>
        <v>0</v>
      </c>
      <c r="BS92" s="32">
        <f t="shared" si="120"/>
        <v>0</v>
      </c>
      <c r="BT92" s="32">
        <f t="shared" si="121"/>
        <v>0</v>
      </c>
      <c r="BU92" s="32">
        <f t="shared" si="122"/>
        <v>0</v>
      </c>
      <c r="BV92" s="32">
        <f t="shared" si="123"/>
        <v>0</v>
      </c>
      <c r="BW92" s="32">
        <f t="shared" si="124"/>
        <v>0</v>
      </c>
      <c r="BX92" s="32">
        <f t="shared" si="125"/>
        <v>0</v>
      </c>
      <c r="BY92" s="32">
        <f t="shared" si="126"/>
        <v>0</v>
      </c>
      <c r="BZ92" s="38"/>
      <c r="CA92" s="36">
        <v>5.5960000000000001</v>
      </c>
      <c r="CB92" s="36">
        <v>5.5190000000000001</v>
      </c>
      <c r="CC92" s="36">
        <v>6.0670000000000002</v>
      </c>
      <c r="CD92" s="36">
        <v>5.9930000000000003</v>
      </c>
      <c r="CE92" s="36">
        <v>5.4930000000000003</v>
      </c>
      <c r="CF92" s="36"/>
      <c r="CG92" s="36"/>
      <c r="CH92" s="36"/>
      <c r="CI92" s="36"/>
      <c r="CJ92" s="36"/>
      <c r="CK92" s="36"/>
      <c r="CL92" s="36"/>
      <c r="CM92" s="36"/>
      <c r="CN92" s="36"/>
      <c r="CO92" s="30"/>
      <c r="CP92" s="158"/>
      <c r="CQ92" s="159">
        <v>426.5</v>
      </c>
      <c r="CR92" s="159">
        <v>195.7</v>
      </c>
      <c r="CS92" s="159">
        <v>70.87</v>
      </c>
      <c r="CT92" s="159">
        <v>84.72</v>
      </c>
      <c r="CU92" s="159">
        <v>128.4</v>
      </c>
      <c r="CV92" s="159"/>
      <c r="CW92" s="159"/>
      <c r="CX92" s="159"/>
      <c r="CY92" s="159"/>
      <c r="CZ92" s="159"/>
      <c r="DA92" s="159"/>
      <c r="DB92" s="159"/>
      <c r="DC92" s="159"/>
      <c r="DD92" s="159"/>
      <c r="DE92" s="206" t="str">
        <f>IF(VLOOKUP($A92,'B-Ligands'!$A:$G,3,FALSE)="","",VLOOKUP($A92,'B-Ligands'!$A:$G,3,FALSE))</f>
        <v/>
      </c>
      <c r="DF92" s="207" t="str">
        <f>IF(VLOOKUP($A92,'B-Ligands'!$A:$G,4,FALSE)="","",VLOOKUP($A92,'B-Ligands'!$A:$G,4,FALSE))</f>
        <v>Glutamate</v>
      </c>
      <c r="DG92" s="158">
        <v>12.927487310989076</v>
      </c>
      <c r="DH92" s="159">
        <v>14.94849108512958</v>
      </c>
      <c r="DI92" s="159">
        <v>15.604580419655843</v>
      </c>
      <c r="DJ92" s="159">
        <v>8.1347239263325228</v>
      </c>
      <c r="DK92" s="159">
        <v>12.59677996452837</v>
      </c>
      <c r="DL92" s="159">
        <v>11.485782151756018</v>
      </c>
      <c r="DM92" s="159">
        <v>6.6222279195410225</v>
      </c>
      <c r="DN92" s="159">
        <v>8.5667355814060411</v>
      </c>
      <c r="DO92" s="159">
        <v>2.873120104143994</v>
      </c>
      <c r="DP92" s="159">
        <v>5.1866023069917864</v>
      </c>
      <c r="DQ92" s="159">
        <v>21.45436443486237</v>
      </c>
      <c r="DR92" s="159">
        <v>16.376023809253983</v>
      </c>
      <c r="DS92" s="159">
        <v>8.9025144595098151</v>
      </c>
      <c r="DT92" s="159">
        <v>7.1191703139870182</v>
      </c>
      <c r="DU92" s="159">
        <v>10.25191807519718</v>
      </c>
      <c r="DV92" s="75">
        <f t="shared" si="127"/>
        <v>0</v>
      </c>
      <c r="DW92" s="76">
        <f t="shared" si="128"/>
        <v>28.531307780239608</v>
      </c>
      <c r="DX92" s="76">
        <f t="shared" si="129"/>
        <v>12.541189492893531</v>
      </c>
      <c r="DY92" s="76">
        <f t="shared" si="130"/>
        <v>8.7120350538990188</v>
      </c>
      <c r="DZ92" s="76">
        <f t="shared" si="131"/>
        <v>6.7255282888615548</v>
      </c>
      <c r="EA92" s="76">
        <f t="shared" si="132"/>
        <v>11.179038423636602</v>
      </c>
      <c r="EB92" s="76">
        <f t="shared" si="133"/>
        <v>0</v>
      </c>
      <c r="EC92" s="76">
        <f t="shared" si="134"/>
        <v>0</v>
      </c>
      <c r="ED92" s="76">
        <f t="shared" si="135"/>
        <v>0</v>
      </c>
      <c r="EE92" s="76">
        <f t="shared" si="136"/>
        <v>0</v>
      </c>
      <c r="EF92" s="76">
        <f t="shared" si="137"/>
        <v>0</v>
      </c>
      <c r="EG92" s="76">
        <f t="shared" si="138"/>
        <v>0</v>
      </c>
      <c r="EH92" s="76">
        <f t="shared" si="139"/>
        <v>0</v>
      </c>
      <c r="EI92" s="76">
        <f t="shared" si="140"/>
        <v>0</v>
      </c>
      <c r="EJ92" s="76">
        <f t="shared" si="141"/>
        <v>0</v>
      </c>
    </row>
    <row r="93" spans="1:140" s="29" customFormat="1" x14ac:dyDescent="0.2">
      <c r="A93" s="35" t="s">
        <v>141</v>
      </c>
      <c r="B93" t="str">
        <f>IF(VLOOKUP($A93,'B-Ligands'!$A:$G,5,FALSE)="","",VLOOKUP($A93,'B-Ligands'!$A:$G,5,FALSE))</f>
        <v>Guide To Pharmacology</v>
      </c>
      <c r="C93" s="19">
        <f>IF(VLOOKUP($A93,'B-Ligands'!$A:$G,6,FALSE)="","",VLOOKUP($A93,'B-Ligands'!$A:$G,6,FALSE))</f>
        <v>2933</v>
      </c>
      <c r="D93" t="str">
        <f>IF(VLOOKUP($A93,'B-Ligands'!$A:$G,7,FALSE)="","",VLOOKUP($A93,'B-Ligands'!$A:$G,7,FALSE))</f>
        <v>Phys</v>
      </c>
      <c r="E93" s="20" t="str">
        <f t="shared" si="181"/>
        <v/>
      </c>
      <c r="F93" s="19">
        <f t="shared" si="182"/>
        <v>1</v>
      </c>
      <c r="G93" s="19" t="str">
        <f t="shared" si="183"/>
        <v/>
      </c>
      <c r="H93" s="19">
        <f t="shared" si="184"/>
        <v>1</v>
      </c>
      <c r="I93" s="238">
        <f t="shared" si="142"/>
        <v>2</v>
      </c>
      <c r="J93" s="174" t="str">
        <f t="shared" si="143"/>
        <v xml:space="preserve">
Gi/o
</v>
      </c>
      <c r="K93" s="20">
        <f t="shared" si="144"/>
        <v>0</v>
      </c>
      <c r="L93" s="19">
        <f t="shared" si="145"/>
        <v>1</v>
      </c>
      <c r="M93" s="19">
        <f t="shared" si="146"/>
        <v>0</v>
      </c>
      <c r="N93" s="19">
        <f t="shared" si="147"/>
        <v>2</v>
      </c>
      <c r="O93" s="20">
        <f t="shared" si="148"/>
        <v>0</v>
      </c>
      <c r="P93" s="19">
        <f t="shared" si="149"/>
        <v>100</v>
      </c>
      <c r="Q93" s="19">
        <f t="shared" si="150"/>
        <v>0</v>
      </c>
      <c r="R93" s="19">
        <f t="shared" si="151"/>
        <v>19.842836018895166</v>
      </c>
      <c r="S93" s="20">
        <f t="shared" si="152"/>
        <v>0</v>
      </c>
      <c r="T93" s="21">
        <f t="shared" si="153"/>
        <v>62.874586613467855</v>
      </c>
      <c r="U93" s="21">
        <f t="shared" si="154"/>
        <v>0</v>
      </c>
      <c r="V93" s="21">
        <f t="shared" si="155"/>
        <v>12.476101119268638</v>
      </c>
      <c r="W93" s="174" t="str">
        <f t="shared" si="156"/>
        <v xml:space="preserve">
GoB</v>
      </c>
      <c r="X93" s="33">
        <f t="shared" si="157"/>
        <v>0</v>
      </c>
      <c r="Y93" s="32">
        <f t="shared" si="158"/>
        <v>4</v>
      </c>
      <c r="Z93" s="32">
        <f t="shared" si="159"/>
        <v>5</v>
      </c>
      <c r="AA93" s="32">
        <f t="shared" si="160"/>
        <v>3</v>
      </c>
      <c r="AB93" s="32">
        <f t="shared" si="161"/>
        <v>1</v>
      </c>
      <c r="AC93" s="32">
        <f t="shared" si="162"/>
        <v>2</v>
      </c>
      <c r="AD93" s="32">
        <f t="shared" si="163"/>
        <v>0</v>
      </c>
      <c r="AE93" s="32">
        <f t="shared" si="164"/>
        <v>0</v>
      </c>
      <c r="AF93" s="32">
        <f t="shared" si="165"/>
        <v>0</v>
      </c>
      <c r="AG93" s="32">
        <f t="shared" si="166"/>
        <v>0</v>
      </c>
      <c r="AH93" s="32">
        <f t="shared" si="167"/>
        <v>0</v>
      </c>
      <c r="AI93" s="32">
        <f t="shared" si="168"/>
        <v>6</v>
      </c>
      <c r="AJ93" s="33">
        <f t="shared" si="169"/>
        <v>0</v>
      </c>
      <c r="AK93" s="32">
        <f t="shared" si="170"/>
        <v>69.575645870228641</v>
      </c>
      <c r="AL93" s="32">
        <f t="shared" si="171"/>
        <v>42.233588381529451</v>
      </c>
      <c r="AM93" s="32">
        <f t="shared" si="172"/>
        <v>78.118912973197553</v>
      </c>
      <c r="AN93" s="32">
        <f t="shared" si="173"/>
        <v>100</v>
      </c>
      <c r="AO93" s="32">
        <f t="shared" si="174"/>
        <v>79.932190000706555</v>
      </c>
      <c r="AP93" s="32">
        <f t="shared" si="175"/>
        <v>0</v>
      </c>
      <c r="AQ93" s="32">
        <f t="shared" si="176"/>
        <v>0</v>
      </c>
      <c r="AR93" s="32">
        <f t="shared" si="177"/>
        <v>0</v>
      </c>
      <c r="AS93" s="32">
        <f t="shared" si="178"/>
        <v>0</v>
      </c>
      <c r="AT93" s="32">
        <f t="shared" si="179"/>
        <v>0</v>
      </c>
      <c r="AU93" s="32">
        <f t="shared" si="180"/>
        <v>19.842836018895166</v>
      </c>
      <c r="AV93" s="7">
        <f t="array" ref="AV93">_xlfn.IFS(BK93=0,0,BK93&gt;0,(LOG(0.01*BZ93/10^-BK93)))</f>
        <v>0</v>
      </c>
      <c r="AW93" s="8">
        <f t="array" ref="AW93">_xlfn.IFS(BL93=0,0,BL93&gt;0,(LOG(0.01*CA93/10^-BL93)))</f>
        <v>43.745399724556577</v>
      </c>
      <c r="AX93" s="8">
        <f t="array" ref="AX93">_xlfn.IFS(BM93=0,0,BM93&gt;0,(LOG(0.01*CB93/10^-BM93)))</f>
        <v>26.554194106920232</v>
      </c>
      <c r="AY93" s="8">
        <f t="array" ref="AY93">_xlfn.IFS(BN93=0,0,BN93&gt;0,(LOG(0.01*CC93/10^-BN93)))</f>
        <v>49.11694359883267</v>
      </c>
      <c r="AZ93" s="8">
        <f t="array" ref="AZ93">_xlfn.IFS(BO93=0,0,BO93&gt;0,(LOG(0.01*CD93/10^-BO93)))</f>
        <v>62.874586613467855</v>
      </c>
      <c r="BA93" s="8">
        <f t="array" ref="BA93">_xlfn.IFS(BP93=0,0,BP93&gt;0,(LOG(0.01*CE93/10^-BP93)))</f>
        <v>50.257034034035932</v>
      </c>
      <c r="BB93" s="8">
        <f t="array" ref="BB93">_xlfn.IFS(BQ93=0,0,BQ93&gt;0,(LOG(0.01*CF93/10^-BQ93)))</f>
        <v>0</v>
      </c>
      <c r="BC93" s="8">
        <f t="array" ref="BC93">_xlfn.IFS(BR93=0,0,BR93&gt;0,(LOG(0.01*CG93/10^-BR93)))</f>
        <v>0</v>
      </c>
      <c r="BD93" s="8">
        <f t="array" ref="BD93">_xlfn.IFS(BS93=0,0,BS93&gt;0,(LOG(0.01*CH93/10^-BS93)))</f>
        <v>0</v>
      </c>
      <c r="BE93" s="8">
        <f t="array" ref="BE93">_xlfn.IFS(BT93=0,0,BT93&gt;0,(LOG(0.01*CI93/10^-BT93)))</f>
        <v>0</v>
      </c>
      <c r="BF93" s="8">
        <f t="array" ref="BF93">_xlfn.IFS(BU93=0,0,BU93&gt;0,(LOG(0.01*CJ93/10^-BU93)))</f>
        <v>0</v>
      </c>
      <c r="BG93" s="8">
        <f t="array" ref="BG93">_xlfn.IFS(BV93=0,0,BV93&gt;0,(LOG(0.01*CK93/10^-BV93)))</f>
        <v>12.476101119268638</v>
      </c>
      <c r="BH93" s="8">
        <f t="array" ref="BH93">_xlfn.IFS(BW93=0,0,BW93&gt;0,(LOG(0.01*CL93/10^-BW93)))</f>
        <v>18.865330025567268</v>
      </c>
      <c r="BI93" s="8">
        <f t="array" ref="BI93">_xlfn.IFS(BX93=0,0,BX93&gt;0,(LOG(0.01*CM93/10^-BX93)))</f>
        <v>6.5973503651488157</v>
      </c>
      <c r="BJ93" s="8">
        <f t="array" ref="BJ93">_xlfn.IFS(BY93=0,0,BY93&gt;0,(LOG(0.01*CN93/10^-BY93)))</f>
        <v>19.848791318922981</v>
      </c>
      <c r="BK93" s="33">
        <f t="shared" si="112"/>
        <v>0</v>
      </c>
      <c r="BL93" s="32">
        <f t="shared" si="113"/>
        <v>44.994582881906823</v>
      </c>
      <c r="BM93" s="32">
        <f t="shared" si="114"/>
        <v>27.797253870873501</v>
      </c>
      <c r="BN93" s="32">
        <f t="shared" si="115"/>
        <v>50.376344086021504</v>
      </c>
      <c r="BO93" s="32">
        <f t="shared" si="116"/>
        <v>64.138349514563117</v>
      </c>
      <c r="BP93" s="32">
        <f t="shared" si="117"/>
        <v>51.537122969837583</v>
      </c>
      <c r="BQ93" s="32">
        <f t="shared" si="118"/>
        <v>0</v>
      </c>
      <c r="BR93" s="32">
        <f t="shared" si="119"/>
        <v>0</v>
      </c>
      <c r="BS93" s="32">
        <f t="shared" si="120"/>
        <v>0</v>
      </c>
      <c r="BT93" s="32">
        <f t="shared" si="121"/>
        <v>0</v>
      </c>
      <c r="BU93" s="32">
        <f t="shared" si="122"/>
        <v>0</v>
      </c>
      <c r="BV93" s="32">
        <f t="shared" si="123"/>
        <v>13.865760407816481</v>
      </c>
      <c r="BW93" s="32">
        <f t="shared" si="124"/>
        <v>20.322255790533735</v>
      </c>
      <c r="BX93" s="32">
        <f t="shared" si="125"/>
        <v>8.050314465408805</v>
      </c>
      <c r="BY93" s="32">
        <f t="shared" si="126"/>
        <v>21.3079615048119</v>
      </c>
      <c r="BZ93" s="38"/>
      <c r="CA93" s="36">
        <v>5.6340000000000003</v>
      </c>
      <c r="CB93" s="36">
        <v>5.7140000000000004</v>
      </c>
      <c r="CC93" s="36">
        <v>5.5030000000000001</v>
      </c>
      <c r="CD93" s="36">
        <v>5.4480000000000004</v>
      </c>
      <c r="CE93" s="36">
        <v>5.2469999999999999</v>
      </c>
      <c r="CF93" s="36"/>
      <c r="CG93" s="36"/>
      <c r="CH93" s="36"/>
      <c r="CI93" s="36"/>
      <c r="CJ93" s="36"/>
      <c r="CK93" s="36">
        <v>4.077</v>
      </c>
      <c r="CL93" s="36">
        <v>3.492</v>
      </c>
      <c r="CM93" s="36">
        <v>3.524</v>
      </c>
      <c r="CN93" s="36">
        <v>3.4740000000000002</v>
      </c>
      <c r="CO93" s="30"/>
      <c r="CP93" s="158"/>
      <c r="CQ93" s="159">
        <v>415.3</v>
      </c>
      <c r="CR93" s="159">
        <v>190.3</v>
      </c>
      <c r="CS93" s="159">
        <v>187.4</v>
      </c>
      <c r="CT93" s="159">
        <v>317.10000000000002</v>
      </c>
      <c r="CU93" s="159">
        <v>177.7</v>
      </c>
      <c r="CV93" s="159"/>
      <c r="CW93" s="159"/>
      <c r="CX93" s="159"/>
      <c r="CY93" s="159"/>
      <c r="CZ93" s="159"/>
      <c r="DA93" s="159">
        <v>97.92</v>
      </c>
      <c r="DB93" s="159">
        <v>605.4</v>
      </c>
      <c r="DC93" s="159">
        <v>115.2</v>
      </c>
      <c r="DD93" s="159">
        <v>487.1</v>
      </c>
      <c r="DE93" s="206" t="str">
        <f>IF(VLOOKUP($A93,'B-Ligands'!$A:$G,3,FALSE)="","",VLOOKUP($A93,'B-Ligands'!$A:$G,3,FALSE))</f>
        <v>3-HOA</v>
      </c>
      <c r="DF93" s="207" t="str">
        <f>IF(VLOOKUP($A93,'B-Ligands'!$A:$G,4,FALSE)="","",VLOOKUP($A93,'B-Ligands'!$A:$G,4,FALSE))</f>
        <v>3-hydroxy octanoic acid</v>
      </c>
      <c r="DG93" s="158">
        <v>10.304741371562358</v>
      </c>
      <c r="DH93" s="159">
        <v>18.28404458619146</v>
      </c>
      <c r="DI93" s="159">
        <v>20.417330638400969</v>
      </c>
      <c r="DJ93" s="159">
        <v>17.020222884012625</v>
      </c>
      <c r="DK93" s="159">
        <v>10.36047721496133</v>
      </c>
      <c r="DL93" s="159">
        <v>18.35279359589018</v>
      </c>
      <c r="DM93" s="159">
        <v>13.618317121978679</v>
      </c>
      <c r="DN93" s="159">
        <v>12.065247362634862</v>
      </c>
      <c r="DO93" s="159">
        <v>15.258173483840453</v>
      </c>
      <c r="DP93" s="159">
        <v>13.656254930217825</v>
      </c>
      <c r="DQ93" s="159">
        <v>4.0596004664415259</v>
      </c>
      <c r="DR93" s="159">
        <v>1.5257019231683526</v>
      </c>
      <c r="DS93" s="159">
        <v>21.521017062370923</v>
      </c>
      <c r="DT93" s="159">
        <v>20.754105683252458</v>
      </c>
      <c r="DU93" s="159">
        <v>11.74080655064339</v>
      </c>
      <c r="DV93" s="75">
        <f t="shared" si="127"/>
        <v>0</v>
      </c>
      <c r="DW93" s="76">
        <f t="shared" si="128"/>
        <v>22.713792784865792</v>
      </c>
      <c r="DX93" s="76">
        <f t="shared" si="129"/>
        <v>9.3205132135188755</v>
      </c>
      <c r="DY93" s="76">
        <f t="shared" si="130"/>
        <v>11.010431606981358</v>
      </c>
      <c r="DZ93" s="76">
        <f t="shared" si="131"/>
        <v>30.606698265026161</v>
      </c>
      <c r="EA93" s="76">
        <f t="shared" si="132"/>
        <v>9.6824496538659446</v>
      </c>
      <c r="EB93" s="76">
        <f t="shared" si="133"/>
        <v>0</v>
      </c>
      <c r="EC93" s="76">
        <f t="shared" si="134"/>
        <v>0</v>
      </c>
      <c r="ED93" s="76">
        <f t="shared" si="135"/>
        <v>0</v>
      </c>
      <c r="EE93" s="76">
        <f t="shared" si="136"/>
        <v>0</v>
      </c>
      <c r="EF93" s="76">
        <f t="shared" si="137"/>
        <v>0</v>
      </c>
      <c r="EG93" s="76">
        <f t="shared" si="138"/>
        <v>64.180295320500221</v>
      </c>
      <c r="EH93" s="76">
        <f t="shared" si="139"/>
        <v>28.130640770622779</v>
      </c>
      <c r="EI93" s="76">
        <f t="shared" si="140"/>
        <v>5.5507089420365014</v>
      </c>
      <c r="EJ93" s="76">
        <f t="shared" si="141"/>
        <v>41.487780068508769</v>
      </c>
    </row>
    <row r="94" spans="1:140" s="29" customFormat="1" x14ac:dyDescent="0.2">
      <c r="A94" s="35" t="s">
        <v>169</v>
      </c>
      <c r="B94" t="str">
        <f>IF(VLOOKUP($A94,'B-Ligands'!$A:$G,5,FALSE)="","",VLOOKUP($A94,'B-Ligands'!$A:$G,5,FALSE))</f>
        <v>Guide To Pharmacology</v>
      </c>
      <c r="C94" s="19">
        <f>IF(VLOOKUP($A94,'B-Ligands'!$A:$G,6,FALSE)="","",VLOOKUP($A94,'B-Ligands'!$A:$G,6,FALSE))</f>
        <v>1369</v>
      </c>
      <c r="D94" t="str">
        <f>IF(VLOOKUP($A94,'B-Ligands'!$A:$G,7,FALSE)="","",VLOOKUP($A94,'B-Ligands'!$A:$G,7,FALSE))</f>
        <v>Phys</v>
      </c>
      <c r="E94" s="20" t="str">
        <f t="shared" si="181"/>
        <v/>
      </c>
      <c r="F94" s="19">
        <f t="shared" si="182"/>
        <v>1</v>
      </c>
      <c r="G94" s="19" t="str">
        <f t="shared" si="183"/>
        <v/>
      </c>
      <c r="H94" s="19" t="str">
        <f t="shared" si="184"/>
        <v/>
      </c>
      <c r="I94" s="238">
        <f t="shared" si="142"/>
        <v>1</v>
      </c>
      <c r="J94" s="174" t="str">
        <f t="shared" si="143"/>
        <v xml:space="preserve">
Gi/o
</v>
      </c>
      <c r="K94" s="20">
        <f t="shared" si="144"/>
        <v>0</v>
      </c>
      <c r="L94" s="19">
        <f t="shared" si="145"/>
        <v>1</v>
      </c>
      <c r="M94" s="19">
        <f t="shared" si="146"/>
        <v>0</v>
      </c>
      <c r="N94" s="19">
        <f t="shared" si="147"/>
        <v>0</v>
      </c>
      <c r="O94" s="20">
        <f t="shared" si="148"/>
        <v>0</v>
      </c>
      <c r="P94" s="19">
        <f t="shared" si="149"/>
        <v>100</v>
      </c>
      <c r="Q94" s="19">
        <f t="shared" si="150"/>
        <v>0</v>
      </c>
      <c r="R94" s="19">
        <f t="shared" si="151"/>
        <v>0</v>
      </c>
      <c r="S94" s="20">
        <f t="shared" si="152"/>
        <v>0</v>
      </c>
      <c r="T94" s="21">
        <f t="shared" si="153"/>
        <v>35.81888859343848</v>
      </c>
      <c r="U94" s="21">
        <f t="shared" si="154"/>
        <v>0</v>
      </c>
      <c r="V94" s="21">
        <f t="shared" si="155"/>
        <v>0</v>
      </c>
      <c r="W94" s="174" t="str">
        <f t="shared" si="156"/>
        <v xml:space="preserve">
Gi1</v>
      </c>
      <c r="X94" s="33">
        <f t="shared" si="157"/>
        <v>0</v>
      </c>
      <c r="Y94" s="32">
        <f t="shared" si="158"/>
        <v>1</v>
      </c>
      <c r="Z94" s="32">
        <f t="shared" si="159"/>
        <v>2</v>
      </c>
      <c r="AA94" s="32">
        <f t="shared" si="160"/>
        <v>5</v>
      </c>
      <c r="AB94" s="32">
        <f t="shared" si="161"/>
        <v>3</v>
      </c>
      <c r="AC94" s="32">
        <f t="shared" si="162"/>
        <v>4</v>
      </c>
      <c r="AD94" s="32">
        <f t="shared" si="163"/>
        <v>0</v>
      </c>
      <c r="AE94" s="32">
        <f t="shared" si="164"/>
        <v>0</v>
      </c>
      <c r="AF94" s="32">
        <f t="shared" si="165"/>
        <v>0</v>
      </c>
      <c r="AG94" s="32">
        <f t="shared" si="166"/>
        <v>0</v>
      </c>
      <c r="AH94" s="32">
        <f t="shared" si="167"/>
        <v>0</v>
      </c>
      <c r="AI94" s="32">
        <f t="shared" si="168"/>
        <v>0</v>
      </c>
      <c r="AJ94" s="33">
        <f t="shared" si="169"/>
        <v>0</v>
      </c>
      <c r="AK94" s="32">
        <f t="shared" si="170"/>
        <v>100</v>
      </c>
      <c r="AL94" s="32">
        <f t="shared" si="171"/>
        <v>86.884725692993698</v>
      </c>
      <c r="AM94" s="32">
        <f t="shared" si="172"/>
        <v>73.735445380324734</v>
      </c>
      <c r="AN94" s="32">
        <f t="shared" si="173"/>
        <v>83.676452783843217</v>
      </c>
      <c r="AO94" s="32">
        <f t="shared" si="174"/>
        <v>81.519975978608755</v>
      </c>
      <c r="AP94" s="32">
        <f t="shared" si="175"/>
        <v>0</v>
      </c>
      <c r="AQ94" s="32">
        <f t="shared" si="176"/>
        <v>0</v>
      </c>
      <c r="AR94" s="32">
        <f t="shared" si="177"/>
        <v>0</v>
      </c>
      <c r="AS94" s="32">
        <f t="shared" si="178"/>
        <v>0</v>
      </c>
      <c r="AT94" s="32">
        <f t="shared" si="179"/>
        <v>0</v>
      </c>
      <c r="AU94" s="32">
        <f t="shared" si="180"/>
        <v>0</v>
      </c>
      <c r="AV94" s="7">
        <f t="array" ref="AV94">_xlfn.IFS(BK94=0,0,BK94&gt;0,(LOG(0.01*BZ94/10^-BK94)))</f>
        <v>0</v>
      </c>
      <c r="AW94" s="8">
        <f t="array" ref="AW94">_xlfn.IFS(BL94=0,0,BL94&gt;0,(LOG(0.01*CA94/10^-BL94)))</f>
        <v>35.81888859343848</v>
      </c>
      <c r="AX94" s="8">
        <f t="array" ref="AX94">_xlfn.IFS(BM94=0,0,BM94&gt;0,(LOG(0.01*CB94/10^-BM94)))</f>
        <v>31.12114310068803</v>
      </c>
      <c r="AY94" s="8">
        <f t="array" ref="AY94">_xlfn.IFS(BN94=0,0,BN94&gt;0,(LOG(0.01*CC94/10^-BN94)))</f>
        <v>26.4112170346542</v>
      </c>
      <c r="AZ94" s="8">
        <f t="array" ref="AZ94">_xlfn.IFS(BO94=0,0,BO94&gt;0,(LOG(0.01*CD94/10^-BO94)))</f>
        <v>29.971975401585954</v>
      </c>
      <c r="BA94" s="8">
        <f t="array" ref="BA94">_xlfn.IFS(BP94=0,0,BP94&gt;0,(LOG(0.01*CE94/10^-BP94)))</f>
        <v>29.199549377175682</v>
      </c>
      <c r="BB94" s="8">
        <f t="array" ref="BB94">_xlfn.IFS(BQ94=0,0,BQ94&gt;0,(LOG(0.01*CF94/10^-BQ94)))</f>
        <v>0</v>
      </c>
      <c r="BC94" s="8">
        <f t="array" ref="BC94">_xlfn.IFS(BR94=0,0,BR94&gt;0,(LOG(0.01*CG94/10^-BR94)))</f>
        <v>0</v>
      </c>
      <c r="BD94" s="8">
        <f t="array" ref="BD94">_xlfn.IFS(BS94=0,0,BS94&gt;0,(LOG(0.01*CH94/10^-BS94)))</f>
        <v>0</v>
      </c>
      <c r="BE94" s="8">
        <f t="array" ref="BE94">_xlfn.IFS(BT94=0,0,BT94&gt;0,(LOG(0.01*CI94/10^-BT94)))</f>
        <v>0</v>
      </c>
      <c r="BF94" s="8">
        <f t="array" ref="BF94">_xlfn.IFS(BU94=0,0,BU94&gt;0,(LOG(0.01*CJ94/10^-BU94)))</f>
        <v>0</v>
      </c>
      <c r="BG94" s="8">
        <f t="array" ref="BG94">_xlfn.IFS(BV94=0,0,BV94&gt;0,(LOG(0.01*CK94/10^-BV94)))</f>
        <v>0</v>
      </c>
      <c r="BH94" s="8">
        <f t="array" ref="BH94">_xlfn.IFS(BW94=0,0,BW94&gt;0,(LOG(0.01*CL94/10^-BW94)))</f>
        <v>0</v>
      </c>
      <c r="BI94" s="8">
        <f t="array" ref="BI94">_xlfn.IFS(BX94=0,0,BX94&gt;0,(LOG(0.01*CM94/10^-BX94)))</f>
        <v>0</v>
      </c>
      <c r="BJ94" s="8">
        <f t="array" ref="BJ94">_xlfn.IFS(BY94=0,0,BY94&gt;0,(LOG(0.01*CN94/10^-BY94)))</f>
        <v>0</v>
      </c>
      <c r="BK94" s="33">
        <f t="shared" si="112"/>
        <v>0</v>
      </c>
      <c r="BL94" s="32">
        <f t="shared" si="113"/>
        <v>37.150595882990253</v>
      </c>
      <c r="BM94" s="32">
        <f t="shared" si="114"/>
        <v>32.471516213847501</v>
      </c>
      <c r="BN94" s="32">
        <f t="shared" si="115"/>
        <v>27.688172043010752</v>
      </c>
      <c r="BO94" s="32">
        <f t="shared" si="116"/>
        <v>31.25</v>
      </c>
      <c r="BP94" s="32">
        <f t="shared" si="117"/>
        <v>30.539443155452435</v>
      </c>
      <c r="BQ94" s="32">
        <f t="shared" si="118"/>
        <v>0</v>
      </c>
      <c r="BR94" s="32">
        <f t="shared" si="119"/>
        <v>0</v>
      </c>
      <c r="BS94" s="32">
        <f t="shared" si="120"/>
        <v>0</v>
      </c>
      <c r="BT94" s="32">
        <f t="shared" si="121"/>
        <v>0</v>
      </c>
      <c r="BU94" s="32">
        <f t="shared" si="122"/>
        <v>0</v>
      </c>
      <c r="BV94" s="32">
        <f t="shared" si="123"/>
        <v>0</v>
      </c>
      <c r="BW94" s="32">
        <f t="shared" si="124"/>
        <v>0</v>
      </c>
      <c r="BX94" s="32">
        <f t="shared" si="125"/>
        <v>0</v>
      </c>
      <c r="BY94" s="32">
        <f t="shared" si="126"/>
        <v>0</v>
      </c>
      <c r="BZ94" s="31"/>
      <c r="CA94" s="30">
        <v>4.6589999999999998</v>
      </c>
      <c r="CB94" s="30">
        <v>4.4630000000000001</v>
      </c>
      <c r="CC94" s="30">
        <v>5.2850000000000001</v>
      </c>
      <c r="CD94" s="30">
        <v>5.2720000000000002</v>
      </c>
      <c r="CE94" s="30">
        <v>4.5720000000000001</v>
      </c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160"/>
      <c r="CQ94" s="161">
        <v>342.9</v>
      </c>
      <c r="CR94" s="161">
        <v>222.3</v>
      </c>
      <c r="CS94" s="161">
        <v>103</v>
      </c>
      <c r="CT94" s="161">
        <v>154.5</v>
      </c>
      <c r="CU94" s="161">
        <v>105.3</v>
      </c>
      <c r="CV94" s="161"/>
      <c r="CW94" s="161"/>
      <c r="CX94" s="161"/>
      <c r="CY94" s="161"/>
      <c r="CZ94" s="161"/>
      <c r="DA94" s="161"/>
      <c r="DB94" s="161"/>
      <c r="DC94" s="161"/>
      <c r="DD94" s="161"/>
      <c r="DE94" s="206" t="str">
        <f>IF(VLOOKUP($A94,'B-Ligands'!$A:$G,3,FALSE)="","",VLOOKUP($A94,'B-Ligands'!$A:$G,3,FALSE))</f>
        <v/>
      </c>
      <c r="DF94" s="207" t="str">
        <f>IF(VLOOKUP($A94,'B-Ligands'!$A:$G,4,FALSE)="","",VLOOKUP($A94,'B-Ligands'!$A:$G,4,FALSE))</f>
        <v>Glutamate</v>
      </c>
      <c r="DG94" s="160">
        <v>22.213589510782903</v>
      </c>
      <c r="DH94" s="161">
        <v>5.4551573424012227</v>
      </c>
      <c r="DI94" s="161">
        <v>6.0957945534630831</v>
      </c>
      <c r="DJ94" s="161">
        <v>8.1478812235217859</v>
      </c>
      <c r="DK94" s="161">
        <v>4.0280495231756959</v>
      </c>
      <c r="DL94" s="161">
        <v>13.548504129981779</v>
      </c>
      <c r="DM94" s="161">
        <v>13.527990831890497</v>
      </c>
      <c r="DN94" s="161">
        <v>7.6625129834086865</v>
      </c>
      <c r="DO94" s="161">
        <v>7.4678454306837274</v>
      </c>
      <c r="DP94" s="161">
        <v>18.177286324796412</v>
      </c>
      <c r="DQ94" s="161">
        <v>19.137457311468179</v>
      </c>
      <c r="DR94" s="161">
        <v>22.50544008196179</v>
      </c>
      <c r="DS94" s="161">
        <v>10.565963397040363</v>
      </c>
      <c r="DT94" s="161">
        <v>0.85022859461307332</v>
      </c>
      <c r="DU94" s="161">
        <v>7.4387890226161595</v>
      </c>
      <c r="DV94" s="75">
        <f t="shared" si="127"/>
        <v>0</v>
      </c>
      <c r="DW94" s="76">
        <f t="shared" si="128"/>
        <v>62.857948630508986</v>
      </c>
      <c r="DX94" s="76">
        <f t="shared" si="129"/>
        <v>36.467764464553539</v>
      </c>
      <c r="DY94" s="76">
        <f t="shared" si="130"/>
        <v>12.641323207149057</v>
      </c>
      <c r="DZ94" s="76">
        <f t="shared" si="131"/>
        <v>38.356032891619691</v>
      </c>
      <c r="EA94" s="76">
        <f t="shared" si="132"/>
        <v>7.7720757206678881</v>
      </c>
      <c r="EB94" s="76">
        <f t="shared" si="133"/>
        <v>0</v>
      </c>
      <c r="EC94" s="76">
        <f t="shared" si="134"/>
        <v>0</v>
      </c>
      <c r="ED94" s="76">
        <f t="shared" si="135"/>
        <v>0</v>
      </c>
      <c r="EE94" s="76">
        <f t="shared" si="136"/>
        <v>0</v>
      </c>
      <c r="EF94" s="76">
        <f t="shared" si="137"/>
        <v>0</v>
      </c>
      <c r="EG94" s="76">
        <f t="shared" si="138"/>
        <v>0</v>
      </c>
      <c r="EH94" s="76">
        <f t="shared" si="139"/>
        <v>0</v>
      </c>
      <c r="EI94" s="76">
        <f t="shared" si="140"/>
        <v>0</v>
      </c>
      <c r="EJ94" s="76">
        <f t="shared" si="141"/>
        <v>0</v>
      </c>
    </row>
    <row r="95" spans="1:140" s="29" customFormat="1" x14ac:dyDescent="0.2">
      <c r="A95" s="35" t="s">
        <v>178</v>
      </c>
      <c r="B95" t="str">
        <f>IF(VLOOKUP($A95,'B-Ligands'!$A:$G,5,FALSE)="","",VLOOKUP($A95,'B-Ligands'!$A:$G,5,FALSE))</f>
        <v>Guide To Pharmacology</v>
      </c>
      <c r="C95" s="19">
        <f>IF(VLOOKUP($A95,'B-Ligands'!$A:$G,6,FALSE)="","",VLOOKUP($A95,'B-Ligands'!$A:$G,6,FALSE))</f>
        <v>1504</v>
      </c>
      <c r="D95" t="str">
        <f>IF(VLOOKUP($A95,'B-Ligands'!$A:$G,7,FALSE)="","",VLOOKUP($A95,'B-Ligands'!$A:$G,7,FALSE))</f>
        <v>Phys</v>
      </c>
      <c r="E95" s="20" t="str">
        <f t="shared" si="181"/>
        <v/>
      </c>
      <c r="F95" s="19">
        <f t="shared" si="182"/>
        <v>1</v>
      </c>
      <c r="G95" s="19" t="str">
        <f t="shared" si="183"/>
        <v/>
      </c>
      <c r="H95" s="19" t="str">
        <f t="shared" si="184"/>
        <v/>
      </c>
      <c r="I95" s="238">
        <f t="shared" si="142"/>
        <v>1</v>
      </c>
      <c r="J95" s="174" t="str">
        <f t="shared" si="143"/>
        <v xml:space="preserve">
Gi/o
</v>
      </c>
      <c r="K95" s="20">
        <f t="shared" si="144"/>
        <v>0</v>
      </c>
      <c r="L95" s="19">
        <f t="shared" si="145"/>
        <v>1</v>
      </c>
      <c r="M95" s="19">
        <f t="shared" si="146"/>
        <v>0</v>
      </c>
      <c r="N95" s="19">
        <f t="shared" si="147"/>
        <v>0</v>
      </c>
      <c r="O95" s="20">
        <f t="shared" si="148"/>
        <v>0</v>
      </c>
      <c r="P95" s="19">
        <f t="shared" si="149"/>
        <v>100</v>
      </c>
      <c r="Q95" s="19">
        <f t="shared" si="150"/>
        <v>0</v>
      </c>
      <c r="R95" s="19">
        <f t="shared" si="151"/>
        <v>0</v>
      </c>
      <c r="S95" s="20">
        <f t="shared" si="152"/>
        <v>0</v>
      </c>
      <c r="T95" s="21">
        <f t="shared" si="153"/>
        <v>14.544445725703591</v>
      </c>
      <c r="U95" s="21">
        <f t="shared" si="154"/>
        <v>0</v>
      </c>
      <c r="V95" s="21">
        <f t="shared" si="155"/>
        <v>0</v>
      </c>
      <c r="W95" s="174" t="str">
        <f t="shared" si="156"/>
        <v xml:space="preserve">
GoA</v>
      </c>
      <c r="X95" s="33">
        <f t="shared" si="157"/>
        <v>0</v>
      </c>
      <c r="Y95" s="32">
        <f t="shared" si="158"/>
        <v>0</v>
      </c>
      <c r="Z95" s="32">
        <f t="shared" si="159"/>
        <v>0</v>
      </c>
      <c r="AA95" s="32">
        <f t="shared" si="160"/>
        <v>1</v>
      </c>
      <c r="AB95" s="32">
        <f t="shared" si="161"/>
        <v>2</v>
      </c>
      <c r="AC95" s="32">
        <f t="shared" si="162"/>
        <v>3</v>
      </c>
      <c r="AD95" s="32">
        <f t="shared" si="163"/>
        <v>0</v>
      </c>
      <c r="AE95" s="32">
        <f t="shared" si="164"/>
        <v>0</v>
      </c>
      <c r="AF95" s="32">
        <f t="shared" si="165"/>
        <v>0</v>
      </c>
      <c r="AG95" s="32">
        <f t="shared" si="166"/>
        <v>0</v>
      </c>
      <c r="AH95" s="32">
        <f t="shared" si="167"/>
        <v>0</v>
      </c>
      <c r="AI95" s="32">
        <f t="shared" si="168"/>
        <v>0</v>
      </c>
      <c r="AJ95" s="33">
        <f t="shared" si="169"/>
        <v>0</v>
      </c>
      <c r="AK95" s="32">
        <f t="shared" si="170"/>
        <v>0</v>
      </c>
      <c r="AL95" s="32">
        <f t="shared" si="171"/>
        <v>0</v>
      </c>
      <c r="AM95" s="32">
        <f t="shared" si="172"/>
        <v>100</v>
      </c>
      <c r="AN95" s="32">
        <f t="shared" si="173"/>
        <v>69.919747805804519</v>
      </c>
      <c r="AO95" s="32">
        <f t="shared" si="174"/>
        <v>56.796867255737915</v>
      </c>
      <c r="AP95" s="32">
        <f t="shared" si="175"/>
        <v>0</v>
      </c>
      <c r="AQ95" s="32">
        <f t="shared" si="176"/>
        <v>0</v>
      </c>
      <c r="AR95" s="32">
        <f t="shared" si="177"/>
        <v>0</v>
      </c>
      <c r="AS95" s="32">
        <f t="shared" si="178"/>
        <v>0</v>
      </c>
      <c r="AT95" s="32">
        <f t="shared" si="179"/>
        <v>0</v>
      </c>
      <c r="AU95" s="32">
        <f t="shared" si="180"/>
        <v>0</v>
      </c>
      <c r="AV95" s="7">
        <f t="array" ref="AV95">_xlfn.IFS(BK95=0,0,BK95&gt;0,(LOG(0.01*BZ95/10^-BK95)))</f>
        <v>0</v>
      </c>
      <c r="AW95" s="8">
        <f t="array" ref="AW95">_xlfn.IFS(BL95=0,0,BL95&gt;0,(LOG(0.01*CA95/10^-BL95)))</f>
        <v>0</v>
      </c>
      <c r="AX95" s="8">
        <f t="array" ref="AX95">_xlfn.IFS(BM95=0,0,BM95&gt;0,(LOG(0.01*CB95/10^-BM95)))</f>
        <v>0</v>
      </c>
      <c r="AY95" s="8">
        <f t="array" ref="AY95">_xlfn.IFS(BN95=0,0,BN95&gt;0,(LOG(0.01*CC95/10^-BN95)))</f>
        <v>14.544445725703591</v>
      </c>
      <c r="AZ95" s="8">
        <f t="array" ref="AZ95">_xlfn.IFS(BO95=0,0,BO95&gt;0,(LOG(0.01*CD95/10^-BO95)))</f>
        <v>10.169439771164066</v>
      </c>
      <c r="BA95" s="8">
        <f t="array" ref="BA95">_xlfn.IFS(BP95=0,0,BP95&gt;0,(LOG(0.01*CE95/10^-BP95)))</f>
        <v>8.2607895319107154</v>
      </c>
      <c r="BB95" s="8">
        <f t="array" ref="BB95">_xlfn.IFS(BQ95=0,0,BQ95&gt;0,(LOG(0.01*CF95/10^-BQ95)))</f>
        <v>0</v>
      </c>
      <c r="BC95" s="8">
        <f t="array" ref="BC95">_xlfn.IFS(BR95=0,0,BR95&gt;0,(LOG(0.01*CG95/10^-BR95)))</f>
        <v>0</v>
      </c>
      <c r="BD95" s="8">
        <f t="array" ref="BD95">_xlfn.IFS(BS95=0,0,BS95&gt;0,(LOG(0.01*CH95/10^-BS95)))</f>
        <v>0</v>
      </c>
      <c r="BE95" s="8">
        <f t="array" ref="BE95">_xlfn.IFS(BT95=0,0,BT95&gt;0,(LOG(0.01*CI95/10^-BT95)))</f>
        <v>0</v>
      </c>
      <c r="BF95" s="8">
        <f t="array" ref="BF95">_xlfn.IFS(BU95=0,0,BU95&gt;0,(LOG(0.01*CJ95/10^-BU95)))</f>
        <v>0</v>
      </c>
      <c r="BG95" s="8">
        <f t="array" ref="BG95">_xlfn.IFS(BV95=0,0,BV95&gt;0,(LOG(0.01*CK95/10^-BV95)))</f>
        <v>0</v>
      </c>
      <c r="BH95" s="8">
        <f t="array" ref="BH95">_xlfn.IFS(BW95=0,0,BW95&gt;0,(LOG(0.01*CL95/10^-BW95)))</f>
        <v>0</v>
      </c>
      <c r="BI95" s="8">
        <f t="array" ref="BI95">_xlfn.IFS(BX95=0,0,BX95&gt;0,(LOG(0.01*CM95/10^-BX95)))</f>
        <v>0</v>
      </c>
      <c r="BJ95" s="8">
        <f t="array" ref="BJ95">_xlfn.IFS(BY95=0,0,BY95&gt;0,(LOG(0.01*CN95/10^-BY95)))</f>
        <v>0</v>
      </c>
      <c r="BK95" s="33">
        <f t="shared" si="112"/>
        <v>0</v>
      </c>
      <c r="BL95" s="32">
        <f t="shared" si="113"/>
        <v>0</v>
      </c>
      <c r="BM95" s="32">
        <f t="shared" si="114"/>
        <v>0</v>
      </c>
      <c r="BN95" s="32">
        <f t="shared" si="115"/>
        <v>15.634408602150538</v>
      </c>
      <c r="BO95" s="32">
        <f t="shared" si="116"/>
        <v>11.262135922330097</v>
      </c>
      <c r="BP95" s="32">
        <f t="shared" si="117"/>
        <v>9.3677494199535953</v>
      </c>
      <c r="BQ95" s="32">
        <f t="shared" si="118"/>
        <v>0</v>
      </c>
      <c r="BR95" s="32">
        <f t="shared" si="119"/>
        <v>0</v>
      </c>
      <c r="BS95" s="32">
        <f t="shared" si="120"/>
        <v>0</v>
      </c>
      <c r="BT95" s="32">
        <f t="shared" si="121"/>
        <v>0</v>
      </c>
      <c r="BU95" s="32">
        <f t="shared" si="122"/>
        <v>0</v>
      </c>
      <c r="BV95" s="32">
        <f t="shared" si="123"/>
        <v>0</v>
      </c>
      <c r="BW95" s="32">
        <f t="shared" si="124"/>
        <v>0</v>
      </c>
      <c r="BX95" s="32">
        <f t="shared" si="125"/>
        <v>0</v>
      </c>
      <c r="BY95" s="32">
        <f t="shared" si="126"/>
        <v>0</v>
      </c>
      <c r="BZ95" s="31"/>
      <c r="CA95" s="30"/>
      <c r="CB95" s="30"/>
      <c r="CC95" s="30">
        <v>8.1289999999999996</v>
      </c>
      <c r="CD95" s="30">
        <v>8.0779999999999994</v>
      </c>
      <c r="CE95" s="30">
        <v>7.8170000000000002</v>
      </c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160"/>
      <c r="CQ95" s="161"/>
      <c r="CR95" s="161"/>
      <c r="CS95" s="161">
        <v>58.16</v>
      </c>
      <c r="CT95" s="161">
        <v>55.68</v>
      </c>
      <c r="CU95" s="161">
        <v>32.299999999999997</v>
      </c>
      <c r="CV95" s="161"/>
      <c r="CW95" s="161"/>
      <c r="CX95" s="161"/>
      <c r="CY95" s="161"/>
      <c r="CZ95" s="161"/>
      <c r="DA95" s="161"/>
      <c r="DB95" s="161"/>
      <c r="DC95" s="161"/>
      <c r="DD95" s="161"/>
      <c r="DE95" s="206" t="str">
        <f>IF(VLOOKUP($A95,'B-Ligands'!$A:$G,3,FALSE)="","",VLOOKUP($A95,'B-Ligands'!$A:$G,3,FALSE))</f>
        <v>NPY</v>
      </c>
      <c r="DF95" s="207" t="str">
        <f>IF(VLOOKUP($A95,'B-Ligands'!$A:$G,4,FALSE)="","",VLOOKUP($A95,'B-Ligands'!$A:$G,4,FALSE))</f>
        <v>Neuropeptide Y</v>
      </c>
      <c r="DG95" s="160">
        <v>3.4652763793406041</v>
      </c>
      <c r="DH95" s="161">
        <v>1.2496732509924213</v>
      </c>
      <c r="DI95" s="161">
        <v>8.9515295072511609</v>
      </c>
      <c r="DJ95" s="161">
        <v>9.9994898349612811</v>
      </c>
      <c r="DK95" s="161">
        <v>8.0812203564176777</v>
      </c>
      <c r="DL95" s="161">
        <v>4.8134976384569388</v>
      </c>
      <c r="DM95" s="161">
        <v>9.3049874642420694</v>
      </c>
      <c r="DN95" s="161">
        <v>5.1277247434139612</v>
      </c>
      <c r="DO95" s="161">
        <v>2.4062411734112996</v>
      </c>
      <c r="DP95" s="161">
        <v>6.2777841751832266</v>
      </c>
      <c r="DQ95" s="161">
        <v>4.1247269598598217</v>
      </c>
      <c r="DR95" s="161">
        <v>6.1265788320013987</v>
      </c>
      <c r="DS95" s="161">
        <v>13.144933752826846</v>
      </c>
      <c r="DT95" s="161">
        <v>13.526386072985236</v>
      </c>
      <c r="DU95" s="161">
        <v>8.0692195835470972</v>
      </c>
      <c r="DV95" s="75">
        <f t="shared" si="127"/>
        <v>0</v>
      </c>
      <c r="DW95" s="76">
        <f t="shared" si="128"/>
        <v>0</v>
      </c>
      <c r="DX95" s="76">
        <f t="shared" si="129"/>
        <v>0</v>
      </c>
      <c r="DY95" s="76">
        <f t="shared" si="130"/>
        <v>5.8162967271244987</v>
      </c>
      <c r="DZ95" s="76">
        <f t="shared" si="131"/>
        <v>6.8900484758817262</v>
      </c>
      <c r="EA95" s="76">
        <f t="shared" si="132"/>
        <v>6.7102972570179542</v>
      </c>
      <c r="EB95" s="76">
        <f t="shared" si="133"/>
        <v>0</v>
      </c>
      <c r="EC95" s="76">
        <f t="shared" si="134"/>
        <v>0</v>
      </c>
      <c r="ED95" s="76">
        <f t="shared" si="135"/>
        <v>0</v>
      </c>
      <c r="EE95" s="76">
        <f t="shared" si="136"/>
        <v>0</v>
      </c>
      <c r="EF95" s="76">
        <f t="shared" si="137"/>
        <v>0</v>
      </c>
      <c r="EG95" s="76">
        <f t="shared" si="138"/>
        <v>0</v>
      </c>
      <c r="EH95" s="76">
        <f t="shared" si="139"/>
        <v>0</v>
      </c>
      <c r="EI95" s="76">
        <f t="shared" si="140"/>
        <v>0</v>
      </c>
      <c r="EJ95" s="76">
        <f t="shared" si="141"/>
        <v>0</v>
      </c>
    </row>
    <row r="96" spans="1:140" s="29" customFormat="1" x14ac:dyDescent="0.2">
      <c r="A96" s="35" t="s">
        <v>93</v>
      </c>
      <c r="B96" t="str">
        <f>IF(VLOOKUP($A96,'B-Ligands'!$A:$G,5,FALSE)="","",VLOOKUP($A96,'B-Ligands'!$A:$G,5,FALSE))</f>
        <v>Guide To Pharmacology</v>
      </c>
      <c r="C96" s="19">
        <f>IF(VLOOKUP($A96,'B-Ligands'!$A:$G,6,FALSE)="","",VLOOKUP($A96,'B-Ligands'!$A:$G,6,FALSE))</f>
        <v>5533</v>
      </c>
      <c r="D96" t="str">
        <f>IF(VLOOKUP($A96,'B-Ligands'!$A:$G,7,FALSE)="","",VLOOKUP($A96,'B-Ligands'!$A:$G,7,FALSE))</f>
        <v>Phys</v>
      </c>
      <c r="E96" s="20" t="str">
        <f t="shared" si="181"/>
        <v/>
      </c>
      <c r="F96" s="19">
        <f t="shared" si="182"/>
        <v>1</v>
      </c>
      <c r="G96" s="19" t="str">
        <f t="shared" si="183"/>
        <v/>
      </c>
      <c r="H96" s="19" t="str">
        <f t="shared" si="184"/>
        <v/>
      </c>
      <c r="I96" s="238">
        <f t="shared" si="142"/>
        <v>1</v>
      </c>
      <c r="J96" s="174" t="str">
        <f t="shared" si="143"/>
        <v xml:space="preserve">
Gi/o
</v>
      </c>
      <c r="K96" s="20">
        <f t="shared" si="144"/>
        <v>0</v>
      </c>
      <c r="L96" s="19">
        <f t="shared" si="145"/>
        <v>1</v>
      </c>
      <c r="M96" s="19">
        <f t="shared" si="146"/>
        <v>0</v>
      </c>
      <c r="N96" s="19">
        <f t="shared" si="147"/>
        <v>0</v>
      </c>
      <c r="O96" s="20">
        <f t="shared" si="148"/>
        <v>0</v>
      </c>
      <c r="P96" s="19">
        <f t="shared" si="149"/>
        <v>100</v>
      </c>
      <c r="Q96" s="19">
        <f t="shared" si="150"/>
        <v>0</v>
      </c>
      <c r="R96" s="19">
        <f t="shared" si="151"/>
        <v>0</v>
      </c>
      <c r="S96" s="20">
        <f t="shared" si="152"/>
        <v>0</v>
      </c>
      <c r="T96" s="21">
        <f t="shared" si="153"/>
        <v>21.771982244687049</v>
      </c>
      <c r="U96" s="21">
        <f t="shared" si="154"/>
        <v>0</v>
      </c>
      <c r="V96" s="21">
        <f t="shared" si="155"/>
        <v>0</v>
      </c>
      <c r="W96" s="174" t="str">
        <f t="shared" si="156"/>
        <v xml:space="preserve">
GoA</v>
      </c>
      <c r="X96" s="33">
        <f t="shared" si="157"/>
        <v>0</v>
      </c>
      <c r="Y96" s="32">
        <f t="shared" si="158"/>
        <v>2</v>
      </c>
      <c r="Z96" s="32">
        <f t="shared" si="159"/>
        <v>3</v>
      </c>
      <c r="AA96" s="32">
        <f t="shared" si="160"/>
        <v>1</v>
      </c>
      <c r="AB96" s="32">
        <f t="shared" si="161"/>
        <v>0</v>
      </c>
      <c r="AC96" s="32">
        <f t="shared" si="162"/>
        <v>4</v>
      </c>
      <c r="AD96" s="32">
        <f t="shared" si="163"/>
        <v>0</v>
      </c>
      <c r="AE96" s="32">
        <f t="shared" si="164"/>
        <v>0</v>
      </c>
      <c r="AF96" s="32">
        <f t="shared" si="165"/>
        <v>0</v>
      </c>
      <c r="AG96" s="32">
        <f t="shared" si="166"/>
        <v>0</v>
      </c>
      <c r="AH96" s="32">
        <f t="shared" si="167"/>
        <v>0</v>
      </c>
      <c r="AI96" s="32">
        <f t="shared" si="168"/>
        <v>0</v>
      </c>
      <c r="AJ96" s="33">
        <f t="shared" si="169"/>
        <v>0</v>
      </c>
      <c r="AK96" s="32">
        <f t="shared" si="170"/>
        <v>67.637564036372666</v>
      </c>
      <c r="AL96" s="32">
        <f t="shared" si="171"/>
        <v>64.638142679478833</v>
      </c>
      <c r="AM96" s="32">
        <f t="shared" si="172"/>
        <v>100</v>
      </c>
      <c r="AN96" s="32">
        <f t="shared" si="173"/>
        <v>0</v>
      </c>
      <c r="AO96" s="32">
        <f t="shared" si="174"/>
        <v>46.031247324509486</v>
      </c>
      <c r="AP96" s="32">
        <f t="shared" si="175"/>
        <v>0</v>
      </c>
      <c r="AQ96" s="32">
        <f t="shared" si="176"/>
        <v>0</v>
      </c>
      <c r="AR96" s="32">
        <f t="shared" si="177"/>
        <v>0</v>
      </c>
      <c r="AS96" s="32">
        <f t="shared" si="178"/>
        <v>0</v>
      </c>
      <c r="AT96" s="32">
        <f t="shared" si="179"/>
        <v>0</v>
      </c>
      <c r="AU96" s="32">
        <f t="shared" si="180"/>
        <v>0</v>
      </c>
      <c r="AV96" s="7">
        <f t="array" ref="AV96">_xlfn.IFS(BK96=0,0,BK96&gt;0,(LOG(0.01*BZ96/10^-BK96)))</f>
        <v>0</v>
      </c>
      <c r="AW96" s="8">
        <f t="array" ref="AW96">_xlfn.IFS(BL96=0,0,BL96&gt;0,(LOG(0.01*CA96/10^-BL96)))</f>
        <v>14.726038432737889</v>
      </c>
      <c r="AX96" s="8">
        <f t="array" ref="AX96">_xlfn.IFS(BM96=0,0,BM96&gt;0,(LOG(0.01*CB96/10^-BM96)))</f>
        <v>14.073004947471615</v>
      </c>
      <c r="AY96" s="8">
        <f t="array" ref="AY96">_xlfn.IFS(BN96=0,0,BN96&gt;0,(LOG(0.01*CC96/10^-BN96)))</f>
        <v>21.771982244687049</v>
      </c>
      <c r="AZ96" s="8">
        <f t="array" ref="AZ96">_xlfn.IFS(BO96=0,0,BO96&gt;0,(LOG(0.01*CD96/10^-BO96)))</f>
        <v>0</v>
      </c>
      <c r="BA96" s="8">
        <f t="array" ref="BA96">_xlfn.IFS(BP96=0,0,BP96&gt;0,(LOG(0.01*CE96/10^-BP96)))</f>
        <v>10.021914994500188</v>
      </c>
      <c r="BB96" s="8">
        <f t="array" ref="BB96">_xlfn.IFS(BQ96=0,0,BQ96&gt;0,(LOG(0.01*CF96/10^-BQ96)))</f>
        <v>0</v>
      </c>
      <c r="BC96" s="8">
        <f t="array" ref="BC96">_xlfn.IFS(BR96=0,0,BR96&gt;0,(LOG(0.01*CG96/10^-BR96)))</f>
        <v>0</v>
      </c>
      <c r="BD96" s="8">
        <f t="array" ref="BD96">_xlfn.IFS(BS96=0,0,BS96&gt;0,(LOG(0.01*CH96/10^-BS96)))</f>
        <v>0</v>
      </c>
      <c r="BE96" s="8">
        <f t="array" ref="BE96">_xlfn.IFS(BT96=0,0,BT96&gt;0,(LOG(0.01*CI96/10^-BT96)))</f>
        <v>0</v>
      </c>
      <c r="BF96" s="8">
        <f t="array" ref="BF96">_xlfn.IFS(BU96=0,0,BU96&gt;0,(LOG(0.01*CJ96/10^-BU96)))</f>
        <v>0</v>
      </c>
      <c r="BG96" s="8">
        <f t="array" ref="BG96">_xlfn.IFS(BV96=0,0,BV96&gt;0,(LOG(0.01*CK96/10^-BV96)))</f>
        <v>0</v>
      </c>
      <c r="BH96" s="8">
        <f t="array" ref="BH96">_xlfn.IFS(BW96=0,0,BW96&gt;0,(LOG(0.01*CL96/10^-BW96)))</f>
        <v>0</v>
      </c>
      <c r="BI96" s="8">
        <f t="array" ref="BI96">_xlfn.IFS(BX96=0,0,BX96&gt;0,(LOG(0.01*CM96/10^-BX96)))</f>
        <v>0</v>
      </c>
      <c r="BJ96" s="8">
        <f t="array" ref="BJ96">_xlfn.IFS(BY96=0,0,BY96&gt;0,(LOG(0.01*CN96/10^-BY96)))</f>
        <v>3.5801270441084379</v>
      </c>
      <c r="BK96" s="33">
        <f t="shared" si="112"/>
        <v>0</v>
      </c>
      <c r="BL96" s="32">
        <f t="shared" si="113"/>
        <v>16.110509209100755</v>
      </c>
      <c r="BM96" s="32">
        <f t="shared" si="114"/>
        <v>15.468886941279578</v>
      </c>
      <c r="BN96" s="32">
        <f t="shared" si="115"/>
        <v>23.346774193548388</v>
      </c>
      <c r="BO96" s="32">
        <f t="shared" si="116"/>
        <v>0</v>
      </c>
      <c r="BP96" s="32">
        <f t="shared" si="117"/>
        <v>11.30800464037123</v>
      </c>
      <c r="BQ96" s="32">
        <f t="shared" si="118"/>
        <v>0</v>
      </c>
      <c r="BR96" s="32">
        <f t="shared" si="119"/>
        <v>0</v>
      </c>
      <c r="BS96" s="32">
        <f t="shared" si="120"/>
        <v>0</v>
      </c>
      <c r="BT96" s="32">
        <f t="shared" si="121"/>
        <v>0</v>
      </c>
      <c r="BU96" s="32">
        <f t="shared" si="122"/>
        <v>0</v>
      </c>
      <c r="BV96" s="32">
        <f t="shared" si="123"/>
        <v>0</v>
      </c>
      <c r="BW96" s="32">
        <f t="shared" si="124"/>
        <v>0</v>
      </c>
      <c r="BX96" s="32">
        <f t="shared" si="125"/>
        <v>0</v>
      </c>
      <c r="BY96" s="32">
        <f t="shared" si="126"/>
        <v>5.1968503937007871</v>
      </c>
      <c r="BZ96" s="31"/>
      <c r="CA96" s="30">
        <v>4.1260000000000003</v>
      </c>
      <c r="CB96" s="30">
        <v>4.0190000000000001</v>
      </c>
      <c r="CC96" s="41">
        <v>2.6619999999999999</v>
      </c>
      <c r="CD96" s="30"/>
      <c r="CE96" s="30">
        <v>5.1749999999999998</v>
      </c>
      <c r="CF96" s="30"/>
      <c r="CG96" s="30"/>
      <c r="CH96" s="30"/>
      <c r="CI96" s="30"/>
      <c r="CJ96" s="30"/>
      <c r="CK96" s="30"/>
      <c r="CL96" s="30"/>
      <c r="CM96" s="30"/>
      <c r="CN96" s="41">
        <v>2.4169999999999998</v>
      </c>
      <c r="CO96" s="42"/>
      <c r="CP96" s="160"/>
      <c r="CQ96" s="161">
        <v>148.69999999999999</v>
      </c>
      <c r="CR96" s="161">
        <v>105.9</v>
      </c>
      <c r="CS96" s="214">
        <v>86.85</v>
      </c>
      <c r="CT96" s="161"/>
      <c r="CU96" s="161">
        <v>38.99</v>
      </c>
      <c r="CV96" s="161"/>
      <c r="CW96" s="161"/>
      <c r="CX96" s="161"/>
      <c r="CY96" s="161"/>
      <c r="CZ96" s="161"/>
      <c r="DA96" s="161"/>
      <c r="DB96" s="161"/>
      <c r="DC96" s="161"/>
      <c r="DD96" s="214">
        <v>118.8</v>
      </c>
      <c r="DE96" s="206" t="str">
        <f>IF(VLOOKUP($A96,'B-Ligands'!$A:$G,3,FALSE)="","",VLOOKUP($A96,'B-Ligands'!$A:$G,3,FALSE))</f>
        <v>Undecanoic acid</v>
      </c>
      <c r="DF96" s="207" t="str">
        <f>IF(VLOOKUP($A96,'B-Ligands'!$A:$G,4,FALSE)="","",VLOOKUP($A96,'B-Ligands'!$A:$G,4,FALSE))</f>
        <v>Decanoic Acid</v>
      </c>
      <c r="DG96" s="160">
        <v>10.413715139087291</v>
      </c>
      <c r="DH96" s="161">
        <v>8.0166175774056327</v>
      </c>
      <c r="DI96" s="161">
        <v>15.85407835712998</v>
      </c>
      <c r="DJ96" s="161">
        <v>32.441870139071014</v>
      </c>
      <c r="DK96" s="161">
        <v>33.857526665680972</v>
      </c>
      <c r="DL96" s="161">
        <v>6.6895390553450405</v>
      </c>
      <c r="DM96" s="161">
        <v>9.2415306743587955</v>
      </c>
      <c r="DN96" s="161">
        <v>8.5313615263313061</v>
      </c>
      <c r="DO96" s="161">
        <v>14.889118836453068</v>
      </c>
      <c r="DP96" s="161">
        <v>14.103521396886361</v>
      </c>
      <c r="DQ96" s="161">
        <v>4.6289462865151565</v>
      </c>
      <c r="DR96" s="161">
        <v>8.5301539036151972</v>
      </c>
      <c r="DS96" s="161">
        <v>25.578451576553704</v>
      </c>
      <c r="DT96" s="161">
        <v>28.68929661138738</v>
      </c>
      <c r="DU96" s="161">
        <v>7.7037656538958306</v>
      </c>
      <c r="DV96" s="75">
        <f t="shared" si="127"/>
        <v>0</v>
      </c>
      <c r="DW96" s="76">
        <f t="shared" si="128"/>
        <v>18.548970131630355</v>
      </c>
      <c r="DX96" s="76">
        <f t="shared" si="129"/>
        <v>6.6796692696030542</v>
      </c>
      <c r="DY96" s="76">
        <f t="shared" si="130"/>
        <v>2.6770959759006967</v>
      </c>
      <c r="DZ96" s="76">
        <f t="shared" si="131"/>
        <v>0</v>
      </c>
      <c r="EA96" s="76">
        <f t="shared" si="132"/>
        <v>5.8285032313020757</v>
      </c>
      <c r="EB96" s="76">
        <f t="shared" si="133"/>
        <v>0</v>
      </c>
      <c r="EC96" s="76">
        <f t="shared" si="134"/>
        <v>0</v>
      </c>
      <c r="ED96" s="76">
        <f t="shared" si="135"/>
        <v>0</v>
      </c>
      <c r="EE96" s="76">
        <f t="shared" si="136"/>
        <v>0</v>
      </c>
      <c r="EF96" s="76">
        <f t="shared" si="137"/>
        <v>0</v>
      </c>
      <c r="EG96" s="76">
        <f t="shared" si="138"/>
        <v>0</v>
      </c>
      <c r="EH96" s="76">
        <f t="shared" si="139"/>
        <v>0</v>
      </c>
      <c r="EI96" s="76">
        <f t="shared" si="140"/>
        <v>0</v>
      </c>
      <c r="EJ96" s="76">
        <f t="shared" si="141"/>
        <v>15.421029836223312</v>
      </c>
    </row>
    <row r="97" spans="1:140" s="29" customFormat="1" x14ac:dyDescent="0.2">
      <c r="A97" s="35" t="s">
        <v>76</v>
      </c>
      <c r="B97" t="str">
        <f>IF(VLOOKUP($A97,'B-Ligands'!$A:$G,5,FALSE)="","",VLOOKUP($A97,'B-Ligands'!$A:$G,5,FALSE))</f>
        <v>Guide To Pharmacology</v>
      </c>
      <c r="C97" s="19">
        <f>IF(VLOOKUP($A97,'B-Ligands'!$A:$G,6,FALSE)="","",VLOOKUP($A97,'B-Ligands'!$A:$G,6,FALSE))</f>
        <v>4358</v>
      </c>
      <c r="D97" t="str">
        <f>IF(VLOOKUP($A97,'B-Ligands'!$A:$G,7,FALSE)="","",VLOOKUP($A97,'B-Ligands'!$A:$G,7,FALSE))</f>
        <v>Phys</v>
      </c>
      <c r="E97" s="20" t="str">
        <f t="shared" si="181"/>
        <v/>
      </c>
      <c r="F97" s="19">
        <f t="shared" si="182"/>
        <v>1</v>
      </c>
      <c r="G97" s="19" t="str">
        <f t="shared" si="183"/>
        <v/>
      </c>
      <c r="H97" s="19" t="str">
        <f t="shared" si="184"/>
        <v/>
      </c>
      <c r="I97" s="238">
        <f t="shared" si="142"/>
        <v>1</v>
      </c>
      <c r="J97" s="174" t="str">
        <f t="shared" si="143"/>
        <v xml:space="preserve">
Gi/o
</v>
      </c>
      <c r="K97" s="20">
        <f t="shared" si="144"/>
        <v>0</v>
      </c>
      <c r="L97" s="19">
        <f t="shared" si="145"/>
        <v>1</v>
      </c>
      <c r="M97" s="19">
        <f t="shared" si="146"/>
        <v>0</v>
      </c>
      <c r="N97" s="19">
        <f t="shared" si="147"/>
        <v>0</v>
      </c>
      <c r="O97" s="20">
        <f t="shared" si="148"/>
        <v>0</v>
      </c>
      <c r="P97" s="19">
        <f t="shared" si="149"/>
        <v>100</v>
      </c>
      <c r="Q97" s="19">
        <f t="shared" si="150"/>
        <v>0</v>
      </c>
      <c r="R97" s="19">
        <f t="shared" si="151"/>
        <v>0</v>
      </c>
      <c r="S97" s="20">
        <f t="shared" si="152"/>
        <v>0</v>
      </c>
      <c r="T97" s="21">
        <f t="shared" si="153"/>
        <v>37.776214365629635</v>
      </c>
      <c r="U97" s="21">
        <f t="shared" si="154"/>
        <v>0</v>
      </c>
      <c r="V97" s="21">
        <f t="shared" si="155"/>
        <v>0</v>
      </c>
      <c r="W97" s="174" t="str">
        <f t="shared" si="156"/>
        <v xml:space="preserve">
GoB</v>
      </c>
      <c r="X97" s="33">
        <f t="shared" si="157"/>
        <v>0</v>
      </c>
      <c r="Y97" s="32">
        <f t="shared" si="158"/>
        <v>2</v>
      </c>
      <c r="Z97" s="32">
        <f t="shared" si="159"/>
        <v>5</v>
      </c>
      <c r="AA97" s="32">
        <f t="shared" si="160"/>
        <v>3</v>
      </c>
      <c r="AB97" s="32">
        <f t="shared" si="161"/>
        <v>1</v>
      </c>
      <c r="AC97" s="32">
        <f t="shared" si="162"/>
        <v>4</v>
      </c>
      <c r="AD97" s="32">
        <f t="shared" si="163"/>
        <v>0</v>
      </c>
      <c r="AE97" s="32">
        <f t="shared" si="164"/>
        <v>0</v>
      </c>
      <c r="AF97" s="32">
        <f t="shared" si="165"/>
        <v>0</v>
      </c>
      <c r="AG97" s="32">
        <f t="shared" si="166"/>
        <v>0</v>
      </c>
      <c r="AH97" s="32">
        <f t="shared" si="167"/>
        <v>0</v>
      </c>
      <c r="AI97" s="32">
        <f t="shared" si="168"/>
        <v>0</v>
      </c>
      <c r="AJ97" s="33">
        <f t="shared" si="169"/>
        <v>0</v>
      </c>
      <c r="AK97" s="32">
        <f t="shared" si="170"/>
        <v>98.118212069993888</v>
      </c>
      <c r="AL97" s="32">
        <f t="shared" si="171"/>
        <v>75.514223916697091</v>
      </c>
      <c r="AM97" s="32">
        <f t="shared" si="172"/>
        <v>96.456643224556444</v>
      </c>
      <c r="AN97" s="32">
        <f t="shared" si="173"/>
        <v>100</v>
      </c>
      <c r="AO97" s="32">
        <f t="shared" si="174"/>
        <v>86.745344055930445</v>
      </c>
      <c r="AP97" s="32">
        <f t="shared" si="175"/>
        <v>0</v>
      </c>
      <c r="AQ97" s="32">
        <f t="shared" si="176"/>
        <v>0</v>
      </c>
      <c r="AR97" s="32">
        <f t="shared" si="177"/>
        <v>0</v>
      </c>
      <c r="AS97" s="32">
        <f t="shared" si="178"/>
        <v>0</v>
      </c>
      <c r="AT97" s="32">
        <f t="shared" si="179"/>
        <v>0</v>
      </c>
      <c r="AU97" s="32">
        <f t="shared" si="180"/>
        <v>0</v>
      </c>
      <c r="AV97" s="7">
        <f t="array" ref="AV97">_xlfn.IFS(BK97=0,0,BK97&gt;0,(LOG(0.01*BZ97/10^-BK97)))</f>
        <v>0</v>
      </c>
      <c r="AW97" s="8">
        <f t="array" ref="AW97">_xlfn.IFS(BL97=0,0,BL97&gt;0,(LOG(0.01*CA97/10^-BL97)))</f>
        <v>37.06534612328398</v>
      </c>
      <c r="AX97" s="8">
        <f t="array" ref="AX97">_xlfn.IFS(BM97=0,0,BM97&gt;0,(LOG(0.01*CB97/10^-BM97)))</f>
        <v>28.526415103313052</v>
      </c>
      <c r="AY97" s="8">
        <f t="array" ref="AY97">_xlfn.IFS(BN97=0,0,BN97&gt;0,(LOG(0.01*CC97/10^-BN97)))</f>
        <v>36.437668314399012</v>
      </c>
      <c r="AZ97" s="8">
        <f t="array" ref="AZ97">_xlfn.IFS(BO97=0,0,BO97&gt;0,(LOG(0.01*CD97/10^-BO97)))</f>
        <v>37.776214365629635</v>
      </c>
      <c r="BA97" s="8">
        <f t="array" ref="BA97">_xlfn.IFS(BP97=0,0,BP97&gt;0,(LOG(0.01*CE97/10^-BP97)))</f>
        <v>32.769107122771246</v>
      </c>
      <c r="BB97" s="8">
        <f t="array" ref="BB97">_xlfn.IFS(BQ97=0,0,BQ97&gt;0,(LOG(0.01*CF97/10^-BQ97)))</f>
        <v>0</v>
      </c>
      <c r="BC97" s="8">
        <f t="array" ref="BC97">_xlfn.IFS(BR97=0,0,BR97&gt;0,(LOG(0.01*CG97/10^-BR97)))</f>
        <v>0</v>
      </c>
      <c r="BD97" s="8">
        <f t="array" ref="BD97">_xlfn.IFS(BS97=0,0,BS97&gt;0,(LOG(0.01*CH97/10^-BS97)))</f>
        <v>0</v>
      </c>
      <c r="BE97" s="8">
        <f t="array" ref="BE97">_xlfn.IFS(BT97=0,0,BT97&gt;0,(LOG(0.01*CI97/10^-BT97)))</f>
        <v>0</v>
      </c>
      <c r="BF97" s="8">
        <f t="array" ref="BF97">_xlfn.IFS(BU97=0,0,BU97&gt;0,(LOG(0.01*CJ97/10^-BU97)))</f>
        <v>0</v>
      </c>
      <c r="BG97" s="8">
        <f t="array" ref="BG97">_xlfn.IFS(BV97=0,0,BV97&gt;0,(LOG(0.01*CK97/10^-BV97)))</f>
        <v>0</v>
      </c>
      <c r="BH97" s="8">
        <f t="array" ref="BH97">_xlfn.IFS(BW97=0,0,BW97&gt;0,(LOG(0.01*CL97/10^-BW97)))</f>
        <v>-7.9932631369257365E-2</v>
      </c>
      <c r="BI97" s="8">
        <f t="array" ref="BI97">_xlfn.IFS(BX97=0,0,BX97&gt;0,(LOG(0.01*CM97/10^-BX97)))</f>
        <v>3.5419396758853194</v>
      </c>
      <c r="BJ97" s="8">
        <f t="array" ref="BJ97">_xlfn.IFS(BY97=0,0,BY97&gt;0,(LOG(0.01*CN97/10^-BY97)))</f>
        <v>2.9289009900366407</v>
      </c>
      <c r="BK97" s="33">
        <f t="shared" si="112"/>
        <v>0</v>
      </c>
      <c r="BL97" s="32">
        <f t="shared" si="113"/>
        <v>38.125677139761649</v>
      </c>
      <c r="BM97" s="32">
        <f t="shared" si="114"/>
        <v>29.564709319310545</v>
      </c>
      <c r="BN97" s="32">
        <f t="shared" si="115"/>
        <v>37.5</v>
      </c>
      <c r="BO97" s="32">
        <f t="shared" si="116"/>
        <v>38.834951456310684</v>
      </c>
      <c r="BP97" s="32">
        <f t="shared" si="117"/>
        <v>33.845707656612525</v>
      </c>
      <c r="BQ97" s="32">
        <f t="shared" si="118"/>
        <v>0</v>
      </c>
      <c r="BR97" s="32">
        <f t="shared" si="119"/>
        <v>0</v>
      </c>
      <c r="BS97" s="32">
        <f t="shared" si="120"/>
        <v>0</v>
      </c>
      <c r="BT97" s="32">
        <f t="shared" si="121"/>
        <v>0</v>
      </c>
      <c r="BU97" s="32">
        <f t="shared" si="122"/>
        <v>0</v>
      </c>
      <c r="BV97" s="32">
        <f t="shared" si="123"/>
        <v>0</v>
      </c>
      <c r="BW97" s="32">
        <f t="shared" si="124"/>
        <v>0.99362202081235318</v>
      </c>
      <c r="BX97" s="32">
        <f t="shared" si="125"/>
        <v>4.7330538085255069</v>
      </c>
      <c r="BY97" s="32">
        <f t="shared" si="126"/>
        <v>4.0673665791776026</v>
      </c>
      <c r="BZ97" s="31"/>
      <c r="CA97" s="30">
        <v>8.7029999999999994</v>
      </c>
      <c r="CB97" s="30">
        <v>9.1560000000000006</v>
      </c>
      <c r="CC97" s="30">
        <v>8.6630000000000003</v>
      </c>
      <c r="CD97" s="30">
        <v>8.7349999999999994</v>
      </c>
      <c r="CE97" s="30">
        <v>8.3829999999999991</v>
      </c>
      <c r="CF97" s="30"/>
      <c r="CG97" s="30"/>
      <c r="CH97" s="30"/>
      <c r="CI97" s="30"/>
      <c r="CJ97" s="30"/>
      <c r="CK97" s="30"/>
      <c r="CL97" s="30">
        <v>8.4420000000000002</v>
      </c>
      <c r="CM97" s="41">
        <v>6.44</v>
      </c>
      <c r="CN97" s="41">
        <v>7.27</v>
      </c>
      <c r="CO97" s="42"/>
      <c r="CP97" s="160"/>
      <c r="CQ97" s="161">
        <v>351.9</v>
      </c>
      <c r="CR97" s="161">
        <v>202.4</v>
      </c>
      <c r="CS97" s="161">
        <v>139.5</v>
      </c>
      <c r="CT97" s="161">
        <v>192</v>
      </c>
      <c r="CU97" s="161">
        <v>116.7</v>
      </c>
      <c r="CV97" s="161"/>
      <c r="CW97" s="161"/>
      <c r="CX97" s="161"/>
      <c r="CY97" s="161"/>
      <c r="CZ97" s="161"/>
      <c r="DA97" s="161"/>
      <c r="DB97" s="161">
        <v>29.6</v>
      </c>
      <c r="DC97" s="214">
        <v>67.73</v>
      </c>
      <c r="DD97" s="214">
        <v>92.98</v>
      </c>
      <c r="DE97" s="206" t="str">
        <f>IF(VLOOKUP($A97,'B-Ligands'!$A:$G,3,FALSE)="","",VLOOKUP($A97,'B-Ligands'!$A:$G,3,FALSE))</f>
        <v>CXCL12</v>
      </c>
      <c r="DF97" s="207" t="str">
        <f>IF(VLOOKUP($A97,'B-Ligands'!$A:$G,4,FALSE)="","",VLOOKUP($A97,'B-Ligands'!$A:$G,4,FALSE))</f>
        <v>Stromal cell-derived factor</v>
      </c>
      <c r="DG97" s="160">
        <v>14.237232109459157</v>
      </c>
      <c r="DH97" s="161">
        <v>11.793970954053261</v>
      </c>
      <c r="DI97" s="161">
        <v>14.004069700785481</v>
      </c>
      <c r="DJ97" s="161">
        <v>33.174223954866285</v>
      </c>
      <c r="DK97" s="161">
        <v>33.355034612498301</v>
      </c>
      <c r="DL97" s="161">
        <v>26.701420197437752</v>
      </c>
      <c r="DM97" s="161">
        <v>4.5475412537220841</v>
      </c>
      <c r="DN97" s="161">
        <v>4.3538062727199227</v>
      </c>
      <c r="DO97" s="161">
        <v>12.665953352356414</v>
      </c>
      <c r="DP97" s="161">
        <v>8.5567299087345035</v>
      </c>
      <c r="DQ97" s="161">
        <v>4.9340855309524398</v>
      </c>
      <c r="DR97" s="161">
        <v>1.7247644284744599</v>
      </c>
      <c r="DS97" s="161">
        <v>3.0688579124838231</v>
      </c>
      <c r="DT97" s="161">
        <v>5.3021675603785123</v>
      </c>
      <c r="DU97" s="161">
        <v>17.792877332614037</v>
      </c>
      <c r="DV97" s="75">
        <f t="shared" si="127"/>
        <v>0</v>
      </c>
      <c r="DW97" s="76">
        <f t="shared" si="128"/>
        <v>29.837278841106667</v>
      </c>
      <c r="DX97" s="76">
        <f t="shared" si="129"/>
        <v>14.45294148947627</v>
      </c>
      <c r="DY97" s="76">
        <f t="shared" si="130"/>
        <v>4.2050719917304029</v>
      </c>
      <c r="DZ97" s="76">
        <f t="shared" si="131"/>
        <v>5.7562524587534565</v>
      </c>
      <c r="EA97" s="76">
        <f t="shared" si="132"/>
        <v>4.3705540430841374</v>
      </c>
      <c r="EB97" s="76">
        <f t="shared" si="133"/>
        <v>0</v>
      </c>
      <c r="EC97" s="76">
        <f t="shared" si="134"/>
        <v>0</v>
      </c>
      <c r="ED97" s="76">
        <f t="shared" si="135"/>
        <v>0</v>
      </c>
      <c r="EE97" s="76">
        <f t="shared" si="136"/>
        <v>0</v>
      </c>
      <c r="EF97" s="76">
        <f t="shared" si="137"/>
        <v>0</v>
      </c>
      <c r="EG97" s="76">
        <f t="shared" si="138"/>
        <v>0</v>
      </c>
      <c r="EH97" s="76">
        <f t="shared" si="139"/>
        <v>9.6452820052665214</v>
      </c>
      <c r="EI97" s="76">
        <f t="shared" si="140"/>
        <v>12.774021044926178</v>
      </c>
      <c r="EJ97" s="76">
        <f t="shared" si="141"/>
        <v>5.2256865633288703</v>
      </c>
    </row>
    <row r="98" spans="1:140" s="29" customFormat="1" x14ac:dyDescent="0.2">
      <c r="A98" s="35" t="s">
        <v>17</v>
      </c>
      <c r="B98" t="str">
        <f>IF(VLOOKUP($A98,'B-Ligands'!$A:$G,5,FALSE)="","",VLOOKUP($A98,'B-Ligands'!$A:$G,5,FALSE))</f>
        <v>Guide To Pharmacology</v>
      </c>
      <c r="C98" s="19">
        <f>IF(VLOOKUP($A98,'B-Ligands'!$A:$G,6,FALSE)="","",VLOOKUP($A98,'B-Ligands'!$A:$G,6,FALSE))</f>
        <v>5</v>
      </c>
      <c r="D98" t="str">
        <f>IF(VLOOKUP($A98,'B-Ligands'!$A:$G,7,FALSE)="","",VLOOKUP($A98,'B-Ligands'!$A:$G,7,FALSE))</f>
        <v>Phys</v>
      </c>
      <c r="E98" s="20" t="str">
        <f t="shared" si="181"/>
        <v/>
      </c>
      <c r="F98" s="19">
        <f t="shared" si="182"/>
        <v>1</v>
      </c>
      <c r="G98" s="19" t="str">
        <f t="shared" si="183"/>
        <v/>
      </c>
      <c r="H98" s="19" t="str">
        <f t="shared" si="184"/>
        <v/>
      </c>
      <c r="I98" s="238">
        <f t="shared" si="142"/>
        <v>1</v>
      </c>
      <c r="J98" s="174" t="str">
        <f t="shared" si="143"/>
        <v xml:space="preserve">
Gi/o
</v>
      </c>
      <c r="K98" s="20">
        <f t="shared" si="144"/>
        <v>0</v>
      </c>
      <c r="L98" s="19">
        <f t="shared" si="145"/>
        <v>1</v>
      </c>
      <c r="M98" s="19">
        <f t="shared" si="146"/>
        <v>0</v>
      </c>
      <c r="N98" s="19">
        <f t="shared" si="147"/>
        <v>0</v>
      </c>
      <c r="O98" s="20">
        <f t="shared" si="148"/>
        <v>0</v>
      </c>
      <c r="P98" s="19">
        <f t="shared" si="149"/>
        <v>100</v>
      </c>
      <c r="Q98" s="19">
        <f t="shared" si="150"/>
        <v>0</v>
      </c>
      <c r="R98" s="19">
        <f t="shared" si="151"/>
        <v>0</v>
      </c>
      <c r="S98" s="20">
        <f t="shared" si="152"/>
        <v>0</v>
      </c>
      <c r="T98" s="21">
        <f t="shared" si="153"/>
        <v>37.66594110566767</v>
      </c>
      <c r="U98" s="21">
        <f t="shared" si="154"/>
        <v>0</v>
      </c>
      <c r="V98" s="21">
        <f t="shared" si="155"/>
        <v>0</v>
      </c>
      <c r="W98" s="174" t="str">
        <f t="shared" si="156"/>
        <v xml:space="preserve">
Gz</v>
      </c>
      <c r="X98" s="33">
        <f t="shared" si="157"/>
        <v>0</v>
      </c>
      <c r="Y98" s="32">
        <f t="shared" si="158"/>
        <v>5</v>
      </c>
      <c r="Z98" s="32">
        <f t="shared" si="159"/>
        <v>4</v>
      </c>
      <c r="AA98" s="32">
        <f t="shared" si="160"/>
        <v>2</v>
      </c>
      <c r="AB98" s="32">
        <f t="shared" si="161"/>
        <v>3</v>
      </c>
      <c r="AC98" s="32">
        <f t="shared" si="162"/>
        <v>1</v>
      </c>
      <c r="AD98" s="32">
        <f t="shared" si="163"/>
        <v>0</v>
      </c>
      <c r="AE98" s="32">
        <f t="shared" si="164"/>
        <v>0</v>
      </c>
      <c r="AF98" s="32">
        <f t="shared" si="165"/>
        <v>0</v>
      </c>
      <c r="AG98" s="32">
        <f t="shared" si="166"/>
        <v>0</v>
      </c>
      <c r="AH98" s="32">
        <f t="shared" si="167"/>
        <v>0</v>
      </c>
      <c r="AI98" s="32">
        <f t="shared" si="168"/>
        <v>0</v>
      </c>
      <c r="AJ98" s="33">
        <f t="shared" si="169"/>
        <v>0</v>
      </c>
      <c r="AK98" s="32">
        <f t="shared" si="170"/>
        <v>23.578495683211798</v>
      </c>
      <c r="AL98" s="32">
        <f t="shared" si="171"/>
        <v>39.521624840887796</v>
      </c>
      <c r="AM98" s="32">
        <f t="shared" si="172"/>
        <v>49.584915903732423</v>
      </c>
      <c r="AN98" s="32">
        <f t="shared" si="173"/>
        <v>44.573984986879829</v>
      </c>
      <c r="AO98" s="32">
        <f t="shared" si="174"/>
        <v>100</v>
      </c>
      <c r="AP98" s="32">
        <f t="shared" si="175"/>
        <v>0</v>
      </c>
      <c r="AQ98" s="32">
        <f t="shared" si="176"/>
        <v>0</v>
      </c>
      <c r="AR98" s="32">
        <f t="shared" si="177"/>
        <v>0</v>
      </c>
      <c r="AS98" s="32">
        <f t="shared" si="178"/>
        <v>0</v>
      </c>
      <c r="AT98" s="32">
        <f t="shared" si="179"/>
        <v>0</v>
      </c>
      <c r="AU98" s="32">
        <f t="shared" si="180"/>
        <v>0</v>
      </c>
      <c r="AV98" s="7">
        <f t="array" ref="AV98">_xlfn.IFS(BK98=0,0,BK98&gt;0,(LOG(0.01*BZ98/10^-BK98)))</f>
        <v>0</v>
      </c>
      <c r="AW98" s="8">
        <f t="array" ref="AW98">_xlfn.IFS(BL98=0,0,BL98&gt;0,(LOG(0.01*CA98/10^-BL98)))</f>
        <v>8.8810622976409501</v>
      </c>
      <c r="AX98" s="8">
        <f t="array" ref="AX98">_xlfn.IFS(BM98=0,0,BM98&gt;0,(LOG(0.01*CB98/10^-BM98)))</f>
        <v>14.88619193657172</v>
      </c>
      <c r="AY98" s="8">
        <f t="array" ref="AY98">_xlfn.IFS(BN98=0,0,BN98&gt;0,(LOG(0.01*CC98/10^-BN98)))</f>
        <v>18.676625221594698</v>
      </c>
      <c r="AZ98" s="8">
        <f t="array" ref="AZ98">_xlfn.IFS(BO98=0,0,BO98&gt;0,(LOG(0.01*CD98/10^-BO98)))</f>
        <v>16.789210933607304</v>
      </c>
      <c r="BA98" s="8">
        <f t="array" ref="BA98">_xlfn.IFS(BP98=0,0,BP98&gt;0,(LOG(0.01*CE98/10^-BP98)))</f>
        <v>37.66594110566767</v>
      </c>
      <c r="BB98" s="8">
        <f t="array" ref="BB98">_xlfn.IFS(BQ98=0,0,BQ98&gt;0,(LOG(0.01*CF98/10^-BQ98)))</f>
        <v>0</v>
      </c>
      <c r="BC98" s="8">
        <f t="array" ref="BC98">_xlfn.IFS(BR98=0,0,BR98&gt;0,(LOG(0.01*CG98/10^-BR98)))</f>
        <v>0</v>
      </c>
      <c r="BD98" s="8">
        <f t="array" ref="BD98">_xlfn.IFS(BS98=0,0,BS98&gt;0,(LOG(0.01*CH98/10^-BS98)))</f>
        <v>0</v>
      </c>
      <c r="BE98" s="8">
        <f t="array" ref="BE98">_xlfn.IFS(BT98=0,0,BT98&gt;0,(LOG(0.01*CI98/10^-BT98)))</f>
        <v>0</v>
      </c>
      <c r="BF98" s="8">
        <f t="array" ref="BF98">_xlfn.IFS(BU98=0,0,BU98&gt;0,(LOG(0.01*CJ98/10^-BU98)))</f>
        <v>0</v>
      </c>
      <c r="BG98" s="8">
        <f t="array" ref="BG98">_xlfn.IFS(BV98=0,0,BV98&gt;0,(LOG(0.01*CK98/10^-BV98)))</f>
        <v>0</v>
      </c>
      <c r="BH98" s="8">
        <f t="array" ref="BH98">_xlfn.IFS(BW98=0,0,BW98&gt;0,(LOG(0.01*CL98/10^-BW98)))</f>
        <v>0</v>
      </c>
      <c r="BI98" s="8">
        <f t="array" ref="BI98">_xlfn.IFS(BX98=0,0,BX98&gt;0,(LOG(0.01*CM98/10^-BX98)))</f>
        <v>0</v>
      </c>
      <c r="BJ98" s="8">
        <f t="array" ref="BJ98">_xlfn.IFS(BY98=0,0,BY98&gt;0,(LOG(0.01*CN98/10^-BY98)))</f>
        <v>0</v>
      </c>
      <c r="BK98" s="33">
        <f t="shared" si="112"/>
        <v>0</v>
      </c>
      <c r="BL98" s="32">
        <f t="shared" si="113"/>
        <v>9.8981581798483216</v>
      </c>
      <c r="BM98" s="32">
        <f t="shared" si="114"/>
        <v>15.907099035933392</v>
      </c>
      <c r="BN98" s="32">
        <f t="shared" si="115"/>
        <v>19.712365591397848</v>
      </c>
      <c r="BO98" s="32">
        <f t="shared" si="116"/>
        <v>17.829692556634306</v>
      </c>
      <c r="BP98" s="32">
        <f t="shared" si="117"/>
        <v>39.008120649651971</v>
      </c>
      <c r="BQ98" s="32">
        <f t="shared" si="118"/>
        <v>0</v>
      </c>
      <c r="BR98" s="32">
        <f t="shared" si="119"/>
        <v>0</v>
      </c>
      <c r="BS98" s="32">
        <f t="shared" si="120"/>
        <v>0</v>
      </c>
      <c r="BT98" s="32">
        <f t="shared" si="121"/>
        <v>0</v>
      </c>
      <c r="BU98" s="32">
        <f t="shared" si="122"/>
        <v>0</v>
      </c>
      <c r="BV98" s="32">
        <f t="shared" si="123"/>
        <v>0</v>
      </c>
      <c r="BW98" s="32">
        <f t="shared" si="124"/>
        <v>0</v>
      </c>
      <c r="BX98" s="32">
        <f t="shared" si="125"/>
        <v>0</v>
      </c>
      <c r="BY98" s="32">
        <f t="shared" si="126"/>
        <v>0</v>
      </c>
      <c r="BZ98" s="38"/>
      <c r="CA98" s="36">
        <v>9.6140000000000008</v>
      </c>
      <c r="CB98" s="36">
        <v>9.5299999999999994</v>
      </c>
      <c r="CC98" s="36">
        <v>9.2100000000000009</v>
      </c>
      <c r="CD98" s="36">
        <v>9.11</v>
      </c>
      <c r="CE98" s="41">
        <v>4.548</v>
      </c>
      <c r="CF98" s="36"/>
      <c r="CG98" s="36"/>
      <c r="CH98" s="36"/>
      <c r="CI98" s="36"/>
      <c r="CJ98" s="36"/>
      <c r="CK98" s="36"/>
      <c r="CL98" s="36"/>
      <c r="CM98" s="36"/>
      <c r="CN98" s="36"/>
      <c r="CO98" s="30"/>
      <c r="CP98" s="208"/>
      <c r="CQ98" s="159">
        <v>91.36</v>
      </c>
      <c r="CR98" s="159">
        <v>108.9</v>
      </c>
      <c r="CS98" s="159">
        <v>73.33</v>
      </c>
      <c r="CT98" s="159">
        <v>88.15</v>
      </c>
      <c r="CU98" s="214">
        <v>134.5</v>
      </c>
      <c r="CV98" s="212"/>
      <c r="CW98" s="212"/>
      <c r="CX98" s="159"/>
      <c r="CY98" s="159"/>
      <c r="CZ98" s="212"/>
      <c r="DA98" s="212"/>
      <c r="DB98" s="212"/>
      <c r="DC98" s="159"/>
      <c r="DD98" s="159"/>
      <c r="DE98" s="206" t="str">
        <f>IF(VLOOKUP($A98,'B-Ligands'!$A:$G,3,FALSE)="","",VLOOKUP($A98,'B-Ligands'!$A:$G,3,FALSE))</f>
        <v/>
      </c>
      <c r="DF98" s="207" t="str">
        <f>IF(VLOOKUP($A98,'B-Ligands'!$A:$G,4,FALSE)="","",VLOOKUP($A98,'B-Ligands'!$A:$G,4,FALSE))</f>
        <v>Serotonin</v>
      </c>
      <c r="DG98" s="158">
        <v>9.4073894528169291</v>
      </c>
      <c r="DH98" s="159">
        <v>37.953434987069755</v>
      </c>
      <c r="DI98" s="159">
        <v>9.1365572772557826</v>
      </c>
      <c r="DJ98" s="159">
        <v>20.405446342999305</v>
      </c>
      <c r="DK98" s="159">
        <v>17.37347842626702</v>
      </c>
      <c r="DL98" s="159">
        <v>35.664656280447552</v>
      </c>
      <c r="DM98" s="159">
        <v>8.2941554339971137</v>
      </c>
      <c r="DN98" s="159">
        <v>5.7190348708368788</v>
      </c>
      <c r="DO98" s="159">
        <v>5.222151769542327</v>
      </c>
      <c r="DP98" s="159">
        <v>11.514710651359506</v>
      </c>
      <c r="DQ98" s="159">
        <v>6.7565204387735438</v>
      </c>
      <c r="DR98" s="159">
        <v>15.662567997008189</v>
      </c>
      <c r="DS98" s="159">
        <v>17.329867561980365</v>
      </c>
      <c r="DT98" s="159">
        <v>5.1771416509338248</v>
      </c>
      <c r="DU98" s="159">
        <v>5.4598959395217941</v>
      </c>
      <c r="DV98" s="75">
        <f t="shared" si="127"/>
        <v>0</v>
      </c>
      <c r="DW98" s="76">
        <f t="shared" si="128"/>
        <v>2.4071602486342849</v>
      </c>
      <c r="DX98" s="76">
        <f t="shared" si="129"/>
        <v>11.91915036433819</v>
      </c>
      <c r="DY98" s="76">
        <f t="shared" si="130"/>
        <v>3.593648419514138</v>
      </c>
      <c r="DZ98" s="76">
        <f t="shared" si="131"/>
        <v>5.073825623009709</v>
      </c>
      <c r="EA98" s="76">
        <f t="shared" si="132"/>
        <v>3.7712406070134197</v>
      </c>
      <c r="EB98" s="76">
        <f t="shared" si="133"/>
        <v>0</v>
      </c>
      <c r="EC98" s="76">
        <f t="shared" si="134"/>
        <v>0</v>
      </c>
      <c r="ED98" s="76">
        <f t="shared" si="135"/>
        <v>0</v>
      </c>
      <c r="EE98" s="76">
        <f t="shared" si="136"/>
        <v>0</v>
      </c>
      <c r="EF98" s="76">
        <f t="shared" si="137"/>
        <v>0</v>
      </c>
      <c r="EG98" s="76">
        <f t="shared" si="138"/>
        <v>0</v>
      </c>
      <c r="EH98" s="76">
        <f t="shared" si="139"/>
        <v>0</v>
      </c>
      <c r="EI98" s="76">
        <f t="shared" si="140"/>
        <v>0</v>
      </c>
      <c r="EJ98" s="76">
        <f t="shared" si="141"/>
        <v>0</v>
      </c>
    </row>
    <row r="99" spans="1:140" s="29" customFormat="1" x14ac:dyDescent="0.2">
      <c r="A99" s="35" t="s">
        <v>101</v>
      </c>
      <c r="B99" t="str">
        <f>IF(VLOOKUP($A99,'B-Ligands'!$A:$G,5,FALSE)="","",VLOOKUP($A99,'B-Ligands'!$A:$G,5,FALSE))</f>
        <v>Guide To Pharmacology</v>
      </c>
      <c r="C99" s="19">
        <f>IF(VLOOKUP($A99,'B-Ligands'!$A:$G,6,FALSE)="","",VLOOKUP($A99,'B-Ligands'!$A:$G,6,FALSE))</f>
        <v>2346</v>
      </c>
      <c r="D99" t="str">
        <f>IF(VLOOKUP($A99,'B-Ligands'!$A:$G,7,FALSE)="","",VLOOKUP($A99,'B-Ligands'!$A:$G,7,FALSE))</f>
        <v>Phys</v>
      </c>
      <c r="E99" s="20">
        <f t="shared" si="181"/>
        <v>1</v>
      </c>
      <c r="F99" s="19">
        <f t="shared" si="182"/>
        <v>1</v>
      </c>
      <c r="G99" s="19" t="str">
        <f t="shared" si="183"/>
        <v/>
      </c>
      <c r="H99" s="19">
        <f t="shared" si="184"/>
        <v>1</v>
      </c>
      <c r="I99" s="238">
        <f t="shared" si="142"/>
        <v>3</v>
      </c>
      <c r="J99" s="174" t="str">
        <f t="shared" si="143"/>
        <v xml:space="preserve">
Gs
</v>
      </c>
      <c r="K99" s="20">
        <f t="shared" si="144"/>
        <v>1</v>
      </c>
      <c r="L99" s="19">
        <f t="shared" si="145"/>
        <v>2</v>
      </c>
      <c r="M99" s="19">
        <f t="shared" si="146"/>
        <v>0</v>
      </c>
      <c r="N99" s="19">
        <f t="shared" si="147"/>
        <v>3</v>
      </c>
      <c r="O99" s="20">
        <f t="shared" si="148"/>
        <v>100</v>
      </c>
      <c r="P99" s="19">
        <f t="shared" si="149"/>
        <v>33.864145788583919</v>
      </c>
      <c r="Q99" s="19">
        <f t="shared" si="150"/>
        <v>0</v>
      </c>
      <c r="R99" s="19">
        <f t="shared" si="151"/>
        <v>32.05193809672825</v>
      </c>
      <c r="S99" s="20">
        <f t="shared" si="152"/>
        <v>48.293841053884798</v>
      </c>
      <c r="T99" s="21">
        <f t="shared" si="153"/>
        <v>16.354296741394542</v>
      </c>
      <c r="U99" s="21">
        <f t="shared" si="154"/>
        <v>0</v>
      </c>
      <c r="V99" s="21">
        <f t="shared" si="155"/>
        <v>15.479112039123489</v>
      </c>
      <c r="W99" s="174" t="str">
        <f t="shared" si="156"/>
        <v xml:space="preserve">
GsL</v>
      </c>
      <c r="X99" s="33">
        <f t="shared" si="157"/>
        <v>1</v>
      </c>
      <c r="Y99" s="32">
        <f t="shared" si="158"/>
        <v>0</v>
      </c>
      <c r="Z99" s="32">
        <f t="shared" si="159"/>
        <v>0</v>
      </c>
      <c r="AA99" s="32">
        <f t="shared" si="160"/>
        <v>0</v>
      </c>
      <c r="AB99" s="32">
        <f t="shared" si="161"/>
        <v>2</v>
      </c>
      <c r="AC99" s="32">
        <f t="shared" si="162"/>
        <v>0</v>
      </c>
      <c r="AD99" s="32">
        <f t="shared" si="163"/>
        <v>0</v>
      </c>
      <c r="AE99" s="32">
        <f t="shared" si="164"/>
        <v>0</v>
      </c>
      <c r="AF99" s="32">
        <f t="shared" si="165"/>
        <v>0</v>
      </c>
      <c r="AG99" s="32">
        <f t="shared" si="166"/>
        <v>0</v>
      </c>
      <c r="AH99" s="32">
        <f t="shared" si="167"/>
        <v>0</v>
      </c>
      <c r="AI99" s="32">
        <f t="shared" si="168"/>
        <v>3</v>
      </c>
      <c r="AJ99" s="33">
        <f t="shared" si="169"/>
        <v>100</v>
      </c>
      <c r="AK99" s="32">
        <f t="shared" si="170"/>
        <v>0</v>
      </c>
      <c r="AL99" s="32">
        <f t="shared" si="171"/>
        <v>0</v>
      </c>
      <c r="AM99" s="32">
        <f t="shared" si="172"/>
        <v>0</v>
      </c>
      <c r="AN99" s="32">
        <f t="shared" si="173"/>
        <v>33.864145788583919</v>
      </c>
      <c r="AO99" s="32">
        <f t="shared" si="174"/>
        <v>0</v>
      </c>
      <c r="AP99" s="32">
        <f t="shared" si="175"/>
        <v>0</v>
      </c>
      <c r="AQ99" s="32">
        <f t="shared" si="176"/>
        <v>0</v>
      </c>
      <c r="AR99" s="32">
        <f t="shared" si="177"/>
        <v>0</v>
      </c>
      <c r="AS99" s="32">
        <f t="shared" si="178"/>
        <v>0</v>
      </c>
      <c r="AT99" s="32">
        <f t="shared" si="179"/>
        <v>0</v>
      </c>
      <c r="AU99" s="32">
        <f t="shared" si="180"/>
        <v>32.05193809672825</v>
      </c>
      <c r="AV99" s="7">
        <f t="array" ref="AV99">_xlfn.IFS(BK99=0,0,BK99&gt;0,(LOG(0.01*BZ99/10^-BK99)))</f>
        <v>48.293841053884798</v>
      </c>
      <c r="AW99" s="8">
        <f t="array" ref="AW99">_xlfn.IFS(BL99=0,0,BL99&gt;0,(LOG(0.01*CA99/10^-BL99)))</f>
        <v>0</v>
      </c>
      <c r="AX99" s="8">
        <f t="array" ref="AX99">_xlfn.IFS(BM99=0,0,BM99&gt;0,(LOG(0.01*CB99/10^-BM99)))</f>
        <v>0</v>
      </c>
      <c r="AY99" s="8">
        <f t="array" ref="AY99">_xlfn.IFS(BN99=0,0,BN99&gt;0,(LOG(0.01*CC99/10^-BN99)))</f>
        <v>0</v>
      </c>
      <c r="AZ99" s="8">
        <f t="array" ref="AZ99">_xlfn.IFS(BO99=0,0,BO99&gt;0,(LOG(0.01*CD99/10^-BO99)))</f>
        <v>16.354296741394542</v>
      </c>
      <c r="BA99" s="8">
        <f t="array" ref="BA99">_xlfn.IFS(BP99=0,0,BP99&gt;0,(LOG(0.01*CE99/10^-BP99)))</f>
        <v>0</v>
      </c>
      <c r="BB99" s="8">
        <f t="array" ref="BB99">_xlfn.IFS(BQ99=0,0,BQ99&gt;0,(LOG(0.01*CF99/10^-BQ99)))</f>
        <v>0</v>
      </c>
      <c r="BC99" s="8">
        <f t="array" ref="BC99">_xlfn.IFS(BR99=0,0,BR99&gt;0,(LOG(0.01*CG99/10^-BR99)))</f>
        <v>0</v>
      </c>
      <c r="BD99" s="8">
        <f t="array" ref="BD99">_xlfn.IFS(BS99=0,0,BS99&gt;0,(LOG(0.01*CH99/10^-BS99)))</f>
        <v>0</v>
      </c>
      <c r="BE99" s="8">
        <f t="array" ref="BE99">_xlfn.IFS(BT99=0,0,BT99&gt;0,(LOG(0.01*CI99/10^-BT99)))</f>
        <v>0</v>
      </c>
      <c r="BF99" s="8">
        <f t="array" ref="BF99">_xlfn.IFS(BU99=0,0,BU99&gt;0,(LOG(0.01*CJ99/10^-BU99)))</f>
        <v>0</v>
      </c>
      <c r="BG99" s="8">
        <f t="array" ref="BG99">_xlfn.IFS(BV99=0,0,BV99&gt;0,(LOG(0.01*CK99/10^-BV99)))</f>
        <v>15.479112039123489</v>
      </c>
      <c r="BH99" s="8">
        <f t="array" ref="BH99">_xlfn.IFS(BW99=0,0,BW99&gt;0,(LOG(0.01*CL99/10^-BW99)))</f>
        <v>0.71061669824003804</v>
      </c>
      <c r="BI99" s="8">
        <f t="array" ref="BI99">_xlfn.IFS(BX99=0,0,BX99&gt;0,(LOG(0.01*CM99/10^-BX99)))</f>
        <v>3.6096770970897345</v>
      </c>
      <c r="BJ99" s="8">
        <f t="array" ref="BJ99">_xlfn.IFS(BY99=0,0,BY99&gt;0,(LOG(0.01*CN99/10^-BY99)))</f>
        <v>0</v>
      </c>
      <c r="BK99" s="33">
        <f t="shared" si="112"/>
        <v>49.448867115737904</v>
      </c>
      <c r="BL99" s="32">
        <f t="shared" si="113"/>
        <v>0</v>
      </c>
      <c r="BM99" s="32">
        <f t="shared" si="114"/>
        <v>0</v>
      </c>
      <c r="BN99" s="32">
        <f t="shared" si="115"/>
        <v>0</v>
      </c>
      <c r="BO99" s="32">
        <f t="shared" si="116"/>
        <v>17.554611650485437</v>
      </c>
      <c r="BP99" s="32">
        <f t="shared" si="117"/>
        <v>0</v>
      </c>
      <c r="BQ99" s="32">
        <f t="shared" si="118"/>
        <v>0</v>
      </c>
      <c r="BR99" s="32">
        <f t="shared" si="119"/>
        <v>0</v>
      </c>
      <c r="BS99" s="32">
        <f t="shared" si="120"/>
        <v>0</v>
      </c>
      <c r="BT99" s="32">
        <f t="shared" si="121"/>
        <v>0</v>
      </c>
      <c r="BU99" s="32">
        <f t="shared" si="122"/>
        <v>0</v>
      </c>
      <c r="BV99" s="32">
        <f t="shared" si="123"/>
        <v>16.581704899461908</v>
      </c>
      <c r="BW99" s="32">
        <f t="shared" si="124"/>
        <v>1.9342061094326954</v>
      </c>
      <c r="BX99" s="32">
        <f t="shared" si="125"/>
        <v>4.8099231306778476</v>
      </c>
      <c r="BY99" s="32">
        <f t="shared" si="126"/>
        <v>0</v>
      </c>
      <c r="BZ99" s="31">
        <v>6.9980000000000002</v>
      </c>
      <c r="CA99" s="30"/>
      <c r="CB99" s="30"/>
      <c r="CC99" s="30"/>
      <c r="CD99" s="30">
        <v>6.3049999999999997</v>
      </c>
      <c r="CE99" s="39"/>
      <c r="CF99" s="30"/>
      <c r="CG99" s="30"/>
      <c r="CH99" s="30"/>
      <c r="CI99" s="30"/>
      <c r="CJ99" s="30"/>
      <c r="CK99" s="30">
        <v>7.8959999999999999</v>
      </c>
      <c r="CL99" s="30">
        <v>5.976</v>
      </c>
      <c r="CM99" s="30">
        <v>6.306</v>
      </c>
      <c r="CN99" s="39"/>
      <c r="CO99" s="217"/>
      <c r="CP99" s="160">
        <v>32.299999999999997</v>
      </c>
      <c r="CQ99" s="161"/>
      <c r="CR99" s="161"/>
      <c r="CS99" s="161"/>
      <c r="CT99" s="161">
        <v>86.79</v>
      </c>
      <c r="CU99" s="211"/>
      <c r="CV99" s="161"/>
      <c r="CW99" s="161"/>
      <c r="CX99" s="161"/>
      <c r="CY99" s="161"/>
      <c r="CZ99" s="161"/>
      <c r="DA99" s="161">
        <v>117.1</v>
      </c>
      <c r="DB99" s="161">
        <v>57.62</v>
      </c>
      <c r="DC99" s="161">
        <v>68.83</v>
      </c>
      <c r="DD99" s="211"/>
      <c r="DE99" s="206" t="str">
        <f>IF(VLOOKUP($A99,'B-Ligands'!$A:$G,3,FALSE)="","",VLOOKUP($A99,'B-Ligands'!$A:$G,3,FALSE))</f>
        <v/>
      </c>
      <c r="DF99" s="207" t="str">
        <f>IF(VLOOKUP($A99,'B-Ligands'!$A:$G,4,FALSE)="","",VLOOKUP($A99,'B-Ligands'!$A:$G,4,FALSE))</f>
        <v>pH (proton)</v>
      </c>
      <c r="DG99" s="160">
        <v>9.448258995989157</v>
      </c>
      <c r="DH99" s="161">
        <v>14.507999213248752</v>
      </c>
      <c r="DI99" s="161">
        <v>23.877755045154533</v>
      </c>
      <c r="DJ99" s="161">
        <v>21.486262793616348</v>
      </c>
      <c r="DK99" s="161">
        <v>5.4131600918494254</v>
      </c>
      <c r="DL99" s="161">
        <v>8.4076019263569695</v>
      </c>
      <c r="DM99" s="161">
        <v>22.437029394263654</v>
      </c>
      <c r="DN99" s="161">
        <v>14.093858851625425</v>
      </c>
      <c r="DO99" s="161">
        <v>16.079995855789733</v>
      </c>
      <c r="DP99" s="161">
        <v>12.621107752147328</v>
      </c>
      <c r="DQ99" s="161">
        <v>10.685358714716713</v>
      </c>
      <c r="DR99" s="161">
        <v>4.8039058136836523</v>
      </c>
      <c r="DS99" s="161">
        <v>22.590174537216456</v>
      </c>
      <c r="DT99" s="161">
        <v>3.6902362451215875</v>
      </c>
      <c r="DU99" s="161">
        <v>22.745251668815044</v>
      </c>
      <c r="DV99" s="75">
        <f t="shared" si="127"/>
        <v>3.4186192412497944</v>
      </c>
      <c r="DW99" s="76">
        <f t="shared" si="128"/>
        <v>0</v>
      </c>
      <c r="DX99" s="76">
        <f t="shared" si="129"/>
        <v>0</v>
      </c>
      <c r="DY99" s="76">
        <f t="shared" si="130"/>
        <v>0</v>
      </c>
      <c r="DZ99" s="76">
        <f t="shared" si="131"/>
        <v>16.033148572620156</v>
      </c>
      <c r="EA99" s="76">
        <f t="shared" si="132"/>
        <v>0</v>
      </c>
      <c r="EB99" s="76">
        <f t="shared" si="133"/>
        <v>0</v>
      </c>
      <c r="EC99" s="76">
        <f t="shared" si="134"/>
        <v>0</v>
      </c>
      <c r="ED99" s="76">
        <f t="shared" si="135"/>
        <v>0</v>
      </c>
      <c r="EE99" s="76">
        <f t="shared" si="136"/>
        <v>0</v>
      </c>
      <c r="EF99" s="76">
        <f t="shared" si="137"/>
        <v>0</v>
      </c>
      <c r="EG99" s="76">
        <f t="shared" si="138"/>
        <v>24.375998310884302</v>
      </c>
      <c r="EH99" s="76">
        <f t="shared" si="139"/>
        <v>2.5506664370863197</v>
      </c>
      <c r="EI99" s="76">
        <f t="shared" si="140"/>
        <v>18.651922377867209</v>
      </c>
      <c r="EJ99" s="76">
        <f t="shared" si="141"/>
        <v>0</v>
      </c>
    </row>
    <row r="100" spans="1:140" s="29" customFormat="1" x14ac:dyDescent="0.2">
      <c r="A100" s="35" t="s">
        <v>168</v>
      </c>
      <c r="B100" t="str">
        <f>IF(VLOOKUP($A100,'B-Ligands'!$A:$G,5,FALSE)="","",VLOOKUP($A100,'B-Ligands'!$A:$G,5,FALSE))</f>
        <v>Guide To Pharmacology</v>
      </c>
      <c r="C100" s="19">
        <f>IF(VLOOKUP($A100,'B-Ligands'!$A:$G,6,FALSE)="","",VLOOKUP($A100,'B-Ligands'!$A:$G,6,FALSE))</f>
        <v>1369</v>
      </c>
      <c r="D100" t="str">
        <f>IF(VLOOKUP($A100,'B-Ligands'!$A:$G,7,FALSE)="","",VLOOKUP($A100,'B-Ligands'!$A:$G,7,FALSE))</f>
        <v>Phys</v>
      </c>
      <c r="E100" s="20" t="str">
        <f t="shared" si="181"/>
        <v/>
      </c>
      <c r="F100" s="19">
        <f t="shared" si="182"/>
        <v>1</v>
      </c>
      <c r="G100" s="19" t="str">
        <f t="shared" si="183"/>
        <v/>
      </c>
      <c r="H100" s="19" t="str">
        <f t="shared" si="184"/>
        <v/>
      </c>
      <c r="I100" s="238">
        <f t="shared" si="142"/>
        <v>1</v>
      </c>
      <c r="J100" s="174" t="str">
        <f t="shared" si="143"/>
        <v xml:space="preserve">
Gi/o
</v>
      </c>
      <c r="K100" s="20">
        <f t="shared" si="144"/>
        <v>0</v>
      </c>
      <c r="L100" s="19">
        <f t="shared" si="145"/>
        <v>1</v>
      </c>
      <c r="M100" s="19">
        <f t="shared" si="146"/>
        <v>0</v>
      </c>
      <c r="N100" s="19">
        <f t="shared" si="147"/>
        <v>0</v>
      </c>
      <c r="O100" s="20">
        <f t="shared" si="148"/>
        <v>0</v>
      </c>
      <c r="P100" s="19">
        <f t="shared" si="149"/>
        <v>100</v>
      </c>
      <c r="Q100" s="19">
        <f t="shared" si="150"/>
        <v>0</v>
      </c>
      <c r="R100" s="19">
        <f t="shared" si="151"/>
        <v>0</v>
      </c>
      <c r="S100" s="20">
        <f t="shared" si="152"/>
        <v>0</v>
      </c>
      <c r="T100" s="21">
        <f t="shared" si="153"/>
        <v>27.022493109823241</v>
      </c>
      <c r="U100" s="21">
        <f t="shared" si="154"/>
        <v>0</v>
      </c>
      <c r="V100" s="21">
        <f t="shared" si="155"/>
        <v>0</v>
      </c>
      <c r="W100" s="174" t="str">
        <f t="shared" si="156"/>
        <v xml:space="preserve">
GoB</v>
      </c>
      <c r="X100" s="33">
        <f t="shared" si="157"/>
        <v>0</v>
      </c>
      <c r="Y100" s="32">
        <f t="shared" si="158"/>
        <v>3</v>
      </c>
      <c r="Z100" s="32">
        <f t="shared" si="159"/>
        <v>0</v>
      </c>
      <c r="AA100" s="32">
        <f t="shared" si="160"/>
        <v>2</v>
      </c>
      <c r="AB100" s="32">
        <f t="shared" si="161"/>
        <v>1</v>
      </c>
      <c r="AC100" s="32">
        <f t="shared" si="162"/>
        <v>0</v>
      </c>
      <c r="AD100" s="32">
        <f t="shared" si="163"/>
        <v>0</v>
      </c>
      <c r="AE100" s="32">
        <f t="shared" si="164"/>
        <v>0</v>
      </c>
      <c r="AF100" s="32">
        <f t="shared" si="165"/>
        <v>0</v>
      </c>
      <c r="AG100" s="32">
        <f t="shared" si="166"/>
        <v>0</v>
      </c>
      <c r="AH100" s="32">
        <f t="shared" si="167"/>
        <v>0</v>
      </c>
      <c r="AI100" s="32">
        <f t="shared" si="168"/>
        <v>0</v>
      </c>
      <c r="AJ100" s="33">
        <f t="shared" si="169"/>
        <v>0</v>
      </c>
      <c r="AK100" s="32">
        <f t="shared" si="170"/>
        <v>32.407410169267159</v>
      </c>
      <c r="AL100" s="32">
        <f t="shared" si="171"/>
        <v>0</v>
      </c>
      <c r="AM100" s="32">
        <f t="shared" si="172"/>
        <v>62.482403616205559</v>
      </c>
      <c r="AN100" s="32">
        <f t="shared" si="173"/>
        <v>100</v>
      </c>
      <c r="AO100" s="32">
        <f t="shared" si="174"/>
        <v>0</v>
      </c>
      <c r="AP100" s="32">
        <f t="shared" si="175"/>
        <v>0</v>
      </c>
      <c r="AQ100" s="32">
        <f t="shared" si="176"/>
        <v>0</v>
      </c>
      <c r="AR100" s="32">
        <f t="shared" si="177"/>
        <v>0</v>
      </c>
      <c r="AS100" s="32">
        <f t="shared" si="178"/>
        <v>0</v>
      </c>
      <c r="AT100" s="32">
        <f t="shared" si="179"/>
        <v>0</v>
      </c>
      <c r="AU100" s="32">
        <f t="shared" si="180"/>
        <v>0</v>
      </c>
      <c r="AV100" s="7">
        <f t="array" ref="AV100">_xlfn.IFS(BK100=0,0,BK100&gt;0,(LOG(0.01*BZ100/10^-BK100)))</f>
        <v>0</v>
      </c>
      <c r="AW100" s="8">
        <f t="array" ref="AW100">_xlfn.IFS(BL100=0,0,BL100&gt;0,(LOG(0.01*CA100/10^-BL100)))</f>
        <v>8.757290180062375</v>
      </c>
      <c r="AX100" s="8">
        <f t="array" ref="AX100">_xlfn.IFS(BM100=0,0,BM100&gt;0,(LOG(0.01*CB100/10^-BM100)))</f>
        <v>0</v>
      </c>
      <c r="AY100" s="8">
        <f t="array" ref="AY100">_xlfn.IFS(BN100=0,0,BN100&gt;0,(LOG(0.01*CC100/10^-BN100)))</f>
        <v>16.884303212041097</v>
      </c>
      <c r="AZ100" s="8">
        <f t="array" ref="AZ100">_xlfn.IFS(BO100=0,0,BO100&gt;0,(LOG(0.01*CD100/10^-BO100)))</f>
        <v>27.022493109823241</v>
      </c>
      <c r="BA100" s="8">
        <f t="array" ref="BA100">_xlfn.IFS(BP100=0,0,BP100&gt;0,(LOG(0.01*CE100/10^-BP100)))</f>
        <v>0</v>
      </c>
      <c r="BB100" s="8">
        <f t="array" ref="BB100">_xlfn.IFS(BQ100=0,0,BQ100&gt;0,(LOG(0.01*CF100/10^-BQ100)))</f>
        <v>0</v>
      </c>
      <c r="BC100" s="8">
        <f t="array" ref="BC100">_xlfn.IFS(BR100=0,0,BR100&gt;0,(LOG(0.01*CG100/10^-BR100)))</f>
        <v>0</v>
      </c>
      <c r="BD100" s="8">
        <f t="array" ref="BD100">_xlfn.IFS(BS100=0,0,BS100&gt;0,(LOG(0.01*CH100/10^-BS100)))</f>
        <v>0</v>
      </c>
      <c r="BE100" s="8">
        <f t="array" ref="BE100">_xlfn.IFS(BT100=0,0,BT100&gt;0,(LOG(0.01*CI100/10^-BT100)))</f>
        <v>0</v>
      </c>
      <c r="BF100" s="8">
        <f t="array" ref="BF100">_xlfn.IFS(BU100=0,0,BU100&gt;0,(LOG(0.01*CJ100/10^-BU100)))</f>
        <v>0</v>
      </c>
      <c r="BG100" s="8">
        <f t="array" ref="BG100">_xlfn.IFS(BV100=0,0,BV100&gt;0,(LOG(0.01*CK100/10^-BV100)))</f>
        <v>0</v>
      </c>
      <c r="BH100" s="8">
        <f t="array" ref="BH100">_xlfn.IFS(BW100=0,0,BW100&gt;0,(LOG(0.01*CL100/10^-BW100)))</f>
        <v>0</v>
      </c>
      <c r="BI100" s="8">
        <f t="array" ref="BI100">_xlfn.IFS(BX100=0,0,BX100&gt;0,(LOG(0.01*CM100/10^-BX100)))</f>
        <v>0</v>
      </c>
      <c r="BJ100" s="8">
        <f t="array" ref="BJ100">_xlfn.IFS(BY100=0,0,BY100&gt;0,(LOG(0.01*CN100/10^-BY100)))</f>
        <v>0</v>
      </c>
      <c r="BK100" s="33">
        <f t="shared" si="112"/>
        <v>0</v>
      </c>
      <c r="BL100" s="32">
        <f t="shared" si="113"/>
        <v>10.096424702058505</v>
      </c>
      <c r="BM100" s="32">
        <f t="shared" si="114"/>
        <v>0</v>
      </c>
      <c r="BN100" s="32">
        <f t="shared" si="115"/>
        <v>18.163978494623652</v>
      </c>
      <c r="BO100" s="32">
        <f t="shared" si="116"/>
        <v>28.337378640776702</v>
      </c>
      <c r="BP100" s="32">
        <f t="shared" si="117"/>
        <v>0</v>
      </c>
      <c r="BQ100" s="32">
        <f t="shared" si="118"/>
        <v>0</v>
      </c>
      <c r="BR100" s="32">
        <f t="shared" si="119"/>
        <v>0</v>
      </c>
      <c r="BS100" s="32">
        <f t="shared" si="120"/>
        <v>0</v>
      </c>
      <c r="BT100" s="32">
        <f t="shared" si="121"/>
        <v>0</v>
      </c>
      <c r="BU100" s="32">
        <f t="shared" si="122"/>
        <v>0</v>
      </c>
      <c r="BV100" s="32">
        <f t="shared" si="123"/>
        <v>0</v>
      </c>
      <c r="BW100" s="32">
        <f t="shared" si="124"/>
        <v>0</v>
      </c>
      <c r="BX100" s="32">
        <f t="shared" si="125"/>
        <v>0</v>
      </c>
      <c r="BY100" s="32">
        <f t="shared" si="126"/>
        <v>0</v>
      </c>
      <c r="BZ100" s="31"/>
      <c r="CA100" s="30">
        <v>4.58</v>
      </c>
      <c r="CB100" s="30"/>
      <c r="CC100" s="30">
        <v>5.2519999999999998</v>
      </c>
      <c r="CD100" s="30">
        <v>4.843</v>
      </c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160"/>
      <c r="CQ100" s="161">
        <v>93.19</v>
      </c>
      <c r="CR100" s="161"/>
      <c r="CS100" s="161">
        <v>67.569999999999993</v>
      </c>
      <c r="CT100" s="161">
        <v>140.1</v>
      </c>
      <c r="CU100" s="161"/>
      <c r="CV100" s="161"/>
      <c r="CW100" s="161"/>
      <c r="CX100" s="161"/>
      <c r="CY100" s="161"/>
      <c r="CZ100" s="161"/>
      <c r="DA100" s="161"/>
      <c r="DB100" s="161"/>
      <c r="DC100" s="161"/>
      <c r="DD100" s="161"/>
      <c r="DE100" s="206" t="str">
        <f>IF(VLOOKUP($A100,'B-Ligands'!$A:$G,3,FALSE)="","",VLOOKUP($A100,'B-Ligands'!$A:$G,3,FALSE))</f>
        <v/>
      </c>
      <c r="DF100" s="207" t="str">
        <f>IF(VLOOKUP($A100,'B-Ligands'!$A:$G,4,FALSE)="","",VLOOKUP($A100,'B-Ligands'!$A:$G,4,FALSE))</f>
        <v>Glutamate</v>
      </c>
      <c r="DG100" s="160">
        <v>12.809733185944987</v>
      </c>
      <c r="DH100" s="161">
        <v>11.241917687672283</v>
      </c>
      <c r="DI100" s="161">
        <v>13.818863473910431</v>
      </c>
      <c r="DJ100" s="161">
        <v>10.158791585607874</v>
      </c>
      <c r="DK100" s="161">
        <v>7.6607850516820646</v>
      </c>
      <c r="DL100" s="161">
        <v>8.4729655455664936</v>
      </c>
      <c r="DM100" s="161">
        <v>8.9890628274777828</v>
      </c>
      <c r="DN100" s="161">
        <v>8.6814953217081499</v>
      </c>
      <c r="DO100" s="161">
        <v>10.299356801312886</v>
      </c>
      <c r="DP100" s="161">
        <v>7.2409991428541192</v>
      </c>
      <c r="DQ100" s="161">
        <v>11.185521796808853</v>
      </c>
      <c r="DR100" s="161">
        <v>28.171145092606377</v>
      </c>
      <c r="DS100" s="161">
        <v>22.824688812876804</v>
      </c>
      <c r="DT100" s="161">
        <v>7.310991515942713</v>
      </c>
      <c r="DU100" s="161">
        <v>23.888908166530367</v>
      </c>
      <c r="DV100" s="75">
        <f t="shared" si="127"/>
        <v>0</v>
      </c>
      <c r="DW100" s="76">
        <f t="shared" si="128"/>
        <v>8.2895109703739198</v>
      </c>
      <c r="DX100" s="76">
        <f t="shared" si="129"/>
        <v>0</v>
      </c>
      <c r="DY100" s="76">
        <f t="shared" si="130"/>
        <v>6.6513816560354986</v>
      </c>
      <c r="DZ100" s="76">
        <f t="shared" si="131"/>
        <v>18.287942952953429</v>
      </c>
      <c r="EA100" s="76">
        <f t="shared" si="132"/>
        <v>0</v>
      </c>
      <c r="EB100" s="76">
        <f t="shared" si="133"/>
        <v>0</v>
      </c>
      <c r="EC100" s="76">
        <f t="shared" si="134"/>
        <v>0</v>
      </c>
      <c r="ED100" s="76">
        <f t="shared" si="135"/>
        <v>0</v>
      </c>
      <c r="EE100" s="76">
        <f t="shared" si="136"/>
        <v>0</v>
      </c>
      <c r="EF100" s="76">
        <f t="shared" si="137"/>
        <v>0</v>
      </c>
      <c r="EG100" s="76">
        <f t="shared" si="138"/>
        <v>0</v>
      </c>
      <c r="EH100" s="76">
        <f t="shared" si="139"/>
        <v>0</v>
      </c>
      <c r="EI100" s="76">
        <f t="shared" si="140"/>
        <v>0</v>
      </c>
      <c r="EJ100" s="76">
        <f t="shared" si="141"/>
        <v>0</v>
      </c>
    </row>
    <row r="101" spans="1:140" s="29" customFormat="1" x14ac:dyDescent="0.2">
      <c r="A101" s="35" t="s">
        <v>48</v>
      </c>
      <c r="B101" t="str">
        <f>IF(VLOOKUP($A101,'B-Ligands'!$A:$G,5,FALSE)="","",VLOOKUP($A101,'B-Ligands'!$A:$G,5,FALSE))</f>
        <v>Guide To Pharmacology</v>
      </c>
      <c r="C101" s="19">
        <f>IF(VLOOKUP($A101,'B-Ligands'!$A:$G,6,FALSE)="","",VLOOKUP($A101,'B-Ligands'!$A:$G,6,FALSE))</f>
        <v>611</v>
      </c>
      <c r="D101" t="str">
        <f>IF(VLOOKUP($A101,'B-Ligands'!$A:$G,7,FALSE)="","",VLOOKUP($A101,'B-Ligands'!$A:$G,7,FALSE))</f>
        <v>Phys</v>
      </c>
      <c r="E101" s="20">
        <f t="shared" si="181"/>
        <v>1</v>
      </c>
      <c r="F101" s="19" t="str">
        <f t="shared" si="182"/>
        <v/>
      </c>
      <c r="G101" s="19" t="str">
        <f t="shared" si="183"/>
        <v/>
      </c>
      <c r="H101" s="19" t="str">
        <f t="shared" si="184"/>
        <v/>
      </c>
      <c r="I101" s="238">
        <f t="shared" si="142"/>
        <v>1</v>
      </c>
      <c r="J101" s="174" t="str">
        <f t="shared" si="143"/>
        <v xml:space="preserve">
Gs
</v>
      </c>
      <c r="K101" s="20">
        <f t="shared" si="144"/>
        <v>1</v>
      </c>
      <c r="L101" s="19">
        <f t="shared" si="145"/>
        <v>0</v>
      </c>
      <c r="M101" s="19">
        <f t="shared" si="146"/>
        <v>0</v>
      </c>
      <c r="N101" s="19">
        <f t="shared" si="147"/>
        <v>0</v>
      </c>
      <c r="O101" s="20">
        <f t="shared" si="148"/>
        <v>100</v>
      </c>
      <c r="P101" s="19">
        <f t="shared" si="149"/>
        <v>0</v>
      </c>
      <c r="Q101" s="19">
        <f t="shared" si="150"/>
        <v>0</v>
      </c>
      <c r="R101" s="19">
        <f t="shared" si="151"/>
        <v>0</v>
      </c>
      <c r="S101" s="20">
        <f t="shared" si="152"/>
        <v>98.771881320190104</v>
      </c>
      <c r="T101" s="21">
        <f t="shared" si="153"/>
        <v>0</v>
      </c>
      <c r="U101" s="21">
        <f t="shared" si="154"/>
        <v>0</v>
      </c>
      <c r="V101" s="21">
        <f t="shared" si="155"/>
        <v>0</v>
      </c>
      <c r="W101" s="174" t="str">
        <f t="shared" si="156"/>
        <v xml:space="preserve">
GsL</v>
      </c>
      <c r="X101" s="33">
        <f t="shared" si="157"/>
        <v>1</v>
      </c>
      <c r="Y101" s="32">
        <f t="shared" si="158"/>
        <v>0</v>
      </c>
      <c r="Z101" s="32">
        <f t="shared" si="159"/>
        <v>0</v>
      </c>
      <c r="AA101" s="32">
        <f t="shared" si="160"/>
        <v>0</v>
      </c>
      <c r="AB101" s="32">
        <f t="shared" si="161"/>
        <v>0</v>
      </c>
      <c r="AC101" s="32">
        <f t="shared" si="162"/>
        <v>0</v>
      </c>
      <c r="AD101" s="32">
        <f t="shared" si="163"/>
        <v>0</v>
      </c>
      <c r="AE101" s="32">
        <f t="shared" si="164"/>
        <v>0</v>
      </c>
      <c r="AF101" s="32">
        <f t="shared" si="165"/>
        <v>0</v>
      </c>
      <c r="AG101" s="32">
        <f t="shared" si="166"/>
        <v>0</v>
      </c>
      <c r="AH101" s="32">
        <f t="shared" si="167"/>
        <v>0</v>
      </c>
      <c r="AI101" s="32">
        <f t="shared" si="168"/>
        <v>0</v>
      </c>
      <c r="AJ101" s="33">
        <f t="shared" si="169"/>
        <v>100</v>
      </c>
      <c r="AK101" s="32">
        <f t="shared" si="170"/>
        <v>0</v>
      </c>
      <c r="AL101" s="32">
        <f t="shared" si="171"/>
        <v>0</v>
      </c>
      <c r="AM101" s="32">
        <f t="shared" si="172"/>
        <v>0</v>
      </c>
      <c r="AN101" s="32">
        <f t="shared" si="173"/>
        <v>0</v>
      </c>
      <c r="AO101" s="32">
        <f t="shared" si="174"/>
        <v>0</v>
      </c>
      <c r="AP101" s="32">
        <f t="shared" si="175"/>
        <v>0</v>
      </c>
      <c r="AQ101" s="32">
        <f t="shared" si="176"/>
        <v>0</v>
      </c>
      <c r="AR101" s="32">
        <f t="shared" si="177"/>
        <v>0</v>
      </c>
      <c r="AS101" s="32">
        <f t="shared" si="178"/>
        <v>0</v>
      </c>
      <c r="AT101" s="32">
        <f t="shared" si="179"/>
        <v>0</v>
      </c>
      <c r="AU101" s="32">
        <f t="shared" si="180"/>
        <v>0</v>
      </c>
      <c r="AV101" s="7">
        <f t="array" ref="AV101">_xlfn.IFS(BK101=0,0,BK101&gt;0,(LOG(0.01*BZ101/10^-BK101)))</f>
        <v>98.771881320190104</v>
      </c>
      <c r="AW101" s="8">
        <f t="array" ref="AW101">_xlfn.IFS(BL101=0,0,BL101&gt;0,(LOG(0.01*CA101/10^-BL101)))</f>
        <v>0</v>
      </c>
      <c r="AX101" s="8">
        <f t="array" ref="AX101">_xlfn.IFS(BM101=0,0,BM101&gt;0,(LOG(0.01*CB101/10^-BM101)))</f>
        <v>0</v>
      </c>
      <c r="AY101" s="8">
        <f t="array" ref="AY101">_xlfn.IFS(BN101=0,0,BN101&gt;0,(LOG(0.01*CC101/10^-BN101)))</f>
        <v>0</v>
      </c>
      <c r="AZ101" s="8">
        <f t="array" ref="AZ101">_xlfn.IFS(BO101=0,0,BO101&gt;0,(LOG(0.01*CD101/10^-BO101)))</f>
        <v>0</v>
      </c>
      <c r="BA101" s="8">
        <f t="array" ref="BA101">_xlfn.IFS(BP101=0,0,BP101&gt;0,(LOG(0.01*CE101/10^-BP101)))</f>
        <v>0</v>
      </c>
      <c r="BB101" s="8">
        <f t="array" ref="BB101">_xlfn.IFS(BQ101=0,0,BQ101&gt;0,(LOG(0.01*CF101/10^-BQ101)))</f>
        <v>0</v>
      </c>
      <c r="BC101" s="8">
        <f t="array" ref="BC101">_xlfn.IFS(BR101=0,0,BR101&gt;0,(LOG(0.01*CG101/10^-BR101)))</f>
        <v>0</v>
      </c>
      <c r="BD101" s="8">
        <f t="array" ref="BD101">_xlfn.IFS(BS101=0,0,BS101&gt;0,(LOG(0.01*CH101/10^-BS101)))</f>
        <v>0</v>
      </c>
      <c r="BE101" s="8">
        <f t="array" ref="BE101">_xlfn.IFS(BT101=0,0,BT101&gt;0,(LOG(0.01*CI101/10^-BT101)))</f>
        <v>0</v>
      </c>
      <c r="BF101" s="8">
        <f t="array" ref="BF101">_xlfn.IFS(BU101=0,0,BU101&gt;0,(LOG(0.01*CJ101/10^-BU101)))</f>
        <v>0</v>
      </c>
      <c r="BG101" s="8">
        <f t="array" ref="BG101">_xlfn.IFS(BV101=0,0,BV101&gt;0,(LOG(0.01*CK101/10^-BV101)))</f>
        <v>0</v>
      </c>
      <c r="BH101" s="8">
        <f t="array" ref="BH101">_xlfn.IFS(BW101=0,0,BW101&gt;0,(LOG(0.01*CL101/10^-BW101)))</f>
        <v>0</v>
      </c>
      <c r="BI101" s="8">
        <f t="array" ref="BI101">_xlfn.IFS(BX101=0,0,BX101&gt;0,(LOG(0.01*CM101/10^-BX101)))</f>
        <v>0</v>
      </c>
      <c r="BJ101" s="8">
        <f t="array" ref="BJ101">_xlfn.IFS(BY101=0,0,BY101&gt;0,(LOG(0.01*CN101/10^-BY101)))</f>
        <v>0</v>
      </c>
      <c r="BK101" s="33">
        <f t="shared" si="112"/>
        <v>100</v>
      </c>
      <c r="BL101" s="32">
        <f t="shared" si="113"/>
        <v>0</v>
      </c>
      <c r="BM101" s="32">
        <f t="shared" si="114"/>
        <v>0</v>
      </c>
      <c r="BN101" s="32">
        <f t="shared" si="115"/>
        <v>0</v>
      </c>
      <c r="BO101" s="32">
        <f t="shared" si="116"/>
        <v>0</v>
      </c>
      <c r="BP101" s="32">
        <f t="shared" si="117"/>
        <v>0</v>
      </c>
      <c r="BQ101" s="32">
        <f t="shared" si="118"/>
        <v>0</v>
      </c>
      <c r="BR101" s="32">
        <f t="shared" si="119"/>
        <v>0</v>
      </c>
      <c r="BS101" s="32">
        <f t="shared" si="120"/>
        <v>0</v>
      </c>
      <c r="BT101" s="32">
        <f t="shared" si="121"/>
        <v>0</v>
      </c>
      <c r="BU101" s="32">
        <f t="shared" si="122"/>
        <v>0</v>
      </c>
      <c r="BV101" s="32">
        <f t="shared" si="123"/>
        <v>0</v>
      </c>
      <c r="BW101" s="32">
        <f t="shared" si="124"/>
        <v>0</v>
      </c>
      <c r="BX101" s="32">
        <f t="shared" si="125"/>
        <v>0</v>
      </c>
      <c r="BY101" s="32">
        <f t="shared" si="126"/>
        <v>0</v>
      </c>
      <c r="BZ101" s="38">
        <v>5.9139999999999997</v>
      </c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0"/>
      <c r="CP101" s="158">
        <v>65.319999999999993</v>
      </c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206" t="str">
        <f>IF(VLOOKUP($A101,'B-Ligands'!$A:$G,3,FALSE)="","",VLOOKUP($A101,'B-Ligands'!$A:$G,3,FALSE))</f>
        <v/>
      </c>
      <c r="DF101" s="207" t="str">
        <f>IF(VLOOKUP($A101,'B-Ligands'!$A:$G,4,FALSE)="","",VLOOKUP($A101,'B-Ligands'!$A:$G,4,FALSE))</f>
        <v>Litocholic acid</v>
      </c>
      <c r="DG101" s="158">
        <v>2.7794049864884118</v>
      </c>
      <c r="DH101" s="159">
        <v>13.215061424817764</v>
      </c>
      <c r="DI101" s="159">
        <v>4.9566511180934194</v>
      </c>
      <c r="DJ101" s="159">
        <v>15.671218614643861</v>
      </c>
      <c r="DK101" s="159">
        <v>14.468840812143821</v>
      </c>
      <c r="DL101" s="159">
        <v>1.9950172254486049</v>
      </c>
      <c r="DM101" s="159">
        <v>3.8786338702779481</v>
      </c>
      <c r="DN101" s="159">
        <v>6.2517586202249076</v>
      </c>
      <c r="DO101" s="159">
        <v>4.6764759600432653</v>
      </c>
      <c r="DP101" s="159">
        <v>8.3032015155785626</v>
      </c>
      <c r="DQ101" s="159">
        <v>4.3638726065264004</v>
      </c>
      <c r="DR101" s="159">
        <v>3.4156325111031984</v>
      </c>
      <c r="DS101" s="159">
        <v>18.551002685550301</v>
      </c>
      <c r="DT101" s="159">
        <v>3.6166535357088354</v>
      </c>
      <c r="DU101" s="159">
        <v>12.412896466169558</v>
      </c>
      <c r="DV101" s="75">
        <f t="shared" si="127"/>
        <v>23.50143297487832</v>
      </c>
      <c r="DW101" s="76">
        <f t="shared" si="128"/>
        <v>0</v>
      </c>
      <c r="DX101" s="76">
        <f t="shared" si="129"/>
        <v>0</v>
      </c>
      <c r="DY101" s="76">
        <f t="shared" si="130"/>
        <v>0</v>
      </c>
      <c r="DZ101" s="76">
        <f t="shared" si="131"/>
        <v>0</v>
      </c>
      <c r="EA101" s="76">
        <f t="shared" si="132"/>
        <v>0</v>
      </c>
      <c r="EB101" s="76">
        <f t="shared" si="133"/>
        <v>0</v>
      </c>
      <c r="EC101" s="76">
        <f t="shared" si="134"/>
        <v>0</v>
      </c>
      <c r="ED101" s="76">
        <f t="shared" si="135"/>
        <v>0</v>
      </c>
      <c r="EE101" s="76">
        <f t="shared" si="136"/>
        <v>0</v>
      </c>
      <c r="EF101" s="76">
        <f t="shared" si="137"/>
        <v>0</v>
      </c>
      <c r="EG101" s="76">
        <f t="shared" si="138"/>
        <v>0</v>
      </c>
      <c r="EH101" s="76">
        <f t="shared" si="139"/>
        <v>0</v>
      </c>
      <c r="EI101" s="76">
        <f t="shared" si="140"/>
        <v>0</v>
      </c>
      <c r="EJ101" s="76">
        <f t="shared" si="141"/>
        <v>0</v>
      </c>
    </row>
    <row r="102" spans="1:140" x14ac:dyDescent="0.2">
      <c r="AV102" s="7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1:140" x14ac:dyDescent="0.2">
      <c r="AV103" s="7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1:140" x14ac:dyDescent="0.2">
      <c r="AV104" s="7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1:140" x14ac:dyDescent="0.2">
      <c r="AV105" s="7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1:140" x14ac:dyDescent="0.2">
      <c r="AV106" s="7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</sheetData>
  <conditionalFormatting sqref="K1:N1048576">
    <cfRule type="cellIs" dxfId="19" priority="2" operator="equal">
      <formula>1</formula>
    </cfRule>
  </conditionalFormatting>
  <conditionalFormatting sqref="DV2:EJ1048576">
    <cfRule type="cellIs" dxfId="18" priority="8" operator="lessThan">
      <formula>1.35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CX5"/>
  <sheetViews>
    <sheetView zoomScale="160" zoomScaleNormal="160" workbookViewId="0">
      <pane xSplit="1" ySplit="1" topLeftCell="R2" activePane="bottomRight" state="frozen"/>
      <selection activeCell="I1" sqref="I1"/>
      <selection pane="topRight" activeCell="I1" sqref="I1"/>
      <selection pane="bottomLeft" activeCell="I1" sqref="I1"/>
      <selection pane="bottomRight" activeCell="J2" sqref="J2"/>
    </sheetView>
  </sheetViews>
  <sheetFormatPr baseColWidth="10" defaultRowHeight="16" x14ac:dyDescent="0.2"/>
  <cols>
    <col min="1" max="1" width="8.6640625" bestFit="1" customWidth="1"/>
    <col min="2" max="2" width="7.1640625" bestFit="1" customWidth="1"/>
    <col min="3" max="3" width="8.33203125" style="19" bestFit="1" customWidth="1"/>
    <col min="4" max="4" width="5.83203125" bestFit="1" customWidth="1"/>
    <col min="5" max="5" width="5.33203125" style="1" bestFit="1" customWidth="1"/>
    <col min="6" max="6" width="5.33203125" bestFit="1" customWidth="1"/>
    <col min="7" max="7" width="6.33203125" bestFit="1" customWidth="1"/>
    <col min="8" max="8" width="7.33203125" bestFit="1" customWidth="1"/>
    <col min="9" max="9" width="7.33203125" style="175" customWidth="1"/>
    <col min="10" max="10" width="8.33203125" style="175" bestFit="1" customWidth="1"/>
    <col min="11" max="11" width="5.33203125" style="1" bestFit="1" customWidth="1"/>
    <col min="12" max="12" width="5.33203125" bestFit="1" customWidth="1"/>
    <col min="13" max="13" width="6.33203125" bestFit="1" customWidth="1"/>
    <col min="14" max="14" width="7.33203125" bestFit="1" customWidth="1"/>
    <col min="15" max="15" width="10" style="20" bestFit="1" customWidth="1"/>
    <col min="16" max="17" width="10" style="19" bestFit="1" customWidth="1"/>
    <col min="18" max="18" width="11" style="19" bestFit="1" customWidth="1"/>
    <col min="19" max="19" width="9" style="1" bestFit="1" customWidth="1"/>
    <col min="20" max="20" width="9" bestFit="1" customWidth="1"/>
    <col min="21" max="21" width="10" bestFit="1" customWidth="1"/>
    <col min="22" max="22" width="11" bestFit="1" customWidth="1"/>
    <col min="23" max="23" width="7.6640625" style="176" bestFit="1" customWidth="1"/>
    <col min="24" max="24" width="5.33203125" style="26" bestFit="1" customWidth="1"/>
    <col min="25" max="32" width="5.33203125" style="25" bestFit="1" customWidth="1"/>
    <col min="33" max="33" width="6" style="25" customWidth="1"/>
    <col min="34" max="38" width="5.33203125" style="25" bestFit="1" customWidth="1"/>
    <col min="39" max="39" width="7.83203125" style="26" customWidth="1"/>
    <col min="40" max="53" width="7.83203125" style="25" customWidth="1"/>
    <col min="54" max="54" width="9" style="22" customWidth="1"/>
    <col min="55" max="68" width="9" style="21" customWidth="1"/>
    <col min="69" max="69" width="5.83203125" style="20" bestFit="1" customWidth="1"/>
    <col min="70" max="77" width="5.83203125" style="19" bestFit="1" customWidth="1"/>
    <col min="78" max="78" width="6" style="19" bestFit="1" customWidth="1"/>
    <col min="79" max="83" width="5.83203125" style="19" bestFit="1" customWidth="1"/>
    <col min="84" max="84" width="6.1640625" style="22" bestFit="1" customWidth="1"/>
    <col min="85" max="98" width="6.1640625" style="21" bestFit="1" customWidth="1"/>
    <col min="100" max="100" width="8.1640625" style="206" customWidth="1"/>
    <col min="101" max="101" width="7.83203125" style="207" customWidth="1"/>
    <col min="102" max="102" width="10.83203125" style="207"/>
  </cols>
  <sheetData>
    <row r="1" spans="1:102" s="138" customFormat="1" ht="64" x14ac:dyDescent="0.2">
      <c r="A1" s="196" t="s">
        <v>2752</v>
      </c>
      <c r="B1" s="196" t="s">
        <v>5578</v>
      </c>
      <c r="C1" s="177" t="s">
        <v>5579</v>
      </c>
      <c r="D1" s="196" t="s">
        <v>5336</v>
      </c>
      <c r="E1" s="199" t="s">
        <v>5582</v>
      </c>
      <c r="F1" s="204" t="s">
        <v>5583</v>
      </c>
      <c r="G1" s="204" t="s">
        <v>5584</v>
      </c>
      <c r="H1" s="200" t="s">
        <v>5585</v>
      </c>
      <c r="I1" s="198" t="s">
        <v>5586</v>
      </c>
      <c r="J1" s="198" t="s">
        <v>5587</v>
      </c>
      <c r="K1" s="199" t="s">
        <v>5331</v>
      </c>
      <c r="L1" s="204" t="s">
        <v>5332</v>
      </c>
      <c r="M1" s="200" t="s">
        <v>5333</v>
      </c>
      <c r="N1" s="200" t="s">
        <v>5334</v>
      </c>
      <c r="O1" s="201" t="s">
        <v>5322</v>
      </c>
      <c r="P1" s="202" t="s">
        <v>5323</v>
      </c>
      <c r="Q1" s="203" t="s">
        <v>5324</v>
      </c>
      <c r="R1" s="203" t="s">
        <v>5325</v>
      </c>
      <c r="S1" s="199" t="s">
        <v>5302</v>
      </c>
      <c r="T1" s="204" t="s">
        <v>5303</v>
      </c>
      <c r="U1" s="204" t="s">
        <v>5304</v>
      </c>
      <c r="V1" s="200" t="s">
        <v>5305</v>
      </c>
      <c r="W1" s="173" t="s">
        <v>5330</v>
      </c>
      <c r="X1" s="178" t="s">
        <v>5306</v>
      </c>
      <c r="Y1" s="183" t="s">
        <v>5290</v>
      </c>
      <c r="Z1" s="179" t="s">
        <v>5307</v>
      </c>
      <c r="AA1" s="178" t="s">
        <v>5291</v>
      </c>
      <c r="AB1" s="179" t="s">
        <v>5292</v>
      </c>
      <c r="AC1" s="179" t="s">
        <v>5309</v>
      </c>
      <c r="AD1" s="179" t="s">
        <v>5293</v>
      </c>
      <c r="AE1" s="179" t="s">
        <v>5294</v>
      </c>
      <c r="AF1" s="179" t="s">
        <v>5295</v>
      </c>
      <c r="AG1" s="179" t="s">
        <v>5308</v>
      </c>
      <c r="AH1" s="178" t="s">
        <v>5296</v>
      </c>
      <c r="AI1" s="179" t="s">
        <v>5297</v>
      </c>
      <c r="AJ1" s="179" t="s">
        <v>5299</v>
      </c>
      <c r="AK1" s="178" t="s">
        <v>5300</v>
      </c>
      <c r="AL1" s="179" t="s">
        <v>5301</v>
      </c>
      <c r="AM1" s="178" t="s">
        <v>5326</v>
      </c>
      <c r="AN1" s="183" t="s">
        <v>5310</v>
      </c>
      <c r="AO1" s="179" t="s">
        <v>5327</v>
      </c>
      <c r="AP1" s="178" t="s">
        <v>5311</v>
      </c>
      <c r="AQ1" s="179" t="s">
        <v>5312</v>
      </c>
      <c r="AR1" s="179" t="s">
        <v>5328</v>
      </c>
      <c r="AS1" s="179" t="s">
        <v>5313</v>
      </c>
      <c r="AT1" s="179" t="s">
        <v>5314</v>
      </c>
      <c r="AU1" s="179" t="s">
        <v>5315</v>
      </c>
      <c r="AV1" s="179" t="s">
        <v>5329</v>
      </c>
      <c r="AW1" s="178" t="s">
        <v>5316</v>
      </c>
      <c r="AX1" s="179" t="s">
        <v>5317</v>
      </c>
      <c r="AY1" s="179" t="s">
        <v>5319</v>
      </c>
      <c r="AZ1" s="178" t="s">
        <v>5320</v>
      </c>
      <c r="BA1" s="179" t="s">
        <v>5321</v>
      </c>
      <c r="BB1" s="178" t="s">
        <v>2775</v>
      </c>
      <c r="BC1" s="183" t="s">
        <v>2776</v>
      </c>
      <c r="BD1" s="179" t="s">
        <v>2777</v>
      </c>
      <c r="BE1" s="178" t="s">
        <v>2778</v>
      </c>
      <c r="BF1" s="179" t="s">
        <v>2779</v>
      </c>
      <c r="BG1" s="179" t="s">
        <v>2780</v>
      </c>
      <c r="BH1" s="179" t="s">
        <v>2781</v>
      </c>
      <c r="BI1" s="179" t="s">
        <v>2782</v>
      </c>
      <c r="BJ1" s="179" t="s">
        <v>2783</v>
      </c>
      <c r="BK1" s="179" t="s">
        <v>2763</v>
      </c>
      <c r="BL1" s="178" t="s">
        <v>2784</v>
      </c>
      <c r="BM1" s="179" t="s">
        <v>2785</v>
      </c>
      <c r="BN1" s="179" t="s">
        <v>2786</v>
      </c>
      <c r="BO1" s="178" t="s">
        <v>2787</v>
      </c>
      <c r="BP1" s="179" t="s">
        <v>2788</v>
      </c>
      <c r="BQ1" s="184" t="s">
        <v>2789</v>
      </c>
      <c r="BR1" s="185" t="s">
        <v>2790</v>
      </c>
      <c r="BS1" s="185" t="s">
        <v>2791</v>
      </c>
      <c r="BT1" s="185" t="s">
        <v>2792</v>
      </c>
      <c r="BU1" s="185" t="s">
        <v>2793</v>
      </c>
      <c r="BV1" s="185" t="s">
        <v>2794</v>
      </c>
      <c r="BW1" s="185" t="s">
        <v>2795</v>
      </c>
      <c r="BX1" s="185" t="s">
        <v>2796</v>
      </c>
      <c r="BY1" s="185" t="s">
        <v>2797</v>
      </c>
      <c r="BZ1" s="185" t="s">
        <v>2798</v>
      </c>
      <c r="CA1" s="184" t="s">
        <v>2799</v>
      </c>
      <c r="CB1" s="185" t="s">
        <v>2800</v>
      </c>
      <c r="CC1" s="185" t="s">
        <v>2801</v>
      </c>
      <c r="CD1" s="184" t="s">
        <v>2802</v>
      </c>
      <c r="CE1" s="185" t="s">
        <v>2803</v>
      </c>
      <c r="CF1" s="186" t="s">
        <v>2804</v>
      </c>
      <c r="CG1" s="187" t="s">
        <v>2805</v>
      </c>
      <c r="CH1" s="187" t="s">
        <v>2806</v>
      </c>
      <c r="CI1" s="187" t="s">
        <v>2807</v>
      </c>
      <c r="CJ1" s="187" t="s">
        <v>2808</v>
      </c>
      <c r="CK1" s="187" t="s">
        <v>2809</v>
      </c>
      <c r="CL1" s="187" t="s">
        <v>2810</v>
      </c>
      <c r="CM1" s="187" t="s">
        <v>2811</v>
      </c>
      <c r="CN1" s="187" t="s">
        <v>2812</v>
      </c>
      <c r="CO1" s="187" t="s">
        <v>2813</v>
      </c>
      <c r="CP1" s="186" t="s">
        <v>2814</v>
      </c>
      <c r="CQ1" s="187" t="s">
        <v>2815</v>
      </c>
      <c r="CR1" s="187" t="s">
        <v>2816</v>
      </c>
      <c r="CS1" s="186" t="s">
        <v>2817</v>
      </c>
      <c r="CT1" s="187" t="s">
        <v>2818</v>
      </c>
      <c r="CV1" s="205" t="s">
        <v>580</v>
      </c>
      <c r="CW1" s="205" t="s">
        <v>581</v>
      </c>
      <c r="CX1" s="218"/>
    </row>
    <row r="2" spans="1:102" x14ac:dyDescent="0.2">
      <c r="A2" s="44" t="s">
        <v>41</v>
      </c>
      <c r="B2" t="s">
        <v>2678</v>
      </c>
      <c r="C2" s="19">
        <v>479</v>
      </c>
      <c r="D2" t="s">
        <v>5337</v>
      </c>
      <c r="E2" s="20">
        <f>IF(S2&gt;0,1,"")</f>
        <v>1</v>
      </c>
      <c r="F2" s="19">
        <f t="shared" ref="F2:H2" si="0">IF(T2&gt;0,1,"")</f>
        <v>1</v>
      </c>
      <c r="G2" s="19">
        <f t="shared" si="0"/>
        <v>1</v>
      </c>
      <c r="H2" s="19" t="str">
        <f t="shared" si="0"/>
        <v/>
      </c>
      <c r="I2" s="238">
        <f>COUNTIF(K2:N2,"&gt;0")</f>
        <v>3</v>
      </c>
      <c r="J2" s="174" t="str">
        <f>SUBSTITUTE(SUBSTITUTE(INDEX(K$1:N$1,1,MATCH(1,K2:N2,0)),"Rank",""),"fam","")</f>
        <v xml:space="preserve">
Gs
</v>
      </c>
      <c r="K2" s="20">
        <f>IF(S2=0,0,_xlfn.RANK.EQ(S2,$S2:$V2,0))</f>
        <v>1</v>
      </c>
      <c r="L2" s="19">
        <f t="shared" ref="L2:N2" si="1">IF(T2=0,0,_xlfn.RANK.EQ(T2,$S2:$V2,0))</f>
        <v>3</v>
      </c>
      <c r="M2" s="19">
        <f t="shared" si="1"/>
        <v>2</v>
      </c>
      <c r="N2" s="19">
        <f t="shared" si="1"/>
        <v>0</v>
      </c>
      <c r="O2" s="20">
        <f>S2/MAX($S2:$V2)*100</f>
        <v>100</v>
      </c>
      <c r="P2" s="19">
        <f t="shared" ref="P2:R2" si="2">T2/MAX($S2:$V2)*100</f>
        <v>8.3040102784355287</v>
      </c>
      <c r="Q2" s="19">
        <f t="shared" si="2"/>
        <v>10.615152165475093</v>
      </c>
      <c r="R2" s="19">
        <f t="shared" si="2"/>
        <v>0</v>
      </c>
      <c r="S2" s="20">
        <f>MAX(AM2:AO2)</f>
        <v>79.84579575212824</v>
      </c>
      <c r="T2" s="21">
        <f>MAX(BE2:BK2)</f>
        <v>6.6304030861553676</v>
      </c>
      <c r="U2" s="21">
        <f>MAX(BL2:BN2)</f>
        <v>8.4757527168228606</v>
      </c>
      <c r="V2" s="21">
        <f>MAX(BO2:BP2)</f>
        <v>0</v>
      </c>
      <c r="W2" s="174" t="str">
        <f>SUBSTITUTE(INDEX(X$1:AL$1,1,MATCH(1,X2:AL2,0)),"Rank","")</f>
        <v xml:space="preserve">
G15</v>
      </c>
      <c r="X2" s="33">
        <f>IF(BB2=0,0,_xlfn.RANK.EQ(BB2,$BB2:$BP2,0))</f>
        <v>5</v>
      </c>
      <c r="Y2" s="32">
        <f t="shared" ref="Y2:AL2" si="3">IF(BC2=0,0,_xlfn.RANK.EQ(BC2,$BB2:$BP2,0))</f>
        <v>2</v>
      </c>
      <c r="Z2" s="32">
        <f t="shared" si="3"/>
        <v>2</v>
      </c>
      <c r="AA2" s="32">
        <f t="shared" si="3"/>
        <v>0</v>
      </c>
      <c r="AB2" s="32">
        <f t="shared" si="3"/>
        <v>4</v>
      </c>
      <c r="AC2" s="32">
        <f t="shared" si="3"/>
        <v>0</v>
      </c>
      <c r="AD2" s="32">
        <f t="shared" si="3"/>
        <v>7</v>
      </c>
      <c r="AE2" s="32">
        <f t="shared" si="3"/>
        <v>6</v>
      </c>
      <c r="AF2" s="32">
        <f t="shared" si="3"/>
        <v>8</v>
      </c>
      <c r="AG2" s="32">
        <f t="shared" si="3"/>
        <v>0</v>
      </c>
      <c r="AH2" s="32">
        <f t="shared" si="3"/>
        <v>0</v>
      </c>
      <c r="AI2" s="32">
        <f t="shared" si="3"/>
        <v>0</v>
      </c>
      <c r="AJ2" s="32">
        <f t="shared" si="3"/>
        <v>1</v>
      </c>
      <c r="AK2" s="32">
        <f t="shared" si="3"/>
        <v>0</v>
      </c>
      <c r="AL2" s="32">
        <f t="shared" si="3"/>
        <v>0</v>
      </c>
      <c r="AM2" s="33">
        <f>BB2/MAX($BB2:$BP2)*100</f>
        <v>75.575130631872341</v>
      </c>
      <c r="AN2" s="32">
        <f t="shared" ref="AN2:BA2" si="4">BC2/MAX($BB2:$BP2)*100</f>
        <v>79.84579575212824</v>
      </c>
      <c r="AO2" s="32">
        <f t="shared" si="4"/>
        <v>79.84579575212824</v>
      </c>
      <c r="AP2" s="32">
        <f t="shared" si="4"/>
        <v>0</v>
      </c>
      <c r="AQ2" s="32">
        <f t="shared" si="4"/>
        <v>78.227896774232192</v>
      </c>
      <c r="AR2" s="32">
        <f t="shared" si="4"/>
        <v>0</v>
      </c>
      <c r="AS2" s="32">
        <f t="shared" si="4"/>
        <v>64.178311958065834</v>
      </c>
      <c r="AT2" s="32">
        <f t="shared" si="4"/>
        <v>70.311235001682121</v>
      </c>
      <c r="AU2" s="32">
        <f t="shared" si="4"/>
        <v>63.716416564384183</v>
      </c>
      <c r="AV2" s="32">
        <f t="shared" si="4"/>
        <v>0</v>
      </c>
      <c r="AW2" s="32">
        <f t="shared" si="4"/>
        <v>0</v>
      </c>
      <c r="AX2" s="32">
        <f t="shared" si="4"/>
        <v>0</v>
      </c>
      <c r="AY2" s="32">
        <f t="shared" si="4"/>
        <v>100</v>
      </c>
      <c r="AZ2" s="32">
        <f t="shared" si="4"/>
        <v>0</v>
      </c>
      <c r="BA2" s="32">
        <f t="shared" si="4"/>
        <v>0</v>
      </c>
      <c r="BB2" s="7">
        <f>IF(BQ2=0,0,LOG(0.01*BQ2/10^-CF2))</f>
        <v>6.4055611877733458</v>
      </c>
      <c r="BC2" s="8">
        <f t="shared" ref="BC2:BP2" si="5">IF(BR2=0,0,LOG(0.01*BR2/10^-CG2))</f>
        <v>6.767532202729841</v>
      </c>
      <c r="BD2" s="8">
        <f t="shared" si="5"/>
        <v>6.767532202729841</v>
      </c>
      <c r="BE2" s="8">
        <f t="shared" si="5"/>
        <v>0</v>
      </c>
      <c r="BF2" s="8">
        <f t="shared" si="5"/>
        <v>6.6304030861553676</v>
      </c>
      <c r="BG2" s="8">
        <f t="shared" si="5"/>
        <v>0</v>
      </c>
      <c r="BH2" s="8">
        <f t="shared" si="5"/>
        <v>5.4395950193968163</v>
      </c>
      <c r="BI2" s="8">
        <f t="shared" si="5"/>
        <v>5.9594064108867784</v>
      </c>
      <c r="BJ2" s="8">
        <f t="shared" si="5"/>
        <v>5.4004459080179634</v>
      </c>
      <c r="BK2" s="8">
        <f t="shared" si="5"/>
        <v>0</v>
      </c>
      <c r="BL2" s="8">
        <f t="shared" si="5"/>
        <v>0</v>
      </c>
      <c r="BM2" s="8">
        <f t="shared" si="5"/>
        <v>0</v>
      </c>
      <c r="BN2" s="8">
        <f t="shared" si="5"/>
        <v>8.4757527168228606</v>
      </c>
      <c r="BO2" s="8">
        <f t="shared" si="5"/>
        <v>0</v>
      </c>
      <c r="BP2" s="8">
        <f t="shared" si="5"/>
        <v>0</v>
      </c>
      <c r="BQ2" s="48">
        <v>96.73</v>
      </c>
      <c r="BR2" s="47">
        <v>97.17</v>
      </c>
      <c r="BS2" s="49">
        <v>97.17</v>
      </c>
      <c r="BT2" s="47">
        <v>0</v>
      </c>
      <c r="BU2" s="49">
        <v>28.21</v>
      </c>
      <c r="BV2" s="47">
        <v>0</v>
      </c>
      <c r="BW2" s="47">
        <v>25.68</v>
      </c>
      <c r="BX2" s="47">
        <v>41.63</v>
      </c>
      <c r="BY2" s="49">
        <v>18.64</v>
      </c>
      <c r="BZ2" s="47">
        <v>0</v>
      </c>
      <c r="CA2" s="47">
        <v>0</v>
      </c>
      <c r="CB2" s="47">
        <v>0</v>
      </c>
      <c r="CC2" s="49">
        <v>51.97</v>
      </c>
      <c r="CD2" s="47">
        <v>0</v>
      </c>
      <c r="CE2" s="47">
        <v>0</v>
      </c>
      <c r="CF2" s="45">
        <v>6.42</v>
      </c>
      <c r="CG2" s="46">
        <v>6.78</v>
      </c>
      <c r="CH2" s="46">
        <v>6.78</v>
      </c>
      <c r="CI2" s="46">
        <v>0</v>
      </c>
      <c r="CJ2" s="46">
        <v>7.18</v>
      </c>
      <c r="CK2" s="46">
        <v>0</v>
      </c>
      <c r="CL2" s="46">
        <v>6.03</v>
      </c>
      <c r="CM2" s="46">
        <v>6.34</v>
      </c>
      <c r="CN2" s="46">
        <v>6.13</v>
      </c>
      <c r="CO2" s="46">
        <v>0</v>
      </c>
      <c r="CP2" s="46">
        <v>0</v>
      </c>
      <c r="CQ2" s="46">
        <v>0</v>
      </c>
      <c r="CR2" s="46">
        <v>8.76</v>
      </c>
      <c r="CS2" s="46">
        <v>0</v>
      </c>
      <c r="CT2" s="46">
        <v>0</v>
      </c>
      <c r="CV2" s="206" t="s">
        <v>2747</v>
      </c>
      <c r="CW2" s="207" t="s">
        <v>2750</v>
      </c>
    </row>
    <row r="3" spans="1:102" x14ac:dyDescent="0.2">
      <c r="A3" s="44" t="s">
        <v>179</v>
      </c>
      <c r="B3" t="s">
        <v>4</v>
      </c>
      <c r="C3" s="19">
        <v>5311318</v>
      </c>
      <c r="D3" t="s">
        <v>5338</v>
      </c>
      <c r="E3" s="20" t="str">
        <f t="shared" ref="E3:E5" si="6">IF(S3&gt;0,1,"")</f>
        <v/>
      </c>
      <c r="F3" s="19">
        <f t="shared" ref="F3:F5" si="7">IF(T3&gt;0,1,"")</f>
        <v>1</v>
      </c>
      <c r="G3" s="19">
        <f t="shared" ref="G3:G5" si="8">IF(U3&gt;0,1,"")</f>
        <v>1</v>
      </c>
      <c r="H3" s="19">
        <f t="shared" ref="H3:H5" si="9">IF(V3&gt;0,1,"")</f>
        <v>1</v>
      </c>
      <c r="I3" s="238">
        <f t="shared" ref="I3:I5" si="10">COUNTIF(K3:N3,"&gt;0")</f>
        <v>3</v>
      </c>
      <c r="J3" s="174" t="str">
        <f t="shared" ref="J3:J5" si="11">SUBSTITUTE(SUBSTITUTE(INDEX(K$1:N$1,1,MATCH(1,K3:N3,0)),"Rank",""),"fam","")</f>
        <v xml:space="preserve">
Gq/11
</v>
      </c>
      <c r="K3" s="20">
        <f t="shared" ref="K3:K5" si="12">IF(S3=0,0,_xlfn.RANK.EQ(S3,$S3:$V3,0))</f>
        <v>0</v>
      </c>
      <c r="L3" s="19">
        <f t="shared" ref="L3:L5" si="13">IF(T3=0,0,_xlfn.RANK.EQ(T3,$S3:$V3,0))</f>
        <v>2</v>
      </c>
      <c r="M3" s="19">
        <f t="shared" ref="M3:M5" si="14">IF(U3=0,0,_xlfn.RANK.EQ(U3,$S3:$V3,0))</f>
        <v>1</v>
      </c>
      <c r="N3" s="19">
        <f t="shared" ref="N3:N5" si="15">IF(V3=0,0,_xlfn.RANK.EQ(V3,$S3:$V3,0))</f>
        <v>3</v>
      </c>
      <c r="O3" s="20">
        <f t="shared" ref="O3:O5" si="16">S3/MAX($S3:$V3)*100</f>
        <v>0</v>
      </c>
      <c r="P3" s="19">
        <f t="shared" ref="P3:P5" si="17">T3/MAX($S3:$V3)*100</f>
        <v>97.242358822636447</v>
      </c>
      <c r="Q3" s="19">
        <f t="shared" ref="Q3:Q5" si="18">U3/MAX($S3:$V3)*100</f>
        <v>100</v>
      </c>
      <c r="R3" s="19">
        <f>V3/MAX($S3:$V3)*100</f>
        <v>97.178749724851471</v>
      </c>
      <c r="S3" s="20">
        <f t="shared" ref="S3:S5" si="19">MAX(AM3:AO3)</f>
        <v>0</v>
      </c>
      <c r="T3" s="21">
        <f t="shared" ref="T3:T5" si="20">MAX(BE3:BK3)</f>
        <v>9.0050645341561424</v>
      </c>
      <c r="U3" s="21">
        <f t="shared" ref="U3:U5" si="21">MAX(BL3:BN3)</f>
        <v>9.260434077479319</v>
      </c>
      <c r="V3" s="21">
        <f t="shared" ref="V3:V5" si="22">MAX(BO3:BP3)</f>
        <v>8.9991740555884849</v>
      </c>
      <c r="W3" s="174" t="str">
        <f>SUBSTITUTE(INDEX(X$1:AL$1,1,MATCH(1,X3:AL3,0)),"Rank","")</f>
        <v xml:space="preserve">
G11</v>
      </c>
      <c r="X3" s="33">
        <f t="shared" ref="X3:X5" si="23">IF(BB3=0,0,_xlfn.RANK.EQ(BB3,$BB3:$BP3,0))</f>
        <v>0</v>
      </c>
      <c r="Y3" s="32">
        <f t="shared" ref="Y3:Y5" si="24">IF(BC3=0,0,_xlfn.RANK.EQ(BC3,$BB3:$BP3,0))</f>
        <v>0</v>
      </c>
      <c r="Z3" s="32">
        <f t="shared" ref="Z3:Z5" si="25">IF(BD3=0,0,_xlfn.RANK.EQ(BD3,$BB3:$BP3,0))</f>
        <v>0</v>
      </c>
      <c r="AA3" s="32">
        <f t="shared" ref="AA3:AA5" si="26">IF(BE3=0,0,_xlfn.RANK.EQ(BE3,$BB3:$BP3,0))</f>
        <v>10</v>
      </c>
      <c r="AB3" s="32">
        <f t="shared" ref="AB3:AB5" si="27">IF(BF3=0,0,_xlfn.RANK.EQ(BF3,$BB3:$BP3,0))</f>
        <v>7</v>
      </c>
      <c r="AC3" s="32">
        <f t="shared" ref="AC3:AC5" si="28">IF(BG3=0,0,_xlfn.RANK.EQ(BG3,$BB3:$BP3,0))</f>
        <v>12</v>
      </c>
      <c r="AD3" s="32">
        <f t="shared" ref="AD3:AD5" si="29">IF(BH3=0,0,_xlfn.RANK.EQ(BH3,$BB3:$BP3,0))</f>
        <v>3</v>
      </c>
      <c r="AE3" s="32">
        <f t="shared" ref="AE3:AE5" si="30">IF(BI3=0,0,_xlfn.RANK.EQ(BI3,$BB3:$BP3,0))</f>
        <v>9</v>
      </c>
      <c r="AF3" s="32">
        <f t="shared" ref="AF3:AF5" si="31">IF(BJ3=0,0,_xlfn.RANK.EQ(BJ3,$BB3:$BP3,0))</f>
        <v>5</v>
      </c>
      <c r="AG3" s="32">
        <f t="shared" ref="AG3:AG5" si="32">IF(BK3=0,0,_xlfn.RANK.EQ(BK3,$BB3:$BP3,0))</f>
        <v>6</v>
      </c>
      <c r="AH3" s="32">
        <f t="shared" ref="AH3:AH5" si="33">IF(BL3=0,0,_xlfn.RANK.EQ(BL3,$BB3:$BP3,0))</f>
        <v>8</v>
      </c>
      <c r="AI3" s="32">
        <f t="shared" ref="AI3:AI5" si="34">IF(BM3=0,0,_xlfn.RANK.EQ(BM3,$BB3:$BP3,0))</f>
        <v>1</v>
      </c>
      <c r="AJ3" s="32">
        <f t="shared" ref="AJ3:AJ5" si="35">IF(BN3=0,0,_xlfn.RANK.EQ(BN3,$BB3:$BP3,0))</f>
        <v>2</v>
      </c>
      <c r="AK3" s="32">
        <f t="shared" ref="AK3:AK5" si="36">IF(BO3=0,0,_xlfn.RANK.EQ(BO3,$BB3:$BP3,0))</f>
        <v>11</v>
      </c>
      <c r="AL3" s="32">
        <f t="shared" ref="AL3:AL5" si="37">IF(BP3=0,0,_xlfn.RANK.EQ(BP3,$BB3:$BP3,0))</f>
        <v>4</v>
      </c>
      <c r="AM3" s="33">
        <f t="shared" ref="AM3:AM5" si="38">BB3/MAX($BB3:$BP3)*100</f>
        <v>0</v>
      </c>
      <c r="AN3" s="32">
        <f t="shared" ref="AN3:AN5" si="39">BC3/MAX($BB3:$BP3)*100</f>
        <v>0</v>
      </c>
      <c r="AO3" s="32">
        <f t="shared" ref="AO3:AO5" si="40">BD3/MAX($BB3:$BP3)*100</f>
        <v>0</v>
      </c>
      <c r="AP3" s="32">
        <f t="shared" ref="AP3:AP5" si="41">BE3/MAX($BB3:$BP3)*100</f>
        <v>95.094003180186846</v>
      </c>
      <c r="AQ3" s="32">
        <f t="shared" ref="AQ3:AQ5" si="42">BF3/MAX($BB3:$BP3)*100</f>
        <v>95.637245833791425</v>
      </c>
      <c r="AR3" s="32">
        <f t="shared" ref="AR3:AR5" si="43">BG3/MAX($BB3:$BP3)*100</f>
        <v>91.884629265983662</v>
      </c>
      <c r="AS3" s="32">
        <f t="shared" ref="AS3:AS5" si="44">BH3/MAX($BB3:$BP3)*100</f>
        <v>97.242358822636447</v>
      </c>
      <c r="AT3" s="32">
        <f t="shared" ref="AT3:AT5" si="45">BI3/MAX($BB3:$BP3)*100</f>
        <v>95.293859660741305</v>
      </c>
      <c r="AU3" s="32">
        <f t="shared" ref="AU3:AU5" si="46">BJ3/MAX($BB3:$BP3)*100</f>
        <v>96.607230716384436</v>
      </c>
      <c r="AV3" s="32">
        <f t="shared" ref="AV3:AV5" si="47">BK3/MAX($BB3:$BP3)*100</f>
        <v>96.580054094354864</v>
      </c>
      <c r="AW3" s="32">
        <f t="shared" ref="AW3:AW5" si="48">BL3/MAX($BB3:$BP3)*100</f>
        <v>95.43920742797701</v>
      </c>
      <c r="AX3" s="32">
        <f t="shared" ref="AX3:AX5" si="49">BM3/MAX($BB3:$BP3)*100</f>
        <v>100</v>
      </c>
      <c r="AY3" s="32">
        <f t="shared" ref="AY3:AY5" si="50">BN3/MAX($BB3:$BP3)*100</f>
        <v>98.022863881478727</v>
      </c>
      <c r="AZ3" s="32">
        <f t="shared" ref="AZ3:AZ5" si="51">BO3/MAX($BB3:$BP3)*100</f>
        <v>93.61238179364544</v>
      </c>
      <c r="BA3" s="32">
        <f t="shared" ref="BA3:BA5" si="52">BP3/MAX($BB3:$BP3)*100</f>
        <v>97.178749724851471</v>
      </c>
      <c r="BB3" s="7">
        <f t="shared" ref="BB3:BB5" si="53">IF(BQ3=0,0,LOG(0.01*BQ3/10^-CF3))</f>
        <v>0</v>
      </c>
      <c r="BC3" s="8">
        <f t="shared" ref="BC3:BC5" si="54">IF(BR3=0,0,LOG(0.01*BR3/10^-CG3))</f>
        <v>0</v>
      </c>
      <c r="BD3" s="8">
        <f t="shared" ref="BD3:BD5" si="55">IF(BS3=0,0,LOG(0.01*BS3/10^-CH3))</f>
        <v>0</v>
      </c>
      <c r="BE3" s="8">
        <f t="shared" ref="BE3:BE5" si="56">IF(BT3=0,0,LOG(0.01*BT3/10^-CI3))</f>
        <v>8.80611747613729</v>
      </c>
      <c r="BF3" s="8">
        <f t="shared" ref="BF3:BF5" si="57">IF(BU3=0,0,LOG(0.01*BU3/10^-CJ3))</f>
        <v>8.8564241039550922</v>
      </c>
      <c r="BG3" s="8">
        <f t="shared" ref="BG3:BG5" si="58">IF(BV3=0,0,LOG(0.01*BV3/10^-CK3))</f>
        <v>8.5089155205126872</v>
      </c>
      <c r="BH3" s="8">
        <f t="shared" ref="BH3:BH5" si="59">IF(BW3=0,0,LOG(0.01*BW3/10^-CL3))</f>
        <v>9.0050645341561424</v>
      </c>
      <c r="BI3" s="8">
        <f t="shared" ref="BI3:BI5" si="60">IF(BX3=0,0,LOG(0.01*BX3/10^-CM3))</f>
        <v>8.8246250537686048</v>
      </c>
      <c r="BJ3" s="8">
        <f t="shared" ref="BJ3:BJ5" si="61">IF(BY3=0,0,LOG(0.01*BY3/10^-CN3))</f>
        <v>8.9462489145691322</v>
      </c>
      <c r="BK3" s="8">
        <f t="shared" ref="BK3:BK5" si="62">IF(BZ3=0,0,LOG(0.01*BZ3/10^-CO3))</f>
        <v>8.9437322414015981</v>
      </c>
      <c r="BL3" s="8">
        <f t="shared" ref="BL3:BL5" si="63">IF(CA3=0,0,LOG(0.01*CA3/10^-CP3))</f>
        <v>8.8380848879365566</v>
      </c>
      <c r="BM3" s="8">
        <f t="shared" ref="BM3:BM5" si="64">IF(CB3=0,0,LOG(0.01*CB3/10^-CQ3))</f>
        <v>9.260434077479319</v>
      </c>
      <c r="BN3" s="8">
        <f t="shared" ref="BN3:BN5" si="65">IF(CC3=0,0,LOG(0.01*CC3/10^-CR3))</f>
        <v>9.0773426906016237</v>
      </c>
      <c r="BO3" s="8">
        <f t="shared" ref="BO3:BO5" si="66">IF(CD3=0,0,LOG(0.01*CD3/10^-CS3))</f>
        <v>8.6689129043587876</v>
      </c>
      <c r="BP3" s="8">
        <f t="shared" ref="BP3:BP5" si="67">IF(CE3=0,0,LOG(0.01*CE3/10^-CT3))</f>
        <v>8.9991740555884849</v>
      </c>
      <c r="BQ3" s="48">
        <v>0</v>
      </c>
      <c r="BR3" s="47">
        <v>0</v>
      </c>
      <c r="BS3" s="47">
        <v>0</v>
      </c>
      <c r="BT3" s="47">
        <v>99.11</v>
      </c>
      <c r="BU3" s="47">
        <v>99.18</v>
      </c>
      <c r="BV3" s="47">
        <v>97.48</v>
      </c>
      <c r="BW3" s="47">
        <v>98.87</v>
      </c>
      <c r="BX3" s="47">
        <v>98.77</v>
      </c>
      <c r="BY3" s="47">
        <v>99.14</v>
      </c>
      <c r="BZ3" s="49">
        <v>27.78</v>
      </c>
      <c r="CA3" s="47">
        <v>99.56</v>
      </c>
      <c r="CB3" s="47">
        <v>100.1</v>
      </c>
      <c r="CC3" s="47">
        <v>99.39</v>
      </c>
      <c r="CD3" s="47">
        <v>99.75</v>
      </c>
      <c r="CE3" s="49">
        <v>99.81</v>
      </c>
      <c r="CF3" s="45">
        <v>0</v>
      </c>
      <c r="CG3" s="46">
        <v>0</v>
      </c>
      <c r="CH3" s="46">
        <v>0</v>
      </c>
      <c r="CI3" s="46">
        <v>8.81</v>
      </c>
      <c r="CJ3" s="46">
        <v>8.86</v>
      </c>
      <c r="CK3" s="46">
        <v>8.52</v>
      </c>
      <c r="CL3" s="46">
        <v>9.01</v>
      </c>
      <c r="CM3" s="46">
        <v>8.83</v>
      </c>
      <c r="CN3" s="46">
        <v>8.9499999999999993</v>
      </c>
      <c r="CO3" s="46">
        <v>9.5</v>
      </c>
      <c r="CP3" s="46">
        <v>8.84</v>
      </c>
      <c r="CQ3" s="46">
        <v>9.26</v>
      </c>
      <c r="CR3" s="46">
        <v>9.08</v>
      </c>
      <c r="CS3" s="46">
        <v>8.67</v>
      </c>
      <c r="CT3" s="46">
        <v>9</v>
      </c>
      <c r="CV3" s="206" t="s">
        <v>2748</v>
      </c>
      <c r="CW3" s="207" t="s">
        <v>2751</v>
      </c>
    </row>
    <row r="4" spans="1:102" x14ac:dyDescent="0.2">
      <c r="A4" s="44" t="s">
        <v>153</v>
      </c>
      <c r="B4" t="s">
        <v>2678</v>
      </c>
      <c r="C4" s="19">
        <v>2906</v>
      </c>
      <c r="D4" t="s">
        <v>5337</v>
      </c>
      <c r="E4" s="20">
        <f t="shared" si="6"/>
        <v>1</v>
      </c>
      <c r="F4" s="19">
        <f t="shared" si="7"/>
        <v>1</v>
      </c>
      <c r="G4" s="19" t="str">
        <f t="shared" si="8"/>
        <v/>
      </c>
      <c r="H4" s="19">
        <f t="shared" si="9"/>
        <v>1</v>
      </c>
      <c r="I4" s="238">
        <f t="shared" si="10"/>
        <v>3</v>
      </c>
      <c r="J4" s="174" t="str">
        <f t="shared" si="11"/>
        <v xml:space="preserve">
Gs
</v>
      </c>
      <c r="K4" s="20">
        <f t="shared" si="12"/>
        <v>1</v>
      </c>
      <c r="L4" s="19">
        <f t="shared" si="13"/>
        <v>3</v>
      </c>
      <c r="M4" s="19">
        <f t="shared" si="14"/>
        <v>0</v>
      </c>
      <c r="N4" s="19">
        <f t="shared" si="15"/>
        <v>2</v>
      </c>
      <c r="O4" s="20">
        <f t="shared" si="16"/>
        <v>100</v>
      </c>
      <c r="P4" s="19">
        <f t="shared" si="17"/>
        <v>9.3720364522753776</v>
      </c>
      <c r="Q4" s="19">
        <f t="shared" si="18"/>
        <v>0</v>
      </c>
      <c r="R4" s="19">
        <f>V4/MAX($S4:$V4)*100</f>
        <v>9.7684881455932668</v>
      </c>
      <c r="S4" s="20">
        <f t="shared" si="19"/>
        <v>75.421346677614792</v>
      </c>
      <c r="T4" s="21">
        <f t="shared" si="20"/>
        <v>7.0685161034230424</v>
      </c>
      <c r="U4" s="21">
        <f t="shared" si="21"/>
        <v>0</v>
      </c>
      <c r="V4" s="21">
        <f t="shared" si="22"/>
        <v>7.3675253094496025</v>
      </c>
      <c r="W4" s="174" t="str">
        <f t="shared" ref="W4:W5" si="68">SUBSTITUTE(INDEX(X$1:AL$1,1,MATCH(1,X4:AL4,0)),"Rank","")</f>
        <v xml:space="preserve">
G13</v>
      </c>
      <c r="X4" s="33">
        <f t="shared" si="23"/>
        <v>9</v>
      </c>
      <c r="Y4" s="32">
        <f t="shared" si="24"/>
        <v>0</v>
      </c>
      <c r="Z4" s="32">
        <f t="shared" si="25"/>
        <v>0</v>
      </c>
      <c r="AA4" s="32">
        <f t="shared" si="26"/>
        <v>8</v>
      </c>
      <c r="AB4" s="32">
        <f t="shared" si="27"/>
        <v>7</v>
      </c>
      <c r="AC4" s="32">
        <f t="shared" si="28"/>
        <v>10</v>
      </c>
      <c r="AD4" s="32">
        <f t="shared" si="29"/>
        <v>4</v>
      </c>
      <c r="AE4" s="32">
        <f t="shared" si="30"/>
        <v>3</v>
      </c>
      <c r="AF4" s="32">
        <f t="shared" si="31"/>
        <v>5</v>
      </c>
      <c r="AG4" s="32">
        <f t="shared" si="32"/>
        <v>6</v>
      </c>
      <c r="AH4" s="32">
        <f t="shared" si="33"/>
        <v>0</v>
      </c>
      <c r="AI4" s="32">
        <f t="shared" si="34"/>
        <v>0</v>
      </c>
      <c r="AJ4" s="32">
        <f t="shared" si="35"/>
        <v>0</v>
      </c>
      <c r="AK4" s="32">
        <f t="shared" si="36"/>
        <v>2</v>
      </c>
      <c r="AL4" s="32">
        <f t="shared" si="37"/>
        <v>1</v>
      </c>
      <c r="AM4" s="33">
        <f t="shared" si="38"/>
        <v>75.421346677614792</v>
      </c>
      <c r="AN4" s="32">
        <f t="shared" si="39"/>
        <v>0</v>
      </c>
      <c r="AO4" s="32">
        <f t="shared" si="40"/>
        <v>0</v>
      </c>
      <c r="AP4" s="32">
        <f t="shared" si="41"/>
        <v>77.763538743458426</v>
      </c>
      <c r="AQ4" s="32">
        <f t="shared" si="42"/>
        <v>84.734764829347952</v>
      </c>
      <c r="AR4" s="32">
        <f t="shared" si="43"/>
        <v>72.171610805787736</v>
      </c>
      <c r="AS4" s="32">
        <f t="shared" si="44"/>
        <v>94.898445053567158</v>
      </c>
      <c r="AT4" s="32">
        <f t="shared" si="45"/>
        <v>95.941524549049731</v>
      </c>
      <c r="AU4" s="32">
        <f t="shared" si="46"/>
        <v>88.92221873272679</v>
      </c>
      <c r="AV4" s="32">
        <f t="shared" si="47"/>
        <v>86.807010200625072</v>
      </c>
      <c r="AW4" s="32">
        <f t="shared" si="48"/>
        <v>0</v>
      </c>
      <c r="AX4" s="32">
        <f t="shared" si="49"/>
        <v>0</v>
      </c>
      <c r="AY4" s="32">
        <f t="shared" si="50"/>
        <v>0</v>
      </c>
      <c r="AZ4" s="32">
        <f t="shared" si="51"/>
        <v>98.190735110090728</v>
      </c>
      <c r="BA4" s="32">
        <f t="shared" si="52"/>
        <v>100</v>
      </c>
      <c r="BB4" s="7">
        <f t="shared" si="53"/>
        <v>5.5566868052009966</v>
      </c>
      <c r="BC4" s="8">
        <f t="shared" si="54"/>
        <v>0</v>
      </c>
      <c r="BD4" s="8">
        <f t="shared" si="55"/>
        <v>0</v>
      </c>
      <c r="BE4" s="8">
        <f t="shared" si="56"/>
        <v>5.7292483984479468</v>
      </c>
      <c r="BF4" s="8">
        <f t="shared" si="57"/>
        <v>6.2428552447048107</v>
      </c>
      <c r="BG4" s="8">
        <f t="shared" si="58"/>
        <v>5.3172616923538758</v>
      </c>
      <c r="BH4" s="8">
        <f t="shared" si="59"/>
        <v>6.9916669575956849</v>
      </c>
      <c r="BI4" s="8">
        <f t="shared" si="60"/>
        <v>7.0685161034230424</v>
      </c>
      <c r="BJ4" s="8">
        <f t="shared" si="61"/>
        <v>6.5513669708577815</v>
      </c>
      <c r="BK4" s="8">
        <f t="shared" si="62"/>
        <v>6.3955284469075497</v>
      </c>
      <c r="BL4" s="8">
        <f t="shared" si="63"/>
        <v>0</v>
      </c>
      <c r="BM4" s="8">
        <f t="shared" si="64"/>
        <v>0</v>
      </c>
      <c r="BN4" s="8">
        <f t="shared" si="65"/>
        <v>0</v>
      </c>
      <c r="BO4" s="8">
        <f t="shared" si="66"/>
        <v>7.2342272607705516</v>
      </c>
      <c r="BP4" s="8">
        <f t="shared" si="67"/>
        <v>7.3675253094496025</v>
      </c>
      <c r="BQ4" s="50">
        <v>37.729999999999997</v>
      </c>
      <c r="BR4" s="47">
        <v>0</v>
      </c>
      <c r="BS4" s="47">
        <v>0</v>
      </c>
      <c r="BT4" s="47">
        <v>52.39</v>
      </c>
      <c r="BU4" s="47">
        <v>74.62</v>
      </c>
      <c r="BV4" s="47">
        <v>36.92</v>
      </c>
      <c r="BW4" s="47">
        <v>123.5</v>
      </c>
      <c r="BX4" s="47">
        <v>90.89</v>
      </c>
      <c r="BY4" s="47">
        <v>59.07</v>
      </c>
      <c r="BZ4" s="47">
        <v>17.2</v>
      </c>
      <c r="CA4" s="47">
        <v>0</v>
      </c>
      <c r="CB4" s="47">
        <v>0</v>
      </c>
      <c r="CC4" s="47">
        <v>0</v>
      </c>
      <c r="CD4" s="47">
        <v>108.2</v>
      </c>
      <c r="CE4" s="49">
        <v>68.790000000000006</v>
      </c>
      <c r="CF4" s="45">
        <v>5.98</v>
      </c>
      <c r="CG4" s="46">
        <v>0</v>
      </c>
      <c r="CH4" s="46">
        <v>0</v>
      </c>
      <c r="CI4" s="46">
        <v>6.01</v>
      </c>
      <c r="CJ4" s="46">
        <v>6.37</v>
      </c>
      <c r="CK4" s="46">
        <v>5.75</v>
      </c>
      <c r="CL4" s="46">
        <v>6.9</v>
      </c>
      <c r="CM4" s="46">
        <v>7.11</v>
      </c>
      <c r="CN4" s="46">
        <v>6.78</v>
      </c>
      <c r="CO4" s="46">
        <v>7.16</v>
      </c>
      <c r="CP4" s="46">
        <v>0</v>
      </c>
      <c r="CQ4" s="46">
        <v>0</v>
      </c>
      <c r="CR4" s="46">
        <v>0</v>
      </c>
      <c r="CS4" s="46">
        <v>7.2</v>
      </c>
      <c r="CT4" s="46">
        <v>7.53</v>
      </c>
      <c r="CV4" s="206" t="s">
        <v>1528</v>
      </c>
      <c r="CW4" s="207" t="s">
        <v>238</v>
      </c>
    </row>
    <row r="5" spans="1:102" x14ac:dyDescent="0.2">
      <c r="A5" s="18" t="s">
        <v>25</v>
      </c>
      <c r="B5" t="s">
        <v>2678</v>
      </c>
      <c r="C5" s="19">
        <v>5</v>
      </c>
      <c r="D5" t="s">
        <v>5337</v>
      </c>
      <c r="E5" s="20">
        <f t="shared" si="6"/>
        <v>1</v>
      </c>
      <c r="F5" s="19" t="str">
        <f t="shared" si="7"/>
        <v/>
      </c>
      <c r="G5" s="19" t="str">
        <f t="shared" si="8"/>
        <v/>
      </c>
      <c r="H5" s="19" t="str">
        <f t="shared" si="9"/>
        <v/>
      </c>
      <c r="I5" s="238">
        <f t="shared" si="10"/>
        <v>1</v>
      </c>
      <c r="J5" s="174" t="str">
        <f t="shared" si="11"/>
        <v xml:space="preserve">
Gs
</v>
      </c>
      <c r="K5" s="20">
        <f t="shared" si="12"/>
        <v>1</v>
      </c>
      <c r="L5" s="19">
        <f t="shared" si="13"/>
        <v>0</v>
      </c>
      <c r="M5" s="19">
        <f t="shared" si="14"/>
        <v>0</v>
      </c>
      <c r="N5" s="19">
        <f t="shared" si="15"/>
        <v>0</v>
      </c>
      <c r="O5" s="20">
        <f t="shared" si="16"/>
        <v>100</v>
      </c>
      <c r="P5" s="19">
        <f t="shared" si="17"/>
        <v>0</v>
      </c>
      <c r="Q5" s="19">
        <f t="shared" si="18"/>
        <v>0</v>
      </c>
      <c r="R5" s="19">
        <f>V5/MAX($S5:$V5)*100</f>
        <v>0</v>
      </c>
      <c r="S5" s="20">
        <f t="shared" si="19"/>
        <v>100</v>
      </c>
      <c r="T5" s="21">
        <f t="shared" si="20"/>
        <v>0</v>
      </c>
      <c r="U5" s="21">
        <f t="shared" si="21"/>
        <v>0</v>
      </c>
      <c r="V5" s="21">
        <f t="shared" si="22"/>
        <v>0</v>
      </c>
      <c r="W5" s="174" t="str">
        <f t="shared" si="68"/>
        <v xml:space="preserve">
GsS</v>
      </c>
      <c r="X5" s="33">
        <f t="shared" si="23"/>
        <v>1</v>
      </c>
      <c r="Y5" s="32">
        <f t="shared" si="24"/>
        <v>2</v>
      </c>
      <c r="Z5" s="32">
        <f t="shared" si="25"/>
        <v>2</v>
      </c>
      <c r="AA5" s="32">
        <f t="shared" si="26"/>
        <v>0</v>
      </c>
      <c r="AB5" s="32">
        <f t="shared" si="27"/>
        <v>0</v>
      </c>
      <c r="AC5" s="32">
        <f t="shared" si="28"/>
        <v>0</v>
      </c>
      <c r="AD5" s="32">
        <f t="shared" si="29"/>
        <v>0</v>
      </c>
      <c r="AE5" s="32">
        <f t="shared" si="30"/>
        <v>0</v>
      </c>
      <c r="AF5" s="32">
        <f t="shared" si="31"/>
        <v>0</v>
      </c>
      <c r="AG5" s="32">
        <f t="shared" si="32"/>
        <v>0</v>
      </c>
      <c r="AH5" s="32">
        <f t="shared" si="33"/>
        <v>0</v>
      </c>
      <c r="AI5" s="32">
        <f t="shared" si="34"/>
        <v>0</v>
      </c>
      <c r="AJ5" s="32">
        <f t="shared" si="35"/>
        <v>0</v>
      </c>
      <c r="AK5" s="32">
        <f t="shared" si="36"/>
        <v>0</v>
      </c>
      <c r="AL5" s="32">
        <f t="shared" si="37"/>
        <v>0</v>
      </c>
      <c r="AM5" s="33">
        <f t="shared" si="38"/>
        <v>100</v>
      </c>
      <c r="AN5" s="32">
        <f t="shared" si="39"/>
        <v>99.225121418110945</v>
      </c>
      <c r="AO5" s="32">
        <f t="shared" si="40"/>
        <v>99.225121418110945</v>
      </c>
      <c r="AP5" s="32">
        <f t="shared" si="41"/>
        <v>0</v>
      </c>
      <c r="AQ5" s="32">
        <f t="shared" si="42"/>
        <v>0</v>
      </c>
      <c r="AR5" s="32">
        <f t="shared" si="43"/>
        <v>0</v>
      </c>
      <c r="AS5" s="32">
        <f t="shared" si="44"/>
        <v>0</v>
      </c>
      <c r="AT5" s="32">
        <f t="shared" si="45"/>
        <v>0</v>
      </c>
      <c r="AU5" s="32">
        <f t="shared" si="46"/>
        <v>0</v>
      </c>
      <c r="AV5" s="32">
        <f t="shared" si="47"/>
        <v>0</v>
      </c>
      <c r="AW5" s="32">
        <f t="shared" si="48"/>
        <v>0</v>
      </c>
      <c r="AX5" s="32">
        <f t="shared" si="49"/>
        <v>0</v>
      </c>
      <c r="AY5" s="32">
        <f t="shared" si="50"/>
        <v>0</v>
      </c>
      <c r="AZ5" s="32">
        <f t="shared" si="51"/>
        <v>0</v>
      </c>
      <c r="BA5" s="32">
        <f t="shared" si="52"/>
        <v>0</v>
      </c>
      <c r="BB5" s="7">
        <f t="shared" si="53"/>
        <v>7.8921416093667833</v>
      </c>
      <c r="BC5" s="8">
        <f t="shared" si="54"/>
        <v>7.8309870943834454</v>
      </c>
      <c r="BD5" s="8">
        <f t="shared" si="55"/>
        <v>7.8309870943834454</v>
      </c>
      <c r="BE5" s="8">
        <f t="shared" si="56"/>
        <v>0</v>
      </c>
      <c r="BF5" s="8">
        <f t="shared" si="57"/>
        <v>0</v>
      </c>
      <c r="BG5" s="8">
        <f t="shared" si="58"/>
        <v>0</v>
      </c>
      <c r="BH5" s="8">
        <f t="shared" si="59"/>
        <v>0</v>
      </c>
      <c r="BI5" s="8">
        <f t="shared" si="60"/>
        <v>0</v>
      </c>
      <c r="BJ5" s="8">
        <f t="shared" si="61"/>
        <v>0</v>
      </c>
      <c r="BK5" s="8">
        <f t="shared" si="62"/>
        <v>0</v>
      </c>
      <c r="BL5" s="8">
        <f t="shared" si="63"/>
        <v>0</v>
      </c>
      <c r="BM5" s="8">
        <f t="shared" si="64"/>
        <v>0</v>
      </c>
      <c r="BN5" s="8">
        <f t="shared" si="65"/>
        <v>0</v>
      </c>
      <c r="BO5" s="8">
        <f t="shared" si="66"/>
        <v>0</v>
      </c>
      <c r="BP5" s="8">
        <f t="shared" si="67"/>
        <v>0</v>
      </c>
      <c r="BQ5" s="48">
        <v>49.22</v>
      </c>
      <c r="BR5" s="47">
        <v>44.77</v>
      </c>
      <c r="BS5" s="49">
        <v>44.77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5">
        <v>8.1999999999999993</v>
      </c>
      <c r="CG5" s="46">
        <v>8.18</v>
      </c>
      <c r="CH5" s="46">
        <v>8.18</v>
      </c>
      <c r="CI5" s="46">
        <v>0</v>
      </c>
      <c r="CJ5" s="46">
        <v>0</v>
      </c>
      <c r="CK5" s="46">
        <v>0</v>
      </c>
      <c r="CL5" s="46">
        <v>0</v>
      </c>
      <c r="CM5" s="46">
        <v>0</v>
      </c>
      <c r="CN5" s="46">
        <v>0</v>
      </c>
      <c r="CO5" s="46">
        <v>0</v>
      </c>
      <c r="CP5" s="46">
        <v>0</v>
      </c>
      <c r="CQ5" s="46">
        <v>0</v>
      </c>
      <c r="CR5" s="46">
        <v>0</v>
      </c>
      <c r="CS5" s="46">
        <v>0</v>
      </c>
      <c r="CT5" s="46">
        <v>0</v>
      </c>
      <c r="CV5" s="206" t="s">
        <v>2749</v>
      </c>
      <c r="CW5" s="207" t="s">
        <v>243</v>
      </c>
    </row>
  </sheetData>
  <conditionalFormatting sqref="K1:N1048576">
    <cfRule type="cellIs" dxfId="17" priority="3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CA117"/>
  <sheetViews>
    <sheetView zoomScale="137" workbookViewId="0">
      <pane xSplit="1" ySplit="1" topLeftCell="B92" activePane="bottomRight" state="frozen"/>
      <selection activeCell="J80" sqref="J80"/>
      <selection pane="topRight" activeCell="J80" sqref="J80"/>
      <selection pane="bottomLeft" activeCell="J80" sqref="J80"/>
      <selection pane="bottomRight" activeCell="I118" sqref="I118"/>
    </sheetView>
  </sheetViews>
  <sheetFormatPr baseColWidth="10" defaultColWidth="8.83203125" defaultRowHeight="16" x14ac:dyDescent="0.2"/>
  <cols>
    <col min="1" max="1" width="8.6640625" style="100" bestFit="1" customWidth="1"/>
    <col min="2" max="2" width="11.5" customWidth="1"/>
    <col min="3" max="3" width="6.33203125" style="19" customWidth="1"/>
    <col min="4" max="4" width="5.83203125" style="9" bestFit="1" customWidth="1"/>
    <col min="5" max="5" width="5.33203125" style="1" bestFit="1" customWidth="1"/>
    <col min="6" max="6" width="5.33203125" bestFit="1" customWidth="1"/>
    <col min="7" max="7" width="6.33203125" bestFit="1" customWidth="1"/>
    <col min="8" max="8" width="7.33203125" bestFit="1" customWidth="1"/>
    <col min="9" max="9" width="5.6640625" style="81" bestFit="1" customWidth="1"/>
    <col min="10" max="11" width="6.6640625" style="102" bestFit="1" customWidth="1"/>
    <col min="12" max="13" width="5.6640625" style="102" bestFit="1" customWidth="1"/>
    <col min="14" max="14" width="7.1640625" style="107" bestFit="1" customWidth="1"/>
    <col min="15" max="18" width="7.1640625" style="108" bestFit="1" customWidth="1"/>
    <col min="19" max="19" width="6" style="166" bestFit="1" customWidth="1"/>
    <col min="20" max="23" width="6" style="167" bestFit="1" customWidth="1"/>
    <col min="24" max="24" width="5.6640625" style="166" bestFit="1" customWidth="1"/>
    <col min="25" max="28" width="5.6640625" style="167" bestFit="1" customWidth="1"/>
    <col min="29" max="29" width="6" style="166" bestFit="1" customWidth="1"/>
    <col min="30" max="33" width="6" style="167" bestFit="1" customWidth="1"/>
    <col min="34" max="34" width="8.83203125" style="83"/>
    <col min="35" max="35" width="6" style="170" bestFit="1" customWidth="1"/>
    <col min="36" max="38" width="6" style="171" bestFit="1" customWidth="1"/>
    <col min="39" max="39" width="6" style="97" bestFit="1" customWidth="1"/>
    <col min="40" max="40" width="5.33203125" style="96" bestFit="1" customWidth="1"/>
    <col min="41" max="43" width="5.33203125" style="97" bestFit="1" customWidth="1"/>
    <col min="44" max="44" width="5.6640625" style="97" bestFit="1" customWidth="1"/>
    <col min="45" max="45" width="10.6640625" style="83" bestFit="1" customWidth="1"/>
    <col min="46" max="46" width="8.6640625" style="54" bestFit="1" customWidth="1"/>
    <col min="47" max="47" width="22.1640625" style="54" bestFit="1" customWidth="1"/>
    <col min="48" max="52" width="5.1640625" style="54" bestFit="1" customWidth="1"/>
    <col min="53" max="53" width="12.83203125" style="83" bestFit="1" customWidth="1"/>
    <col min="54" max="54" width="9.33203125" style="54" bestFit="1" customWidth="1"/>
    <col min="55" max="57" width="8" style="54" bestFit="1" customWidth="1"/>
    <col min="58" max="58" width="8.1640625" style="83" bestFit="1" customWidth="1"/>
    <col min="59" max="62" width="8.1640625" style="54" bestFit="1" customWidth="1"/>
    <col min="63" max="63" width="8.83203125" style="51"/>
    <col min="64" max="64" width="14.83203125" style="54" customWidth="1"/>
    <col min="65" max="65" width="16.5" style="54" customWidth="1"/>
    <col min="66" max="66" width="3" style="55" customWidth="1"/>
    <col min="67" max="67" width="8.1640625" style="206" customWidth="1"/>
    <col min="68" max="68" width="10.6640625" style="207" customWidth="1"/>
    <col min="69" max="69" width="15" style="54" bestFit="1" customWidth="1"/>
    <col min="70" max="70" width="9" style="54" bestFit="1" customWidth="1"/>
    <col min="71" max="71" width="14.5" style="54" bestFit="1" customWidth="1"/>
    <col min="72" max="72" width="15.1640625" style="54" customWidth="1"/>
    <col min="73" max="73" width="12.6640625" style="54" bestFit="1" customWidth="1"/>
    <col min="74" max="74" width="29.6640625" style="54" bestFit="1" customWidth="1"/>
    <col min="75" max="75" width="13" style="54" bestFit="1" customWidth="1"/>
    <col min="76" max="76" width="22.1640625" style="54" bestFit="1" customWidth="1"/>
    <col min="77" max="77" width="6.6640625" style="54" bestFit="1" customWidth="1"/>
    <col min="78" max="78" width="17.1640625" style="54" bestFit="1" customWidth="1"/>
    <col min="79" max="79" width="34.1640625" style="54" bestFit="1" customWidth="1"/>
    <col min="80" max="16384" width="8.83203125" style="51"/>
  </cols>
  <sheetData>
    <row r="1" spans="1:79" s="85" customFormat="1" ht="74" customHeight="1" x14ac:dyDescent="0.2">
      <c r="A1" s="197" t="s">
        <v>5226</v>
      </c>
      <c r="B1" s="196" t="s">
        <v>5578</v>
      </c>
      <c r="C1" s="177" t="s">
        <v>5579</v>
      </c>
      <c r="D1" s="196" t="s">
        <v>5336</v>
      </c>
      <c r="E1" s="199" t="s">
        <v>5582</v>
      </c>
      <c r="F1" s="204" t="s">
        <v>5583</v>
      </c>
      <c r="G1" s="204" t="s">
        <v>5584</v>
      </c>
      <c r="H1" s="200" t="s">
        <v>5585</v>
      </c>
      <c r="I1" s="188" t="s">
        <v>3351</v>
      </c>
      <c r="J1" s="189" t="s">
        <v>3345</v>
      </c>
      <c r="K1" s="189" t="s">
        <v>3347</v>
      </c>
      <c r="L1" s="189" t="s">
        <v>3349</v>
      </c>
      <c r="M1" s="189" t="s">
        <v>3353</v>
      </c>
      <c r="N1" s="190" t="s">
        <v>4522</v>
      </c>
      <c r="O1" s="191" t="s">
        <v>4519</v>
      </c>
      <c r="P1" s="191" t="s">
        <v>4520</v>
      </c>
      <c r="Q1" s="191" t="s">
        <v>4521</v>
      </c>
      <c r="R1" s="191" t="s">
        <v>4523</v>
      </c>
      <c r="S1" s="162" t="s">
        <v>5228</v>
      </c>
      <c r="T1" s="163" t="s">
        <v>5229</v>
      </c>
      <c r="U1" s="163" t="s">
        <v>5230</v>
      </c>
      <c r="V1" s="163" t="s">
        <v>5231</v>
      </c>
      <c r="W1" s="163" t="s">
        <v>5232</v>
      </c>
      <c r="X1" s="162" t="s">
        <v>3352</v>
      </c>
      <c r="Y1" s="163" t="s">
        <v>3346</v>
      </c>
      <c r="Z1" s="163" t="s">
        <v>3348</v>
      </c>
      <c r="AA1" s="163" t="s">
        <v>3350</v>
      </c>
      <c r="AB1" s="163" t="s">
        <v>3354</v>
      </c>
      <c r="AC1" s="162" t="s">
        <v>3343</v>
      </c>
      <c r="AD1" s="163" t="s">
        <v>3340</v>
      </c>
      <c r="AE1" s="163" t="s">
        <v>3341</v>
      </c>
      <c r="AF1" s="163" t="s">
        <v>3342</v>
      </c>
      <c r="AG1" s="163" t="s">
        <v>3344</v>
      </c>
      <c r="AH1" s="87"/>
      <c r="AI1" s="164" t="s">
        <v>4519</v>
      </c>
      <c r="AJ1" s="165" t="s">
        <v>4520</v>
      </c>
      <c r="AK1" s="165" t="s">
        <v>4521</v>
      </c>
      <c r="AL1" s="165" t="s">
        <v>4522</v>
      </c>
      <c r="AM1" s="95" t="s">
        <v>4523</v>
      </c>
      <c r="AN1" s="94" t="s">
        <v>4524</v>
      </c>
      <c r="AO1" s="95" t="s">
        <v>4525</v>
      </c>
      <c r="AP1" s="95" t="s">
        <v>4526</v>
      </c>
      <c r="AQ1" s="95" t="s">
        <v>4527</v>
      </c>
      <c r="AR1" s="95" t="s">
        <v>4528</v>
      </c>
      <c r="AS1" s="87" t="s">
        <v>3284</v>
      </c>
      <c r="AT1" s="88" t="s">
        <v>4529</v>
      </c>
      <c r="AU1" s="89" t="s">
        <v>4530</v>
      </c>
      <c r="AV1" s="88" t="s">
        <v>4533</v>
      </c>
      <c r="AW1" s="88" t="s">
        <v>4532</v>
      </c>
      <c r="AX1" s="88" t="s">
        <v>4531</v>
      </c>
      <c r="AY1" s="88" t="s">
        <v>4534</v>
      </c>
      <c r="AZ1" s="88" t="s">
        <v>4535</v>
      </c>
      <c r="BA1" s="90" t="s">
        <v>4513</v>
      </c>
      <c r="BB1" s="88" t="s">
        <v>4514</v>
      </c>
      <c r="BC1" s="88" t="s">
        <v>4515</v>
      </c>
      <c r="BD1" s="88" t="s">
        <v>4516</v>
      </c>
      <c r="BE1" s="88" t="s">
        <v>4517</v>
      </c>
      <c r="BF1" s="90" t="s">
        <v>4509</v>
      </c>
      <c r="BG1" s="88" t="s">
        <v>4510</v>
      </c>
      <c r="BH1" s="88" t="s">
        <v>4511</v>
      </c>
      <c r="BI1" s="88" t="s">
        <v>4512</v>
      </c>
      <c r="BJ1" s="88" t="s">
        <v>4518</v>
      </c>
      <c r="BL1" s="88" t="s">
        <v>5227</v>
      </c>
      <c r="BM1" s="88" t="s">
        <v>3339</v>
      </c>
      <c r="BN1" s="89" t="s">
        <v>13</v>
      </c>
      <c r="BO1" s="205" t="s">
        <v>580</v>
      </c>
      <c r="BP1" s="219" t="s">
        <v>581</v>
      </c>
      <c r="BQ1" s="88" t="s">
        <v>4536</v>
      </c>
      <c r="BR1" s="88" t="s">
        <v>5340</v>
      </c>
      <c r="BS1" s="88" t="s">
        <v>3279</v>
      </c>
      <c r="BT1" s="89" t="s">
        <v>3278</v>
      </c>
      <c r="BU1" s="89" t="s">
        <v>3277</v>
      </c>
      <c r="BV1" s="89" t="s">
        <v>3283</v>
      </c>
      <c r="BW1" s="89" t="s">
        <v>3277</v>
      </c>
      <c r="BX1" s="89" t="s">
        <v>3282</v>
      </c>
      <c r="BY1" s="88" t="s">
        <v>4537</v>
      </c>
      <c r="BZ1" s="89" t="s">
        <v>3281</v>
      </c>
      <c r="CA1" s="89" t="s">
        <v>3280</v>
      </c>
    </row>
    <row r="2" spans="1:79" ht="16" customHeight="1" x14ac:dyDescent="0.2">
      <c r="A2" s="99" t="s">
        <v>26</v>
      </c>
      <c r="B2" t="s">
        <v>583</v>
      </c>
      <c r="C2" s="19">
        <v>294</v>
      </c>
      <c r="D2" s="9" t="s">
        <v>5337</v>
      </c>
      <c r="E2" s="20" t="str">
        <f>IF(I2&gt;0,1,"")</f>
        <v/>
      </c>
      <c r="F2" s="19">
        <f t="shared" ref="F2" si="0">IF(J2&gt;0,1,"")</f>
        <v>1</v>
      </c>
      <c r="G2" s="19">
        <f>IF(SUM(K2:L2)&gt;0,1,"")</f>
        <v>1</v>
      </c>
      <c r="H2" s="19" t="str">
        <f>IF(M2&gt;0,1,"")</f>
        <v/>
      </c>
      <c r="I2" s="81">
        <v>0</v>
      </c>
      <c r="J2" s="102">
        <v>0.1135</v>
      </c>
      <c r="K2" s="102">
        <v>2.3908999999999998</v>
      </c>
      <c r="L2" s="102">
        <v>1.3048999999999999</v>
      </c>
      <c r="M2" s="102">
        <v>0</v>
      </c>
      <c r="N2" s="107">
        <f t="shared" ref="N2:N33" si="1">S2/MAX(S$2:S$117)*100</f>
        <v>0</v>
      </c>
      <c r="O2" s="108">
        <f t="shared" ref="O2:O33" si="2">T2/MAX(T$2:T$117)*100</f>
        <v>61.262626262626263</v>
      </c>
      <c r="P2" s="108">
        <f t="shared" ref="P2:P33" si="3">U2/MAX(U$2:U$117)*100</f>
        <v>51.006711409395976</v>
      </c>
      <c r="Q2" s="108">
        <f t="shared" ref="Q2:Q33" si="4">V2/MAX(V$2:V$117)*100</f>
        <v>72.479391249207353</v>
      </c>
      <c r="R2" s="108">
        <f t="shared" ref="R2:R33" si="5">W2/MAX(W$2:W$117)*100</f>
        <v>0</v>
      </c>
      <c r="S2" s="166">
        <v>0</v>
      </c>
      <c r="T2" s="167">
        <v>0.12130000000000001</v>
      </c>
      <c r="U2" s="167">
        <v>6.08E-2</v>
      </c>
      <c r="V2" s="167">
        <v>0.1143</v>
      </c>
      <c r="W2" s="167">
        <v>0</v>
      </c>
      <c r="X2" s="168">
        <v>0</v>
      </c>
      <c r="Y2" s="169">
        <v>2.8430999999999999E-3</v>
      </c>
      <c r="Z2" s="169">
        <v>6.13E-2</v>
      </c>
      <c r="AA2" s="169">
        <v>7.1300000000000002E-2</v>
      </c>
      <c r="AB2" s="169">
        <v>0</v>
      </c>
      <c r="AC2" s="168">
        <v>0</v>
      </c>
      <c r="AD2" s="169">
        <v>9.8206000000000005E-3</v>
      </c>
      <c r="AE2" s="169">
        <v>1.35E-2</v>
      </c>
      <c r="AF2" s="169">
        <v>1.41E-2</v>
      </c>
      <c r="AG2" s="169">
        <v>0</v>
      </c>
      <c r="AI2" s="170">
        <v>100</v>
      </c>
      <c r="AJ2" s="171">
        <v>49.3001</v>
      </c>
      <c r="AK2" s="171">
        <v>93.676400000000001</v>
      </c>
      <c r="AL2" s="171">
        <v>0</v>
      </c>
      <c r="AM2" s="97">
        <v>0</v>
      </c>
      <c r="AN2" s="96">
        <v>4.7514000000000003</v>
      </c>
      <c r="AO2" s="97">
        <v>100</v>
      </c>
      <c r="AP2" s="97">
        <v>54.785499999999999</v>
      </c>
      <c r="AQ2" s="97">
        <v>0</v>
      </c>
      <c r="AR2" s="97">
        <v>0</v>
      </c>
      <c r="AS2" s="82">
        <f>3/5</f>
        <v>0.6</v>
      </c>
      <c r="AT2" s="54" t="s">
        <v>2873</v>
      </c>
      <c r="AU2" s="54" t="s">
        <v>3289</v>
      </c>
      <c r="AV2" s="54" t="s">
        <v>3285</v>
      </c>
      <c r="AW2" s="54" t="s">
        <v>2873</v>
      </c>
      <c r="AX2" s="54" t="s">
        <v>2872</v>
      </c>
      <c r="BA2" s="83" t="s">
        <v>2873</v>
      </c>
      <c r="BB2" s="54" t="s">
        <v>2882</v>
      </c>
      <c r="BC2" s="54" t="s">
        <v>2881</v>
      </c>
      <c r="BD2" s="55" t="s">
        <v>2890</v>
      </c>
      <c r="BE2" s="55" t="s">
        <v>2881</v>
      </c>
      <c r="BF2" s="82" t="s">
        <v>3285</v>
      </c>
      <c r="BG2" s="55" t="s">
        <v>2873</v>
      </c>
      <c r="BH2" s="55" t="s">
        <v>3295</v>
      </c>
      <c r="BI2" s="55" t="s">
        <v>2891</v>
      </c>
      <c r="BJ2" s="55" t="s">
        <v>2881</v>
      </c>
      <c r="BK2" s="52"/>
      <c r="BL2" s="220" t="s">
        <v>5341</v>
      </c>
      <c r="BM2" s="220" t="s">
        <v>3230</v>
      </c>
      <c r="BN2" s="55" t="s">
        <v>15</v>
      </c>
      <c r="BO2" s="207"/>
      <c r="BP2" s="54" t="s">
        <v>2679</v>
      </c>
      <c r="BQ2" s="54" t="s">
        <v>2874</v>
      </c>
      <c r="BR2" s="220">
        <v>100</v>
      </c>
      <c r="BS2" s="220" t="s">
        <v>5342</v>
      </c>
      <c r="BT2" s="220" t="s">
        <v>2871</v>
      </c>
      <c r="BU2" s="220">
        <v>2809</v>
      </c>
      <c r="BV2" s="54" t="s">
        <v>2887</v>
      </c>
      <c r="BW2" s="220" t="s">
        <v>3229</v>
      </c>
      <c r="BX2" s="54" t="s">
        <v>3228</v>
      </c>
      <c r="BY2" s="220">
        <v>6</v>
      </c>
      <c r="BZ2" s="220" t="s">
        <v>2868</v>
      </c>
    </row>
    <row r="3" spans="1:79" ht="18.75" customHeight="1" x14ac:dyDescent="0.2">
      <c r="A3" s="99" t="s">
        <v>27</v>
      </c>
      <c r="B3" t="s">
        <v>583</v>
      </c>
      <c r="C3" s="19">
        <v>294</v>
      </c>
      <c r="D3" s="9" t="s">
        <v>5337</v>
      </c>
      <c r="E3" s="20" t="str">
        <f t="shared" ref="E3:E66" si="6">IF(I3&gt;0,1,"")</f>
        <v/>
      </c>
      <c r="F3" s="19">
        <f t="shared" ref="F3:F66" si="7">IF(J3&gt;0,1,"")</f>
        <v>1</v>
      </c>
      <c r="G3" s="19">
        <f t="shared" ref="G3:G66" si="8">IF(SUM(K3:L3)&gt;0,1,"")</f>
        <v>1</v>
      </c>
      <c r="H3" s="19" t="str">
        <f t="shared" ref="H3:H66" si="9">IF(M3&gt;0,1,"")</f>
        <v/>
      </c>
      <c r="I3" s="81">
        <v>0</v>
      </c>
      <c r="J3" s="102">
        <v>1.2585</v>
      </c>
      <c r="K3" s="102">
        <v>0</v>
      </c>
      <c r="L3" s="102">
        <v>2.2499999999999999E-2</v>
      </c>
      <c r="M3" s="102">
        <v>0</v>
      </c>
      <c r="N3" s="107">
        <f t="shared" si="1"/>
        <v>0</v>
      </c>
      <c r="O3" s="108">
        <f t="shared" si="2"/>
        <v>96.313131313131322</v>
      </c>
      <c r="P3" s="108">
        <f t="shared" si="3"/>
        <v>0</v>
      </c>
      <c r="Q3" s="108">
        <f t="shared" si="4"/>
        <v>47.368421052631575</v>
      </c>
      <c r="R3" s="108">
        <f t="shared" si="5"/>
        <v>0</v>
      </c>
      <c r="S3" s="166">
        <v>0</v>
      </c>
      <c r="T3" s="167">
        <v>0.19070000000000001</v>
      </c>
      <c r="U3" s="167">
        <v>0</v>
      </c>
      <c r="V3" s="167">
        <v>7.4700000000000003E-2</v>
      </c>
      <c r="W3" s="167">
        <v>0</v>
      </c>
      <c r="X3" s="168">
        <v>0</v>
      </c>
      <c r="Y3" s="169">
        <v>5.62E-2</v>
      </c>
      <c r="Z3" s="169">
        <v>0</v>
      </c>
      <c r="AA3" s="169">
        <v>5.4569000000000004E-4</v>
      </c>
      <c r="AB3" s="169">
        <v>0</v>
      </c>
      <c r="AC3" s="168">
        <v>0</v>
      </c>
      <c r="AD3" s="169">
        <v>2.07E-2</v>
      </c>
      <c r="AE3" s="169">
        <v>0</v>
      </c>
      <c r="AF3" s="169">
        <v>3.5276999999999999E-3</v>
      </c>
      <c r="AG3" s="169">
        <v>0</v>
      </c>
      <c r="AI3" s="170">
        <v>100</v>
      </c>
      <c r="AJ3" s="171">
        <v>0</v>
      </c>
      <c r="AK3" s="171">
        <v>39.729500000000002</v>
      </c>
      <c r="AL3" s="171">
        <v>0</v>
      </c>
      <c r="AM3" s="97">
        <v>0</v>
      </c>
      <c r="AN3" s="96">
        <v>100</v>
      </c>
      <c r="AO3" s="97">
        <v>0</v>
      </c>
      <c r="AP3" s="97">
        <v>1.7975000000000001</v>
      </c>
      <c r="AQ3" s="97">
        <v>0</v>
      </c>
      <c r="AR3" s="97">
        <v>0</v>
      </c>
      <c r="AS3" s="82">
        <f>2/5</f>
        <v>0.4</v>
      </c>
      <c r="AT3" s="54" t="s">
        <v>3285</v>
      </c>
      <c r="AU3" s="54" t="s">
        <v>3286</v>
      </c>
      <c r="AV3" s="54" t="s">
        <v>3285</v>
      </c>
      <c r="AX3" s="54" t="s">
        <v>2872</v>
      </c>
      <c r="BA3" s="83" t="s">
        <v>3285</v>
      </c>
      <c r="BB3" s="54" t="s">
        <v>3298</v>
      </c>
      <c r="BC3" s="54" t="s">
        <v>2881</v>
      </c>
      <c r="BD3" s="55" t="s">
        <v>2890</v>
      </c>
      <c r="BE3" s="55" t="s">
        <v>2881</v>
      </c>
      <c r="BF3" s="82" t="s">
        <v>3285</v>
      </c>
      <c r="BG3" s="55" t="s">
        <v>2873</v>
      </c>
      <c r="BH3" s="55" t="s">
        <v>3295</v>
      </c>
      <c r="BI3" s="55" t="s">
        <v>2891</v>
      </c>
      <c r="BJ3" s="55" t="s">
        <v>2881</v>
      </c>
      <c r="BK3" s="52"/>
      <c r="BL3" s="220" t="s">
        <v>5343</v>
      </c>
      <c r="BM3" s="220" t="s">
        <v>3227</v>
      </c>
      <c r="BN3" s="55" t="s">
        <v>15</v>
      </c>
      <c r="BO3" s="207"/>
      <c r="BP3" s="54" t="s">
        <v>2679</v>
      </c>
      <c r="BQ3" s="54" t="s">
        <v>2874</v>
      </c>
      <c r="BR3" s="220">
        <v>100</v>
      </c>
      <c r="BS3" s="220" t="s">
        <v>5344</v>
      </c>
      <c r="BT3" s="220" t="s">
        <v>2871</v>
      </c>
      <c r="BU3" s="220">
        <v>2809</v>
      </c>
      <c r="BV3" s="54" t="s">
        <v>2887</v>
      </c>
      <c r="BW3" s="220" t="s">
        <v>3226</v>
      </c>
      <c r="BX3" s="54" t="s">
        <v>3225</v>
      </c>
      <c r="BY3" s="220">
        <v>6</v>
      </c>
      <c r="BZ3" s="220" t="s">
        <v>2868</v>
      </c>
    </row>
    <row r="4" spans="1:79" ht="18.75" customHeight="1" x14ac:dyDescent="0.2">
      <c r="A4" s="99" t="s">
        <v>28</v>
      </c>
      <c r="B4" t="s">
        <v>583</v>
      </c>
      <c r="C4" s="19">
        <v>294</v>
      </c>
      <c r="D4" s="9" t="s">
        <v>5337</v>
      </c>
      <c r="E4" s="20" t="str">
        <f t="shared" si="6"/>
        <v/>
      </c>
      <c r="F4" s="19">
        <f t="shared" si="7"/>
        <v>1</v>
      </c>
      <c r="G4" s="19">
        <f t="shared" si="8"/>
        <v>1</v>
      </c>
      <c r="H4" s="19" t="str">
        <f t="shared" si="9"/>
        <v/>
      </c>
      <c r="I4" s="81">
        <v>0</v>
      </c>
      <c r="J4" s="102">
        <v>0.64849999999999997</v>
      </c>
      <c r="K4" s="102">
        <v>4.9637000000000002</v>
      </c>
      <c r="L4" s="102">
        <v>2.4544999999999999</v>
      </c>
      <c r="M4" s="102">
        <v>0</v>
      </c>
      <c r="N4" s="107">
        <f t="shared" si="1"/>
        <v>0</v>
      </c>
      <c r="O4" s="108">
        <f t="shared" si="2"/>
        <v>87.525252525252526</v>
      </c>
      <c r="P4" s="108">
        <f t="shared" si="3"/>
        <v>49.748322147651002</v>
      </c>
      <c r="Q4" s="108">
        <f t="shared" si="4"/>
        <v>57.514267596702595</v>
      </c>
      <c r="R4" s="108">
        <f t="shared" si="5"/>
        <v>0</v>
      </c>
      <c r="S4" s="166">
        <v>0</v>
      </c>
      <c r="T4" s="167">
        <v>0.17330000000000001</v>
      </c>
      <c r="U4" s="167">
        <v>5.9299999999999999E-2</v>
      </c>
      <c r="V4" s="167">
        <v>9.0700000000000003E-2</v>
      </c>
      <c r="W4" s="167">
        <v>0</v>
      </c>
      <c r="X4" s="168">
        <v>0</v>
      </c>
      <c r="Y4" s="169">
        <v>4.7600000000000003E-2</v>
      </c>
      <c r="Z4" s="169">
        <v>2.1999999999999999E-2</v>
      </c>
      <c r="AA4" s="169">
        <v>6.5000000000000002E-2</v>
      </c>
      <c r="AB4" s="169">
        <v>0</v>
      </c>
      <c r="AC4" s="168">
        <v>0</v>
      </c>
      <c r="AD4" s="169">
        <v>3.3333E-3</v>
      </c>
      <c r="AE4" s="169">
        <v>1.5800000000000002E-2</v>
      </c>
      <c r="AF4" s="169">
        <v>1.6500000000000001E-2</v>
      </c>
      <c r="AG4" s="169">
        <v>0</v>
      </c>
      <c r="AI4" s="170">
        <v>100</v>
      </c>
      <c r="AJ4" s="171">
        <v>34.451000000000001</v>
      </c>
      <c r="AK4" s="171">
        <v>52.581699999999998</v>
      </c>
      <c r="AL4" s="171">
        <v>0</v>
      </c>
      <c r="AM4" s="97">
        <v>0</v>
      </c>
      <c r="AN4" s="96">
        <v>13.071099999999999</v>
      </c>
      <c r="AO4" s="97">
        <v>100</v>
      </c>
      <c r="AP4" s="97">
        <v>49.441099999999999</v>
      </c>
      <c r="AQ4" s="97">
        <v>0</v>
      </c>
      <c r="AR4" s="97">
        <v>0</v>
      </c>
      <c r="AS4" s="82">
        <f>3/5</f>
        <v>0.6</v>
      </c>
      <c r="AT4" s="54" t="s">
        <v>2873</v>
      </c>
      <c r="AU4" s="54" t="s">
        <v>3289</v>
      </c>
      <c r="AV4" s="54" t="s">
        <v>3285</v>
      </c>
      <c r="AW4" s="54" t="s">
        <v>2873</v>
      </c>
      <c r="AX4" s="54" t="s">
        <v>2872</v>
      </c>
      <c r="BA4" s="83" t="s">
        <v>2873</v>
      </c>
      <c r="BB4" s="54" t="s">
        <v>2882</v>
      </c>
      <c r="BC4" s="54" t="s">
        <v>2881</v>
      </c>
      <c r="BD4" s="55" t="s">
        <v>2890</v>
      </c>
      <c r="BE4" s="55" t="s">
        <v>2881</v>
      </c>
      <c r="BF4" s="82" t="s">
        <v>3285</v>
      </c>
      <c r="BG4" s="55" t="s">
        <v>2873</v>
      </c>
      <c r="BH4" s="55" t="s">
        <v>2891</v>
      </c>
      <c r="BI4" s="55" t="s">
        <v>2891</v>
      </c>
      <c r="BJ4" s="55" t="s">
        <v>2890</v>
      </c>
      <c r="BK4" s="52"/>
      <c r="BL4" s="220" t="s">
        <v>5345</v>
      </c>
      <c r="BM4" s="220" t="s">
        <v>3224</v>
      </c>
      <c r="BN4" s="55" t="s">
        <v>15</v>
      </c>
      <c r="BO4" s="207"/>
      <c r="BP4" s="54" t="s">
        <v>2679</v>
      </c>
      <c r="BQ4" s="54" t="s">
        <v>2874</v>
      </c>
      <c r="BR4" s="220">
        <v>100</v>
      </c>
      <c r="BS4" s="220" t="s">
        <v>5346</v>
      </c>
      <c r="BT4" s="220" t="s">
        <v>2871</v>
      </c>
      <c r="BU4" s="220">
        <v>2809</v>
      </c>
      <c r="BV4" s="54" t="s">
        <v>2887</v>
      </c>
      <c r="BW4" s="220" t="s">
        <v>3223</v>
      </c>
      <c r="BX4" s="54" t="s">
        <v>3222</v>
      </c>
      <c r="BY4" s="220">
        <v>6</v>
      </c>
      <c r="BZ4" s="220" t="s">
        <v>2868</v>
      </c>
    </row>
    <row r="5" spans="1:79" ht="18.75" customHeight="1" x14ac:dyDescent="0.2">
      <c r="A5" s="99" t="s">
        <v>29</v>
      </c>
      <c r="B5" t="s">
        <v>583</v>
      </c>
      <c r="C5" s="19">
        <v>294</v>
      </c>
      <c r="D5" s="9" t="s">
        <v>5337</v>
      </c>
      <c r="E5" s="20" t="str">
        <f t="shared" si="6"/>
        <v/>
      </c>
      <c r="F5" s="19">
        <f t="shared" si="7"/>
        <v>1</v>
      </c>
      <c r="G5" s="19">
        <f t="shared" si="8"/>
        <v>1</v>
      </c>
      <c r="H5" s="19" t="str">
        <f t="shared" si="9"/>
        <v/>
      </c>
      <c r="I5" s="81">
        <v>0</v>
      </c>
      <c r="J5" s="102">
        <v>5.7577999999999996</v>
      </c>
      <c r="K5" s="102">
        <v>0</v>
      </c>
      <c r="L5" s="102">
        <v>0.19420000000000001</v>
      </c>
      <c r="M5" s="102">
        <v>0</v>
      </c>
      <c r="N5" s="107">
        <f t="shared" si="1"/>
        <v>0</v>
      </c>
      <c r="O5" s="108">
        <f t="shared" si="2"/>
        <v>100</v>
      </c>
      <c r="P5" s="108">
        <f t="shared" si="3"/>
        <v>0</v>
      </c>
      <c r="Q5" s="108">
        <f t="shared" si="4"/>
        <v>79.074191502853523</v>
      </c>
      <c r="R5" s="108">
        <f t="shared" si="5"/>
        <v>0</v>
      </c>
      <c r="S5" s="166">
        <v>0</v>
      </c>
      <c r="T5" s="167">
        <v>0.19800000000000001</v>
      </c>
      <c r="U5" s="167">
        <v>0</v>
      </c>
      <c r="V5" s="167">
        <v>0.12470000000000001</v>
      </c>
      <c r="W5" s="167">
        <v>0</v>
      </c>
      <c r="X5" s="168">
        <v>0</v>
      </c>
      <c r="Y5" s="169">
        <v>0.92130000000000001</v>
      </c>
      <c r="Z5" s="169">
        <v>0</v>
      </c>
      <c r="AA5" s="169">
        <v>5.3900000000000003E-2</v>
      </c>
      <c r="AB5" s="169">
        <v>0</v>
      </c>
      <c r="AC5" s="168">
        <v>0</v>
      </c>
      <c r="AD5" s="169">
        <v>3.9E-2</v>
      </c>
      <c r="AE5" s="169">
        <v>0</v>
      </c>
      <c r="AF5" s="169">
        <v>7.8811000000000003E-3</v>
      </c>
      <c r="AG5" s="169">
        <v>0</v>
      </c>
      <c r="AI5" s="170">
        <v>100</v>
      </c>
      <c r="AJ5" s="171">
        <v>0</v>
      </c>
      <c r="AK5" s="171">
        <v>70.953800000000001</v>
      </c>
      <c r="AL5" s="171">
        <v>0</v>
      </c>
      <c r="AM5" s="97">
        <v>0</v>
      </c>
      <c r="AN5" s="96">
        <v>100</v>
      </c>
      <c r="AO5" s="97">
        <v>0</v>
      </c>
      <c r="AP5" s="97">
        <v>3.2625000000000002</v>
      </c>
      <c r="AQ5" s="97">
        <v>0</v>
      </c>
      <c r="AR5" s="97">
        <v>0</v>
      </c>
      <c r="AS5" s="82">
        <f>2/5</f>
        <v>0.4</v>
      </c>
      <c r="AT5" s="54" t="s">
        <v>3285</v>
      </c>
      <c r="AU5" s="54" t="s">
        <v>3286</v>
      </c>
      <c r="AV5" s="54" t="s">
        <v>3285</v>
      </c>
      <c r="AX5" s="54" t="s">
        <v>2872</v>
      </c>
      <c r="BA5" s="83" t="s">
        <v>3285</v>
      </c>
      <c r="BB5" s="54" t="s">
        <v>2882</v>
      </c>
      <c r="BC5" s="54" t="s">
        <v>2881</v>
      </c>
      <c r="BD5" s="55" t="s">
        <v>2890</v>
      </c>
      <c r="BE5" s="55" t="s">
        <v>2881</v>
      </c>
      <c r="BF5" s="82" t="s">
        <v>3285</v>
      </c>
      <c r="BG5" s="55" t="s">
        <v>2873</v>
      </c>
      <c r="BH5" s="55" t="s">
        <v>2891</v>
      </c>
      <c r="BI5" s="55" t="s">
        <v>2891</v>
      </c>
      <c r="BJ5" s="55" t="s">
        <v>2881</v>
      </c>
      <c r="BK5" s="52"/>
      <c r="BL5" s="220" t="s">
        <v>5347</v>
      </c>
      <c r="BM5" s="220" t="s">
        <v>3221</v>
      </c>
      <c r="BN5" s="55" t="s">
        <v>15</v>
      </c>
      <c r="BO5" s="207"/>
      <c r="BP5" s="54" t="s">
        <v>2679</v>
      </c>
      <c r="BQ5" s="54" t="s">
        <v>2874</v>
      </c>
      <c r="BR5" s="220">
        <v>100</v>
      </c>
      <c r="BS5" s="220" t="s">
        <v>5348</v>
      </c>
      <c r="BT5" s="220" t="s">
        <v>2871</v>
      </c>
      <c r="BU5" s="220">
        <v>2809</v>
      </c>
      <c r="BV5" s="54" t="s">
        <v>2887</v>
      </c>
      <c r="BW5" s="220" t="s">
        <v>3220</v>
      </c>
      <c r="BX5" s="54" t="s">
        <v>3219</v>
      </c>
      <c r="BY5" s="220">
        <v>6</v>
      </c>
      <c r="BZ5" s="220" t="s">
        <v>2868</v>
      </c>
    </row>
    <row r="6" spans="1:79" ht="18.75" customHeight="1" x14ac:dyDescent="0.2">
      <c r="A6" s="99" t="s">
        <v>30</v>
      </c>
      <c r="B6" t="s">
        <v>583</v>
      </c>
      <c r="C6" s="19">
        <v>294</v>
      </c>
      <c r="D6" s="9" t="s">
        <v>5337</v>
      </c>
      <c r="E6" s="20" t="str">
        <f t="shared" si="6"/>
        <v/>
      </c>
      <c r="F6" s="19">
        <f t="shared" si="7"/>
        <v>1</v>
      </c>
      <c r="G6" s="19">
        <f>IF(SUM(K6:L6)&gt;0,1,"")</f>
        <v>1</v>
      </c>
      <c r="H6" s="19" t="str">
        <f t="shared" si="9"/>
        <v/>
      </c>
      <c r="I6" s="81">
        <v>0</v>
      </c>
      <c r="J6" s="102">
        <v>0.15529999999999999</v>
      </c>
      <c r="K6" s="102">
        <v>2.8138999999999998</v>
      </c>
      <c r="L6" s="102">
        <v>1.5023</v>
      </c>
      <c r="M6" s="102">
        <v>0</v>
      </c>
      <c r="N6" s="107">
        <f t="shared" si="1"/>
        <v>0</v>
      </c>
      <c r="O6" s="108">
        <f t="shared" si="2"/>
        <v>81.464646464646464</v>
      </c>
      <c r="P6" s="108">
        <f t="shared" si="3"/>
        <v>87.835570469798668</v>
      </c>
      <c r="Q6" s="108">
        <f t="shared" si="4"/>
        <v>90.044388078630305</v>
      </c>
      <c r="R6" s="108">
        <f t="shared" si="5"/>
        <v>0</v>
      </c>
      <c r="S6" s="166">
        <v>0</v>
      </c>
      <c r="T6" s="167">
        <v>0.1613</v>
      </c>
      <c r="U6" s="167">
        <v>0.1047</v>
      </c>
      <c r="V6" s="167">
        <v>0.14199999999999999</v>
      </c>
      <c r="W6" s="167">
        <v>0</v>
      </c>
      <c r="X6" s="168">
        <v>0</v>
      </c>
      <c r="Y6" s="169">
        <v>4.4307000000000001E-3</v>
      </c>
      <c r="Z6" s="169">
        <v>9.4E-2</v>
      </c>
      <c r="AA6" s="169">
        <v>0.1424</v>
      </c>
      <c r="AB6" s="169">
        <v>0</v>
      </c>
      <c r="AC6" s="168">
        <v>0</v>
      </c>
      <c r="AD6" s="169">
        <v>1.2E-2</v>
      </c>
      <c r="AE6" s="169">
        <v>9.9387E-3</v>
      </c>
      <c r="AF6" s="169">
        <v>1.0800000000000001E-2</v>
      </c>
      <c r="AG6" s="169">
        <v>0</v>
      </c>
      <c r="AI6" s="170">
        <v>100</v>
      </c>
      <c r="AJ6" s="171">
        <v>64.760800000000003</v>
      </c>
      <c r="AK6" s="171">
        <v>87.989900000000006</v>
      </c>
      <c r="AL6" s="171">
        <v>0</v>
      </c>
      <c r="AM6" s="97">
        <v>0</v>
      </c>
      <c r="AN6" s="96">
        <v>5.5385</v>
      </c>
      <c r="AO6" s="97">
        <v>100</v>
      </c>
      <c r="AP6" s="97">
        <v>53.338299999999997</v>
      </c>
      <c r="AQ6" s="97">
        <v>0</v>
      </c>
      <c r="AR6" s="97">
        <v>0</v>
      </c>
      <c r="AS6" s="82">
        <f>3/5</f>
        <v>0.6</v>
      </c>
      <c r="AT6" s="54" t="s">
        <v>2873</v>
      </c>
      <c r="AU6" s="54" t="s">
        <v>3289</v>
      </c>
      <c r="AV6" s="54" t="s">
        <v>3285</v>
      </c>
      <c r="AW6" s="54" t="s">
        <v>2873</v>
      </c>
      <c r="AX6" s="54" t="s">
        <v>2872</v>
      </c>
      <c r="BA6" s="83" t="s">
        <v>2873</v>
      </c>
      <c r="BB6" s="54" t="s">
        <v>2882</v>
      </c>
      <c r="BC6" s="54" t="s">
        <v>2881</v>
      </c>
      <c r="BD6" s="55" t="s">
        <v>2890</v>
      </c>
      <c r="BE6" s="55" t="s">
        <v>2881</v>
      </c>
      <c r="BF6" s="82" t="s">
        <v>2891</v>
      </c>
      <c r="BG6" s="55" t="s">
        <v>2873</v>
      </c>
      <c r="BH6" s="55" t="s">
        <v>2891</v>
      </c>
      <c r="BI6" s="55" t="s">
        <v>2891</v>
      </c>
      <c r="BJ6" s="55" t="s">
        <v>2881</v>
      </c>
      <c r="BK6" s="52"/>
      <c r="BL6" s="220" t="s">
        <v>5349</v>
      </c>
      <c r="BM6" s="220" t="s">
        <v>3218</v>
      </c>
      <c r="BN6" s="55" t="s">
        <v>15</v>
      </c>
      <c r="BO6" s="207"/>
      <c r="BP6" s="54" t="s">
        <v>2679</v>
      </c>
      <c r="BQ6" s="54" t="s">
        <v>2874</v>
      </c>
      <c r="BR6" s="220">
        <v>100</v>
      </c>
      <c r="BS6" s="220" t="s">
        <v>5350</v>
      </c>
      <c r="BT6" s="220" t="s">
        <v>2871</v>
      </c>
      <c r="BU6" s="220">
        <v>2809</v>
      </c>
      <c r="BV6" s="54" t="s">
        <v>2887</v>
      </c>
      <c r="BW6" s="220" t="s">
        <v>3217</v>
      </c>
      <c r="BX6" s="54" t="s">
        <v>3216</v>
      </c>
      <c r="BY6" s="220">
        <v>6</v>
      </c>
      <c r="BZ6" s="220" t="s">
        <v>2868</v>
      </c>
    </row>
    <row r="7" spans="1:79" ht="18.75" customHeight="1" x14ac:dyDescent="0.2">
      <c r="A7" s="99" t="s">
        <v>31</v>
      </c>
      <c r="B7" t="s">
        <v>583</v>
      </c>
      <c r="C7" s="19">
        <v>2844</v>
      </c>
      <c r="D7" s="9" t="s">
        <v>5337</v>
      </c>
      <c r="E7" s="20" t="str">
        <f t="shared" si="6"/>
        <v/>
      </c>
      <c r="F7" s="19">
        <f t="shared" si="7"/>
        <v>1</v>
      </c>
      <c r="G7" s="19">
        <f t="shared" si="8"/>
        <v>1</v>
      </c>
      <c r="H7" s="19" t="str">
        <f t="shared" si="9"/>
        <v/>
      </c>
      <c r="I7" s="81">
        <v>0</v>
      </c>
      <c r="J7" s="102">
        <v>5.3884999999999996</v>
      </c>
      <c r="K7" s="102">
        <v>0</v>
      </c>
      <c r="L7" s="102">
        <v>0.70299999999999996</v>
      </c>
      <c r="M7" s="102">
        <v>0</v>
      </c>
      <c r="N7" s="107">
        <f t="shared" si="1"/>
        <v>0</v>
      </c>
      <c r="O7" s="108">
        <f t="shared" si="2"/>
        <v>31.616161616161616</v>
      </c>
      <c r="P7" s="108">
        <f t="shared" si="3"/>
        <v>0</v>
      </c>
      <c r="Q7" s="108">
        <f t="shared" si="4"/>
        <v>21.940393151553579</v>
      </c>
      <c r="R7" s="108">
        <f t="shared" si="5"/>
        <v>0</v>
      </c>
      <c r="S7" s="166">
        <v>0</v>
      </c>
      <c r="T7" s="167">
        <v>6.2600000000000003E-2</v>
      </c>
      <c r="U7" s="167">
        <v>0</v>
      </c>
      <c r="V7" s="167">
        <v>3.4599999999999999E-2</v>
      </c>
      <c r="W7" s="167">
        <v>0</v>
      </c>
      <c r="X7" s="168">
        <v>0</v>
      </c>
      <c r="Y7" s="169">
        <v>0.20899999999999999</v>
      </c>
      <c r="Z7" s="169">
        <v>0</v>
      </c>
      <c r="AA7" s="169">
        <v>2.0500000000000001E-2</v>
      </c>
      <c r="AB7" s="169">
        <v>0</v>
      </c>
      <c r="AC7" s="168">
        <v>0</v>
      </c>
      <c r="AD7" s="169">
        <v>9.1348000000000004E-4</v>
      </c>
      <c r="AE7" s="169">
        <v>0</v>
      </c>
      <c r="AF7" s="169">
        <v>2.1881000000000001E-3</v>
      </c>
      <c r="AG7" s="169">
        <v>0</v>
      </c>
      <c r="AI7" s="170">
        <v>100</v>
      </c>
      <c r="AJ7" s="171">
        <v>0</v>
      </c>
      <c r="AK7" s="171">
        <v>55.241</v>
      </c>
      <c r="AL7" s="171">
        <v>0</v>
      </c>
      <c r="AM7" s="97">
        <v>0</v>
      </c>
      <c r="AN7" s="96">
        <v>100</v>
      </c>
      <c r="AO7" s="97">
        <v>0</v>
      </c>
      <c r="AP7" s="97">
        <v>13.068</v>
      </c>
      <c r="AQ7" s="97">
        <v>0</v>
      </c>
      <c r="AR7" s="97">
        <v>0</v>
      </c>
      <c r="AS7" s="82">
        <f>2/5</f>
        <v>0.4</v>
      </c>
      <c r="AT7" s="54" t="s">
        <v>3285</v>
      </c>
      <c r="AU7" s="54" t="s">
        <v>3286</v>
      </c>
      <c r="AV7" s="54" t="s">
        <v>3285</v>
      </c>
      <c r="AX7" s="54" t="s">
        <v>2872</v>
      </c>
      <c r="BA7" s="83" t="s">
        <v>3285</v>
      </c>
      <c r="BB7" s="54" t="s">
        <v>3298</v>
      </c>
      <c r="BC7" s="54" t="s">
        <v>2881</v>
      </c>
      <c r="BD7" s="55" t="s">
        <v>2890</v>
      </c>
      <c r="BE7" s="55" t="s">
        <v>2881</v>
      </c>
      <c r="BF7" s="82" t="s">
        <v>3285</v>
      </c>
      <c r="BG7" s="55" t="s">
        <v>2873</v>
      </c>
      <c r="BH7" s="55" t="s">
        <v>3295</v>
      </c>
      <c r="BI7" s="55" t="s">
        <v>3313</v>
      </c>
      <c r="BJ7" s="55" t="s">
        <v>2881</v>
      </c>
      <c r="BK7" s="52"/>
      <c r="BL7" s="220" t="s">
        <v>5351</v>
      </c>
      <c r="BM7" s="220" t="s">
        <v>3167</v>
      </c>
      <c r="BN7" s="55" t="s">
        <v>15</v>
      </c>
      <c r="BO7" s="207"/>
      <c r="BP7" s="54" t="s">
        <v>2</v>
      </c>
      <c r="BQ7" s="54" t="s">
        <v>3158</v>
      </c>
      <c r="BR7" s="220">
        <v>100</v>
      </c>
      <c r="BS7" s="220" t="s">
        <v>5352</v>
      </c>
      <c r="BT7" s="220" t="s">
        <v>2871</v>
      </c>
      <c r="BU7" s="220">
        <v>3624</v>
      </c>
      <c r="BV7" s="54" t="s">
        <v>3157</v>
      </c>
      <c r="BW7" s="220" t="s">
        <v>3166</v>
      </c>
      <c r="BX7" s="54" t="s">
        <v>3165</v>
      </c>
      <c r="BY7" s="220">
        <v>1</v>
      </c>
      <c r="BZ7" s="220" t="s">
        <v>2868</v>
      </c>
    </row>
    <row r="8" spans="1:79" ht="18.75" customHeight="1" x14ac:dyDescent="0.2">
      <c r="A8" s="99" t="s">
        <v>1</v>
      </c>
      <c r="B8" t="s">
        <v>583</v>
      </c>
      <c r="C8" s="19">
        <v>2844</v>
      </c>
      <c r="D8" s="9" t="s">
        <v>5337</v>
      </c>
      <c r="E8" s="20">
        <f t="shared" si="6"/>
        <v>1</v>
      </c>
      <c r="F8" s="19">
        <f t="shared" si="7"/>
        <v>1</v>
      </c>
      <c r="G8" s="19">
        <f t="shared" si="8"/>
        <v>1</v>
      </c>
      <c r="H8" s="19" t="str">
        <f t="shared" si="9"/>
        <v/>
      </c>
      <c r="I8" s="81">
        <v>1.6203000000000001</v>
      </c>
      <c r="J8" s="102">
        <v>0.1061</v>
      </c>
      <c r="K8" s="102">
        <v>0</v>
      </c>
      <c r="L8" s="102">
        <v>0.61509999999999998</v>
      </c>
      <c r="M8" s="102">
        <v>0</v>
      </c>
      <c r="N8" s="107">
        <f t="shared" si="1"/>
        <v>29.749631811487482</v>
      </c>
      <c r="O8" s="108">
        <f t="shared" si="2"/>
        <v>3.6212626262626264</v>
      </c>
      <c r="P8" s="108">
        <f t="shared" si="3"/>
        <v>0</v>
      </c>
      <c r="Q8" s="108">
        <f t="shared" si="4"/>
        <v>9.7019657577679137</v>
      </c>
      <c r="R8" s="108">
        <f t="shared" si="5"/>
        <v>0</v>
      </c>
      <c r="S8" s="166">
        <v>2.0199999999999999E-2</v>
      </c>
      <c r="T8" s="167">
        <v>7.1701000000000004E-3</v>
      </c>
      <c r="U8" s="167">
        <v>0</v>
      </c>
      <c r="V8" s="167">
        <v>1.5299999999999999E-2</v>
      </c>
      <c r="W8" s="167">
        <v>0</v>
      </c>
      <c r="X8" s="168">
        <v>0.185</v>
      </c>
      <c r="Y8" s="169">
        <v>2.9811999999999998E-3</v>
      </c>
      <c r="Z8" s="169">
        <v>0</v>
      </c>
      <c r="AA8" s="169">
        <v>6.25E-2</v>
      </c>
      <c r="AB8" s="169">
        <v>0</v>
      </c>
      <c r="AC8" s="168">
        <v>6.1733999999999997E-4</v>
      </c>
      <c r="AD8" s="169">
        <v>1.7895000000000001E-4</v>
      </c>
      <c r="AE8" s="169">
        <v>0</v>
      </c>
      <c r="AF8" s="169">
        <v>1.464E-3</v>
      </c>
      <c r="AG8" s="169">
        <v>0</v>
      </c>
      <c r="AI8" s="170">
        <v>42.6873</v>
      </c>
      <c r="AJ8" s="171">
        <v>0</v>
      </c>
      <c r="AK8" s="171">
        <v>67.771699999999996</v>
      </c>
      <c r="AL8" s="171">
        <v>100</v>
      </c>
      <c r="AM8" s="97">
        <v>0</v>
      </c>
      <c r="AN8" s="96">
        <v>7.1239999999999997</v>
      </c>
      <c r="AO8" s="97">
        <v>0</v>
      </c>
      <c r="AP8" s="97">
        <v>41.431899999999999</v>
      </c>
      <c r="AQ8" s="97">
        <v>100</v>
      </c>
      <c r="AR8" s="97">
        <v>0</v>
      </c>
      <c r="AS8" s="82">
        <f>3/5</f>
        <v>0.6</v>
      </c>
      <c r="AT8" s="54" t="s">
        <v>3295</v>
      </c>
      <c r="AU8" s="54" t="s">
        <v>3296</v>
      </c>
      <c r="AV8" s="54" t="s">
        <v>3285</v>
      </c>
      <c r="AX8" s="54" t="s">
        <v>2872</v>
      </c>
      <c r="AY8" s="54" t="s">
        <v>3295</v>
      </c>
      <c r="BA8" s="83" t="s">
        <v>3295</v>
      </c>
      <c r="BB8" s="54" t="s">
        <v>2873</v>
      </c>
      <c r="BC8" s="54" t="s">
        <v>2881</v>
      </c>
      <c r="BD8" s="55" t="s">
        <v>2890</v>
      </c>
      <c r="BE8" s="55" t="s">
        <v>2881</v>
      </c>
      <c r="BF8" s="82" t="s">
        <v>2891</v>
      </c>
      <c r="BG8" s="55" t="s">
        <v>2873</v>
      </c>
      <c r="BH8" s="55" t="s">
        <v>3295</v>
      </c>
      <c r="BI8" s="55" t="s">
        <v>2891</v>
      </c>
      <c r="BJ8" s="55" t="s">
        <v>2881</v>
      </c>
      <c r="BK8" s="52"/>
      <c r="BL8" s="220" t="s">
        <v>5353</v>
      </c>
      <c r="BM8" s="220" t="s">
        <v>3164</v>
      </c>
      <c r="BN8" s="55" t="s">
        <v>15</v>
      </c>
      <c r="BO8" s="207"/>
      <c r="BP8" s="54" t="s">
        <v>2</v>
      </c>
      <c r="BQ8" s="54" t="s">
        <v>3158</v>
      </c>
      <c r="BR8" s="220">
        <v>100</v>
      </c>
      <c r="BS8" s="220" t="s">
        <v>5354</v>
      </c>
      <c r="BT8" s="220" t="s">
        <v>2871</v>
      </c>
      <c r="BU8" s="220">
        <v>3624</v>
      </c>
      <c r="BV8" s="54" t="s">
        <v>3157</v>
      </c>
      <c r="BW8" s="220" t="s">
        <v>3163</v>
      </c>
      <c r="BY8" s="220">
        <v>1</v>
      </c>
      <c r="BZ8" s="220" t="s">
        <v>2868</v>
      </c>
    </row>
    <row r="9" spans="1:79" ht="18.75" customHeight="1" x14ac:dyDescent="0.2">
      <c r="A9" s="99" t="s">
        <v>32</v>
      </c>
      <c r="B9" t="s">
        <v>583</v>
      </c>
      <c r="C9" s="19">
        <v>2844</v>
      </c>
      <c r="D9" s="9" t="s">
        <v>5337</v>
      </c>
      <c r="E9" s="20">
        <f t="shared" si="6"/>
        <v>1</v>
      </c>
      <c r="F9" s="19">
        <f t="shared" si="7"/>
        <v>1</v>
      </c>
      <c r="G9" s="19">
        <f t="shared" si="8"/>
        <v>1</v>
      </c>
      <c r="H9" s="19">
        <f t="shared" si="9"/>
        <v>1</v>
      </c>
      <c r="I9" s="81">
        <v>0.73340000000000005</v>
      </c>
      <c r="J9" s="102">
        <v>0.1593</v>
      </c>
      <c r="K9" s="102">
        <v>0</v>
      </c>
      <c r="L9" s="102">
        <v>0.93830000000000002</v>
      </c>
      <c r="M9" s="102">
        <v>9.0499999999999997E-2</v>
      </c>
      <c r="N9" s="107">
        <f t="shared" si="1"/>
        <v>22.974963181148748</v>
      </c>
      <c r="O9" s="108">
        <f t="shared" si="2"/>
        <v>6.1616161616161618</v>
      </c>
      <c r="P9" s="108">
        <f t="shared" si="3"/>
        <v>0</v>
      </c>
      <c r="Q9" s="108">
        <f t="shared" si="4"/>
        <v>4.9813570069752702</v>
      </c>
      <c r="R9" s="108">
        <f t="shared" si="5"/>
        <v>7.4102964118564731</v>
      </c>
      <c r="S9" s="166">
        <v>1.5599999999999999E-2</v>
      </c>
      <c r="T9" s="167">
        <v>1.2200000000000001E-2</v>
      </c>
      <c r="U9" s="167">
        <v>0</v>
      </c>
      <c r="V9" s="167">
        <v>7.8556000000000008E-3</v>
      </c>
      <c r="W9" s="167">
        <v>9.4999999999999998E-3</v>
      </c>
      <c r="X9" s="168">
        <v>7.2099999999999997E-2</v>
      </c>
      <c r="Y9" s="169">
        <v>8.4671999999999994E-3</v>
      </c>
      <c r="Z9" s="169">
        <v>0</v>
      </c>
      <c r="AA9" s="169">
        <v>6.2700000000000006E-2</v>
      </c>
      <c r="AB9" s="169">
        <v>7.9739000000000008E-3</v>
      </c>
      <c r="AC9" s="168">
        <v>1.2719000000000001E-3</v>
      </c>
      <c r="AD9" s="169">
        <v>5.1962000000000004E-4</v>
      </c>
      <c r="AE9" s="169">
        <v>0</v>
      </c>
      <c r="AF9" s="169">
        <v>6.0165000000000001E-4</v>
      </c>
      <c r="AG9" s="169">
        <v>1.0536E-3</v>
      </c>
      <c r="AI9" s="170">
        <v>78.640500000000003</v>
      </c>
      <c r="AJ9" s="171">
        <v>0</v>
      </c>
      <c r="AK9" s="171">
        <v>50.464599999999997</v>
      </c>
      <c r="AL9" s="171">
        <v>100</v>
      </c>
      <c r="AM9" s="97">
        <v>60.445700000000002</v>
      </c>
      <c r="AN9" s="96">
        <v>17.120799999999999</v>
      </c>
      <c r="AO9" s="97">
        <v>0</v>
      </c>
      <c r="AP9" s="97">
        <v>100</v>
      </c>
      <c r="AQ9" s="97">
        <v>78.203199999999995</v>
      </c>
      <c r="AR9" s="97">
        <v>9.7264999999999997</v>
      </c>
      <c r="AS9" s="82">
        <f>4/5</f>
        <v>0.8</v>
      </c>
      <c r="AT9" s="54" t="s">
        <v>2872</v>
      </c>
      <c r="AU9" s="54" t="s">
        <v>3317</v>
      </c>
      <c r="AV9" s="54" t="s">
        <v>3285</v>
      </c>
      <c r="AX9" s="54" t="s">
        <v>2872</v>
      </c>
      <c r="AY9" s="54" t="s">
        <v>3295</v>
      </c>
      <c r="AZ9" s="54" t="s">
        <v>3313</v>
      </c>
      <c r="BA9" s="83" t="s">
        <v>3295</v>
      </c>
      <c r="BB9" s="54" t="s">
        <v>2873</v>
      </c>
      <c r="BC9" s="54" t="s">
        <v>2881</v>
      </c>
      <c r="BD9" s="55" t="s">
        <v>2881</v>
      </c>
      <c r="BE9" s="55" t="s">
        <v>2881</v>
      </c>
      <c r="BF9" s="82" t="s">
        <v>2891</v>
      </c>
      <c r="BG9" s="55" t="s">
        <v>2873</v>
      </c>
      <c r="BH9" s="55" t="s">
        <v>3295</v>
      </c>
      <c r="BI9" s="55" t="s">
        <v>2891</v>
      </c>
      <c r="BJ9" s="55" t="s">
        <v>2881</v>
      </c>
      <c r="BK9" s="52"/>
      <c r="BL9" s="220" t="s">
        <v>5355</v>
      </c>
      <c r="BM9" s="220" t="s">
        <v>3162</v>
      </c>
      <c r="BN9" s="55" t="s">
        <v>15</v>
      </c>
      <c r="BO9" s="207"/>
      <c r="BP9" s="54" t="s">
        <v>2</v>
      </c>
      <c r="BQ9" s="54" t="s">
        <v>3158</v>
      </c>
      <c r="BR9" s="220">
        <v>100</v>
      </c>
      <c r="BS9" s="220" t="s">
        <v>5354</v>
      </c>
      <c r="BT9" s="220" t="s">
        <v>2871</v>
      </c>
      <c r="BU9" s="220">
        <v>3624</v>
      </c>
      <c r="BV9" s="54" t="s">
        <v>3157</v>
      </c>
      <c r="BW9" s="220" t="s">
        <v>3161</v>
      </c>
      <c r="BX9" s="54" t="s">
        <v>3160</v>
      </c>
      <c r="BY9" s="220">
        <v>4</v>
      </c>
      <c r="BZ9" s="220" t="s">
        <v>2868</v>
      </c>
    </row>
    <row r="10" spans="1:79" ht="18.75" customHeight="1" x14ac:dyDescent="0.2">
      <c r="A10" s="99" t="s">
        <v>33</v>
      </c>
      <c r="B10" t="s">
        <v>583</v>
      </c>
      <c r="C10" s="19">
        <v>2844</v>
      </c>
      <c r="D10" s="9" t="s">
        <v>5337</v>
      </c>
      <c r="E10" s="20" t="str">
        <f t="shared" si="6"/>
        <v/>
      </c>
      <c r="F10" s="19">
        <f t="shared" si="7"/>
        <v>1</v>
      </c>
      <c r="G10" s="19">
        <f t="shared" si="8"/>
        <v>1</v>
      </c>
      <c r="H10" s="19" t="str">
        <f t="shared" si="9"/>
        <v/>
      </c>
      <c r="I10" s="81">
        <v>0</v>
      </c>
      <c r="J10" s="102">
        <v>0.1384</v>
      </c>
      <c r="K10" s="102">
        <v>0</v>
      </c>
      <c r="L10" s="102">
        <v>0.27700000000000002</v>
      </c>
      <c r="M10" s="102">
        <v>0</v>
      </c>
      <c r="N10" s="107">
        <f t="shared" si="1"/>
        <v>0</v>
      </c>
      <c r="O10" s="108">
        <f t="shared" si="2"/>
        <v>9.8484848484848477</v>
      </c>
      <c r="P10" s="108">
        <f t="shared" si="3"/>
        <v>0</v>
      </c>
      <c r="Q10" s="108">
        <f t="shared" si="4"/>
        <v>16.043119847812299</v>
      </c>
      <c r="R10" s="108">
        <f t="shared" si="5"/>
        <v>0</v>
      </c>
      <c r="S10" s="166">
        <v>0</v>
      </c>
      <c r="T10" s="167">
        <v>1.95E-2</v>
      </c>
      <c r="U10" s="167">
        <v>0</v>
      </c>
      <c r="V10" s="167">
        <v>2.53E-2</v>
      </c>
      <c r="W10" s="167">
        <v>0</v>
      </c>
      <c r="X10" s="168">
        <v>0</v>
      </c>
      <c r="Y10" s="169">
        <v>6.8723999999999999E-3</v>
      </c>
      <c r="Z10" s="169">
        <v>0</v>
      </c>
      <c r="AA10" s="169">
        <v>8.9855999999999998E-3</v>
      </c>
      <c r="AB10" s="169">
        <v>0</v>
      </c>
      <c r="AC10" s="168">
        <v>0</v>
      </c>
      <c r="AD10" s="169">
        <v>7.6884000000000002E-4</v>
      </c>
      <c r="AE10" s="169">
        <v>0</v>
      </c>
      <c r="AF10" s="169">
        <v>1.3868000000000001E-3</v>
      </c>
      <c r="AG10" s="169">
        <v>0</v>
      </c>
      <c r="AI10" s="170">
        <v>77.6875</v>
      </c>
      <c r="AJ10" s="171">
        <v>0</v>
      </c>
      <c r="AK10" s="171">
        <v>100</v>
      </c>
      <c r="AL10" s="171">
        <v>0</v>
      </c>
      <c r="AM10" s="97">
        <v>0</v>
      </c>
      <c r="AN10" s="96">
        <v>49.919499999999999</v>
      </c>
      <c r="AO10" s="97">
        <v>0</v>
      </c>
      <c r="AP10" s="97">
        <v>100</v>
      </c>
      <c r="AQ10" s="97">
        <v>0</v>
      </c>
      <c r="AR10" s="97">
        <v>0</v>
      </c>
      <c r="AS10" s="82">
        <f>2/5</f>
        <v>0.4</v>
      </c>
      <c r="AT10" s="54" t="s">
        <v>2872</v>
      </c>
      <c r="AU10" s="54" t="s">
        <v>3290</v>
      </c>
      <c r="AV10" s="54" t="s">
        <v>3285</v>
      </c>
      <c r="AX10" s="54" t="s">
        <v>2872</v>
      </c>
      <c r="BA10" s="83" t="s">
        <v>3285</v>
      </c>
      <c r="BB10" s="54" t="s">
        <v>2882</v>
      </c>
      <c r="BC10" s="54" t="s">
        <v>2881</v>
      </c>
      <c r="BD10" s="55" t="s">
        <v>2881</v>
      </c>
      <c r="BE10" s="55" t="s">
        <v>2881</v>
      </c>
      <c r="BF10" s="82" t="s">
        <v>3285</v>
      </c>
      <c r="BG10" s="55" t="s">
        <v>2891</v>
      </c>
      <c r="BH10" s="55" t="s">
        <v>2891</v>
      </c>
      <c r="BI10" s="55" t="s">
        <v>2891</v>
      </c>
      <c r="BJ10" s="55" t="s">
        <v>2890</v>
      </c>
      <c r="BK10" s="52"/>
      <c r="BL10" s="220" t="s">
        <v>5356</v>
      </c>
      <c r="BM10" s="220" t="s">
        <v>3159</v>
      </c>
      <c r="BN10" s="55" t="s">
        <v>15</v>
      </c>
      <c r="BO10" s="207"/>
      <c r="BP10" s="54" t="s">
        <v>2</v>
      </c>
      <c r="BQ10" s="54" t="s">
        <v>3158</v>
      </c>
      <c r="BR10" s="220">
        <v>100</v>
      </c>
      <c r="BS10" s="220" t="s">
        <v>5354</v>
      </c>
      <c r="BT10" s="220" t="s">
        <v>2871</v>
      </c>
      <c r="BU10" s="220">
        <v>3624</v>
      </c>
      <c r="BV10" s="54" t="s">
        <v>3157</v>
      </c>
      <c r="BW10" s="220" t="s">
        <v>3156</v>
      </c>
      <c r="BX10" s="54" t="s">
        <v>3155</v>
      </c>
      <c r="BY10" s="220">
        <v>12</v>
      </c>
      <c r="BZ10" s="220" t="s">
        <v>2868</v>
      </c>
    </row>
    <row r="11" spans="1:79" ht="18.75" customHeight="1" x14ac:dyDescent="0.2">
      <c r="A11" s="99" t="s">
        <v>54</v>
      </c>
      <c r="B11" t="s">
        <v>583</v>
      </c>
      <c r="C11" s="19">
        <v>649</v>
      </c>
      <c r="D11" s="9" t="s">
        <v>5337</v>
      </c>
      <c r="E11" s="20" t="str">
        <f t="shared" si="6"/>
        <v/>
      </c>
      <c r="F11" s="19">
        <f t="shared" si="7"/>
        <v>1</v>
      </c>
      <c r="G11" s="19">
        <f t="shared" si="8"/>
        <v>1</v>
      </c>
      <c r="H11" s="19">
        <f t="shared" si="9"/>
        <v>1</v>
      </c>
      <c r="I11" s="81">
        <v>0</v>
      </c>
      <c r="J11" s="102">
        <v>0.15079999999999999</v>
      </c>
      <c r="K11" s="102">
        <v>4.4024000000000001</v>
      </c>
      <c r="L11" s="102">
        <v>0.19320000000000001</v>
      </c>
      <c r="M11" s="102">
        <v>0.36209999999999998</v>
      </c>
      <c r="N11" s="107">
        <f t="shared" si="1"/>
        <v>0</v>
      </c>
      <c r="O11" s="108">
        <f t="shared" si="2"/>
        <v>45.606060606060609</v>
      </c>
      <c r="P11" s="108">
        <f t="shared" si="3"/>
        <v>45.637583892617442</v>
      </c>
      <c r="Q11" s="108">
        <f t="shared" si="4"/>
        <v>55.421686746987952</v>
      </c>
      <c r="R11" s="108">
        <f t="shared" si="5"/>
        <v>61.544461778471138</v>
      </c>
      <c r="S11" s="166">
        <v>0</v>
      </c>
      <c r="T11" s="167">
        <v>9.0300000000000005E-2</v>
      </c>
      <c r="U11" s="167">
        <v>5.4399999999999997E-2</v>
      </c>
      <c r="V11" s="167">
        <v>8.7400000000000005E-2</v>
      </c>
      <c r="W11" s="167">
        <v>7.8899999999999998E-2</v>
      </c>
      <c r="X11" s="168">
        <v>0</v>
      </c>
      <c r="Y11" s="169">
        <v>1.09E-2</v>
      </c>
      <c r="Z11" s="169">
        <v>0.28949999999999998</v>
      </c>
      <c r="AA11" s="169">
        <v>6.2998000000000004E-3</v>
      </c>
      <c r="AB11" s="169">
        <v>1.8200000000000001E-2</v>
      </c>
      <c r="AC11" s="168">
        <v>0</v>
      </c>
      <c r="AD11" s="169">
        <v>1.34E-2</v>
      </c>
      <c r="AE11" s="169">
        <v>8.9495000000000009E-3</v>
      </c>
      <c r="AF11" s="169">
        <v>1.04E-2</v>
      </c>
      <c r="AG11" s="169">
        <v>6.2528000000000002E-3</v>
      </c>
      <c r="AI11" s="170">
        <v>100</v>
      </c>
      <c r="AJ11" s="171">
        <v>61.018300000000004</v>
      </c>
      <c r="AK11" s="171">
        <v>97.983500000000006</v>
      </c>
      <c r="AL11" s="171">
        <v>0</v>
      </c>
      <c r="AM11" s="97">
        <v>89.491100000000003</v>
      </c>
      <c r="AN11" s="96">
        <v>3.4428000000000001</v>
      </c>
      <c r="AO11" s="97">
        <v>100</v>
      </c>
      <c r="AP11" s="97">
        <v>4.4090999999999996</v>
      </c>
      <c r="AQ11" s="97">
        <v>0</v>
      </c>
      <c r="AR11" s="97">
        <v>8.2599</v>
      </c>
      <c r="AS11" s="82">
        <f>4/5</f>
        <v>0.8</v>
      </c>
      <c r="AT11" s="54" t="s">
        <v>2873</v>
      </c>
      <c r="AU11" s="54" t="s">
        <v>3324</v>
      </c>
      <c r="AV11" s="54" t="s">
        <v>3285</v>
      </c>
      <c r="AW11" s="54" t="s">
        <v>2873</v>
      </c>
      <c r="AX11" s="54" t="s">
        <v>2872</v>
      </c>
      <c r="AZ11" s="54" t="s">
        <v>3313</v>
      </c>
      <c r="BA11" s="83" t="s">
        <v>3301</v>
      </c>
      <c r="BB11" s="54" t="s">
        <v>2882</v>
      </c>
      <c r="BC11" s="54" t="s">
        <v>2881</v>
      </c>
      <c r="BD11" s="55" t="s">
        <v>2881</v>
      </c>
      <c r="BE11" s="55" t="s">
        <v>2881</v>
      </c>
      <c r="BF11" s="82" t="s">
        <v>3285</v>
      </c>
      <c r="BG11" s="55" t="s">
        <v>2873</v>
      </c>
      <c r="BH11" s="55" t="s">
        <v>3295</v>
      </c>
      <c r="BI11" s="55" t="s">
        <v>3313</v>
      </c>
      <c r="BJ11" s="55" t="s">
        <v>2881</v>
      </c>
      <c r="BK11" s="52"/>
      <c r="BL11" s="220" t="s">
        <v>5357</v>
      </c>
      <c r="BM11" s="220" t="s">
        <v>3100</v>
      </c>
      <c r="BN11" s="55" t="s">
        <v>15</v>
      </c>
      <c r="BO11" s="207"/>
      <c r="BP11" s="54" t="s">
        <v>3099</v>
      </c>
      <c r="BQ11" s="54" t="s">
        <v>44</v>
      </c>
      <c r="BR11" s="220">
        <v>100</v>
      </c>
      <c r="BS11" s="220" t="s">
        <v>5358</v>
      </c>
      <c r="BT11" s="220" t="s">
        <v>2871</v>
      </c>
      <c r="BU11" s="220">
        <v>3004</v>
      </c>
      <c r="BV11" s="54" t="s">
        <v>2887</v>
      </c>
      <c r="BW11" s="220" t="s">
        <v>3098</v>
      </c>
      <c r="BX11" s="54" t="s">
        <v>3097</v>
      </c>
      <c r="BY11" s="220">
        <v>1</v>
      </c>
      <c r="BZ11" s="220" t="s">
        <v>2868</v>
      </c>
    </row>
    <row r="12" spans="1:79" ht="18.75" customHeight="1" x14ac:dyDescent="0.2">
      <c r="A12" s="53" t="s">
        <v>106</v>
      </c>
      <c r="B12" t="s">
        <v>583</v>
      </c>
      <c r="C12" s="19">
        <v>940</v>
      </c>
      <c r="D12" s="9" t="s">
        <v>5337</v>
      </c>
      <c r="E12" s="20">
        <f t="shared" si="6"/>
        <v>1</v>
      </c>
      <c r="F12" s="19" t="str">
        <f t="shared" si="7"/>
        <v/>
      </c>
      <c r="G12" s="19">
        <f t="shared" si="8"/>
        <v>1</v>
      </c>
      <c r="H12" s="19" t="str">
        <f t="shared" si="9"/>
        <v/>
      </c>
      <c r="I12" s="81">
        <v>1.1431</v>
      </c>
      <c r="J12" s="102">
        <v>0</v>
      </c>
      <c r="K12" s="102">
        <v>0</v>
      </c>
      <c r="L12" s="102">
        <v>0.2046</v>
      </c>
      <c r="M12" s="102">
        <v>0</v>
      </c>
      <c r="N12" s="107">
        <f t="shared" si="1"/>
        <v>89.543446244477167</v>
      </c>
      <c r="O12" s="108">
        <f t="shared" si="2"/>
        <v>0</v>
      </c>
      <c r="P12" s="108">
        <f t="shared" si="3"/>
        <v>0</v>
      </c>
      <c r="Q12" s="108">
        <f t="shared" si="4"/>
        <v>45.149017121116039</v>
      </c>
      <c r="R12" s="108">
        <f t="shared" si="5"/>
        <v>0</v>
      </c>
      <c r="S12" s="166">
        <v>6.08E-2</v>
      </c>
      <c r="T12" s="167">
        <v>0</v>
      </c>
      <c r="U12" s="167">
        <v>0</v>
      </c>
      <c r="V12" s="167">
        <v>7.1199999999999999E-2</v>
      </c>
      <c r="W12" s="167">
        <v>0</v>
      </c>
      <c r="X12" s="168">
        <v>4.87E-2</v>
      </c>
      <c r="Y12" s="169">
        <v>0</v>
      </c>
      <c r="Z12" s="169">
        <v>0</v>
      </c>
      <c r="AA12" s="169">
        <v>2.46E-2</v>
      </c>
      <c r="AB12" s="169">
        <v>0</v>
      </c>
      <c r="AC12" s="168">
        <v>1.2413999999999999E-3</v>
      </c>
      <c r="AD12" s="169">
        <v>0</v>
      </c>
      <c r="AE12" s="169">
        <v>0</v>
      </c>
      <c r="AF12" s="169">
        <v>6.3058000000000003E-3</v>
      </c>
      <c r="AG12" s="169">
        <v>0</v>
      </c>
      <c r="AI12" s="170">
        <v>0</v>
      </c>
      <c r="AJ12" s="171">
        <v>0</v>
      </c>
      <c r="AK12" s="171">
        <v>100</v>
      </c>
      <c r="AL12" s="171">
        <v>86.584599999999995</v>
      </c>
      <c r="AM12" s="97">
        <v>0</v>
      </c>
      <c r="AN12" s="96">
        <v>0</v>
      </c>
      <c r="AO12" s="97">
        <v>0</v>
      </c>
      <c r="AP12" s="97">
        <v>17.793299999999999</v>
      </c>
      <c r="AQ12" s="97">
        <v>100</v>
      </c>
      <c r="AR12" s="97">
        <v>0</v>
      </c>
      <c r="AS12" s="82">
        <f>2/5</f>
        <v>0.4</v>
      </c>
      <c r="AT12" s="54" t="s">
        <v>3295</v>
      </c>
      <c r="AU12" s="54" t="s">
        <v>3300</v>
      </c>
      <c r="AX12" s="54" t="s">
        <v>2872</v>
      </c>
      <c r="AY12" s="54" t="s">
        <v>3295</v>
      </c>
      <c r="BA12" s="83" t="s">
        <v>3295</v>
      </c>
      <c r="BB12" s="54" t="s">
        <v>2882</v>
      </c>
      <c r="BC12" s="54" t="s">
        <v>2881</v>
      </c>
      <c r="BD12" s="55" t="s">
        <v>2890</v>
      </c>
      <c r="BE12" s="55" t="s">
        <v>2881</v>
      </c>
      <c r="BF12" s="82" t="s">
        <v>3285</v>
      </c>
      <c r="BG12" s="55" t="s">
        <v>2873</v>
      </c>
      <c r="BH12" s="55" t="s">
        <v>3295</v>
      </c>
      <c r="BI12" s="55" t="s">
        <v>2891</v>
      </c>
      <c r="BJ12" s="55" t="s">
        <v>2881</v>
      </c>
      <c r="BK12" s="52"/>
      <c r="BL12" s="220" t="s">
        <v>5359</v>
      </c>
      <c r="BM12" s="220" t="s">
        <v>106</v>
      </c>
      <c r="BN12" s="55" t="s">
        <v>15</v>
      </c>
      <c r="BO12" s="207"/>
      <c r="BP12" s="54" t="s">
        <v>107</v>
      </c>
      <c r="BQ12" s="54" t="s">
        <v>2874</v>
      </c>
      <c r="BR12" s="220">
        <v>100</v>
      </c>
      <c r="BS12" s="220" t="s">
        <v>5360</v>
      </c>
      <c r="BT12" s="220" t="s">
        <v>2871</v>
      </c>
      <c r="BU12" s="220">
        <v>3548</v>
      </c>
      <c r="BV12" s="54" t="s">
        <v>3157</v>
      </c>
      <c r="BW12" s="220" t="s">
        <v>3190</v>
      </c>
      <c r="BX12" s="54" t="s">
        <v>3189</v>
      </c>
      <c r="BY12" s="220">
        <v>1</v>
      </c>
      <c r="BZ12" s="220" t="s">
        <v>2868</v>
      </c>
    </row>
    <row r="13" spans="1:79" ht="18.75" customHeight="1" x14ac:dyDescent="0.2">
      <c r="A13" s="53" t="s">
        <v>108</v>
      </c>
      <c r="B13" t="s">
        <v>583</v>
      </c>
      <c r="C13" s="19">
        <v>940</v>
      </c>
      <c r="D13" s="9" t="s">
        <v>5337</v>
      </c>
      <c r="E13" s="20" t="str">
        <f t="shared" si="6"/>
        <v/>
      </c>
      <c r="F13" s="19">
        <f t="shared" si="7"/>
        <v>1</v>
      </c>
      <c r="G13" s="19" t="str">
        <f t="shared" si="8"/>
        <v/>
      </c>
      <c r="H13" s="19" t="str">
        <f t="shared" si="9"/>
        <v/>
      </c>
      <c r="I13" s="81">
        <v>0</v>
      </c>
      <c r="J13" s="102">
        <v>4.2420716666666634</v>
      </c>
      <c r="K13" s="102">
        <v>0</v>
      </c>
      <c r="L13" s="102">
        <v>0</v>
      </c>
      <c r="M13" s="102">
        <v>0</v>
      </c>
      <c r="N13" s="107">
        <f t="shared" si="1"/>
        <v>0</v>
      </c>
      <c r="O13" s="108">
        <f t="shared" si="2"/>
        <v>78.021751683501677</v>
      </c>
      <c r="P13" s="108">
        <f t="shared" si="3"/>
        <v>0</v>
      </c>
      <c r="Q13" s="108">
        <f t="shared" si="4"/>
        <v>0</v>
      </c>
      <c r="R13" s="108">
        <f t="shared" si="5"/>
        <v>0</v>
      </c>
      <c r="S13" s="166">
        <v>0</v>
      </c>
      <c r="T13" s="167">
        <v>0.15448306833333333</v>
      </c>
      <c r="U13" s="167">
        <v>0</v>
      </c>
      <c r="V13" s="167">
        <v>0</v>
      </c>
      <c r="W13" s="167">
        <v>0</v>
      </c>
      <c r="X13" s="168">
        <v>0</v>
      </c>
      <c r="Y13" s="169">
        <v>1.3929711702365592E-2</v>
      </c>
      <c r="Z13" s="169">
        <v>0</v>
      </c>
      <c r="AA13" s="169">
        <v>0</v>
      </c>
      <c r="AB13" s="169">
        <v>0</v>
      </c>
      <c r="AC13" s="168">
        <v>0</v>
      </c>
      <c r="AD13" s="169">
        <v>3.3523716378135661E-3</v>
      </c>
      <c r="AE13" s="169">
        <v>0</v>
      </c>
      <c r="AF13" s="169">
        <v>0</v>
      </c>
      <c r="AG13" s="169">
        <v>0</v>
      </c>
      <c r="AI13" s="170">
        <v>100</v>
      </c>
      <c r="AJ13" s="171">
        <v>0</v>
      </c>
      <c r="AK13" s="171">
        <v>0</v>
      </c>
      <c r="AL13" s="171">
        <v>0</v>
      </c>
      <c r="AM13" s="97">
        <v>0</v>
      </c>
      <c r="AN13" s="96">
        <v>100</v>
      </c>
      <c r="AO13" s="97">
        <v>0</v>
      </c>
      <c r="AP13" s="97">
        <v>0</v>
      </c>
      <c r="AQ13" s="97">
        <v>0</v>
      </c>
      <c r="AR13" s="97">
        <v>0</v>
      </c>
      <c r="AS13" s="82">
        <f>1/5</f>
        <v>0.2</v>
      </c>
      <c r="AT13" s="54" t="s">
        <v>3285</v>
      </c>
      <c r="AU13" s="54" t="s">
        <v>3285</v>
      </c>
      <c r="AV13" s="54" t="s">
        <v>3285</v>
      </c>
      <c r="BA13" s="83" t="s">
        <v>3285</v>
      </c>
      <c r="BB13" s="54" t="s">
        <v>2882</v>
      </c>
      <c r="BC13" s="54" t="s">
        <v>2890</v>
      </c>
      <c r="BD13" s="55" t="s">
        <v>2890</v>
      </c>
      <c r="BE13" s="55" t="s">
        <v>2890</v>
      </c>
      <c r="BF13" s="82" t="s">
        <v>3285</v>
      </c>
      <c r="BG13" s="55" t="s">
        <v>2891</v>
      </c>
      <c r="BH13" s="55" t="s">
        <v>2891</v>
      </c>
      <c r="BI13" s="55" t="s">
        <v>2891</v>
      </c>
      <c r="BJ13" s="55" t="s">
        <v>2890</v>
      </c>
      <c r="BK13" s="52"/>
      <c r="BL13" s="220" t="s">
        <v>5361</v>
      </c>
      <c r="BM13" s="220" t="s">
        <v>108</v>
      </c>
      <c r="BN13" s="55" t="s">
        <v>15</v>
      </c>
      <c r="BO13" s="207"/>
      <c r="BP13" s="54" t="s">
        <v>107</v>
      </c>
      <c r="BQ13" s="54" t="s">
        <v>2874</v>
      </c>
      <c r="BR13" s="220">
        <v>100</v>
      </c>
      <c r="BS13" s="220" t="s">
        <v>5362</v>
      </c>
      <c r="BT13" s="220" t="s">
        <v>2871</v>
      </c>
      <c r="BU13" s="220">
        <v>3548</v>
      </c>
      <c r="BV13" s="54" t="s">
        <v>3157</v>
      </c>
      <c r="BW13" s="220" t="s">
        <v>3188</v>
      </c>
      <c r="BX13" s="54" t="s">
        <v>3187</v>
      </c>
      <c r="BY13" s="220">
        <v>1</v>
      </c>
      <c r="BZ13" s="220" t="s">
        <v>2868</v>
      </c>
    </row>
    <row r="14" spans="1:79" ht="18.75" customHeight="1" x14ac:dyDescent="0.2">
      <c r="A14" s="53" t="s">
        <v>109</v>
      </c>
      <c r="B14" t="s">
        <v>583</v>
      </c>
      <c r="C14" s="19">
        <v>940</v>
      </c>
      <c r="D14" s="9" t="s">
        <v>5337</v>
      </c>
      <c r="E14" s="20" t="str">
        <f t="shared" si="6"/>
        <v/>
      </c>
      <c r="F14" s="19">
        <f t="shared" si="7"/>
        <v>1</v>
      </c>
      <c r="G14" s="19" t="str">
        <f t="shared" si="8"/>
        <v/>
      </c>
      <c r="H14" s="19" t="str">
        <f t="shared" si="9"/>
        <v/>
      </c>
      <c r="I14" s="81">
        <v>0</v>
      </c>
      <c r="J14" s="102">
        <v>0.2621</v>
      </c>
      <c r="K14" s="102">
        <v>0</v>
      </c>
      <c r="L14" s="102">
        <v>0</v>
      </c>
      <c r="M14" s="102">
        <v>0</v>
      </c>
      <c r="N14" s="107">
        <f t="shared" si="1"/>
        <v>0</v>
      </c>
      <c r="O14" s="108">
        <f t="shared" si="2"/>
        <v>48.939393939393938</v>
      </c>
      <c r="P14" s="108">
        <f t="shared" si="3"/>
        <v>0</v>
      </c>
      <c r="Q14" s="108">
        <f t="shared" si="4"/>
        <v>0</v>
      </c>
      <c r="R14" s="108">
        <f t="shared" si="5"/>
        <v>0</v>
      </c>
      <c r="S14" s="166">
        <v>0</v>
      </c>
      <c r="T14" s="167">
        <v>9.69E-2</v>
      </c>
      <c r="U14" s="167">
        <v>0</v>
      </c>
      <c r="V14" s="167">
        <v>0</v>
      </c>
      <c r="W14" s="167">
        <v>0</v>
      </c>
      <c r="X14" s="168">
        <v>0</v>
      </c>
      <c r="Y14" s="169">
        <v>1.43E-2</v>
      </c>
      <c r="Z14" s="169">
        <v>0</v>
      </c>
      <c r="AA14" s="169">
        <v>0</v>
      </c>
      <c r="AB14" s="169">
        <v>0</v>
      </c>
      <c r="AC14" s="168">
        <v>0</v>
      </c>
      <c r="AD14" s="169">
        <v>7.9474999999999997E-3</v>
      </c>
      <c r="AE14" s="169">
        <v>0</v>
      </c>
      <c r="AF14" s="169">
        <v>0</v>
      </c>
      <c r="AG14" s="169">
        <v>0</v>
      </c>
      <c r="AI14" s="170">
        <v>100</v>
      </c>
      <c r="AJ14" s="171">
        <v>0</v>
      </c>
      <c r="AK14" s="171">
        <v>0</v>
      </c>
      <c r="AL14" s="171">
        <v>0</v>
      </c>
      <c r="AM14" s="97">
        <v>0</v>
      </c>
      <c r="AN14" s="96">
        <v>100</v>
      </c>
      <c r="AO14" s="97">
        <v>0</v>
      </c>
      <c r="AP14" s="97">
        <v>0</v>
      </c>
      <c r="AQ14" s="97">
        <v>0</v>
      </c>
      <c r="AR14" s="97">
        <v>0</v>
      </c>
      <c r="AS14" s="82">
        <f>1/5</f>
        <v>0.2</v>
      </c>
      <c r="AT14" s="54" t="s">
        <v>3285</v>
      </c>
      <c r="AU14" s="54" t="s">
        <v>3285</v>
      </c>
      <c r="AV14" s="54" t="s">
        <v>3285</v>
      </c>
      <c r="BA14" s="83" t="s">
        <v>3285</v>
      </c>
      <c r="BB14" s="54" t="s">
        <v>2882</v>
      </c>
      <c r="BC14" s="54" t="s">
        <v>2890</v>
      </c>
      <c r="BD14" s="55" t="s">
        <v>2890</v>
      </c>
      <c r="BE14" s="55" t="s">
        <v>2890</v>
      </c>
      <c r="BF14" s="82" t="s">
        <v>3285</v>
      </c>
      <c r="BG14" s="55" t="s">
        <v>2891</v>
      </c>
      <c r="BH14" s="55" t="s">
        <v>2891</v>
      </c>
      <c r="BI14" s="55" t="s">
        <v>2891</v>
      </c>
      <c r="BJ14" s="55" t="s">
        <v>2890</v>
      </c>
      <c r="BK14" s="52"/>
      <c r="BL14" s="220" t="s">
        <v>5363</v>
      </c>
      <c r="BM14" s="220" t="s">
        <v>109</v>
      </c>
      <c r="BN14" s="55" t="s">
        <v>15</v>
      </c>
      <c r="BO14" s="207"/>
      <c r="BP14" s="54" t="s">
        <v>107</v>
      </c>
      <c r="BQ14" s="54" t="s">
        <v>2874</v>
      </c>
      <c r="BR14" s="220">
        <v>100</v>
      </c>
      <c r="BS14" s="220" t="s">
        <v>5364</v>
      </c>
      <c r="BT14" s="220" t="s">
        <v>2871</v>
      </c>
      <c r="BU14" s="220">
        <v>3548</v>
      </c>
      <c r="BV14" s="54" t="s">
        <v>3157</v>
      </c>
      <c r="BW14" s="220" t="s">
        <v>3186</v>
      </c>
      <c r="BX14" s="54" t="s">
        <v>3185</v>
      </c>
      <c r="BY14" s="220">
        <v>6</v>
      </c>
      <c r="BZ14" s="220" t="s">
        <v>2868</v>
      </c>
    </row>
    <row r="15" spans="1:79" ht="18.75" customHeight="1" x14ac:dyDescent="0.2">
      <c r="A15" s="53" t="s">
        <v>110</v>
      </c>
      <c r="B15" t="s">
        <v>583</v>
      </c>
      <c r="C15" s="19">
        <v>940</v>
      </c>
      <c r="D15" s="9" t="s">
        <v>5337</v>
      </c>
      <c r="E15" s="20" t="str">
        <f t="shared" si="6"/>
        <v/>
      </c>
      <c r="F15" s="19">
        <f t="shared" si="7"/>
        <v>1</v>
      </c>
      <c r="G15" s="19" t="str">
        <f t="shared" si="8"/>
        <v/>
      </c>
      <c r="H15" s="19" t="str">
        <f t="shared" si="9"/>
        <v/>
      </c>
      <c r="I15" s="81">
        <v>0</v>
      </c>
      <c r="J15" s="102">
        <v>3.9085000000000001</v>
      </c>
      <c r="K15" s="102">
        <v>0</v>
      </c>
      <c r="L15" s="102">
        <v>0</v>
      </c>
      <c r="M15" s="102">
        <v>0</v>
      </c>
      <c r="N15" s="107">
        <f t="shared" si="1"/>
        <v>0</v>
      </c>
      <c r="O15" s="108">
        <f t="shared" si="2"/>
        <v>77.070707070707073</v>
      </c>
      <c r="P15" s="108">
        <f t="shared" si="3"/>
        <v>0</v>
      </c>
      <c r="Q15" s="108">
        <f t="shared" si="4"/>
        <v>0</v>
      </c>
      <c r="R15" s="108">
        <f t="shared" si="5"/>
        <v>0</v>
      </c>
      <c r="S15" s="166">
        <v>0</v>
      </c>
      <c r="T15" s="167">
        <v>0.15260000000000001</v>
      </c>
      <c r="U15" s="167">
        <v>0</v>
      </c>
      <c r="V15" s="167">
        <v>0</v>
      </c>
      <c r="W15" s="167">
        <v>0</v>
      </c>
      <c r="X15" s="168">
        <v>0</v>
      </c>
      <c r="Y15" s="169">
        <v>0.4778</v>
      </c>
      <c r="Z15" s="169">
        <v>0</v>
      </c>
      <c r="AA15" s="169">
        <v>0</v>
      </c>
      <c r="AB15" s="169">
        <v>0</v>
      </c>
      <c r="AC15" s="168">
        <v>0</v>
      </c>
      <c r="AD15" s="169">
        <v>4.8135000000000001E-3</v>
      </c>
      <c r="AE15" s="169">
        <v>0</v>
      </c>
      <c r="AF15" s="169">
        <v>0</v>
      </c>
      <c r="AG15" s="169">
        <v>0</v>
      </c>
      <c r="AI15" s="170">
        <v>100</v>
      </c>
      <c r="AJ15" s="171">
        <v>0</v>
      </c>
      <c r="AK15" s="171">
        <v>0</v>
      </c>
      <c r="AL15" s="171">
        <v>0</v>
      </c>
      <c r="AM15" s="97">
        <v>0</v>
      </c>
      <c r="AN15" s="96">
        <v>100</v>
      </c>
      <c r="AO15" s="97">
        <v>0</v>
      </c>
      <c r="AP15" s="97">
        <v>0</v>
      </c>
      <c r="AQ15" s="97">
        <v>0</v>
      </c>
      <c r="AR15" s="97">
        <v>0</v>
      </c>
      <c r="AS15" s="82">
        <f>1/5</f>
        <v>0.2</v>
      </c>
      <c r="AT15" s="54" t="s">
        <v>3285</v>
      </c>
      <c r="AU15" s="54" t="s">
        <v>3285</v>
      </c>
      <c r="AV15" s="54" t="s">
        <v>3285</v>
      </c>
      <c r="BA15" s="83" t="s">
        <v>3285</v>
      </c>
      <c r="BB15" s="54" t="s">
        <v>2882</v>
      </c>
      <c r="BC15" s="54" t="s">
        <v>2890</v>
      </c>
      <c r="BD15" s="55" t="s">
        <v>2890</v>
      </c>
      <c r="BE15" s="55" t="s">
        <v>2890</v>
      </c>
      <c r="BF15" s="82" t="s">
        <v>3285</v>
      </c>
      <c r="BG15" s="55" t="s">
        <v>2891</v>
      </c>
      <c r="BH15" s="55" t="s">
        <v>2891</v>
      </c>
      <c r="BI15" s="55" t="s">
        <v>2891</v>
      </c>
      <c r="BJ15" s="55" t="s">
        <v>2890</v>
      </c>
      <c r="BK15" s="52"/>
      <c r="BL15" s="220" t="s">
        <v>5365</v>
      </c>
      <c r="BM15" s="220" t="s">
        <v>110</v>
      </c>
      <c r="BN15" s="55" t="s">
        <v>15</v>
      </c>
      <c r="BP15" s="54" t="s">
        <v>107</v>
      </c>
      <c r="BQ15" s="54" t="s">
        <v>2874</v>
      </c>
      <c r="BR15" s="220">
        <v>100</v>
      </c>
      <c r="BS15" s="220" t="s">
        <v>5366</v>
      </c>
      <c r="BT15" s="220" t="s">
        <v>2871</v>
      </c>
      <c r="BU15" s="220">
        <v>3548</v>
      </c>
      <c r="BV15" s="54" t="s">
        <v>3157</v>
      </c>
      <c r="BW15" s="220" t="s">
        <v>3184</v>
      </c>
      <c r="BX15" s="54" t="s">
        <v>3183</v>
      </c>
      <c r="BY15" s="220">
        <v>6</v>
      </c>
      <c r="BZ15" s="220" t="s">
        <v>2868</v>
      </c>
    </row>
    <row r="16" spans="1:79" ht="18.75" customHeight="1" x14ac:dyDescent="0.2">
      <c r="A16" s="53" t="s">
        <v>111</v>
      </c>
      <c r="B16" t="s">
        <v>583</v>
      </c>
      <c r="C16" s="19">
        <v>940</v>
      </c>
      <c r="D16" s="9" t="s">
        <v>5337</v>
      </c>
      <c r="E16" s="20">
        <f t="shared" si="6"/>
        <v>1</v>
      </c>
      <c r="F16" s="19">
        <f t="shared" si="7"/>
        <v>1</v>
      </c>
      <c r="G16" s="19">
        <f t="shared" si="8"/>
        <v>1</v>
      </c>
      <c r="H16" s="19" t="str">
        <f t="shared" si="9"/>
        <v/>
      </c>
      <c r="I16" s="81">
        <v>1.5744</v>
      </c>
      <c r="J16" s="102">
        <v>0.2268</v>
      </c>
      <c r="K16" s="102">
        <v>0</v>
      </c>
      <c r="L16" s="102">
        <v>0.64249999999999996</v>
      </c>
      <c r="M16" s="102">
        <v>0</v>
      </c>
      <c r="N16" s="107">
        <f t="shared" si="1"/>
        <v>49.779086892488948</v>
      </c>
      <c r="O16" s="108">
        <f t="shared" si="2"/>
        <v>15.95959595959596</v>
      </c>
      <c r="P16" s="108">
        <f t="shared" si="3"/>
        <v>0</v>
      </c>
      <c r="Q16" s="108">
        <f t="shared" si="4"/>
        <v>24.920735573874445</v>
      </c>
      <c r="R16" s="108">
        <f t="shared" si="5"/>
        <v>0</v>
      </c>
      <c r="S16" s="166">
        <v>3.3799999999999997E-2</v>
      </c>
      <c r="T16" s="167">
        <v>3.1600000000000003E-2</v>
      </c>
      <c r="U16" s="167">
        <v>0</v>
      </c>
      <c r="V16" s="167">
        <v>3.9300000000000002E-2</v>
      </c>
      <c r="W16" s="167">
        <v>0</v>
      </c>
      <c r="X16" s="168">
        <v>5.79E-2</v>
      </c>
      <c r="Y16" s="169">
        <v>5.6407000000000002E-3</v>
      </c>
      <c r="Z16" s="169">
        <v>0</v>
      </c>
      <c r="AA16" s="169">
        <v>3.7400000000000003E-2</v>
      </c>
      <c r="AB16" s="169">
        <v>0</v>
      </c>
      <c r="AC16" s="168">
        <v>1.9857999999999998E-3</v>
      </c>
      <c r="AD16" s="169">
        <v>1.6475999999999999E-3</v>
      </c>
      <c r="AE16" s="169">
        <v>0</v>
      </c>
      <c r="AF16" s="169">
        <v>1.4295E-3</v>
      </c>
      <c r="AG16" s="169">
        <v>0</v>
      </c>
      <c r="AI16" s="170">
        <v>80.872799999999998</v>
      </c>
      <c r="AJ16" s="171">
        <v>0</v>
      </c>
      <c r="AK16" s="171">
        <v>100</v>
      </c>
      <c r="AL16" s="171">
        <v>86.052599999999998</v>
      </c>
      <c r="AM16" s="97">
        <v>0</v>
      </c>
      <c r="AN16" s="96">
        <v>14.4442</v>
      </c>
      <c r="AO16" s="97">
        <v>0</v>
      </c>
      <c r="AP16" s="97">
        <v>40.813400000000001</v>
      </c>
      <c r="AQ16" s="97">
        <v>100</v>
      </c>
      <c r="AR16" s="97">
        <v>0</v>
      </c>
      <c r="AS16" s="82">
        <f>3/5</f>
        <v>0.6</v>
      </c>
      <c r="AT16" s="54" t="s">
        <v>3295</v>
      </c>
      <c r="AU16" s="54" t="s">
        <v>3296</v>
      </c>
      <c r="AV16" s="54" t="s">
        <v>3285</v>
      </c>
      <c r="AX16" s="54" t="s">
        <v>2872</v>
      </c>
      <c r="AY16" s="54" t="s">
        <v>3295</v>
      </c>
      <c r="BA16" s="83" t="s">
        <v>3295</v>
      </c>
      <c r="BB16" s="54" t="s">
        <v>2882</v>
      </c>
      <c r="BC16" s="54" t="s">
        <v>2881</v>
      </c>
      <c r="BD16" s="55" t="s">
        <v>2890</v>
      </c>
      <c r="BE16" s="55" t="s">
        <v>2881</v>
      </c>
      <c r="BF16" s="82" t="s">
        <v>3285</v>
      </c>
      <c r="BG16" s="55" t="s">
        <v>2873</v>
      </c>
      <c r="BH16" s="55" t="s">
        <v>3295</v>
      </c>
      <c r="BI16" s="55" t="s">
        <v>2891</v>
      </c>
      <c r="BJ16" s="55" t="s">
        <v>2881</v>
      </c>
      <c r="BK16" s="52"/>
      <c r="BL16" s="220" t="s">
        <v>5367</v>
      </c>
      <c r="BM16" s="220" t="s">
        <v>111</v>
      </c>
      <c r="BN16" s="55" t="s">
        <v>15</v>
      </c>
      <c r="BP16" s="54" t="s">
        <v>107</v>
      </c>
      <c r="BQ16" s="54" t="s">
        <v>2874</v>
      </c>
      <c r="BR16" s="220">
        <v>100</v>
      </c>
      <c r="BS16" s="220" t="s">
        <v>5368</v>
      </c>
      <c r="BT16" s="220" t="s">
        <v>2871</v>
      </c>
      <c r="BU16" s="220">
        <v>3548</v>
      </c>
      <c r="BV16" s="54" t="s">
        <v>3157</v>
      </c>
      <c r="BW16" s="220" t="s">
        <v>3182</v>
      </c>
      <c r="BX16" s="54" t="s">
        <v>3181</v>
      </c>
      <c r="BY16" s="220">
        <v>6</v>
      </c>
      <c r="BZ16" s="220" t="s">
        <v>2868</v>
      </c>
    </row>
    <row r="17" spans="1:78" ht="18.75" customHeight="1" x14ac:dyDescent="0.2">
      <c r="A17" s="99" t="s">
        <v>182</v>
      </c>
      <c r="B17" t="s">
        <v>583</v>
      </c>
      <c r="C17" s="19">
        <v>1620</v>
      </c>
      <c r="D17" s="9" t="s">
        <v>5337</v>
      </c>
      <c r="E17" s="20" t="str">
        <f t="shared" si="6"/>
        <v/>
      </c>
      <c r="F17" s="19">
        <f t="shared" si="7"/>
        <v>1</v>
      </c>
      <c r="G17" s="19" t="str">
        <f t="shared" si="8"/>
        <v/>
      </c>
      <c r="H17" s="19" t="str">
        <f t="shared" si="9"/>
        <v/>
      </c>
      <c r="I17" s="81">
        <v>0</v>
      </c>
      <c r="J17" s="102">
        <v>4.6406999999999998</v>
      </c>
      <c r="K17" s="102">
        <v>0</v>
      </c>
      <c r="L17" s="102">
        <v>0</v>
      </c>
      <c r="M17" s="102">
        <v>0</v>
      </c>
      <c r="N17" s="107">
        <f t="shared" si="1"/>
        <v>0</v>
      </c>
      <c r="O17" s="108">
        <f t="shared" si="2"/>
        <v>56.919191919191917</v>
      </c>
      <c r="P17" s="108">
        <f t="shared" si="3"/>
        <v>0</v>
      </c>
      <c r="Q17" s="108">
        <f t="shared" si="4"/>
        <v>0</v>
      </c>
      <c r="R17" s="108">
        <f t="shared" si="5"/>
        <v>0</v>
      </c>
      <c r="S17" s="166">
        <v>0</v>
      </c>
      <c r="T17" s="167">
        <v>0.11269999999999999</v>
      </c>
      <c r="U17" s="167">
        <v>0</v>
      </c>
      <c r="V17" s="167">
        <v>0</v>
      </c>
      <c r="W17" s="167">
        <v>0</v>
      </c>
      <c r="X17" s="168">
        <v>0</v>
      </c>
      <c r="Y17" s="169">
        <v>0.1963</v>
      </c>
      <c r="Z17" s="169">
        <v>0</v>
      </c>
      <c r="AA17" s="169">
        <v>0</v>
      </c>
      <c r="AB17" s="169">
        <v>0</v>
      </c>
      <c r="AC17" s="168">
        <v>0</v>
      </c>
      <c r="AD17" s="169">
        <v>2.5499999999999998E-2</v>
      </c>
      <c r="AE17" s="169">
        <v>0</v>
      </c>
      <c r="AF17" s="169">
        <v>0</v>
      </c>
      <c r="AG17" s="169">
        <v>0</v>
      </c>
      <c r="AI17" s="172">
        <v>100</v>
      </c>
      <c r="AJ17" s="171">
        <v>0</v>
      </c>
      <c r="AK17" s="171">
        <v>0</v>
      </c>
      <c r="AL17" s="171">
        <v>0</v>
      </c>
      <c r="AM17" s="97">
        <v>0</v>
      </c>
      <c r="AN17" s="96">
        <v>100</v>
      </c>
      <c r="AO17" s="97">
        <v>0</v>
      </c>
      <c r="AP17" s="97">
        <v>0</v>
      </c>
      <c r="AQ17" s="97">
        <v>0</v>
      </c>
      <c r="AR17" s="97">
        <v>0</v>
      </c>
      <c r="AS17" s="84">
        <f>1/5</f>
        <v>0.2</v>
      </c>
      <c r="AT17" s="54" t="s">
        <v>3285</v>
      </c>
      <c r="AU17" s="54" t="s">
        <v>3285</v>
      </c>
      <c r="AV17" s="54" t="s">
        <v>3285</v>
      </c>
      <c r="BA17" s="83" t="s">
        <v>3285</v>
      </c>
      <c r="BB17" s="54" t="s">
        <v>3319</v>
      </c>
      <c r="BC17" s="54" t="s">
        <v>2881</v>
      </c>
      <c r="BD17" s="55" t="s">
        <v>2890</v>
      </c>
      <c r="BE17" s="55" t="s">
        <v>2881</v>
      </c>
      <c r="BF17" s="82" t="s">
        <v>3285</v>
      </c>
      <c r="BG17" s="55" t="s">
        <v>2873</v>
      </c>
      <c r="BH17" s="55" t="s">
        <v>2891</v>
      </c>
      <c r="BI17" s="55" t="s">
        <v>3313</v>
      </c>
      <c r="BJ17" s="55" t="s">
        <v>2881</v>
      </c>
      <c r="BK17" s="52"/>
      <c r="BL17" s="220" t="s">
        <v>3137</v>
      </c>
      <c r="BM17" s="220" t="s">
        <v>3136</v>
      </c>
      <c r="BN17" s="55" t="s">
        <v>15</v>
      </c>
      <c r="BP17" s="54" t="s">
        <v>2713</v>
      </c>
      <c r="BQ17" s="54" t="s">
        <v>44</v>
      </c>
      <c r="BR17" s="221">
        <v>10</v>
      </c>
      <c r="BS17" s="221" t="s">
        <v>5369</v>
      </c>
      <c r="BT17" s="221" t="s">
        <v>2871</v>
      </c>
      <c r="BU17" s="221">
        <v>3195</v>
      </c>
      <c r="BV17" s="54" t="s">
        <v>2887</v>
      </c>
      <c r="BW17" s="220" t="s">
        <v>3134</v>
      </c>
      <c r="BX17" s="54" t="s">
        <v>3133</v>
      </c>
      <c r="BY17" s="220">
        <v>1</v>
      </c>
      <c r="BZ17" s="220" t="s">
        <v>2868</v>
      </c>
    </row>
    <row r="18" spans="1:78" ht="18.75" customHeight="1" x14ac:dyDescent="0.2">
      <c r="A18" s="53" t="s">
        <v>121</v>
      </c>
      <c r="B18" t="s">
        <v>583</v>
      </c>
      <c r="C18" s="19">
        <v>3592</v>
      </c>
      <c r="D18" s="9" t="s">
        <v>5337</v>
      </c>
      <c r="E18" s="20" t="str">
        <f t="shared" si="6"/>
        <v/>
      </c>
      <c r="F18" s="19">
        <f t="shared" si="7"/>
        <v>1</v>
      </c>
      <c r="G18" s="19">
        <f t="shared" si="8"/>
        <v>1</v>
      </c>
      <c r="H18" s="19" t="str">
        <f t="shared" si="9"/>
        <v/>
      </c>
      <c r="I18" s="81">
        <v>0</v>
      </c>
      <c r="J18" s="102">
        <v>5.9748999999999999</v>
      </c>
      <c r="K18" s="102">
        <v>0</v>
      </c>
      <c r="L18" s="102">
        <v>1.0200000000000001E-2</v>
      </c>
      <c r="M18" s="102">
        <v>0</v>
      </c>
      <c r="N18" s="107">
        <f t="shared" si="1"/>
        <v>0</v>
      </c>
      <c r="O18" s="108">
        <f t="shared" si="2"/>
        <v>35.353535353535356</v>
      </c>
      <c r="P18" s="108">
        <f t="shared" si="3"/>
        <v>0</v>
      </c>
      <c r="Q18" s="108">
        <f t="shared" si="4"/>
        <v>5.7947368421052632</v>
      </c>
      <c r="R18" s="108">
        <f t="shared" si="5"/>
        <v>0</v>
      </c>
      <c r="S18" s="166">
        <v>0</v>
      </c>
      <c r="T18" s="167">
        <v>7.0000000000000007E-2</v>
      </c>
      <c r="U18" s="167">
        <v>0</v>
      </c>
      <c r="V18" s="167">
        <v>9.1383000000000002E-3</v>
      </c>
      <c r="W18" s="167">
        <v>0</v>
      </c>
      <c r="X18" s="168">
        <v>0</v>
      </c>
      <c r="Y18" s="169">
        <v>0.30669999999999997</v>
      </c>
      <c r="Z18" s="169">
        <v>0</v>
      </c>
      <c r="AA18" s="169">
        <v>2.3296999999999999E-4</v>
      </c>
      <c r="AB18" s="169">
        <v>0</v>
      </c>
      <c r="AC18" s="168">
        <v>0</v>
      </c>
      <c r="AD18" s="169">
        <v>6.0339E-3</v>
      </c>
      <c r="AE18" s="169">
        <v>0</v>
      </c>
      <c r="AF18" s="169">
        <v>9.3015000000000003E-4</v>
      </c>
      <c r="AG18" s="169">
        <v>0</v>
      </c>
      <c r="AI18" s="170">
        <v>100</v>
      </c>
      <c r="AJ18" s="171">
        <v>0</v>
      </c>
      <c r="AK18" s="171">
        <v>13.315899999999999</v>
      </c>
      <c r="AL18" s="171">
        <v>0</v>
      </c>
      <c r="AM18" s="97">
        <v>0</v>
      </c>
      <c r="AN18" s="96">
        <v>100</v>
      </c>
      <c r="AO18" s="97">
        <v>0</v>
      </c>
      <c r="AP18" s="97">
        <v>0.17080000000000001</v>
      </c>
      <c r="AQ18" s="97">
        <v>0</v>
      </c>
      <c r="AR18" s="97">
        <v>0</v>
      </c>
      <c r="AS18" s="82">
        <f>2/5</f>
        <v>0.4</v>
      </c>
      <c r="AT18" s="54" t="s">
        <v>3285</v>
      </c>
      <c r="AU18" s="54" t="s">
        <v>3286</v>
      </c>
      <c r="AV18" s="54" t="s">
        <v>3285</v>
      </c>
      <c r="AX18" s="54" t="s">
        <v>2872</v>
      </c>
      <c r="BA18" s="83" t="s">
        <v>3285</v>
      </c>
      <c r="BB18" s="54" t="s">
        <v>2882</v>
      </c>
      <c r="BC18" s="54" t="s">
        <v>2881</v>
      </c>
      <c r="BD18" s="55" t="s">
        <v>2890</v>
      </c>
      <c r="BE18" s="55" t="s">
        <v>2881</v>
      </c>
      <c r="BF18" s="82" t="s">
        <v>3285</v>
      </c>
      <c r="BG18" s="55" t="s">
        <v>2891</v>
      </c>
      <c r="BH18" s="55" t="s">
        <v>2891</v>
      </c>
      <c r="BI18" s="55" t="s">
        <v>2891</v>
      </c>
      <c r="BJ18" s="55" t="s">
        <v>2890</v>
      </c>
      <c r="BK18" s="52"/>
      <c r="BL18" s="220" t="s">
        <v>5370</v>
      </c>
      <c r="BM18" s="220" t="s">
        <v>121</v>
      </c>
      <c r="BN18" s="55" t="s">
        <v>15</v>
      </c>
      <c r="BP18" s="54" t="s">
        <v>122</v>
      </c>
      <c r="BQ18" s="54" t="s">
        <v>44</v>
      </c>
      <c r="BR18" s="220">
        <v>10</v>
      </c>
      <c r="BS18" s="220" t="s">
        <v>5371</v>
      </c>
      <c r="BT18" s="220" t="s">
        <v>2921</v>
      </c>
      <c r="BU18" s="220" t="s">
        <v>3150</v>
      </c>
      <c r="BV18" s="54" t="s">
        <v>2887</v>
      </c>
      <c r="BW18" s="220" t="s">
        <v>3154</v>
      </c>
      <c r="BX18" s="54" t="s">
        <v>3153</v>
      </c>
      <c r="BY18" s="220">
        <v>1</v>
      </c>
      <c r="BZ18" s="220" t="s">
        <v>2868</v>
      </c>
    </row>
    <row r="19" spans="1:78" ht="18.75" customHeight="1" x14ac:dyDescent="0.2">
      <c r="A19" s="53" t="s">
        <v>123</v>
      </c>
      <c r="B19" t="s">
        <v>583</v>
      </c>
      <c r="C19" s="19">
        <v>3592</v>
      </c>
      <c r="D19" s="9" t="s">
        <v>5337</v>
      </c>
      <c r="E19" s="20" t="str">
        <f t="shared" si="6"/>
        <v/>
      </c>
      <c r="F19" s="19">
        <f t="shared" si="7"/>
        <v>1</v>
      </c>
      <c r="G19" s="19">
        <f t="shared" si="8"/>
        <v>1</v>
      </c>
      <c r="H19" s="19">
        <f t="shared" si="9"/>
        <v>1</v>
      </c>
      <c r="I19" s="81">
        <v>0</v>
      </c>
      <c r="J19" s="102">
        <v>0.12089999999999999</v>
      </c>
      <c r="K19" s="102">
        <v>1.1101000000000001</v>
      </c>
      <c r="L19" s="102">
        <v>7.5899999999999995E-2</v>
      </c>
      <c r="M19" s="102">
        <v>0.1885</v>
      </c>
      <c r="N19" s="107">
        <f t="shared" si="1"/>
        <v>0</v>
      </c>
      <c r="O19" s="108">
        <f t="shared" si="2"/>
        <v>9.9494949494949481</v>
      </c>
      <c r="P19" s="108">
        <f t="shared" si="3"/>
        <v>17.197986577181208</v>
      </c>
      <c r="Q19" s="108">
        <f t="shared" si="4"/>
        <v>16.613823715916297</v>
      </c>
      <c r="R19" s="108">
        <f t="shared" si="5"/>
        <v>17.472698907956318</v>
      </c>
      <c r="S19" s="166">
        <v>0</v>
      </c>
      <c r="T19" s="167">
        <v>1.9699999999999999E-2</v>
      </c>
      <c r="U19" s="167">
        <v>2.0500000000000001E-2</v>
      </c>
      <c r="V19" s="167">
        <v>2.6200000000000001E-2</v>
      </c>
      <c r="W19" s="167">
        <v>2.24E-2</v>
      </c>
      <c r="X19" s="168">
        <v>0</v>
      </c>
      <c r="Y19" s="169">
        <v>8.5261E-3</v>
      </c>
      <c r="Z19" s="169">
        <v>8.6400000000000005E-2</v>
      </c>
      <c r="AA19" s="169">
        <v>1.5344E-3</v>
      </c>
      <c r="AB19" s="169">
        <v>1.49E-2</v>
      </c>
      <c r="AC19" s="168">
        <v>0</v>
      </c>
      <c r="AD19" s="169">
        <v>2.4848000000000001E-3</v>
      </c>
      <c r="AE19" s="169">
        <v>2.7220999999999999E-3</v>
      </c>
      <c r="AF19" s="169">
        <v>3.7565E-4</v>
      </c>
      <c r="AG19" s="169">
        <v>2.1932000000000002E-3</v>
      </c>
      <c r="AI19" s="170">
        <v>75.419700000000006</v>
      </c>
      <c r="AJ19" s="171">
        <v>78.078599999999994</v>
      </c>
      <c r="AK19" s="171">
        <v>100</v>
      </c>
      <c r="AL19" s="171">
        <v>0</v>
      </c>
      <c r="AM19" s="97">
        <v>85.579099999999997</v>
      </c>
      <c r="AN19" s="96">
        <v>10.917</v>
      </c>
      <c r="AO19" s="97">
        <v>100</v>
      </c>
      <c r="AP19" s="97">
        <v>6.9013</v>
      </c>
      <c r="AQ19" s="97">
        <v>0</v>
      </c>
      <c r="AR19" s="97">
        <v>16.981300000000001</v>
      </c>
      <c r="AS19" s="82">
        <f>4/5</f>
        <v>0.8</v>
      </c>
      <c r="AT19" s="54" t="s">
        <v>2873</v>
      </c>
      <c r="AU19" s="54" t="s">
        <v>3318</v>
      </c>
      <c r="AV19" s="54" t="s">
        <v>3285</v>
      </c>
      <c r="AW19" s="54" t="s">
        <v>2873</v>
      </c>
      <c r="AX19" s="54" t="s">
        <v>2872</v>
      </c>
      <c r="AZ19" s="54" t="s">
        <v>3313</v>
      </c>
      <c r="BA19" s="83" t="s">
        <v>2873</v>
      </c>
      <c r="BB19" s="54" t="s">
        <v>3319</v>
      </c>
      <c r="BC19" s="54" t="s">
        <v>2890</v>
      </c>
      <c r="BD19" s="55" t="s">
        <v>2890</v>
      </c>
      <c r="BE19" s="55" t="s">
        <v>2890</v>
      </c>
      <c r="BF19" s="82" t="s">
        <v>3285</v>
      </c>
      <c r="BG19" s="55" t="s">
        <v>2873</v>
      </c>
      <c r="BH19" s="55" t="s">
        <v>2891</v>
      </c>
      <c r="BI19" s="55" t="s">
        <v>3313</v>
      </c>
      <c r="BJ19" s="55" t="s">
        <v>2890</v>
      </c>
      <c r="BK19" s="52"/>
      <c r="BL19" s="220" t="s">
        <v>5372</v>
      </c>
      <c r="BM19" s="220" t="s">
        <v>123</v>
      </c>
      <c r="BN19" s="55" t="s">
        <v>15</v>
      </c>
      <c r="BP19" s="54" t="s">
        <v>122</v>
      </c>
      <c r="BQ19" s="54" t="s">
        <v>44</v>
      </c>
      <c r="BR19" s="220">
        <v>10</v>
      </c>
      <c r="BS19" s="220" t="s">
        <v>5373</v>
      </c>
      <c r="BT19" s="220" t="s">
        <v>2921</v>
      </c>
      <c r="BU19" s="220" t="s">
        <v>3150</v>
      </c>
      <c r="BV19" s="54" t="s">
        <v>2887</v>
      </c>
      <c r="BW19" s="220" t="s">
        <v>3152</v>
      </c>
      <c r="BX19" s="54" t="s">
        <v>3151</v>
      </c>
      <c r="BY19" s="220">
        <v>1</v>
      </c>
      <c r="BZ19" s="220" t="s">
        <v>2868</v>
      </c>
    </row>
    <row r="20" spans="1:78" ht="18.75" customHeight="1" x14ac:dyDescent="0.2">
      <c r="A20" s="53" t="s">
        <v>124</v>
      </c>
      <c r="B20" t="s">
        <v>583</v>
      </c>
      <c r="C20" s="19">
        <v>3592</v>
      </c>
      <c r="D20" s="9" t="s">
        <v>5337</v>
      </c>
      <c r="E20" s="20" t="str">
        <f t="shared" si="6"/>
        <v/>
      </c>
      <c r="F20" s="19">
        <f t="shared" si="7"/>
        <v>1</v>
      </c>
      <c r="G20" s="19" t="str">
        <f t="shared" si="8"/>
        <v/>
      </c>
      <c r="H20" s="19" t="str">
        <f t="shared" si="9"/>
        <v/>
      </c>
      <c r="I20" s="81">
        <v>0</v>
      </c>
      <c r="J20" s="102">
        <v>0.1042</v>
      </c>
      <c r="K20" s="102">
        <v>0</v>
      </c>
      <c r="L20" s="102">
        <v>0</v>
      </c>
      <c r="M20" s="102">
        <v>0</v>
      </c>
      <c r="N20" s="107">
        <f t="shared" si="1"/>
        <v>0</v>
      </c>
      <c r="O20" s="108">
        <f t="shared" si="2"/>
        <v>6.4646464646464645</v>
      </c>
      <c r="P20" s="108">
        <f t="shared" si="3"/>
        <v>0</v>
      </c>
      <c r="Q20" s="108">
        <f t="shared" si="4"/>
        <v>0</v>
      </c>
      <c r="R20" s="108">
        <f t="shared" si="5"/>
        <v>0</v>
      </c>
      <c r="S20" s="166">
        <v>0</v>
      </c>
      <c r="T20" s="167">
        <v>1.2800000000000001E-2</v>
      </c>
      <c r="U20" s="167">
        <v>0</v>
      </c>
      <c r="V20" s="167">
        <v>0</v>
      </c>
      <c r="W20" s="167">
        <v>0</v>
      </c>
      <c r="X20" s="168">
        <v>0</v>
      </c>
      <c r="Y20" s="169">
        <v>3.9167999999999998E-3</v>
      </c>
      <c r="Z20" s="169">
        <v>0</v>
      </c>
      <c r="AA20" s="169">
        <v>0</v>
      </c>
      <c r="AB20" s="169">
        <v>0</v>
      </c>
      <c r="AC20" s="168">
        <v>0</v>
      </c>
      <c r="AD20" s="169">
        <v>1.1504E-3</v>
      </c>
      <c r="AE20" s="169">
        <v>0</v>
      </c>
      <c r="AF20" s="169">
        <v>0</v>
      </c>
      <c r="AG20" s="169">
        <v>0</v>
      </c>
      <c r="AI20" s="170">
        <v>100</v>
      </c>
      <c r="AJ20" s="171">
        <v>0</v>
      </c>
      <c r="AK20" s="171">
        <v>0</v>
      </c>
      <c r="AL20" s="171">
        <v>0</v>
      </c>
      <c r="AM20" s="97">
        <v>0</v>
      </c>
      <c r="AN20" s="96">
        <v>100</v>
      </c>
      <c r="AO20" s="97">
        <v>0</v>
      </c>
      <c r="AP20" s="97">
        <v>0</v>
      </c>
      <c r="AQ20" s="97">
        <v>0</v>
      </c>
      <c r="AR20" s="97">
        <v>0</v>
      </c>
      <c r="AS20" s="82">
        <f>1/5</f>
        <v>0.2</v>
      </c>
      <c r="AT20" s="54" t="s">
        <v>3285</v>
      </c>
      <c r="AU20" s="54" t="s">
        <v>3285</v>
      </c>
      <c r="AV20" s="54" t="s">
        <v>3285</v>
      </c>
      <c r="BA20" s="83" t="s">
        <v>3285</v>
      </c>
      <c r="BB20" s="54" t="s">
        <v>2882</v>
      </c>
      <c r="BC20" s="54" t="s">
        <v>2890</v>
      </c>
      <c r="BD20" s="55" t="s">
        <v>2890</v>
      </c>
      <c r="BE20" s="55" t="s">
        <v>2890</v>
      </c>
      <c r="BF20" s="82" t="s">
        <v>3285</v>
      </c>
      <c r="BG20" s="55" t="s">
        <v>2891</v>
      </c>
      <c r="BH20" s="55" t="s">
        <v>2891</v>
      </c>
      <c r="BI20" s="55" t="s">
        <v>2891</v>
      </c>
      <c r="BJ20" s="55" t="s">
        <v>2890</v>
      </c>
      <c r="BK20" s="52"/>
      <c r="BL20" s="220" t="s">
        <v>5374</v>
      </c>
      <c r="BM20" s="220" t="s">
        <v>124</v>
      </c>
      <c r="BN20" s="55" t="s">
        <v>15</v>
      </c>
      <c r="BP20" s="54" t="s">
        <v>122</v>
      </c>
      <c r="BQ20" s="54" t="s">
        <v>44</v>
      </c>
      <c r="BR20" s="220">
        <v>10</v>
      </c>
      <c r="BS20" s="220" t="s">
        <v>5375</v>
      </c>
      <c r="BT20" s="220" t="s">
        <v>2921</v>
      </c>
      <c r="BU20" s="220" t="s">
        <v>3150</v>
      </c>
      <c r="BV20" s="54" t="s">
        <v>2887</v>
      </c>
      <c r="BW20" s="220" t="s">
        <v>3149</v>
      </c>
      <c r="BX20" s="54" t="s">
        <v>3148</v>
      </c>
      <c r="BY20" s="220">
        <v>12</v>
      </c>
      <c r="BZ20" s="220" t="s">
        <v>2868</v>
      </c>
    </row>
    <row r="21" spans="1:78" ht="18.75" customHeight="1" x14ac:dyDescent="0.2">
      <c r="A21" s="53" t="s">
        <v>127</v>
      </c>
      <c r="B21" t="s">
        <v>2678</v>
      </c>
      <c r="C21" s="19">
        <v>3542</v>
      </c>
      <c r="D21" s="9" t="s">
        <v>5337</v>
      </c>
      <c r="E21" s="20">
        <f t="shared" si="6"/>
        <v>1</v>
      </c>
      <c r="F21" s="19">
        <f t="shared" si="7"/>
        <v>1</v>
      </c>
      <c r="G21" s="19">
        <f t="shared" si="8"/>
        <v>1</v>
      </c>
      <c r="H21" s="19" t="str">
        <f t="shared" si="9"/>
        <v/>
      </c>
      <c r="I21" s="81">
        <v>0.58140000000000003</v>
      </c>
      <c r="J21" s="102">
        <v>0.13070000000000001</v>
      </c>
      <c r="K21" s="102">
        <v>0</v>
      </c>
      <c r="L21" s="102">
        <v>2.23E-2</v>
      </c>
      <c r="M21" s="102">
        <v>0</v>
      </c>
      <c r="N21" s="107">
        <f t="shared" si="1"/>
        <v>70.839469808541963</v>
      </c>
      <c r="O21" s="108">
        <f t="shared" si="2"/>
        <v>30.606060606060602</v>
      </c>
      <c r="P21" s="108">
        <f t="shared" si="3"/>
        <v>0</v>
      </c>
      <c r="Q21" s="108">
        <f t="shared" si="4"/>
        <v>25.428027901077993</v>
      </c>
      <c r="R21" s="108">
        <f t="shared" si="5"/>
        <v>0</v>
      </c>
      <c r="S21" s="166">
        <v>4.8099999999999997E-2</v>
      </c>
      <c r="T21" s="167">
        <v>6.0600000000000001E-2</v>
      </c>
      <c r="U21" s="167">
        <v>0</v>
      </c>
      <c r="V21" s="167">
        <v>4.0099999999999997E-2</v>
      </c>
      <c r="W21" s="167">
        <v>0</v>
      </c>
      <c r="X21" s="168">
        <v>2.7300000000000001E-2</v>
      </c>
      <c r="Y21" s="169">
        <v>1.43E-2</v>
      </c>
      <c r="Z21" s="169">
        <v>0</v>
      </c>
      <c r="AA21" s="169">
        <v>2.2000000000000001E-3</v>
      </c>
      <c r="AB21" s="169">
        <v>0</v>
      </c>
      <c r="AC21" s="168">
        <v>2.3999999999999898E-3</v>
      </c>
      <c r="AD21" s="169">
        <v>1.5E-3</v>
      </c>
      <c r="AE21" s="169">
        <v>0</v>
      </c>
      <c r="AF21" s="169">
        <v>4.1999999999999997E-3</v>
      </c>
      <c r="AG21" s="169">
        <v>0</v>
      </c>
      <c r="AI21" s="170">
        <v>100</v>
      </c>
      <c r="AJ21" s="171">
        <v>0</v>
      </c>
      <c r="AK21" s="171">
        <v>66.23</v>
      </c>
      <c r="AL21" s="171">
        <v>79.33</v>
      </c>
      <c r="AM21" s="97">
        <v>0</v>
      </c>
      <c r="AN21" s="96">
        <v>22.49</v>
      </c>
      <c r="AO21" s="97">
        <v>0</v>
      </c>
      <c r="AP21" s="97">
        <v>3.83</v>
      </c>
      <c r="AQ21" s="97">
        <v>100</v>
      </c>
      <c r="AR21" s="97">
        <v>0</v>
      </c>
      <c r="AS21" s="82">
        <f>3/5</f>
        <v>0.6</v>
      </c>
      <c r="AT21" s="54" t="s">
        <v>3295</v>
      </c>
      <c r="AU21" s="54" t="s">
        <v>3304</v>
      </c>
      <c r="AV21" s="54" t="s">
        <v>3285</v>
      </c>
      <c r="AX21" s="54" t="s">
        <v>2872</v>
      </c>
      <c r="AY21" s="54" t="s">
        <v>3295</v>
      </c>
      <c r="BA21" s="83" t="s">
        <v>3295</v>
      </c>
      <c r="BB21" s="54" t="s">
        <v>2882</v>
      </c>
      <c r="BC21" s="54" t="s">
        <v>2881</v>
      </c>
      <c r="BD21" s="55" t="s">
        <v>2890</v>
      </c>
      <c r="BE21" s="55" t="s">
        <v>2881</v>
      </c>
      <c r="BF21" s="82" t="s">
        <v>2891</v>
      </c>
      <c r="BG21" s="55" t="s">
        <v>2891</v>
      </c>
      <c r="BH21" s="55" t="s">
        <v>3295</v>
      </c>
      <c r="BI21" s="55" t="s">
        <v>2891</v>
      </c>
      <c r="BJ21" s="55" t="s">
        <v>2881</v>
      </c>
      <c r="BK21" s="52"/>
      <c r="BL21" s="220" t="s">
        <v>127</v>
      </c>
      <c r="BM21" s="220" t="s">
        <v>127</v>
      </c>
      <c r="BN21" s="55" t="s">
        <v>2913</v>
      </c>
      <c r="BP21" s="54" t="s">
        <v>2554</v>
      </c>
      <c r="BQ21" s="54" t="s">
        <v>44</v>
      </c>
      <c r="BR21" s="220">
        <v>10</v>
      </c>
      <c r="BS21" s="220" t="s">
        <v>5376</v>
      </c>
      <c r="BT21" s="220" t="s">
        <v>2961</v>
      </c>
      <c r="BU21" s="220">
        <v>350187</v>
      </c>
      <c r="BV21" s="54" t="s">
        <v>2870</v>
      </c>
      <c r="BW21" s="220" t="s">
        <v>2869</v>
      </c>
      <c r="BX21" s="54" t="s">
        <v>2960</v>
      </c>
      <c r="BY21" s="220">
        <v>3</v>
      </c>
      <c r="BZ21" s="220" t="s">
        <v>2868</v>
      </c>
    </row>
    <row r="22" spans="1:78" ht="18.75" customHeight="1" x14ac:dyDescent="0.2">
      <c r="A22" s="53" t="s">
        <v>135</v>
      </c>
      <c r="B22" t="s">
        <v>583</v>
      </c>
      <c r="C22" s="19">
        <v>1204</v>
      </c>
      <c r="D22" s="9" t="s">
        <v>5337</v>
      </c>
      <c r="E22" s="20" t="str">
        <f t="shared" si="6"/>
        <v/>
      </c>
      <c r="F22" s="19">
        <f t="shared" si="7"/>
        <v>1</v>
      </c>
      <c r="G22" s="19">
        <f t="shared" si="8"/>
        <v>1</v>
      </c>
      <c r="H22" s="19">
        <f t="shared" si="9"/>
        <v>1</v>
      </c>
      <c r="I22" s="81">
        <v>0</v>
      </c>
      <c r="J22" s="102">
        <v>0.38340000000000002</v>
      </c>
      <c r="K22" s="102">
        <v>1.2636000000000001</v>
      </c>
      <c r="L22" s="102">
        <v>0.58640000000000003</v>
      </c>
      <c r="M22" s="102">
        <v>0.1482</v>
      </c>
      <c r="N22" s="107">
        <f t="shared" si="1"/>
        <v>0</v>
      </c>
      <c r="O22" s="108">
        <f t="shared" si="2"/>
        <v>44.292929292929287</v>
      </c>
      <c r="P22" s="108">
        <f t="shared" si="3"/>
        <v>38.926174496644293</v>
      </c>
      <c r="Q22" s="108">
        <f t="shared" si="4"/>
        <v>31.452124286620165</v>
      </c>
      <c r="R22" s="108">
        <f t="shared" si="5"/>
        <v>9.7503900156006242</v>
      </c>
      <c r="S22" s="166">
        <v>0</v>
      </c>
      <c r="T22" s="167">
        <v>8.77E-2</v>
      </c>
      <c r="U22" s="167">
        <v>4.6399999999999997E-2</v>
      </c>
      <c r="V22" s="167">
        <v>4.9599999999999998E-2</v>
      </c>
      <c r="W22" s="167">
        <v>1.2500000000000001E-2</v>
      </c>
      <c r="X22" s="168">
        <v>0</v>
      </c>
      <c r="Y22" s="169">
        <v>2.1372000000000001E-3</v>
      </c>
      <c r="Z22" s="169">
        <v>0.12230000000000001</v>
      </c>
      <c r="AA22" s="169">
        <v>3.3300000000000003E-2</v>
      </c>
      <c r="AB22" s="169">
        <v>5.9220999999999996E-3</v>
      </c>
      <c r="AC22" s="168">
        <v>0</v>
      </c>
      <c r="AD22" s="169">
        <v>6.6E-3</v>
      </c>
      <c r="AE22" s="169">
        <v>2.0999999999999999E-3</v>
      </c>
      <c r="AF22" s="169">
        <v>2.4667000000000001E-3</v>
      </c>
      <c r="AG22" s="169">
        <v>1.1015E-3</v>
      </c>
      <c r="AI22" s="170">
        <v>100</v>
      </c>
      <c r="AJ22" s="171">
        <v>53.132199999999997</v>
      </c>
      <c r="AK22" s="171">
        <v>56.722299999999997</v>
      </c>
      <c r="AL22" s="171">
        <v>0</v>
      </c>
      <c r="AM22" s="97">
        <v>14.243600000000001</v>
      </c>
      <c r="AN22" s="96">
        <v>30.984100000000002</v>
      </c>
      <c r="AO22" s="97">
        <v>100</v>
      </c>
      <c r="AP22" s="97">
        <v>46.841900000000003</v>
      </c>
      <c r="AQ22" s="97">
        <v>0</v>
      </c>
      <c r="AR22" s="97">
        <v>11.958299999999999</v>
      </c>
      <c r="AS22" s="82">
        <f>4/5</f>
        <v>0.8</v>
      </c>
      <c r="AT22" s="54" t="s">
        <v>2873</v>
      </c>
      <c r="AU22" s="54" t="s">
        <v>3316</v>
      </c>
      <c r="AV22" s="54" t="s">
        <v>3285</v>
      </c>
      <c r="AW22" s="54" t="s">
        <v>2873</v>
      </c>
      <c r="AX22" s="54" t="s">
        <v>2872</v>
      </c>
      <c r="AZ22" s="54" t="s">
        <v>3313</v>
      </c>
      <c r="BA22" s="83" t="s">
        <v>2873</v>
      </c>
      <c r="BB22" s="54" t="s">
        <v>2882</v>
      </c>
      <c r="BC22" s="54" t="s">
        <v>2881</v>
      </c>
      <c r="BD22" s="55" t="s">
        <v>2890</v>
      </c>
      <c r="BE22" s="55" t="s">
        <v>2881</v>
      </c>
      <c r="BF22" s="82" t="s">
        <v>3285</v>
      </c>
      <c r="BG22" s="55" t="s">
        <v>2873</v>
      </c>
      <c r="BH22" s="55" t="s">
        <v>3295</v>
      </c>
      <c r="BI22" s="55" t="s">
        <v>3313</v>
      </c>
      <c r="BJ22" s="55" t="s">
        <v>2881</v>
      </c>
      <c r="BK22" s="52"/>
      <c r="BL22" s="220" t="s">
        <v>5377</v>
      </c>
      <c r="BM22" s="220" t="s">
        <v>135</v>
      </c>
      <c r="BN22" s="55" t="s">
        <v>15</v>
      </c>
      <c r="BP22" s="54" t="s">
        <v>136</v>
      </c>
      <c r="BQ22" s="54" t="s">
        <v>2874</v>
      </c>
      <c r="BR22" s="220">
        <v>100</v>
      </c>
      <c r="BS22" s="220" t="s">
        <v>5378</v>
      </c>
      <c r="BT22" s="220" t="s">
        <v>3060</v>
      </c>
      <c r="BU22" s="220" t="s">
        <v>3176</v>
      </c>
      <c r="BV22" s="54" t="s">
        <v>2887</v>
      </c>
      <c r="BW22" s="220" t="s">
        <v>3180</v>
      </c>
      <c r="BX22" s="54" t="s">
        <v>3179</v>
      </c>
      <c r="BY22" s="220">
        <v>6</v>
      </c>
      <c r="BZ22" s="220" t="s">
        <v>2868</v>
      </c>
    </row>
    <row r="23" spans="1:78" ht="18.75" customHeight="1" x14ac:dyDescent="0.2">
      <c r="A23" s="53" t="s">
        <v>137</v>
      </c>
      <c r="B23" t="s">
        <v>583</v>
      </c>
      <c r="C23" s="19">
        <v>1204</v>
      </c>
      <c r="D23" s="9" t="s">
        <v>5337</v>
      </c>
      <c r="E23" s="20">
        <f t="shared" si="6"/>
        <v>1</v>
      </c>
      <c r="F23" s="19" t="str">
        <f t="shared" si="7"/>
        <v/>
      </c>
      <c r="G23" s="19">
        <f t="shared" si="8"/>
        <v>1</v>
      </c>
      <c r="H23" s="19" t="str">
        <f t="shared" si="9"/>
        <v/>
      </c>
      <c r="I23" s="81">
        <v>1.5712999999999999</v>
      </c>
      <c r="J23" s="102">
        <v>0</v>
      </c>
      <c r="K23" s="102">
        <v>0</v>
      </c>
      <c r="L23" s="102">
        <v>0.52100000000000002</v>
      </c>
      <c r="M23" s="102">
        <v>0</v>
      </c>
      <c r="N23" s="107">
        <f t="shared" si="1"/>
        <v>26.362297496318117</v>
      </c>
      <c r="O23" s="108">
        <f t="shared" si="2"/>
        <v>0</v>
      </c>
      <c r="P23" s="108">
        <f t="shared" si="3"/>
        <v>0</v>
      </c>
      <c r="Q23" s="108">
        <f t="shared" si="4"/>
        <v>11.857958148383005</v>
      </c>
      <c r="R23" s="108">
        <f t="shared" si="5"/>
        <v>0</v>
      </c>
      <c r="S23" s="166">
        <v>1.7899999999999999E-2</v>
      </c>
      <c r="T23" s="167">
        <v>0</v>
      </c>
      <c r="U23" s="167">
        <v>0</v>
      </c>
      <c r="V23" s="167">
        <v>1.8700000000000001E-2</v>
      </c>
      <c r="W23" s="167">
        <v>0</v>
      </c>
      <c r="X23" s="168">
        <v>8.9700000000000002E-2</v>
      </c>
      <c r="Y23" s="169">
        <v>0</v>
      </c>
      <c r="Z23" s="169">
        <v>0</v>
      </c>
      <c r="AA23" s="169">
        <v>1.03E-2</v>
      </c>
      <c r="AB23" s="169">
        <v>0</v>
      </c>
      <c r="AC23" s="168">
        <v>7.8102E-4</v>
      </c>
      <c r="AD23" s="169">
        <v>0</v>
      </c>
      <c r="AE23" s="169">
        <v>0</v>
      </c>
      <c r="AF23" s="169">
        <v>2.4537999999999999E-3</v>
      </c>
      <c r="AG23" s="169">
        <v>0</v>
      </c>
      <c r="AI23" s="170">
        <v>0</v>
      </c>
      <c r="AJ23" s="171">
        <v>0</v>
      </c>
      <c r="AK23" s="171">
        <v>100</v>
      </c>
      <c r="AL23" s="171">
        <v>98.617199999999997</v>
      </c>
      <c r="AM23" s="97">
        <v>0</v>
      </c>
      <c r="AN23" s="96">
        <v>0</v>
      </c>
      <c r="AO23" s="97">
        <v>0</v>
      </c>
      <c r="AP23" s="97">
        <v>33.3752</v>
      </c>
      <c r="AQ23" s="97">
        <v>100</v>
      </c>
      <c r="AR23" s="97">
        <v>0</v>
      </c>
      <c r="AS23" s="82">
        <f>2/5</f>
        <v>0.4</v>
      </c>
      <c r="AT23" s="54" t="s">
        <v>3295</v>
      </c>
      <c r="AU23" s="54" t="s">
        <v>3300</v>
      </c>
      <c r="AX23" s="54" t="s">
        <v>2872</v>
      </c>
      <c r="AY23" s="54" t="s">
        <v>3295</v>
      </c>
      <c r="BA23" s="83" t="s">
        <v>2873</v>
      </c>
      <c r="BB23" s="54" t="s">
        <v>3295</v>
      </c>
      <c r="BC23" s="54" t="s">
        <v>2881</v>
      </c>
      <c r="BD23" s="55" t="s">
        <v>2881</v>
      </c>
      <c r="BE23" s="55" t="s">
        <v>2881</v>
      </c>
      <c r="BF23" s="82" t="s">
        <v>3285</v>
      </c>
      <c r="BG23" s="55" t="s">
        <v>2873</v>
      </c>
      <c r="BH23" s="55" t="s">
        <v>3295</v>
      </c>
      <c r="BI23" s="55" t="s">
        <v>3313</v>
      </c>
      <c r="BJ23" s="55" t="s">
        <v>2881</v>
      </c>
      <c r="BK23" s="52"/>
      <c r="BL23" s="220" t="s">
        <v>5379</v>
      </c>
      <c r="BM23" s="220" t="s">
        <v>137</v>
      </c>
      <c r="BN23" s="55" t="s">
        <v>15</v>
      </c>
      <c r="BP23" s="54" t="s">
        <v>136</v>
      </c>
      <c r="BQ23" s="54" t="s">
        <v>2874</v>
      </c>
      <c r="BR23" s="220">
        <v>100</v>
      </c>
      <c r="BS23" s="220" t="s">
        <v>5380</v>
      </c>
      <c r="BT23" s="220" t="s">
        <v>3060</v>
      </c>
      <c r="BU23" s="220" t="s">
        <v>3176</v>
      </c>
      <c r="BV23" s="54" t="s">
        <v>2887</v>
      </c>
      <c r="BW23" s="220" t="s">
        <v>3178</v>
      </c>
      <c r="BX23" s="54" t="s">
        <v>3177</v>
      </c>
      <c r="BY23" s="220">
        <v>6</v>
      </c>
      <c r="BZ23" s="220" t="s">
        <v>2868</v>
      </c>
    </row>
    <row r="24" spans="1:78" ht="18.75" customHeight="1" x14ac:dyDescent="0.2">
      <c r="A24" s="53" t="s">
        <v>138</v>
      </c>
      <c r="B24" t="s">
        <v>583</v>
      </c>
      <c r="C24" s="19">
        <v>1204</v>
      </c>
      <c r="D24" s="9" t="s">
        <v>5337</v>
      </c>
      <c r="E24" s="20" t="str">
        <f t="shared" si="6"/>
        <v/>
      </c>
      <c r="F24" s="19">
        <f t="shared" si="7"/>
        <v>1</v>
      </c>
      <c r="G24" s="19" t="str">
        <f t="shared" si="8"/>
        <v/>
      </c>
      <c r="H24" s="19" t="str">
        <f t="shared" si="9"/>
        <v/>
      </c>
      <c r="I24" s="81">
        <v>0</v>
      </c>
      <c r="J24" s="102">
        <v>2.2599999999999998</v>
      </c>
      <c r="K24" s="102">
        <v>0</v>
      </c>
      <c r="L24" s="102">
        <v>0</v>
      </c>
      <c r="M24" s="102">
        <v>0</v>
      </c>
      <c r="N24" s="107">
        <f t="shared" si="1"/>
        <v>0</v>
      </c>
      <c r="O24" s="108">
        <f t="shared" si="2"/>
        <v>29.141414141414142</v>
      </c>
      <c r="P24" s="108">
        <f t="shared" si="3"/>
        <v>0</v>
      </c>
      <c r="Q24" s="108">
        <f t="shared" si="4"/>
        <v>0</v>
      </c>
      <c r="R24" s="108">
        <f t="shared" si="5"/>
        <v>0</v>
      </c>
      <c r="S24" s="166">
        <v>0</v>
      </c>
      <c r="T24" s="167">
        <v>5.7700000000000001E-2</v>
      </c>
      <c r="U24" s="167">
        <v>0</v>
      </c>
      <c r="V24" s="167">
        <v>0</v>
      </c>
      <c r="W24" s="167">
        <v>0</v>
      </c>
      <c r="X24" s="168">
        <v>0</v>
      </c>
      <c r="Y24" s="169">
        <v>0.1217</v>
      </c>
      <c r="Z24" s="169">
        <v>0</v>
      </c>
      <c r="AA24" s="169">
        <v>0</v>
      </c>
      <c r="AB24" s="169">
        <v>0</v>
      </c>
      <c r="AC24" s="168">
        <v>0</v>
      </c>
      <c r="AD24" s="169">
        <v>1.2E-2</v>
      </c>
      <c r="AE24" s="169">
        <v>0</v>
      </c>
      <c r="AF24" s="169">
        <v>0</v>
      </c>
      <c r="AG24" s="169">
        <v>0</v>
      </c>
      <c r="AI24" s="170">
        <v>100</v>
      </c>
      <c r="AJ24" s="171">
        <v>0</v>
      </c>
      <c r="AK24" s="171">
        <v>0</v>
      </c>
      <c r="AL24" s="171">
        <v>0</v>
      </c>
      <c r="AM24" s="97">
        <v>0</v>
      </c>
      <c r="AN24" s="96">
        <v>100</v>
      </c>
      <c r="AO24" s="97">
        <v>0</v>
      </c>
      <c r="AP24" s="97">
        <v>0</v>
      </c>
      <c r="AQ24" s="97">
        <v>0</v>
      </c>
      <c r="AR24" s="97">
        <v>0</v>
      </c>
      <c r="AS24" s="82">
        <f>1/5</f>
        <v>0.2</v>
      </c>
      <c r="AT24" s="54" t="s">
        <v>3285</v>
      </c>
      <c r="AU24" s="54" t="s">
        <v>3285</v>
      </c>
      <c r="AV24" s="54" t="s">
        <v>3285</v>
      </c>
      <c r="BA24" s="83" t="s">
        <v>3285</v>
      </c>
      <c r="BB24" s="54" t="s">
        <v>2882</v>
      </c>
      <c r="BC24" s="54" t="s">
        <v>2890</v>
      </c>
      <c r="BD24" s="55" t="s">
        <v>2890</v>
      </c>
      <c r="BE24" s="55" t="s">
        <v>2890</v>
      </c>
      <c r="BF24" s="82" t="s">
        <v>3285</v>
      </c>
      <c r="BG24" s="55" t="s">
        <v>2891</v>
      </c>
      <c r="BH24" s="55" t="s">
        <v>2891</v>
      </c>
      <c r="BI24" s="55" t="s">
        <v>2891</v>
      </c>
      <c r="BJ24" s="55" t="s">
        <v>2890</v>
      </c>
      <c r="BK24" s="52"/>
      <c r="BL24" s="220" t="s">
        <v>5381</v>
      </c>
      <c r="BM24" s="220" t="s">
        <v>138</v>
      </c>
      <c r="BN24" s="55" t="s">
        <v>15</v>
      </c>
      <c r="BP24" s="54" t="s">
        <v>136</v>
      </c>
      <c r="BQ24" s="54" t="s">
        <v>2874</v>
      </c>
      <c r="BR24" s="220">
        <v>100</v>
      </c>
      <c r="BS24" s="220" t="s">
        <v>5382</v>
      </c>
      <c r="BT24" s="220" t="s">
        <v>3060</v>
      </c>
      <c r="BU24" s="220" t="s">
        <v>3176</v>
      </c>
      <c r="BV24" s="54" t="s">
        <v>2887</v>
      </c>
      <c r="BW24" s="220" t="s">
        <v>3175</v>
      </c>
      <c r="BX24" s="54" t="s">
        <v>3174</v>
      </c>
      <c r="BY24" s="220">
        <v>6</v>
      </c>
      <c r="BZ24" s="220" t="s">
        <v>2868</v>
      </c>
    </row>
    <row r="25" spans="1:78" ht="18.75" customHeight="1" x14ac:dyDescent="0.2">
      <c r="A25" s="99" t="s">
        <v>164</v>
      </c>
      <c r="B25" t="s">
        <v>583</v>
      </c>
      <c r="C25" s="19">
        <v>224</v>
      </c>
      <c r="D25" s="9" t="s">
        <v>5337</v>
      </c>
      <c r="E25" s="20" t="str">
        <f t="shared" si="6"/>
        <v/>
      </c>
      <c r="F25" s="19">
        <f t="shared" si="7"/>
        <v>1</v>
      </c>
      <c r="G25" s="19">
        <f t="shared" si="8"/>
        <v>1</v>
      </c>
      <c r="H25" s="19" t="str">
        <f t="shared" si="9"/>
        <v/>
      </c>
      <c r="I25" s="81">
        <v>0</v>
      </c>
      <c r="J25" s="102">
        <v>1.1726000000000001</v>
      </c>
      <c r="K25" s="102">
        <v>0</v>
      </c>
      <c r="L25" s="102">
        <v>6.9000000000000006E-2</v>
      </c>
      <c r="M25" s="102">
        <v>0</v>
      </c>
      <c r="N25" s="107">
        <f t="shared" si="1"/>
        <v>0</v>
      </c>
      <c r="O25" s="108">
        <f t="shared" si="2"/>
        <v>25.404040404040401</v>
      </c>
      <c r="P25" s="108">
        <f t="shared" si="3"/>
        <v>0</v>
      </c>
      <c r="Q25" s="108">
        <f t="shared" si="4"/>
        <v>19.530754597336717</v>
      </c>
      <c r="R25" s="108">
        <f t="shared" si="5"/>
        <v>0</v>
      </c>
      <c r="S25" s="166">
        <v>0</v>
      </c>
      <c r="T25" s="167">
        <v>5.0299999999999997E-2</v>
      </c>
      <c r="U25" s="167">
        <v>0</v>
      </c>
      <c r="V25" s="167">
        <v>3.0800000000000001E-2</v>
      </c>
      <c r="W25" s="167">
        <v>0</v>
      </c>
      <c r="X25" s="168">
        <v>0</v>
      </c>
      <c r="Y25" s="169">
        <v>8.6300000000000002E-2</v>
      </c>
      <c r="Z25" s="169">
        <v>0</v>
      </c>
      <c r="AA25" s="169">
        <v>1.8415E-3</v>
      </c>
      <c r="AB25" s="169">
        <v>0</v>
      </c>
      <c r="AC25" s="168">
        <v>0</v>
      </c>
      <c r="AD25" s="169">
        <v>7.0064000000000003E-3</v>
      </c>
      <c r="AE25" s="169">
        <v>0</v>
      </c>
      <c r="AF25" s="169">
        <v>5.0939000000000002E-3</v>
      </c>
      <c r="AG25" s="169">
        <v>0</v>
      </c>
      <c r="AI25" s="170">
        <v>100</v>
      </c>
      <c r="AJ25" s="171">
        <v>0</v>
      </c>
      <c r="AK25" s="171">
        <v>60.900799999999997</v>
      </c>
      <c r="AL25" s="171">
        <v>0</v>
      </c>
      <c r="AM25" s="97">
        <v>0</v>
      </c>
      <c r="AN25" s="96">
        <v>100</v>
      </c>
      <c r="AO25" s="97">
        <v>0</v>
      </c>
      <c r="AP25" s="97">
        <v>5.9442000000000004</v>
      </c>
      <c r="AQ25" s="97">
        <v>0</v>
      </c>
      <c r="AR25" s="97">
        <v>0</v>
      </c>
      <c r="AS25" s="82">
        <f>2/5</f>
        <v>0.4</v>
      </c>
      <c r="AT25" s="54" t="s">
        <v>3285</v>
      </c>
      <c r="AU25" s="54" t="s">
        <v>3286</v>
      </c>
      <c r="AV25" s="54" t="s">
        <v>3285</v>
      </c>
      <c r="AX25" s="54" t="s">
        <v>2872</v>
      </c>
      <c r="BA25" s="83" t="s">
        <v>3285</v>
      </c>
      <c r="BB25" s="54" t="s">
        <v>2873</v>
      </c>
      <c r="BC25" s="54" t="s">
        <v>2890</v>
      </c>
      <c r="BD25" s="55" t="s">
        <v>2890</v>
      </c>
      <c r="BE25" s="55" t="s">
        <v>2890</v>
      </c>
      <c r="BF25" s="82" t="s">
        <v>3285</v>
      </c>
      <c r="BG25" s="55" t="s">
        <v>2873</v>
      </c>
      <c r="BH25" s="55" t="s">
        <v>2891</v>
      </c>
      <c r="BI25" s="55" t="s">
        <v>2891</v>
      </c>
      <c r="BJ25" s="55" t="s">
        <v>2881</v>
      </c>
      <c r="BK25" s="52"/>
      <c r="BL25" s="220" t="s">
        <v>5383</v>
      </c>
      <c r="BM25" s="220" t="s">
        <v>3173</v>
      </c>
      <c r="BN25" s="55" t="s">
        <v>15</v>
      </c>
      <c r="BP25" s="54" t="s">
        <v>165</v>
      </c>
      <c r="BQ25" s="54" t="s">
        <v>165</v>
      </c>
      <c r="BR25" s="220">
        <v>100</v>
      </c>
      <c r="BS25" s="220" t="s">
        <v>5384</v>
      </c>
      <c r="BT25" s="220" t="s">
        <v>2871</v>
      </c>
      <c r="BU25" s="220">
        <v>3550</v>
      </c>
      <c r="BV25" s="54" t="s">
        <v>2887</v>
      </c>
      <c r="BW25" s="220" t="s">
        <v>3172</v>
      </c>
      <c r="BX25" s="54" t="s">
        <v>3171</v>
      </c>
      <c r="BY25" s="220">
        <v>1</v>
      </c>
      <c r="BZ25" s="220" t="s">
        <v>2868</v>
      </c>
    </row>
    <row r="26" spans="1:78" ht="18.75" customHeight="1" x14ac:dyDescent="0.2">
      <c r="A26" s="99" t="s">
        <v>166</v>
      </c>
      <c r="B26" t="s">
        <v>583</v>
      </c>
      <c r="C26" s="19">
        <v>224</v>
      </c>
      <c r="D26" s="9" t="s">
        <v>5337</v>
      </c>
      <c r="E26" s="20" t="str">
        <f t="shared" si="6"/>
        <v/>
      </c>
      <c r="F26" s="19">
        <f t="shared" si="7"/>
        <v>1</v>
      </c>
      <c r="G26" s="19">
        <f t="shared" si="8"/>
        <v>1</v>
      </c>
      <c r="H26" s="19" t="str">
        <f t="shared" si="9"/>
        <v/>
      </c>
      <c r="I26" s="81">
        <v>0</v>
      </c>
      <c r="J26" s="102">
        <v>0.5837</v>
      </c>
      <c r="K26" s="102">
        <v>0</v>
      </c>
      <c r="L26" s="102">
        <v>8.1791999999999993E-3</v>
      </c>
      <c r="M26" s="102">
        <v>0</v>
      </c>
      <c r="N26" s="107">
        <f t="shared" si="1"/>
        <v>0</v>
      </c>
      <c r="O26" s="108">
        <f t="shared" si="2"/>
        <v>35.707070707070706</v>
      </c>
      <c r="P26" s="108">
        <f t="shared" si="3"/>
        <v>0</v>
      </c>
      <c r="Q26" s="108">
        <f t="shared" si="4"/>
        <v>8.6873811033608117</v>
      </c>
      <c r="R26" s="108">
        <f t="shared" si="5"/>
        <v>0</v>
      </c>
      <c r="S26" s="166">
        <v>0</v>
      </c>
      <c r="T26" s="167">
        <v>7.0699999999999999E-2</v>
      </c>
      <c r="U26" s="167">
        <v>0</v>
      </c>
      <c r="V26" s="167">
        <v>1.37E-2</v>
      </c>
      <c r="W26" s="167">
        <v>0</v>
      </c>
      <c r="X26" s="168">
        <v>0</v>
      </c>
      <c r="Y26" s="169">
        <v>2.5499999999999998E-2</v>
      </c>
      <c r="Z26" s="169">
        <v>0</v>
      </c>
      <c r="AA26" s="169">
        <v>5.7510000000000005E-4</v>
      </c>
      <c r="AB26" s="169">
        <v>0</v>
      </c>
      <c r="AC26" s="168">
        <v>0</v>
      </c>
      <c r="AD26" s="169">
        <v>5.4346000000000004E-3</v>
      </c>
      <c r="AE26" s="169">
        <v>0</v>
      </c>
      <c r="AF26" s="169">
        <v>1.2662000000000001E-3</v>
      </c>
      <c r="AG26" s="169">
        <v>0</v>
      </c>
      <c r="AI26" s="170">
        <v>100</v>
      </c>
      <c r="AJ26" s="171">
        <v>0</v>
      </c>
      <c r="AK26" s="171">
        <v>19.9361</v>
      </c>
      <c r="AL26" s="171">
        <v>0</v>
      </c>
      <c r="AM26" s="97">
        <v>0</v>
      </c>
      <c r="AN26" s="96">
        <v>100</v>
      </c>
      <c r="AO26" s="97">
        <v>0</v>
      </c>
      <c r="AP26" s="97">
        <v>1.4085000000000001</v>
      </c>
      <c r="AQ26" s="97">
        <v>0</v>
      </c>
      <c r="AR26" s="97">
        <v>0</v>
      </c>
      <c r="AS26" s="82">
        <f>2/5</f>
        <v>0.4</v>
      </c>
      <c r="AT26" s="54" t="s">
        <v>3285</v>
      </c>
      <c r="AU26" s="54" t="s">
        <v>3286</v>
      </c>
      <c r="AV26" s="54" t="s">
        <v>3285</v>
      </c>
      <c r="AX26" s="54" t="s">
        <v>2872</v>
      </c>
      <c r="BA26" s="83" t="s">
        <v>3285</v>
      </c>
      <c r="BB26" s="54" t="s">
        <v>2882</v>
      </c>
      <c r="BC26" s="54" t="s">
        <v>2881</v>
      </c>
      <c r="BD26" s="55" t="s">
        <v>2890</v>
      </c>
      <c r="BE26" s="55" t="s">
        <v>2881</v>
      </c>
      <c r="BF26" s="82" t="s">
        <v>3285</v>
      </c>
      <c r="BG26" s="55" t="s">
        <v>2891</v>
      </c>
      <c r="BH26" s="55" t="s">
        <v>2891</v>
      </c>
      <c r="BI26" s="55" t="s">
        <v>2891</v>
      </c>
      <c r="BJ26" s="55" t="s">
        <v>2890</v>
      </c>
      <c r="BK26" s="52"/>
      <c r="BL26" s="220" t="s">
        <v>5385</v>
      </c>
      <c r="BM26" s="220" t="s">
        <v>3170</v>
      </c>
      <c r="BN26" s="55" t="s">
        <v>15</v>
      </c>
      <c r="BP26" s="54" t="s">
        <v>165</v>
      </c>
      <c r="BQ26" s="54" t="s">
        <v>165</v>
      </c>
      <c r="BR26" s="220">
        <v>100</v>
      </c>
      <c r="BS26" s="220" t="s">
        <v>5386</v>
      </c>
      <c r="BT26" s="220" t="s">
        <v>2871</v>
      </c>
      <c r="BU26" s="220">
        <v>3550</v>
      </c>
      <c r="BV26" s="54" t="s">
        <v>2887</v>
      </c>
      <c r="BW26" s="220" t="s">
        <v>3169</v>
      </c>
      <c r="BX26" s="54" t="s">
        <v>3168</v>
      </c>
      <c r="BY26" s="220">
        <v>12</v>
      </c>
      <c r="BZ26" s="220" t="s">
        <v>2868</v>
      </c>
    </row>
    <row r="27" spans="1:78" ht="18.75" customHeight="1" x14ac:dyDescent="0.2">
      <c r="A27" s="99" t="s">
        <v>223</v>
      </c>
      <c r="B27" t="s">
        <v>583</v>
      </c>
      <c r="C27" s="19">
        <v>2089</v>
      </c>
      <c r="D27" s="9" t="s">
        <v>5337</v>
      </c>
      <c r="E27" s="20" t="str">
        <f t="shared" si="6"/>
        <v/>
      </c>
      <c r="F27" s="19">
        <f t="shared" si="7"/>
        <v>1</v>
      </c>
      <c r="G27" s="19">
        <f t="shared" si="8"/>
        <v>1</v>
      </c>
      <c r="H27" s="19">
        <f t="shared" si="9"/>
        <v>1</v>
      </c>
      <c r="I27" s="81">
        <v>0</v>
      </c>
      <c r="J27" s="102">
        <v>1.3617999999999999</v>
      </c>
      <c r="K27" s="102">
        <v>4.6421000000000001</v>
      </c>
      <c r="L27" s="102">
        <v>0.46060000000000001</v>
      </c>
      <c r="M27" s="102">
        <v>0.31590000000000001</v>
      </c>
      <c r="N27" s="107">
        <f t="shared" si="1"/>
        <v>0</v>
      </c>
      <c r="O27" s="108">
        <f t="shared" si="2"/>
        <v>30.151515151515152</v>
      </c>
      <c r="P27" s="108">
        <f t="shared" si="3"/>
        <v>27.265100671140942</v>
      </c>
      <c r="Q27" s="108">
        <f t="shared" si="4"/>
        <v>26.442612555485095</v>
      </c>
      <c r="R27" s="108">
        <f t="shared" si="5"/>
        <v>28.315132605304211</v>
      </c>
      <c r="S27" s="166">
        <v>0</v>
      </c>
      <c r="T27" s="167">
        <v>5.9700000000000003E-2</v>
      </c>
      <c r="U27" s="167">
        <v>3.2500000000000001E-2</v>
      </c>
      <c r="V27" s="167">
        <v>4.1700000000000001E-2</v>
      </c>
      <c r="W27" s="167">
        <v>3.6299999999999999E-2</v>
      </c>
      <c r="X27" s="168">
        <v>0</v>
      </c>
      <c r="Y27" s="169">
        <v>0.20849999999999999</v>
      </c>
      <c r="Z27" s="169">
        <v>0.59750000000000003</v>
      </c>
      <c r="AA27" s="169">
        <v>1.21E-2</v>
      </c>
      <c r="AB27" s="169">
        <v>1.9900000000000001E-2</v>
      </c>
      <c r="AC27" s="168">
        <v>0</v>
      </c>
      <c r="AD27" s="169">
        <v>9.4733000000000005E-3</v>
      </c>
      <c r="AE27" s="169">
        <v>6.5367999999999997E-3</v>
      </c>
      <c r="AF27" s="169">
        <v>5.6255999999999997E-3</v>
      </c>
      <c r="AG27" s="169">
        <v>3.6074000000000002E-3</v>
      </c>
      <c r="AI27" s="170">
        <v>100</v>
      </c>
      <c r="AJ27" s="171">
        <v>53.521999999999998</v>
      </c>
      <c r="AK27" s="171">
        <v>70.601699999999994</v>
      </c>
      <c r="AL27" s="171">
        <v>0</v>
      </c>
      <c r="AM27" s="97">
        <v>62.258699999999997</v>
      </c>
      <c r="AN27" s="96">
        <v>29.281400000000001</v>
      </c>
      <c r="AO27" s="97">
        <v>100</v>
      </c>
      <c r="AP27" s="97">
        <v>10.2121</v>
      </c>
      <c r="AQ27" s="97">
        <v>0</v>
      </c>
      <c r="AR27" s="97">
        <v>7.0105000000000004</v>
      </c>
      <c r="AS27" s="82">
        <f>4/5</f>
        <v>0.8</v>
      </c>
      <c r="AT27" s="54" t="s">
        <v>2873</v>
      </c>
      <c r="AU27" s="54" t="s">
        <v>3326</v>
      </c>
      <c r="AV27" s="54" t="s">
        <v>3285</v>
      </c>
      <c r="AW27" s="54" t="s">
        <v>2873</v>
      </c>
      <c r="AX27" s="54" t="s">
        <v>2872</v>
      </c>
      <c r="AZ27" s="54" t="s">
        <v>3313</v>
      </c>
      <c r="BA27" s="83" t="s">
        <v>3306</v>
      </c>
      <c r="BB27" s="54" t="s">
        <v>2882</v>
      </c>
      <c r="BC27" s="54" t="s">
        <v>2881</v>
      </c>
      <c r="BD27" s="55" t="s">
        <v>2881</v>
      </c>
      <c r="BE27" s="55" t="s">
        <v>2881</v>
      </c>
      <c r="BF27" s="82" t="s">
        <v>2891</v>
      </c>
      <c r="BG27" s="55" t="s">
        <v>2873</v>
      </c>
      <c r="BH27" s="55" t="s">
        <v>3295</v>
      </c>
      <c r="BI27" s="55" t="s">
        <v>2891</v>
      </c>
      <c r="BJ27" s="55" t="s">
        <v>2881</v>
      </c>
      <c r="BK27" s="52"/>
      <c r="BL27" s="220" t="s">
        <v>5387</v>
      </c>
      <c r="BM27" s="220" t="s">
        <v>3070</v>
      </c>
      <c r="BN27" s="55" t="s">
        <v>15</v>
      </c>
      <c r="BP27" s="54" t="s">
        <v>561</v>
      </c>
      <c r="BQ27" s="54" t="s">
        <v>44</v>
      </c>
      <c r="BR27" s="220">
        <v>100</v>
      </c>
      <c r="BS27" s="220" t="s">
        <v>5388</v>
      </c>
      <c r="BT27" s="220" t="s">
        <v>2921</v>
      </c>
      <c r="BU27" s="220" t="s">
        <v>3069</v>
      </c>
      <c r="BV27" s="54" t="s">
        <v>2887</v>
      </c>
      <c r="BW27" s="220" t="s">
        <v>3068</v>
      </c>
      <c r="BX27" s="54" t="s">
        <v>3067</v>
      </c>
      <c r="BY27" s="220">
        <v>6</v>
      </c>
      <c r="BZ27" s="220" t="s">
        <v>2868</v>
      </c>
    </row>
    <row r="28" spans="1:78" ht="18.75" customHeight="1" x14ac:dyDescent="0.2">
      <c r="A28" s="99" t="s">
        <v>224</v>
      </c>
      <c r="B28" t="s">
        <v>583</v>
      </c>
      <c r="C28" s="19">
        <v>2090</v>
      </c>
      <c r="D28" s="9" t="s">
        <v>5337</v>
      </c>
      <c r="E28" s="20" t="str">
        <f t="shared" si="6"/>
        <v/>
      </c>
      <c r="F28" s="19">
        <f t="shared" si="7"/>
        <v>1</v>
      </c>
      <c r="G28" s="19">
        <f t="shared" si="8"/>
        <v>1</v>
      </c>
      <c r="H28" s="19">
        <f t="shared" si="9"/>
        <v>1</v>
      </c>
      <c r="I28" s="81">
        <v>0</v>
      </c>
      <c r="J28" s="102">
        <v>0.19089999999999999</v>
      </c>
      <c r="K28" s="102">
        <v>2.867</v>
      </c>
      <c r="L28" s="102">
        <v>0.43709999999999999</v>
      </c>
      <c r="M28" s="102">
        <v>1.9322999999999999</v>
      </c>
      <c r="N28" s="107">
        <f t="shared" si="1"/>
        <v>0</v>
      </c>
      <c r="O28" s="108">
        <f t="shared" si="2"/>
        <v>23.131313131313131</v>
      </c>
      <c r="P28" s="108">
        <f t="shared" si="3"/>
        <v>29.194630872483216</v>
      </c>
      <c r="Q28" s="108">
        <f t="shared" si="4"/>
        <v>33.734939759036145</v>
      </c>
      <c r="R28" s="108">
        <f t="shared" si="5"/>
        <v>45.943837753510138</v>
      </c>
      <c r="S28" s="166">
        <v>0</v>
      </c>
      <c r="T28" s="167">
        <v>4.58E-2</v>
      </c>
      <c r="U28" s="167">
        <v>3.4799999999999998E-2</v>
      </c>
      <c r="V28" s="167">
        <v>5.3199999999999997E-2</v>
      </c>
      <c r="W28" s="167">
        <v>5.8900000000000001E-2</v>
      </c>
      <c r="X28" s="168">
        <v>0</v>
      </c>
      <c r="Y28" s="169">
        <v>2.75E-2</v>
      </c>
      <c r="Z28" s="169">
        <v>0.156</v>
      </c>
      <c r="AA28" s="169">
        <v>1.6299999999999999E-2</v>
      </c>
      <c r="AB28" s="169">
        <v>0.2147</v>
      </c>
      <c r="AC28" s="168">
        <v>0</v>
      </c>
      <c r="AD28" s="169">
        <v>3.7777000000000002E-3</v>
      </c>
      <c r="AE28" s="169">
        <v>8.1103999999999996E-4</v>
      </c>
      <c r="AF28" s="169">
        <v>5.9572999999999996E-3</v>
      </c>
      <c r="AG28" s="169">
        <v>3.6692000000000001E-3</v>
      </c>
      <c r="AI28" s="170">
        <v>77.617199999999997</v>
      </c>
      <c r="AJ28" s="171">
        <v>59.7911</v>
      </c>
      <c r="AK28" s="171">
        <v>89.773499999999999</v>
      </c>
      <c r="AL28" s="171">
        <v>0</v>
      </c>
      <c r="AM28" s="97">
        <v>100</v>
      </c>
      <c r="AN28" s="96">
        <v>6.6096000000000004</v>
      </c>
      <c r="AO28" s="97">
        <v>100</v>
      </c>
      <c r="AP28" s="97">
        <v>15.3217</v>
      </c>
      <c r="AQ28" s="97">
        <v>0</v>
      </c>
      <c r="AR28" s="97">
        <v>67.482500000000002</v>
      </c>
      <c r="AS28" s="82">
        <f>4/5</f>
        <v>0.8</v>
      </c>
      <c r="AT28" s="54" t="s">
        <v>2873</v>
      </c>
      <c r="AU28" s="54" t="s">
        <v>3327</v>
      </c>
      <c r="AV28" s="54" t="s">
        <v>3285</v>
      </c>
      <c r="AW28" s="54" t="s">
        <v>2873</v>
      </c>
      <c r="AX28" s="54" t="s">
        <v>2872</v>
      </c>
      <c r="AZ28" s="54" t="s">
        <v>3313</v>
      </c>
      <c r="BA28" s="83" t="s">
        <v>2873</v>
      </c>
      <c r="BB28" s="54" t="s">
        <v>2882</v>
      </c>
      <c r="BC28" s="54" t="s">
        <v>2881</v>
      </c>
      <c r="BD28" s="55" t="s">
        <v>2890</v>
      </c>
      <c r="BE28" s="55" t="s">
        <v>2881</v>
      </c>
      <c r="BF28" s="82" t="s">
        <v>2891</v>
      </c>
      <c r="BG28" s="55" t="s">
        <v>2873</v>
      </c>
      <c r="BH28" s="55" t="s">
        <v>2891</v>
      </c>
      <c r="BI28" s="55" t="s">
        <v>2891</v>
      </c>
      <c r="BJ28" s="55" t="s">
        <v>2881</v>
      </c>
      <c r="BK28" s="52"/>
      <c r="BL28" s="220" t="s">
        <v>5389</v>
      </c>
      <c r="BM28" s="220" t="s">
        <v>3066</v>
      </c>
      <c r="BN28" s="55" t="s">
        <v>15</v>
      </c>
      <c r="BP28" s="54" t="s">
        <v>3065</v>
      </c>
      <c r="BQ28" s="54" t="s">
        <v>44</v>
      </c>
      <c r="BR28" s="220">
        <v>10</v>
      </c>
      <c r="BS28" s="220" t="s">
        <v>5390</v>
      </c>
      <c r="BT28" s="220" t="s">
        <v>2937</v>
      </c>
      <c r="BU28" s="222" t="s">
        <v>3064</v>
      </c>
      <c r="BV28" s="54" t="s">
        <v>2887</v>
      </c>
      <c r="BW28" s="220" t="s">
        <v>3063</v>
      </c>
      <c r="BX28" s="54" t="s">
        <v>3062</v>
      </c>
      <c r="BY28" s="220">
        <v>12</v>
      </c>
      <c r="BZ28" s="220" t="s">
        <v>2868</v>
      </c>
    </row>
    <row r="29" spans="1:78" ht="18.75" customHeight="1" x14ac:dyDescent="0.2">
      <c r="A29" s="99" t="s">
        <v>174</v>
      </c>
      <c r="B29" t="s">
        <v>583</v>
      </c>
      <c r="C29" s="19">
        <v>1479</v>
      </c>
      <c r="D29" s="9" t="s">
        <v>5337</v>
      </c>
      <c r="E29" s="20" t="str">
        <f t="shared" si="6"/>
        <v/>
      </c>
      <c r="F29" s="19">
        <f t="shared" si="7"/>
        <v>1</v>
      </c>
      <c r="G29" s="19">
        <f t="shared" si="8"/>
        <v>1</v>
      </c>
      <c r="H29" s="19" t="str">
        <f t="shared" si="9"/>
        <v/>
      </c>
      <c r="I29" s="81">
        <v>0</v>
      </c>
      <c r="J29" s="102">
        <v>1.0197000000000001</v>
      </c>
      <c r="K29" s="102">
        <v>0</v>
      </c>
      <c r="L29" s="102">
        <v>2.1399999999999999E-2</v>
      </c>
      <c r="M29" s="102">
        <v>0</v>
      </c>
      <c r="N29" s="107">
        <f t="shared" si="1"/>
        <v>0</v>
      </c>
      <c r="O29" s="108">
        <f t="shared" si="2"/>
        <v>28.18181818181818</v>
      </c>
      <c r="P29" s="108">
        <f t="shared" si="3"/>
        <v>0</v>
      </c>
      <c r="Q29" s="108">
        <f t="shared" si="4"/>
        <v>7.9264426125554861</v>
      </c>
      <c r="R29" s="108">
        <f t="shared" si="5"/>
        <v>0</v>
      </c>
      <c r="S29" s="166">
        <v>0</v>
      </c>
      <c r="T29" s="167">
        <v>5.5800000000000002E-2</v>
      </c>
      <c r="U29" s="167">
        <v>0</v>
      </c>
      <c r="V29" s="167">
        <v>1.2500000000000001E-2</v>
      </c>
      <c r="W29" s="167">
        <v>0</v>
      </c>
      <c r="X29" s="168">
        <v>0</v>
      </c>
      <c r="Y29" s="169">
        <v>0.25330000000000003</v>
      </c>
      <c r="Z29" s="169">
        <v>0</v>
      </c>
      <c r="AA29" s="169">
        <v>2.2604999999999999E-3</v>
      </c>
      <c r="AB29" s="169">
        <v>0</v>
      </c>
      <c r="AC29" s="168">
        <v>0</v>
      </c>
      <c r="AD29" s="169">
        <v>8.1723999999999998E-3</v>
      </c>
      <c r="AE29" s="169">
        <v>0</v>
      </c>
      <c r="AF29" s="169">
        <v>1.0016999999999999E-3</v>
      </c>
      <c r="AG29" s="169">
        <v>0</v>
      </c>
      <c r="AI29" s="170">
        <v>100</v>
      </c>
      <c r="AJ29" s="171">
        <v>0</v>
      </c>
      <c r="AK29" s="171">
        <v>23.0822</v>
      </c>
      <c r="AL29" s="171">
        <v>0</v>
      </c>
      <c r="AM29" s="97">
        <v>0</v>
      </c>
      <c r="AN29" s="96">
        <v>100</v>
      </c>
      <c r="AO29" s="97">
        <v>0</v>
      </c>
      <c r="AP29" s="97">
        <v>2.2778999999999998</v>
      </c>
      <c r="AQ29" s="97">
        <v>0</v>
      </c>
      <c r="AR29" s="97">
        <v>0</v>
      </c>
      <c r="AS29" s="82">
        <f>2/5</f>
        <v>0.4</v>
      </c>
      <c r="AT29" s="54" t="s">
        <v>3285</v>
      </c>
      <c r="AU29" s="54" t="s">
        <v>3286</v>
      </c>
      <c r="AV29" s="54" t="s">
        <v>3285</v>
      </c>
      <c r="AX29" s="54" t="s">
        <v>2872</v>
      </c>
      <c r="BA29" s="83" t="s">
        <v>3285</v>
      </c>
      <c r="BB29" s="54" t="s">
        <v>2882</v>
      </c>
      <c r="BC29" s="54" t="s">
        <v>2881</v>
      </c>
      <c r="BD29" s="55" t="s">
        <v>2890</v>
      </c>
      <c r="BE29" s="55" t="s">
        <v>2881</v>
      </c>
      <c r="BF29" s="82" t="s">
        <v>3285</v>
      </c>
      <c r="BG29" s="55" t="s">
        <v>2891</v>
      </c>
      <c r="BH29" s="55" t="s">
        <v>2891</v>
      </c>
      <c r="BI29" s="55" t="s">
        <v>2891</v>
      </c>
      <c r="BJ29" s="55" t="s">
        <v>2890</v>
      </c>
      <c r="BK29" s="52"/>
      <c r="BL29" s="220" t="s">
        <v>5391</v>
      </c>
      <c r="BM29" s="220" t="s">
        <v>3036</v>
      </c>
      <c r="BN29" s="55" t="s">
        <v>15</v>
      </c>
      <c r="BP29" s="54" t="s">
        <v>237</v>
      </c>
      <c r="BQ29" s="54" t="s">
        <v>44</v>
      </c>
      <c r="BR29" s="220">
        <v>100</v>
      </c>
      <c r="BS29" s="220" t="s">
        <v>5392</v>
      </c>
      <c r="BT29" s="220" t="s">
        <v>2871</v>
      </c>
      <c r="BU29" s="220">
        <v>3137</v>
      </c>
      <c r="BV29" s="54" t="s">
        <v>2887</v>
      </c>
      <c r="BW29" s="220" t="s">
        <v>3035</v>
      </c>
      <c r="BX29" s="54" t="s">
        <v>3034</v>
      </c>
      <c r="BY29" s="220">
        <v>12</v>
      </c>
      <c r="BZ29" s="220" t="s">
        <v>2868</v>
      </c>
    </row>
    <row r="30" spans="1:78" ht="18.75" customHeight="1" x14ac:dyDescent="0.2">
      <c r="A30" s="99" t="s">
        <v>184</v>
      </c>
      <c r="B30" t="s">
        <v>583</v>
      </c>
      <c r="C30" s="19">
        <v>1681</v>
      </c>
      <c r="D30" s="9" t="s">
        <v>5337</v>
      </c>
      <c r="E30" s="20" t="str">
        <f t="shared" si="6"/>
        <v/>
      </c>
      <c r="F30" s="19">
        <f t="shared" si="7"/>
        <v>1</v>
      </c>
      <c r="G30" s="19">
        <f t="shared" si="8"/>
        <v>1</v>
      </c>
      <c r="H30" s="19" t="str">
        <f t="shared" si="9"/>
        <v/>
      </c>
      <c r="I30" s="81">
        <v>0</v>
      </c>
      <c r="J30" s="102">
        <v>4.7858999999999998</v>
      </c>
      <c r="K30" s="102">
        <v>0</v>
      </c>
      <c r="L30" s="102">
        <v>5.5399999999999998E-2</v>
      </c>
      <c r="M30" s="102">
        <v>0</v>
      </c>
      <c r="N30" s="107">
        <f t="shared" si="1"/>
        <v>0</v>
      </c>
      <c r="O30" s="108">
        <f t="shared" si="2"/>
        <v>46.262626262626263</v>
      </c>
      <c r="P30" s="108">
        <f t="shared" si="3"/>
        <v>0</v>
      </c>
      <c r="Q30" s="108">
        <f t="shared" si="4"/>
        <v>29.549778059606847</v>
      </c>
      <c r="R30" s="108">
        <f t="shared" si="5"/>
        <v>0</v>
      </c>
      <c r="S30" s="166">
        <v>0</v>
      </c>
      <c r="T30" s="167">
        <v>9.1600000000000001E-2</v>
      </c>
      <c r="U30" s="167">
        <v>0</v>
      </c>
      <c r="V30" s="167">
        <v>4.6600000000000003E-2</v>
      </c>
      <c r="W30" s="167">
        <v>0</v>
      </c>
      <c r="X30" s="168">
        <v>0</v>
      </c>
      <c r="Y30" s="169">
        <v>0.28710000000000002</v>
      </c>
      <c r="Z30" s="169">
        <v>0</v>
      </c>
      <c r="AA30" s="169">
        <v>2.9577000000000002E-3</v>
      </c>
      <c r="AB30" s="169">
        <v>0</v>
      </c>
      <c r="AC30" s="168">
        <v>0</v>
      </c>
      <c r="AD30" s="169">
        <v>1.14E-2</v>
      </c>
      <c r="AE30" s="169">
        <v>0</v>
      </c>
      <c r="AF30" s="169">
        <v>6.3756000000000004E-3</v>
      </c>
      <c r="AG30" s="169">
        <v>0</v>
      </c>
      <c r="AI30" s="170">
        <v>100</v>
      </c>
      <c r="AJ30" s="171">
        <v>0</v>
      </c>
      <c r="AK30" s="171">
        <v>50.842399999999998</v>
      </c>
      <c r="AL30" s="171">
        <v>0</v>
      </c>
      <c r="AM30" s="97">
        <v>0</v>
      </c>
      <c r="AN30" s="96">
        <v>100</v>
      </c>
      <c r="AO30" s="97">
        <v>0</v>
      </c>
      <c r="AP30" s="97">
        <v>1.1653</v>
      </c>
      <c r="AQ30" s="97">
        <v>0</v>
      </c>
      <c r="AR30" s="97">
        <v>0</v>
      </c>
      <c r="AS30" s="82">
        <f>2/5</f>
        <v>0.4</v>
      </c>
      <c r="AT30" s="54" t="s">
        <v>3285</v>
      </c>
      <c r="AU30" s="54" t="s">
        <v>3286</v>
      </c>
      <c r="AV30" s="54" t="s">
        <v>3285</v>
      </c>
      <c r="AX30" s="54" t="s">
        <v>2872</v>
      </c>
      <c r="BA30" s="83" t="s">
        <v>3285</v>
      </c>
      <c r="BB30" s="54" t="s">
        <v>2882</v>
      </c>
      <c r="BC30" s="54" t="s">
        <v>2881</v>
      </c>
      <c r="BD30" s="55" t="s">
        <v>2890</v>
      </c>
      <c r="BE30" s="55" t="s">
        <v>2881</v>
      </c>
      <c r="BF30" s="82" t="s">
        <v>3285</v>
      </c>
      <c r="BG30" s="55" t="s">
        <v>2873</v>
      </c>
      <c r="BH30" s="55" t="s">
        <v>2891</v>
      </c>
      <c r="BI30" s="55" t="s">
        <v>2891</v>
      </c>
      <c r="BJ30" s="55" t="s">
        <v>2881</v>
      </c>
      <c r="BK30" s="52"/>
      <c r="BL30" s="220" t="s">
        <v>185</v>
      </c>
      <c r="BM30" s="220" t="s">
        <v>3132</v>
      </c>
      <c r="BN30" s="55" t="s">
        <v>15</v>
      </c>
      <c r="BP30" s="54" t="s">
        <v>2716</v>
      </c>
      <c r="BQ30" s="54" t="s">
        <v>44</v>
      </c>
      <c r="BR30" s="221">
        <v>100</v>
      </c>
      <c r="BS30" s="221" t="s">
        <v>5393</v>
      </c>
      <c r="BT30" s="221" t="s">
        <v>2871</v>
      </c>
      <c r="BU30" s="223" t="s">
        <v>3131</v>
      </c>
      <c r="BV30" s="54" t="s">
        <v>2887</v>
      </c>
      <c r="BW30" s="220" t="s">
        <v>3130</v>
      </c>
      <c r="BX30" s="54" t="s">
        <v>3129</v>
      </c>
      <c r="BY30" s="220">
        <v>1</v>
      </c>
      <c r="BZ30" s="220" t="s">
        <v>2868</v>
      </c>
    </row>
    <row r="31" spans="1:78" ht="18.75" customHeight="1" x14ac:dyDescent="0.2">
      <c r="A31" s="99" t="s">
        <v>227</v>
      </c>
      <c r="B31" t="s">
        <v>583</v>
      </c>
      <c r="C31" s="19">
        <v>2174</v>
      </c>
      <c r="D31" s="9" t="s">
        <v>5337</v>
      </c>
      <c r="E31" s="20" t="str">
        <f t="shared" si="6"/>
        <v/>
      </c>
      <c r="F31" s="19">
        <f t="shared" si="7"/>
        <v>1</v>
      </c>
      <c r="G31" s="19">
        <f t="shared" si="8"/>
        <v>1</v>
      </c>
      <c r="H31" s="19" t="str">
        <f t="shared" si="9"/>
        <v/>
      </c>
      <c r="I31" s="81">
        <v>0</v>
      </c>
      <c r="J31" s="102">
        <v>8.1900000000000001E-2</v>
      </c>
      <c r="K31" s="102">
        <v>0.628</v>
      </c>
      <c r="L31" s="102">
        <v>0.109</v>
      </c>
      <c r="M31" s="102">
        <v>0</v>
      </c>
      <c r="N31" s="107">
        <f t="shared" si="1"/>
        <v>0</v>
      </c>
      <c r="O31" s="108">
        <f t="shared" si="2"/>
        <v>5.6565656565656566</v>
      </c>
      <c r="P31" s="108">
        <f t="shared" si="3"/>
        <v>26.845637583892618</v>
      </c>
      <c r="Q31" s="108">
        <f t="shared" si="4"/>
        <v>21.750158528852246</v>
      </c>
      <c r="R31" s="108">
        <f t="shared" si="5"/>
        <v>0</v>
      </c>
      <c r="S31" s="166">
        <v>0</v>
      </c>
      <c r="T31" s="167">
        <v>1.12E-2</v>
      </c>
      <c r="U31" s="167">
        <v>3.2000000000000001E-2</v>
      </c>
      <c r="V31" s="167">
        <v>3.4299999999999997E-2</v>
      </c>
      <c r="W31" s="167">
        <v>0</v>
      </c>
      <c r="X31" s="168">
        <v>0</v>
      </c>
      <c r="Y31" s="169">
        <v>3.9938999999999999E-3</v>
      </c>
      <c r="Z31" s="169">
        <v>6.2399999999999997E-2</v>
      </c>
      <c r="AA31" s="169">
        <v>8.3893000000000006E-3</v>
      </c>
      <c r="AB31" s="169">
        <v>0</v>
      </c>
      <c r="AC31" s="168">
        <v>0</v>
      </c>
      <c r="AD31" s="169">
        <v>2.2636000000000002E-3</v>
      </c>
      <c r="AE31" s="169">
        <v>2.4058E-3</v>
      </c>
      <c r="AF31" s="169">
        <v>1.3836E-3</v>
      </c>
      <c r="AG31" s="169">
        <v>0</v>
      </c>
      <c r="AI31" s="170">
        <v>33.057600000000001</v>
      </c>
      <c r="AJ31" s="171">
        <v>93.336699999999993</v>
      </c>
      <c r="AK31" s="171">
        <v>100</v>
      </c>
      <c r="AL31" s="171">
        <v>0</v>
      </c>
      <c r="AM31" s="97">
        <v>0</v>
      </c>
      <c r="AN31" s="96">
        <v>13.2492</v>
      </c>
      <c r="AO31" s="97">
        <v>100</v>
      </c>
      <c r="AP31" s="97">
        <v>17.437100000000001</v>
      </c>
      <c r="AQ31" s="97">
        <v>0</v>
      </c>
      <c r="AR31" s="97">
        <v>0</v>
      </c>
      <c r="AS31" s="82">
        <f>3/5</f>
        <v>0.6</v>
      </c>
      <c r="AT31" s="54" t="s">
        <v>2873</v>
      </c>
      <c r="AU31" s="54" t="s">
        <v>3287</v>
      </c>
      <c r="AV31" s="54" t="s">
        <v>3285</v>
      </c>
      <c r="AW31" s="54" t="s">
        <v>2873</v>
      </c>
      <c r="AX31" s="54" t="s">
        <v>2872</v>
      </c>
      <c r="BA31" s="83" t="s">
        <v>2873</v>
      </c>
      <c r="BB31" s="54" t="s">
        <v>3285</v>
      </c>
      <c r="BC31" s="54" t="s">
        <v>2890</v>
      </c>
      <c r="BD31" s="55" t="s">
        <v>2890</v>
      </c>
      <c r="BE31" s="55" t="s">
        <v>2890</v>
      </c>
      <c r="BF31" s="82" t="s">
        <v>3285</v>
      </c>
      <c r="BG31" s="55" t="s">
        <v>2873</v>
      </c>
      <c r="BH31" s="55" t="s">
        <v>2891</v>
      </c>
      <c r="BI31" s="55" t="s">
        <v>2891</v>
      </c>
      <c r="BJ31" s="55" t="s">
        <v>2890</v>
      </c>
      <c r="BK31" s="52"/>
      <c r="BL31" s="220" t="s">
        <v>2548</v>
      </c>
      <c r="BM31" s="220" t="s">
        <v>3046</v>
      </c>
      <c r="BN31" s="55" t="s">
        <v>15</v>
      </c>
      <c r="BP31" s="54" t="s">
        <v>2726</v>
      </c>
      <c r="BQ31" s="54" t="s">
        <v>44</v>
      </c>
      <c r="BR31" s="220">
        <v>100</v>
      </c>
      <c r="BS31" s="220" t="s">
        <v>5394</v>
      </c>
      <c r="BT31" s="220" t="s">
        <v>2911</v>
      </c>
      <c r="BU31" s="220" t="s">
        <v>3045</v>
      </c>
      <c r="BV31" s="54" t="s">
        <v>2887</v>
      </c>
      <c r="BW31" s="220" t="s">
        <v>3044</v>
      </c>
      <c r="BX31" s="54" t="s">
        <v>3043</v>
      </c>
      <c r="BY31" s="220">
        <v>1</v>
      </c>
      <c r="BZ31" s="220" t="s">
        <v>2868</v>
      </c>
    </row>
    <row r="32" spans="1:78" ht="18.75" customHeight="1" x14ac:dyDescent="0.2">
      <c r="A32" s="99" t="s">
        <v>202</v>
      </c>
      <c r="B32" t="s">
        <v>2678</v>
      </c>
      <c r="C32" s="19">
        <v>1881</v>
      </c>
      <c r="D32" s="9" t="s">
        <v>5337</v>
      </c>
      <c r="E32" s="20">
        <f t="shared" si="6"/>
        <v>1</v>
      </c>
      <c r="F32" s="19" t="str">
        <f t="shared" si="7"/>
        <v/>
      </c>
      <c r="G32" s="19">
        <f t="shared" si="8"/>
        <v>1</v>
      </c>
      <c r="H32" s="19" t="str">
        <f t="shared" si="9"/>
        <v/>
      </c>
      <c r="I32" s="81">
        <v>0.94650000000000001</v>
      </c>
      <c r="J32" s="102">
        <v>0</v>
      </c>
      <c r="K32" s="102">
        <v>0</v>
      </c>
      <c r="L32" s="102">
        <v>0.20699999999999999</v>
      </c>
      <c r="M32" s="102">
        <v>0</v>
      </c>
      <c r="N32" s="107">
        <f t="shared" si="1"/>
        <v>49.779086892488948</v>
      </c>
      <c r="O32" s="108">
        <f t="shared" si="2"/>
        <v>0</v>
      </c>
      <c r="P32" s="108">
        <f t="shared" si="3"/>
        <v>0</v>
      </c>
      <c r="Q32" s="108">
        <f t="shared" si="4"/>
        <v>23.20862396956246</v>
      </c>
      <c r="R32" s="108">
        <f t="shared" si="5"/>
        <v>0</v>
      </c>
      <c r="S32" s="166">
        <v>3.3799999999999997E-2</v>
      </c>
      <c r="T32" s="167">
        <v>0</v>
      </c>
      <c r="U32" s="167">
        <v>0</v>
      </c>
      <c r="V32" s="167">
        <v>3.6600000000000001E-2</v>
      </c>
      <c r="W32" s="167">
        <v>0</v>
      </c>
      <c r="X32" s="168">
        <v>2.3699999999999999E-2</v>
      </c>
      <c r="Y32" s="169">
        <v>0</v>
      </c>
      <c r="Z32" s="169">
        <v>0</v>
      </c>
      <c r="AA32" s="169">
        <v>6.6124E-3</v>
      </c>
      <c r="AB32" s="169">
        <v>0</v>
      </c>
      <c r="AC32" s="168">
        <v>3.0382999999999999E-3</v>
      </c>
      <c r="AD32" s="169">
        <v>0</v>
      </c>
      <c r="AE32" s="169">
        <v>0</v>
      </c>
      <c r="AF32" s="169">
        <v>2.6673000000000001E-3</v>
      </c>
      <c r="AG32" s="169">
        <v>0</v>
      </c>
      <c r="AI32" s="170">
        <v>0</v>
      </c>
      <c r="AJ32" s="171">
        <v>0</v>
      </c>
      <c r="AK32" s="171">
        <v>100</v>
      </c>
      <c r="AL32" s="171">
        <v>93.2423</v>
      </c>
      <c r="AM32" s="97">
        <v>0</v>
      </c>
      <c r="AN32" s="96">
        <v>0</v>
      </c>
      <c r="AO32" s="97">
        <v>0</v>
      </c>
      <c r="AP32" s="97">
        <v>21.9252</v>
      </c>
      <c r="AQ32" s="97">
        <v>100</v>
      </c>
      <c r="AR32" s="97">
        <v>0</v>
      </c>
      <c r="AS32" s="82">
        <f>2/5</f>
        <v>0.4</v>
      </c>
      <c r="AT32" s="54" t="s">
        <v>3295</v>
      </c>
      <c r="AU32" s="54" t="s">
        <v>3300</v>
      </c>
      <c r="AX32" s="54" t="s">
        <v>2872</v>
      </c>
      <c r="AY32" s="54" t="s">
        <v>3295</v>
      </c>
      <c r="BA32" s="83" t="s">
        <v>3295</v>
      </c>
      <c r="BB32" s="54" t="s">
        <v>2882</v>
      </c>
      <c r="BC32" s="54" t="s">
        <v>2881</v>
      </c>
      <c r="BD32" s="55" t="s">
        <v>2890</v>
      </c>
      <c r="BE32" s="55" t="s">
        <v>2881</v>
      </c>
      <c r="BF32" s="82" t="s">
        <v>2891</v>
      </c>
      <c r="BG32" s="55" t="s">
        <v>2891</v>
      </c>
      <c r="BH32" s="55" t="s">
        <v>3295</v>
      </c>
      <c r="BI32" s="55" t="s">
        <v>2891</v>
      </c>
      <c r="BJ32" s="55" t="s">
        <v>2890</v>
      </c>
      <c r="BK32" s="52"/>
      <c r="BL32" s="220" t="s">
        <v>5395</v>
      </c>
      <c r="BM32" s="220" t="s">
        <v>2996</v>
      </c>
      <c r="BN32" s="55" t="s">
        <v>15</v>
      </c>
      <c r="BP32" s="54" t="s">
        <v>2719</v>
      </c>
      <c r="BQ32" s="54" t="s">
        <v>2985</v>
      </c>
      <c r="BR32" s="220">
        <v>100</v>
      </c>
      <c r="BS32" s="220" t="s">
        <v>5396</v>
      </c>
      <c r="BT32" s="220" t="s">
        <v>2875</v>
      </c>
      <c r="BU32" s="220">
        <v>12010</v>
      </c>
      <c r="BV32" s="54" t="s">
        <v>2887</v>
      </c>
      <c r="BW32" s="220" t="s">
        <v>2995</v>
      </c>
      <c r="BX32" s="54" t="s">
        <v>2994</v>
      </c>
      <c r="BY32" s="220">
        <v>1</v>
      </c>
      <c r="BZ32" s="220" t="s">
        <v>2868</v>
      </c>
    </row>
    <row r="33" spans="1:79" ht="18.75" customHeight="1" x14ac:dyDescent="0.2">
      <c r="A33" s="99" t="s">
        <v>3646</v>
      </c>
      <c r="B33" t="s">
        <v>2678</v>
      </c>
      <c r="C33" s="19">
        <v>1881</v>
      </c>
      <c r="D33" s="9" t="s">
        <v>5337</v>
      </c>
      <c r="E33" s="20" t="str">
        <f t="shared" si="6"/>
        <v/>
      </c>
      <c r="F33" s="19">
        <f t="shared" si="7"/>
        <v>1</v>
      </c>
      <c r="G33" s="19" t="str">
        <f t="shared" si="8"/>
        <v/>
      </c>
      <c r="H33" s="19" t="str">
        <f t="shared" si="9"/>
        <v/>
      </c>
      <c r="I33" s="81">
        <v>0</v>
      </c>
      <c r="J33" s="102">
        <v>0.61650000000000005</v>
      </c>
      <c r="K33" s="102">
        <v>0</v>
      </c>
      <c r="L33" s="102">
        <v>0</v>
      </c>
      <c r="M33" s="102">
        <v>0</v>
      </c>
      <c r="N33" s="107">
        <f t="shared" si="1"/>
        <v>0</v>
      </c>
      <c r="O33" s="108">
        <f t="shared" si="2"/>
        <v>51.111111111111107</v>
      </c>
      <c r="P33" s="108">
        <f t="shared" si="3"/>
        <v>0</v>
      </c>
      <c r="Q33" s="108">
        <f t="shared" si="4"/>
        <v>0</v>
      </c>
      <c r="R33" s="108">
        <f t="shared" si="5"/>
        <v>0</v>
      </c>
      <c r="S33" s="166">
        <v>0</v>
      </c>
      <c r="T33" s="167">
        <v>0.1012</v>
      </c>
      <c r="U33" s="167">
        <v>0</v>
      </c>
      <c r="V33" s="167">
        <v>0</v>
      </c>
      <c r="W33" s="167">
        <v>0</v>
      </c>
      <c r="X33" s="168">
        <v>0</v>
      </c>
      <c r="Y33" s="169">
        <v>5.1700000000000003E-2</v>
      </c>
      <c r="Z33" s="169">
        <v>0</v>
      </c>
      <c r="AA33" s="169">
        <v>0</v>
      </c>
      <c r="AB33" s="169">
        <v>0</v>
      </c>
      <c r="AC33" s="168">
        <v>0</v>
      </c>
      <c r="AD33" s="169">
        <v>1.03E-2</v>
      </c>
      <c r="AE33" s="169">
        <v>0</v>
      </c>
      <c r="AF33" s="169">
        <v>0</v>
      </c>
      <c r="AG33" s="169">
        <v>0</v>
      </c>
      <c r="AI33" s="170">
        <v>100</v>
      </c>
      <c r="AJ33" s="171">
        <v>0</v>
      </c>
      <c r="AK33" s="171">
        <v>0</v>
      </c>
      <c r="AL33" s="171">
        <v>0</v>
      </c>
      <c r="AM33" s="97">
        <v>0</v>
      </c>
      <c r="AN33" s="96">
        <v>100</v>
      </c>
      <c r="AO33" s="97">
        <v>0</v>
      </c>
      <c r="AP33" s="97">
        <v>0</v>
      </c>
      <c r="AQ33" s="97">
        <v>0</v>
      </c>
      <c r="AR33" s="97">
        <v>0</v>
      </c>
      <c r="AS33" s="82">
        <f>1/5</f>
        <v>0.2</v>
      </c>
      <c r="AT33" s="54" t="s">
        <v>3285</v>
      </c>
      <c r="AU33" s="54" t="s">
        <v>3285</v>
      </c>
      <c r="AV33" s="54" t="s">
        <v>3285</v>
      </c>
      <c r="BA33" s="83" t="s">
        <v>3285</v>
      </c>
      <c r="BB33" s="54" t="s">
        <v>2882</v>
      </c>
      <c r="BC33" s="54" t="s">
        <v>2890</v>
      </c>
      <c r="BD33" s="55" t="s">
        <v>2890</v>
      </c>
      <c r="BE33" s="55" t="s">
        <v>2890</v>
      </c>
      <c r="BF33" s="82" t="s">
        <v>3285</v>
      </c>
      <c r="BG33" s="55" t="s">
        <v>2891</v>
      </c>
      <c r="BH33" s="55" t="s">
        <v>2891</v>
      </c>
      <c r="BI33" s="55" t="s">
        <v>2891</v>
      </c>
      <c r="BJ33" s="55" t="s">
        <v>2890</v>
      </c>
      <c r="BK33" s="52"/>
      <c r="BL33" s="220" t="s">
        <v>5397</v>
      </c>
      <c r="BM33" s="220" t="s">
        <v>2993</v>
      </c>
      <c r="BN33" s="55" t="s">
        <v>15</v>
      </c>
      <c r="BP33" s="54" t="s">
        <v>2719</v>
      </c>
      <c r="BQ33" s="54" t="s">
        <v>2985</v>
      </c>
      <c r="BR33" s="220">
        <v>100</v>
      </c>
      <c r="BS33" s="220" t="s">
        <v>5398</v>
      </c>
      <c r="BT33" s="220" t="s">
        <v>2875</v>
      </c>
      <c r="BU33" s="220">
        <v>12010</v>
      </c>
      <c r="BV33" s="54" t="s">
        <v>2887</v>
      </c>
      <c r="BW33" s="220" t="s">
        <v>2992</v>
      </c>
      <c r="BX33" s="54" t="s">
        <v>2991</v>
      </c>
      <c r="BY33" s="220">
        <v>4</v>
      </c>
      <c r="BZ33" s="220" t="s">
        <v>2868</v>
      </c>
    </row>
    <row r="34" spans="1:79" ht="18.75" customHeight="1" x14ac:dyDescent="0.2">
      <c r="A34" s="99" t="s">
        <v>203</v>
      </c>
      <c r="B34" t="s">
        <v>2678</v>
      </c>
      <c r="C34" s="19">
        <v>1883</v>
      </c>
      <c r="D34" s="9" t="s">
        <v>5337</v>
      </c>
      <c r="E34" s="20" t="str">
        <f t="shared" si="6"/>
        <v/>
      </c>
      <c r="F34" s="19">
        <f t="shared" si="7"/>
        <v>1</v>
      </c>
      <c r="G34" s="19">
        <f t="shared" si="8"/>
        <v>1</v>
      </c>
      <c r="H34" s="19" t="str">
        <f t="shared" si="9"/>
        <v/>
      </c>
      <c r="I34" s="81">
        <v>0</v>
      </c>
      <c r="J34" s="102">
        <v>0.1275</v>
      </c>
      <c r="K34" s="102">
        <v>0.56730000000000003</v>
      </c>
      <c r="L34" s="102">
        <v>0.38019999999999998</v>
      </c>
      <c r="M34" s="102">
        <v>0</v>
      </c>
      <c r="N34" s="107">
        <f t="shared" ref="N34:N65" si="10">S34/MAX(S$2:S$117)*100</f>
        <v>0</v>
      </c>
      <c r="O34" s="108">
        <f t="shared" ref="O34:O65" si="11">T34/MAX(T$2:T$117)*100</f>
        <v>11.666666666666666</v>
      </c>
      <c r="P34" s="108">
        <f t="shared" ref="P34:P65" si="12">U34/MAX(U$2:U$117)*100</f>
        <v>34.73154362416107</v>
      </c>
      <c r="Q34" s="108">
        <f t="shared" ref="Q34:Q65" si="13">V34/MAX(V$2:V$117)*100</f>
        <v>38.554216867469876</v>
      </c>
      <c r="R34" s="108">
        <f t="shared" ref="R34:R65" si="14">W34/MAX(W$2:W$117)*100</f>
        <v>0</v>
      </c>
      <c r="S34" s="166">
        <v>0</v>
      </c>
      <c r="T34" s="167">
        <v>2.3099999999999999E-2</v>
      </c>
      <c r="U34" s="167">
        <v>4.1399999999999999E-2</v>
      </c>
      <c r="V34" s="167">
        <v>6.08E-2</v>
      </c>
      <c r="W34" s="167">
        <v>0</v>
      </c>
      <c r="X34" s="168">
        <v>0</v>
      </c>
      <c r="Y34" s="169">
        <v>8.5097000000000003E-3</v>
      </c>
      <c r="Z34" s="169">
        <v>9.1731999999999994E-3</v>
      </c>
      <c r="AA34" s="169">
        <v>1.46E-2</v>
      </c>
      <c r="AB34" s="169">
        <v>0</v>
      </c>
      <c r="AC34" s="168">
        <v>0</v>
      </c>
      <c r="AD34" s="169">
        <v>9.6089999999999999E-4</v>
      </c>
      <c r="AE34" s="169">
        <v>3.9269999999999999E-3</v>
      </c>
      <c r="AF34" s="169">
        <v>4.8129000000000002E-3</v>
      </c>
      <c r="AG34" s="169">
        <v>0</v>
      </c>
      <c r="AI34" s="170">
        <v>38.643900000000002</v>
      </c>
      <c r="AJ34" s="171">
        <v>67.831400000000002</v>
      </c>
      <c r="AK34" s="171">
        <v>100</v>
      </c>
      <c r="AL34" s="171">
        <v>0</v>
      </c>
      <c r="AM34" s="97">
        <v>0</v>
      </c>
      <c r="AN34" s="96">
        <v>22.470199999999998</v>
      </c>
      <c r="AO34" s="97">
        <v>100</v>
      </c>
      <c r="AP34" s="97">
        <v>67.127399999999994</v>
      </c>
      <c r="AQ34" s="97">
        <v>0</v>
      </c>
      <c r="AR34" s="97">
        <v>0</v>
      </c>
      <c r="AS34" s="82">
        <f>3/5</f>
        <v>0.6</v>
      </c>
      <c r="AT34" s="54" t="s">
        <v>2873</v>
      </c>
      <c r="AU34" s="54" t="s">
        <v>3289</v>
      </c>
      <c r="AV34" s="54" t="s">
        <v>3285</v>
      </c>
      <c r="AW34" s="54" t="s">
        <v>2873</v>
      </c>
      <c r="AX34" s="54" t="s">
        <v>2872</v>
      </c>
      <c r="BA34" s="83" t="s">
        <v>2873</v>
      </c>
      <c r="BB34" s="54" t="s">
        <v>3285</v>
      </c>
      <c r="BC34" s="54" t="s">
        <v>2890</v>
      </c>
      <c r="BD34" s="55" t="s">
        <v>2890</v>
      </c>
      <c r="BE34" s="55" t="s">
        <v>2890</v>
      </c>
      <c r="BF34" s="82" t="s">
        <v>3285</v>
      </c>
      <c r="BG34" s="55" t="s">
        <v>2873</v>
      </c>
      <c r="BH34" s="55" t="s">
        <v>2891</v>
      </c>
      <c r="BI34" s="55" t="s">
        <v>3313</v>
      </c>
      <c r="BJ34" s="55" t="s">
        <v>2881</v>
      </c>
      <c r="BK34" s="52"/>
      <c r="BL34" s="220" t="s">
        <v>5399</v>
      </c>
      <c r="BM34" s="220" t="s">
        <v>3008</v>
      </c>
      <c r="BN34" s="55" t="s">
        <v>15</v>
      </c>
      <c r="BP34" s="54" t="s">
        <v>2721</v>
      </c>
      <c r="BQ34" s="54" t="s">
        <v>2985</v>
      </c>
      <c r="BR34" s="220">
        <v>100</v>
      </c>
      <c r="BS34" s="220" t="s">
        <v>5400</v>
      </c>
      <c r="BT34" s="220" t="s">
        <v>2871</v>
      </c>
      <c r="BU34" s="220">
        <v>2296</v>
      </c>
      <c r="BV34" s="54" t="s">
        <v>2887</v>
      </c>
      <c r="BW34" s="220" t="s">
        <v>3007</v>
      </c>
      <c r="BX34" s="54" t="s">
        <v>3006</v>
      </c>
      <c r="BY34" s="220">
        <v>12</v>
      </c>
      <c r="BZ34" s="220" t="s">
        <v>2868</v>
      </c>
      <c r="CA34" s="54" t="s">
        <v>3005</v>
      </c>
    </row>
    <row r="35" spans="1:79" ht="18.75" customHeight="1" x14ac:dyDescent="0.2">
      <c r="A35" s="99" t="s">
        <v>204</v>
      </c>
      <c r="B35" t="s">
        <v>2678</v>
      </c>
      <c r="C35" s="19">
        <v>1883</v>
      </c>
      <c r="D35" s="9" t="s">
        <v>5337</v>
      </c>
      <c r="E35" s="20">
        <f t="shared" si="6"/>
        <v>1</v>
      </c>
      <c r="F35" s="19" t="str">
        <f t="shared" si="7"/>
        <v/>
      </c>
      <c r="G35" s="19">
        <f t="shared" si="8"/>
        <v>1</v>
      </c>
      <c r="H35" s="19" t="str">
        <f t="shared" si="9"/>
        <v/>
      </c>
      <c r="I35" s="81">
        <v>1.4666999999999999</v>
      </c>
      <c r="J35" s="102">
        <v>0</v>
      </c>
      <c r="K35" s="102">
        <v>0</v>
      </c>
      <c r="L35" s="102">
        <v>3.5299999999999998E-2</v>
      </c>
      <c r="M35" s="102">
        <v>0</v>
      </c>
      <c r="N35" s="107">
        <f t="shared" si="10"/>
        <v>41.826215022091311</v>
      </c>
      <c r="O35" s="108">
        <f t="shared" si="11"/>
        <v>0</v>
      </c>
      <c r="P35" s="108">
        <f t="shared" si="12"/>
        <v>0</v>
      </c>
      <c r="Q35" s="108">
        <f t="shared" si="13"/>
        <v>13.950538998097652</v>
      </c>
      <c r="R35" s="108">
        <f t="shared" si="14"/>
        <v>0</v>
      </c>
      <c r="S35" s="166">
        <v>2.8400000000000002E-2</v>
      </c>
      <c r="T35" s="167">
        <v>0</v>
      </c>
      <c r="U35" s="167">
        <v>0</v>
      </c>
      <c r="V35" s="167">
        <v>2.1999999999999999E-2</v>
      </c>
      <c r="W35" s="167">
        <v>0</v>
      </c>
      <c r="X35" s="168">
        <v>4.8399999999999999E-2</v>
      </c>
      <c r="Y35" s="169">
        <v>0</v>
      </c>
      <c r="Z35" s="169">
        <v>0</v>
      </c>
      <c r="AA35" s="169">
        <v>3.4675000000000001E-3</v>
      </c>
      <c r="AB35" s="169">
        <v>0</v>
      </c>
      <c r="AC35" s="168">
        <v>2.3383000000000002E-3</v>
      </c>
      <c r="AD35" s="169">
        <v>0</v>
      </c>
      <c r="AE35" s="169">
        <v>0</v>
      </c>
      <c r="AF35" s="169">
        <v>2.4420000000000002E-3</v>
      </c>
      <c r="AG35" s="169">
        <v>0</v>
      </c>
      <c r="AI35" s="170">
        <v>0</v>
      </c>
      <c r="AJ35" s="171">
        <v>0</v>
      </c>
      <c r="AK35" s="171">
        <v>77.082499999999996</v>
      </c>
      <c r="AL35" s="171">
        <v>100</v>
      </c>
      <c r="AM35" s="97">
        <v>0</v>
      </c>
      <c r="AN35" s="96">
        <v>0</v>
      </c>
      <c r="AO35" s="97">
        <v>0</v>
      </c>
      <c r="AP35" s="97">
        <v>2.3997000000000002</v>
      </c>
      <c r="AQ35" s="97">
        <v>100</v>
      </c>
      <c r="AR35" s="97">
        <v>0</v>
      </c>
      <c r="AS35" s="82">
        <f>2/5</f>
        <v>0.4</v>
      </c>
      <c r="AT35" s="54" t="s">
        <v>3295</v>
      </c>
      <c r="AU35" s="54" t="s">
        <v>3300</v>
      </c>
      <c r="AX35" s="54" t="s">
        <v>2872</v>
      </c>
      <c r="AY35" s="54" t="s">
        <v>3295</v>
      </c>
      <c r="BA35" s="83" t="s">
        <v>3295</v>
      </c>
      <c r="BB35" s="54" t="s">
        <v>2882</v>
      </c>
      <c r="BC35" s="54" t="s">
        <v>2881</v>
      </c>
      <c r="BD35" s="55" t="s">
        <v>2890</v>
      </c>
      <c r="BE35" s="55" t="s">
        <v>2881</v>
      </c>
      <c r="BF35" s="82" t="s">
        <v>2891</v>
      </c>
      <c r="BG35" s="55" t="s">
        <v>2873</v>
      </c>
      <c r="BH35" s="55" t="s">
        <v>3295</v>
      </c>
      <c r="BI35" s="55" t="s">
        <v>2891</v>
      </c>
      <c r="BJ35" s="55" t="s">
        <v>2881</v>
      </c>
      <c r="BK35" s="52"/>
      <c r="BL35" s="220" t="s">
        <v>5401</v>
      </c>
      <c r="BM35" s="220" t="s">
        <v>3004</v>
      </c>
      <c r="BN35" s="55" t="s">
        <v>15</v>
      </c>
      <c r="BP35" s="54" t="s">
        <v>2721</v>
      </c>
      <c r="BQ35" s="54" t="s">
        <v>2985</v>
      </c>
      <c r="BR35" s="220">
        <v>100</v>
      </c>
      <c r="BS35" s="220" t="s">
        <v>5402</v>
      </c>
      <c r="BT35" s="220" t="s">
        <v>2871</v>
      </c>
      <c r="BU35" s="220">
        <v>2296</v>
      </c>
      <c r="BV35" s="54" t="s">
        <v>2887</v>
      </c>
      <c r="BW35" s="220" t="s">
        <v>3003</v>
      </c>
      <c r="BX35" s="54" t="s">
        <v>3002</v>
      </c>
      <c r="BY35" s="220">
        <v>12</v>
      </c>
      <c r="BZ35" s="220" t="s">
        <v>2868</v>
      </c>
    </row>
    <row r="36" spans="1:79" ht="18.75" customHeight="1" x14ac:dyDescent="0.2">
      <c r="A36" s="99" t="s">
        <v>205</v>
      </c>
      <c r="B36" t="s">
        <v>2678</v>
      </c>
      <c r="C36" s="19">
        <v>1883</v>
      </c>
      <c r="D36" s="9" t="s">
        <v>5337</v>
      </c>
      <c r="E36" s="20" t="str">
        <f t="shared" si="6"/>
        <v/>
      </c>
      <c r="F36" s="19">
        <f t="shared" si="7"/>
        <v>1</v>
      </c>
      <c r="G36" s="19">
        <f t="shared" si="8"/>
        <v>1</v>
      </c>
      <c r="H36" s="19">
        <f t="shared" si="9"/>
        <v>1</v>
      </c>
      <c r="I36" s="81">
        <v>0</v>
      </c>
      <c r="J36" s="102">
        <v>1.3833</v>
      </c>
      <c r="K36" s="102">
        <v>0</v>
      </c>
      <c r="L36" s="102">
        <v>2.3599999999999999E-2</v>
      </c>
      <c r="M36" s="102">
        <v>6.0699999999999997E-2</v>
      </c>
      <c r="N36" s="107">
        <f t="shared" si="10"/>
        <v>0</v>
      </c>
      <c r="O36" s="108">
        <f t="shared" si="11"/>
        <v>39.646464646464644</v>
      </c>
      <c r="P36" s="108">
        <f t="shared" si="12"/>
        <v>0</v>
      </c>
      <c r="Q36" s="108">
        <f t="shared" si="13"/>
        <v>22.764743183259352</v>
      </c>
      <c r="R36" s="108">
        <f t="shared" si="14"/>
        <v>26.287051482059283</v>
      </c>
      <c r="S36" s="166">
        <v>0</v>
      </c>
      <c r="T36" s="167">
        <v>7.85E-2</v>
      </c>
      <c r="U36" s="167">
        <v>0</v>
      </c>
      <c r="V36" s="167">
        <v>3.5900000000000001E-2</v>
      </c>
      <c r="W36" s="167">
        <v>3.3700000000000001E-2</v>
      </c>
      <c r="X36" s="168">
        <v>0</v>
      </c>
      <c r="Y36" s="169">
        <v>6.4500000000000002E-2</v>
      </c>
      <c r="Z36" s="169">
        <v>0</v>
      </c>
      <c r="AA36" s="169">
        <v>1.1358E-3</v>
      </c>
      <c r="AB36" s="169">
        <v>2.5458E-3</v>
      </c>
      <c r="AC36" s="168">
        <v>0</v>
      </c>
      <c r="AD36" s="169">
        <v>6.5526999999999998E-3</v>
      </c>
      <c r="AE36" s="169">
        <v>0</v>
      </c>
      <c r="AF36" s="169">
        <v>2.0999999999999999E-3</v>
      </c>
      <c r="AG36" s="169">
        <v>3.1248000000000001E-3</v>
      </c>
      <c r="AI36" s="170">
        <v>100</v>
      </c>
      <c r="AJ36" s="171">
        <v>0</v>
      </c>
      <c r="AK36" s="171">
        <v>46.875300000000003</v>
      </c>
      <c r="AL36" s="171">
        <v>0</v>
      </c>
      <c r="AM36" s="97">
        <v>44.0336</v>
      </c>
      <c r="AN36" s="96">
        <v>100</v>
      </c>
      <c r="AO36" s="97">
        <v>0</v>
      </c>
      <c r="AP36" s="97">
        <v>1.7084999999999999</v>
      </c>
      <c r="AQ36" s="97">
        <v>0</v>
      </c>
      <c r="AR36" s="97">
        <v>4.3891999999999998</v>
      </c>
      <c r="AS36" s="82">
        <f>3/5</f>
        <v>0.6</v>
      </c>
      <c r="AT36" s="54" t="s">
        <v>3285</v>
      </c>
      <c r="AU36" s="54" t="s">
        <v>3333</v>
      </c>
      <c r="AV36" s="54" t="s">
        <v>3285</v>
      </c>
      <c r="AX36" s="54" t="s">
        <v>2872</v>
      </c>
      <c r="AZ36" s="54" t="s">
        <v>3313</v>
      </c>
      <c r="BA36" s="83" t="s">
        <v>3285</v>
      </c>
      <c r="BB36" s="54" t="s">
        <v>2873</v>
      </c>
      <c r="BC36" s="54" t="s">
        <v>2881</v>
      </c>
      <c r="BD36" s="55" t="s">
        <v>2890</v>
      </c>
      <c r="BE36" s="55" t="s">
        <v>2881</v>
      </c>
      <c r="BF36" s="82" t="s">
        <v>3285</v>
      </c>
      <c r="BG36" s="55" t="s">
        <v>2873</v>
      </c>
      <c r="BH36" s="55" t="s">
        <v>2891</v>
      </c>
      <c r="BI36" s="55" t="s">
        <v>3313</v>
      </c>
      <c r="BJ36" s="55" t="s">
        <v>2881</v>
      </c>
      <c r="BK36" s="52"/>
      <c r="BL36" s="220" t="s">
        <v>5403</v>
      </c>
      <c r="BM36" s="220" t="s">
        <v>3001</v>
      </c>
      <c r="BN36" s="55" t="s">
        <v>15</v>
      </c>
      <c r="BP36" s="54" t="s">
        <v>2721</v>
      </c>
      <c r="BQ36" s="54" t="s">
        <v>2985</v>
      </c>
      <c r="BR36" s="220">
        <v>100</v>
      </c>
      <c r="BS36" s="220" t="s">
        <v>5404</v>
      </c>
      <c r="BT36" s="220" t="s">
        <v>2871</v>
      </c>
      <c r="BU36" s="220">
        <v>2296</v>
      </c>
      <c r="BV36" s="54" t="s">
        <v>2870</v>
      </c>
      <c r="BW36" s="220" t="s">
        <v>2869</v>
      </c>
      <c r="BX36" s="54" t="s">
        <v>3000</v>
      </c>
      <c r="BY36" s="220">
        <v>1</v>
      </c>
      <c r="BZ36" s="220" t="s">
        <v>2868</v>
      </c>
    </row>
    <row r="37" spans="1:79" ht="18.75" customHeight="1" x14ac:dyDescent="0.2">
      <c r="A37" s="99" t="s">
        <v>206</v>
      </c>
      <c r="B37" t="s">
        <v>2678</v>
      </c>
      <c r="C37" s="19">
        <v>1883</v>
      </c>
      <c r="D37" s="9" t="s">
        <v>5337</v>
      </c>
      <c r="E37" s="20">
        <f t="shared" si="6"/>
        <v>1</v>
      </c>
      <c r="F37" s="19">
        <f t="shared" si="7"/>
        <v>1</v>
      </c>
      <c r="G37" s="19">
        <f t="shared" si="8"/>
        <v>1</v>
      </c>
      <c r="H37" s="19">
        <f t="shared" si="9"/>
        <v>1</v>
      </c>
      <c r="I37" s="81">
        <v>1.7311000000000001</v>
      </c>
      <c r="J37" s="102">
        <v>9.5600000000000004E-2</v>
      </c>
      <c r="K37" s="102">
        <v>0</v>
      </c>
      <c r="L37" s="102">
        <v>0.18329999999999999</v>
      </c>
      <c r="M37" s="102">
        <v>7.2300000000000003E-2</v>
      </c>
      <c r="N37" s="107">
        <f t="shared" si="10"/>
        <v>60.088365243004418</v>
      </c>
      <c r="O37" s="108">
        <f t="shared" si="11"/>
        <v>6.2121212121212119</v>
      </c>
      <c r="P37" s="108">
        <f t="shared" si="12"/>
        <v>0</v>
      </c>
      <c r="Q37" s="108">
        <f t="shared" si="13"/>
        <v>23.90615091946734</v>
      </c>
      <c r="R37" s="108">
        <f t="shared" si="14"/>
        <v>7.8783151326053025</v>
      </c>
      <c r="S37" s="166">
        <v>4.0800000000000003E-2</v>
      </c>
      <c r="T37" s="167">
        <v>1.23E-2</v>
      </c>
      <c r="U37" s="167">
        <v>0</v>
      </c>
      <c r="V37" s="167">
        <v>3.7699999999999997E-2</v>
      </c>
      <c r="W37" s="167">
        <v>1.01E-2</v>
      </c>
      <c r="X37" s="168">
        <v>9.1999999999999998E-2</v>
      </c>
      <c r="Y37" s="169">
        <v>1.29E-2</v>
      </c>
      <c r="Z37" s="169">
        <v>0</v>
      </c>
      <c r="AA37" s="169">
        <v>8.8673999999999992E-3</v>
      </c>
      <c r="AB37" s="169">
        <v>2.3067999999999999E-3</v>
      </c>
      <c r="AC37" s="168">
        <v>5.2735000000000004E-3</v>
      </c>
      <c r="AD37" s="169">
        <v>3.7796000000000001E-3</v>
      </c>
      <c r="AE37" s="169">
        <v>0</v>
      </c>
      <c r="AF37" s="169">
        <v>1.2857999999999999E-3</v>
      </c>
      <c r="AG37" s="169">
        <v>1.268E-3</v>
      </c>
      <c r="AI37" s="170">
        <v>34.016100000000002</v>
      </c>
      <c r="AJ37" s="171">
        <v>0</v>
      </c>
      <c r="AK37" s="171">
        <v>95.9499</v>
      </c>
      <c r="AL37" s="171">
        <v>100</v>
      </c>
      <c r="AM37" s="97">
        <v>26.484300000000001</v>
      </c>
      <c r="AN37" s="96">
        <v>5.6196999999999999</v>
      </c>
      <c r="AO37" s="97">
        <v>0</v>
      </c>
      <c r="AP37" s="97">
        <v>10.6464</v>
      </c>
      <c r="AQ37" s="97">
        <v>100</v>
      </c>
      <c r="AR37" s="97">
        <v>4.1886000000000001</v>
      </c>
      <c r="AS37" s="82">
        <f>4/5</f>
        <v>0.8</v>
      </c>
      <c r="AT37" s="54" t="s">
        <v>3295</v>
      </c>
      <c r="AU37" s="54" t="s">
        <v>3314</v>
      </c>
      <c r="AV37" s="54" t="s">
        <v>3285</v>
      </c>
      <c r="AX37" s="54" t="s">
        <v>2872</v>
      </c>
      <c r="AY37" s="54" t="s">
        <v>3295</v>
      </c>
      <c r="AZ37" s="54" t="s">
        <v>3313</v>
      </c>
      <c r="BA37" s="83" t="s">
        <v>3295</v>
      </c>
      <c r="BB37" s="54" t="s">
        <v>3285</v>
      </c>
      <c r="BC37" s="54" t="s">
        <v>2881</v>
      </c>
      <c r="BD37" s="55" t="s">
        <v>2890</v>
      </c>
      <c r="BE37" s="55" t="s">
        <v>2881</v>
      </c>
      <c r="BF37" s="82" t="s">
        <v>3285</v>
      </c>
      <c r="BG37" s="55" t="s">
        <v>2873</v>
      </c>
      <c r="BH37" s="55" t="s">
        <v>3295</v>
      </c>
      <c r="BI37" s="55" t="s">
        <v>3313</v>
      </c>
      <c r="BJ37" s="55" t="s">
        <v>2881</v>
      </c>
      <c r="BK37" s="52"/>
      <c r="BL37" s="220" t="s">
        <v>5405</v>
      </c>
      <c r="BM37" s="220" t="s">
        <v>2999</v>
      </c>
      <c r="BN37" s="55" t="s">
        <v>15</v>
      </c>
      <c r="BP37" s="54" t="s">
        <v>2721</v>
      </c>
      <c r="BQ37" s="54" t="s">
        <v>2985</v>
      </c>
      <c r="BR37" s="220">
        <v>100</v>
      </c>
      <c r="BS37" s="220" t="s">
        <v>5406</v>
      </c>
      <c r="BT37" s="220" t="s">
        <v>2871</v>
      </c>
      <c r="BU37" s="220">
        <v>2296</v>
      </c>
      <c r="BV37" s="54" t="s">
        <v>2887</v>
      </c>
      <c r="BW37" s="220" t="s">
        <v>2998</v>
      </c>
      <c r="BX37" s="54" t="s">
        <v>2997</v>
      </c>
      <c r="BY37" s="220">
        <v>2</v>
      </c>
      <c r="BZ37" s="220" t="s">
        <v>2868</v>
      </c>
    </row>
    <row r="38" spans="1:79" ht="18.75" customHeight="1" x14ac:dyDescent="0.2">
      <c r="A38" s="53" t="s">
        <v>14</v>
      </c>
      <c r="B38" t="s">
        <v>583</v>
      </c>
      <c r="C38" s="19">
        <v>5</v>
      </c>
      <c r="D38" s="9" t="s">
        <v>5337</v>
      </c>
      <c r="E38" s="20" t="str">
        <f t="shared" si="6"/>
        <v/>
      </c>
      <c r="F38" s="19">
        <f t="shared" si="7"/>
        <v>1</v>
      </c>
      <c r="G38" s="19">
        <f t="shared" si="8"/>
        <v>1</v>
      </c>
      <c r="H38" s="19" t="str">
        <f t="shared" si="9"/>
        <v/>
      </c>
      <c r="I38" s="81">
        <v>0</v>
      </c>
      <c r="J38" s="102">
        <v>7.3554333333333339</v>
      </c>
      <c r="K38" s="102">
        <v>0</v>
      </c>
      <c r="L38" s="102">
        <v>5.0733333333333332E-2</v>
      </c>
      <c r="M38" s="102">
        <v>0</v>
      </c>
      <c r="N38" s="107">
        <f t="shared" si="10"/>
        <v>0</v>
      </c>
      <c r="O38" s="108">
        <f t="shared" si="11"/>
        <v>43.484848484848484</v>
      </c>
      <c r="P38" s="108">
        <f t="shared" si="12"/>
        <v>0</v>
      </c>
      <c r="Q38" s="108">
        <f t="shared" si="13"/>
        <v>27.076727964489539</v>
      </c>
      <c r="R38" s="108">
        <f t="shared" si="14"/>
        <v>0</v>
      </c>
      <c r="S38" s="166">
        <v>0</v>
      </c>
      <c r="T38" s="167">
        <v>8.6099999999999996E-2</v>
      </c>
      <c r="U38" s="167">
        <v>0</v>
      </c>
      <c r="V38" s="167">
        <v>4.2700000000000002E-2</v>
      </c>
      <c r="W38" s="167">
        <v>0</v>
      </c>
      <c r="X38" s="168">
        <v>0</v>
      </c>
      <c r="Y38" s="169">
        <v>0.54259999999999997</v>
      </c>
      <c r="Z38" s="169">
        <v>0</v>
      </c>
      <c r="AA38" s="169">
        <v>1.9238E-3</v>
      </c>
      <c r="AB38" s="169">
        <v>0</v>
      </c>
      <c r="AC38" s="168">
        <v>0</v>
      </c>
      <c r="AD38" s="169">
        <v>2.8354999999999999E-3</v>
      </c>
      <c r="AE38" s="169">
        <v>0</v>
      </c>
      <c r="AF38" s="169">
        <v>4.1860999999999999E-3</v>
      </c>
      <c r="AG38" s="169">
        <v>0</v>
      </c>
      <c r="AI38" s="170">
        <v>100</v>
      </c>
      <c r="AJ38" s="171">
        <v>0</v>
      </c>
      <c r="AK38" s="171">
        <v>49.389010177980801</v>
      </c>
      <c r="AL38" s="171">
        <v>0</v>
      </c>
      <c r="AM38" s="97">
        <v>0</v>
      </c>
      <c r="AN38" s="96">
        <v>100</v>
      </c>
      <c r="AO38" s="97">
        <v>0</v>
      </c>
      <c r="AP38" s="97">
        <v>0.69325169575914991</v>
      </c>
      <c r="AQ38" s="97">
        <v>0</v>
      </c>
      <c r="AR38" s="97">
        <v>0</v>
      </c>
      <c r="AS38" s="82">
        <f>2/5</f>
        <v>0.4</v>
      </c>
      <c r="AT38" s="54" t="s">
        <v>3285</v>
      </c>
      <c r="AU38" s="54" t="s">
        <v>3286</v>
      </c>
      <c r="AV38" s="54" t="s">
        <v>3285</v>
      </c>
      <c r="AX38" s="54" t="s">
        <v>2872</v>
      </c>
      <c r="BA38" s="83" t="s">
        <v>3285</v>
      </c>
      <c r="BB38" s="54" t="s">
        <v>2882</v>
      </c>
      <c r="BC38" s="54" t="s">
        <v>2881</v>
      </c>
      <c r="BD38" s="55" t="s">
        <v>2890</v>
      </c>
      <c r="BE38" s="55" t="s">
        <v>2881</v>
      </c>
      <c r="BF38" s="82" t="s">
        <v>3285</v>
      </c>
      <c r="BG38" s="55" t="s">
        <v>2873</v>
      </c>
      <c r="BH38" s="55" t="s">
        <v>2891</v>
      </c>
      <c r="BI38" s="55" t="s">
        <v>2891</v>
      </c>
      <c r="BJ38" s="55" t="s">
        <v>2881</v>
      </c>
      <c r="BK38" s="52"/>
      <c r="BL38" s="220" t="s">
        <v>5407</v>
      </c>
      <c r="BM38" s="220" t="s">
        <v>3271</v>
      </c>
      <c r="BN38" s="55" t="s">
        <v>15</v>
      </c>
      <c r="BO38" s="83" t="s">
        <v>2749</v>
      </c>
      <c r="BP38" s="207" t="s">
        <v>243</v>
      </c>
      <c r="BQ38" s="54" t="s">
        <v>2874</v>
      </c>
      <c r="BR38" s="220">
        <v>100</v>
      </c>
      <c r="BS38" s="220" t="s">
        <v>5384</v>
      </c>
      <c r="BT38" s="220" t="s">
        <v>2871</v>
      </c>
      <c r="BU38" s="220">
        <v>3547</v>
      </c>
      <c r="BV38" s="54" t="s">
        <v>2887</v>
      </c>
      <c r="BW38" s="220" t="s">
        <v>3270</v>
      </c>
      <c r="BX38" s="54" t="s">
        <v>3269</v>
      </c>
      <c r="BY38" s="220">
        <v>1</v>
      </c>
      <c r="BZ38" s="220" t="s">
        <v>2868</v>
      </c>
      <c r="CA38" s="54" t="s">
        <v>3231</v>
      </c>
    </row>
    <row r="39" spans="1:79" ht="18.75" customHeight="1" x14ac:dyDescent="0.2">
      <c r="A39" s="53" t="s">
        <v>16</v>
      </c>
      <c r="B39" t="s">
        <v>583</v>
      </c>
      <c r="C39" s="19">
        <v>5</v>
      </c>
      <c r="D39" s="9" t="s">
        <v>5337</v>
      </c>
      <c r="E39" s="20" t="str">
        <f t="shared" si="6"/>
        <v/>
      </c>
      <c r="F39" s="19">
        <f t="shared" si="7"/>
        <v>1</v>
      </c>
      <c r="G39" s="19" t="str">
        <f t="shared" si="8"/>
        <v/>
      </c>
      <c r="H39" s="19" t="str">
        <f t="shared" si="9"/>
        <v/>
      </c>
      <c r="I39" s="81">
        <v>0</v>
      </c>
      <c r="J39" s="102">
        <v>0.3574</v>
      </c>
      <c r="K39" s="102">
        <v>0</v>
      </c>
      <c r="L39" s="102">
        <v>0</v>
      </c>
      <c r="M39" s="102">
        <v>0</v>
      </c>
      <c r="N39" s="107">
        <f t="shared" si="10"/>
        <v>0</v>
      </c>
      <c r="O39" s="108">
        <f t="shared" si="11"/>
        <v>50.909090909090907</v>
      </c>
      <c r="P39" s="108">
        <f t="shared" si="12"/>
        <v>0</v>
      </c>
      <c r="Q39" s="108">
        <f t="shared" si="13"/>
        <v>0</v>
      </c>
      <c r="R39" s="108">
        <f t="shared" si="14"/>
        <v>0</v>
      </c>
      <c r="S39" s="166">
        <v>0</v>
      </c>
      <c r="T39" s="167">
        <v>0.1008</v>
      </c>
      <c r="U39" s="167">
        <v>0</v>
      </c>
      <c r="V39" s="167">
        <v>0</v>
      </c>
      <c r="W39" s="167">
        <v>0</v>
      </c>
      <c r="X39" s="168">
        <v>0</v>
      </c>
      <c r="Y39" s="169">
        <v>9.3431E-3</v>
      </c>
      <c r="Z39" s="169">
        <v>0</v>
      </c>
      <c r="AA39" s="169">
        <v>0</v>
      </c>
      <c r="AB39" s="169">
        <v>0</v>
      </c>
      <c r="AC39" s="168">
        <v>0</v>
      </c>
      <c r="AD39" s="169">
        <v>8.7180999999999995E-3</v>
      </c>
      <c r="AE39" s="169">
        <v>0</v>
      </c>
      <c r="AF39" s="169">
        <v>0</v>
      </c>
      <c r="AG39" s="169">
        <v>0</v>
      </c>
      <c r="AI39" s="170">
        <v>100</v>
      </c>
      <c r="AJ39" s="171">
        <v>0</v>
      </c>
      <c r="AK39" s="171">
        <v>0</v>
      </c>
      <c r="AL39" s="171">
        <v>0</v>
      </c>
      <c r="AM39" s="97">
        <v>0</v>
      </c>
      <c r="AN39" s="96">
        <v>100</v>
      </c>
      <c r="AO39" s="97">
        <v>0</v>
      </c>
      <c r="AP39" s="97">
        <v>0</v>
      </c>
      <c r="AQ39" s="97">
        <v>0</v>
      </c>
      <c r="AR39" s="97">
        <v>0</v>
      </c>
      <c r="AS39" s="82">
        <f>1/5</f>
        <v>0.2</v>
      </c>
      <c r="AT39" s="54" t="s">
        <v>3285</v>
      </c>
      <c r="AU39" s="54" t="s">
        <v>3285</v>
      </c>
      <c r="AV39" s="54" t="s">
        <v>3285</v>
      </c>
      <c r="BA39" s="83" t="s">
        <v>3285</v>
      </c>
      <c r="BB39" s="54" t="s">
        <v>2882</v>
      </c>
      <c r="BC39" s="54" t="s">
        <v>2890</v>
      </c>
      <c r="BD39" s="55" t="s">
        <v>2890</v>
      </c>
      <c r="BE39" s="55" t="s">
        <v>2890</v>
      </c>
      <c r="BF39" s="82" t="s">
        <v>3285</v>
      </c>
      <c r="BG39" s="55" t="s">
        <v>2873</v>
      </c>
      <c r="BH39" s="55" t="s">
        <v>2891</v>
      </c>
      <c r="BI39" s="55" t="s">
        <v>2891</v>
      </c>
      <c r="BJ39" s="55" t="s">
        <v>2881</v>
      </c>
      <c r="BK39" s="52"/>
      <c r="BL39" s="220" t="s">
        <v>5408</v>
      </c>
      <c r="BM39" s="220" t="s">
        <v>3268</v>
      </c>
      <c r="BN39" s="55" t="s">
        <v>15</v>
      </c>
      <c r="BO39" s="83" t="s">
        <v>2749</v>
      </c>
      <c r="BP39" s="207" t="s">
        <v>243</v>
      </c>
      <c r="BQ39" s="54" t="s">
        <v>2874</v>
      </c>
      <c r="BR39" s="220">
        <v>100</v>
      </c>
      <c r="BS39" s="220" t="s">
        <v>5409</v>
      </c>
      <c r="BT39" s="220" t="s">
        <v>2871</v>
      </c>
      <c r="BU39" s="220">
        <v>3547</v>
      </c>
      <c r="BV39" s="54" t="s">
        <v>2887</v>
      </c>
      <c r="BW39" s="220" t="s">
        <v>3267</v>
      </c>
      <c r="BX39" s="54" t="s">
        <v>3266</v>
      </c>
      <c r="BY39" s="220">
        <v>1</v>
      </c>
      <c r="BZ39" s="220" t="s">
        <v>2868</v>
      </c>
      <c r="CA39" s="54" t="s">
        <v>3231</v>
      </c>
    </row>
    <row r="40" spans="1:79" ht="18.75" customHeight="1" x14ac:dyDescent="0.2">
      <c r="A40" s="53" t="s">
        <v>17</v>
      </c>
      <c r="B40" t="s">
        <v>583</v>
      </c>
      <c r="C40" s="19">
        <v>5</v>
      </c>
      <c r="D40" s="9" t="s">
        <v>5337</v>
      </c>
      <c r="E40" s="20" t="str">
        <f t="shared" si="6"/>
        <v/>
      </c>
      <c r="F40" s="19">
        <f t="shared" si="7"/>
        <v>1</v>
      </c>
      <c r="G40" s="19" t="str">
        <f t="shared" si="8"/>
        <v/>
      </c>
      <c r="H40" s="19" t="str">
        <f t="shared" si="9"/>
        <v/>
      </c>
      <c r="I40" s="81">
        <v>0</v>
      </c>
      <c r="J40" s="102">
        <v>0.21310000000000001</v>
      </c>
      <c r="K40" s="102">
        <v>0</v>
      </c>
      <c r="L40" s="102">
        <v>0</v>
      </c>
      <c r="M40" s="102">
        <v>0</v>
      </c>
      <c r="N40" s="107">
        <f t="shared" si="10"/>
        <v>0</v>
      </c>
      <c r="O40" s="108">
        <f t="shared" si="11"/>
        <v>29.680134680134696</v>
      </c>
      <c r="P40" s="108">
        <f t="shared" si="12"/>
        <v>0</v>
      </c>
      <c r="Q40" s="108">
        <f t="shared" si="13"/>
        <v>0</v>
      </c>
      <c r="R40" s="108">
        <f t="shared" si="14"/>
        <v>0</v>
      </c>
      <c r="S40" s="166">
        <v>0</v>
      </c>
      <c r="T40" s="167">
        <v>5.8766666666666703E-2</v>
      </c>
      <c r="U40" s="167">
        <v>0</v>
      </c>
      <c r="V40" s="167">
        <v>0</v>
      </c>
      <c r="W40" s="167">
        <v>0</v>
      </c>
      <c r="X40" s="168">
        <v>0</v>
      </c>
      <c r="Y40" s="169">
        <v>9.0127999999999996E-3</v>
      </c>
      <c r="Z40" s="169">
        <v>0</v>
      </c>
      <c r="AA40" s="169">
        <v>0</v>
      </c>
      <c r="AB40" s="169">
        <v>0</v>
      </c>
      <c r="AC40" s="168">
        <v>0</v>
      </c>
      <c r="AD40" s="169">
        <v>1.217E-3</v>
      </c>
      <c r="AE40" s="169">
        <v>0</v>
      </c>
      <c r="AF40" s="169">
        <v>0</v>
      </c>
      <c r="AG40" s="169">
        <v>0</v>
      </c>
      <c r="AI40" s="170">
        <v>100</v>
      </c>
      <c r="AJ40" s="171">
        <v>0</v>
      </c>
      <c r="AK40" s="171">
        <v>0</v>
      </c>
      <c r="AL40" s="171">
        <v>0</v>
      </c>
      <c r="AM40" s="97">
        <v>0</v>
      </c>
      <c r="AN40" s="96">
        <v>100</v>
      </c>
      <c r="AO40" s="97">
        <v>0</v>
      </c>
      <c r="AP40" s="97">
        <v>0</v>
      </c>
      <c r="AQ40" s="97">
        <v>0</v>
      </c>
      <c r="AR40" s="97">
        <v>0</v>
      </c>
      <c r="AS40" s="82">
        <f>1/5</f>
        <v>0.2</v>
      </c>
      <c r="AT40" s="54" t="s">
        <v>3285</v>
      </c>
      <c r="AU40" s="54" t="s">
        <v>3285</v>
      </c>
      <c r="AV40" s="54" t="s">
        <v>3285</v>
      </c>
      <c r="BA40" s="83" t="s">
        <v>3285</v>
      </c>
      <c r="BB40" s="54" t="s">
        <v>2882</v>
      </c>
      <c r="BC40" s="54" t="s">
        <v>2890</v>
      </c>
      <c r="BD40" s="55" t="s">
        <v>2890</v>
      </c>
      <c r="BE40" s="55" t="s">
        <v>2890</v>
      </c>
      <c r="BF40" s="82" t="s">
        <v>3285</v>
      </c>
      <c r="BG40" s="55" t="s">
        <v>2891</v>
      </c>
      <c r="BH40" s="55" t="s">
        <v>2891</v>
      </c>
      <c r="BI40" s="55" t="s">
        <v>2891</v>
      </c>
      <c r="BJ40" s="55" t="s">
        <v>2890</v>
      </c>
      <c r="BK40" s="52"/>
      <c r="BL40" s="220" t="s">
        <v>5410</v>
      </c>
      <c r="BM40" s="220" t="s">
        <v>3265</v>
      </c>
      <c r="BN40" s="55" t="s">
        <v>15</v>
      </c>
      <c r="BO40" s="83" t="s">
        <v>2749</v>
      </c>
      <c r="BP40" s="207" t="s">
        <v>243</v>
      </c>
      <c r="BQ40" s="54" t="s">
        <v>2874</v>
      </c>
      <c r="BR40" s="220">
        <v>100</v>
      </c>
      <c r="BS40" s="220" t="s">
        <v>5411</v>
      </c>
      <c r="BT40" s="220" t="s">
        <v>2871</v>
      </c>
      <c r="BU40" s="220">
        <v>3547</v>
      </c>
      <c r="BV40" s="54" t="s">
        <v>2887</v>
      </c>
      <c r="BW40" s="220" t="s">
        <v>3264</v>
      </c>
      <c r="BX40" s="54" t="s">
        <v>3263</v>
      </c>
      <c r="BY40" s="220">
        <v>1</v>
      </c>
      <c r="BZ40" s="220" t="s">
        <v>2868</v>
      </c>
      <c r="CA40" s="54" t="s">
        <v>3231</v>
      </c>
    </row>
    <row r="41" spans="1:79" ht="18.75" customHeight="1" x14ac:dyDescent="0.2">
      <c r="A41" s="53" t="s">
        <v>18</v>
      </c>
      <c r="B41" t="s">
        <v>583</v>
      </c>
      <c r="C41" s="19">
        <v>5</v>
      </c>
      <c r="D41" s="9" t="s">
        <v>5337</v>
      </c>
      <c r="E41" s="20" t="str">
        <f t="shared" si="6"/>
        <v/>
      </c>
      <c r="F41" s="19">
        <f t="shared" si="7"/>
        <v>1</v>
      </c>
      <c r="G41" s="19">
        <f t="shared" si="8"/>
        <v>1</v>
      </c>
      <c r="H41" s="19" t="str">
        <f t="shared" si="9"/>
        <v/>
      </c>
      <c r="I41" s="81">
        <v>0</v>
      </c>
      <c r="J41" s="102">
        <v>0.88529999999999998</v>
      </c>
      <c r="K41" s="102">
        <v>0</v>
      </c>
      <c r="L41" s="102">
        <v>0.02</v>
      </c>
      <c r="M41" s="102">
        <v>0</v>
      </c>
      <c r="N41" s="107">
        <f t="shared" si="10"/>
        <v>0</v>
      </c>
      <c r="O41" s="108">
        <f t="shared" si="11"/>
        <v>43.232323232323225</v>
      </c>
      <c r="P41" s="108">
        <f t="shared" si="12"/>
        <v>0</v>
      </c>
      <c r="Q41" s="108">
        <f t="shared" si="13"/>
        <v>10.906785034876346</v>
      </c>
      <c r="R41" s="108">
        <f t="shared" si="14"/>
        <v>0</v>
      </c>
      <c r="S41" s="166">
        <v>0</v>
      </c>
      <c r="T41" s="167">
        <v>8.5599999999999996E-2</v>
      </c>
      <c r="U41" s="167">
        <v>0</v>
      </c>
      <c r="V41" s="167">
        <v>1.72E-2</v>
      </c>
      <c r="W41" s="167">
        <v>0</v>
      </c>
      <c r="X41" s="168">
        <v>0</v>
      </c>
      <c r="Y41" s="169">
        <v>4.7800000000000002E-2</v>
      </c>
      <c r="Z41" s="169">
        <v>0</v>
      </c>
      <c r="AA41" s="169">
        <v>1.0899E-3</v>
      </c>
      <c r="AB41" s="169">
        <v>0</v>
      </c>
      <c r="AC41" s="168">
        <v>0</v>
      </c>
      <c r="AD41" s="169">
        <v>4.0000000000000002E-4</v>
      </c>
      <c r="AE41" s="169">
        <v>0</v>
      </c>
      <c r="AF41" s="169">
        <v>2.0075000000000002E-3</v>
      </c>
      <c r="AG41" s="169">
        <v>0</v>
      </c>
      <c r="AI41" s="170">
        <v>100</v>
      </c>
      <c r="AJ41" s="171">
        <v>0</v>
      </c>
      <c r="AK41" s="171">
        <v>20.111891180342255</v>
      </c>
      <c r="AL41" s="171">
        <v>0</v>
      </c>
      <c r="AM41" s="97">
        <v>0</v>
      </c>
      <c r="AN41" s="96">
        <v>100</v>
      </c>
      <c r="AO41" s="97">
        <v>0</v>
      </c>
      <c r="AP41" s="97">
        <v>6.7399357127352415</v>
      </c>
      <c r="AQ41" s="97">
        <v>0</v>
      </c>
      <c r="AR41" s="97">
        <v>0</v>
      </c>
      <c r="AS41" s="82">
        <f>2/5</f>
        <v>0.4</v>
      </c>
      <c r="AT41" s="54" t="s">
        <v>3285</v>
      </c>
      <c r="AU41" s="54" t="s">
        <v>3286</v>
      </c>
      <c r="AV41" s="54" t="s">
        <v>3285</v>
      </c>
      <c r="AX41" s="54" t="s">
        <v>2872</v>
      </c>
      <c r="BA41" s="83" t="s">
        <v>3285</v>
      </c>
      <c r="BB41" s="54" t="s">
        <v>2882</v>
      </c>
      <c r="BC41" s="54" t="s">
        <v>2881</v>
      </c>
      <c r="BD41" s="55" t="s">
        <v>2890</v>
      </c>
      <c r="BE41" s="55" t="s">
        <v>2881</v>
      </c>
      <c r="BF41" s="82" t="s">
        <v>3285</v>
      </c>
      <c r="BG41" s="55" t="s">
        <v>2891</v>
      </c>
      <c r="BH41" s="55" t="s">
        <v>2891</v>
      </c>
      <c r="BI41" s="55" t="s">
        <v>2891</v>
      </c>
      <c r="BJ41" s="55" t="s">
        <v>2890</v>
      </c>
      <c r="BK41" s="52"/>
      <c r="BL41" s="220" t="s">
        <v>5412</v>
      </c>
      <c r="BM41" s="220" t="s">
        <v>3262</v>
      </c>
      <c r="BN41" s="55" t="s">
        <v>15</v>
      </c>
      <c r="BO41" s="83" t="s">
        <v>2749</v>
      </c>
      <c r="BP41" s="207" t="s">
        <v>243</v>
      </c>
      <c r="BQ41" s="54" t="s">
        <v>2874</v>
      </c>
      <c r="BR41" s="220">
        <v>100</v>
      </c>
      <c r="BS41" s="220" t="s">
        <v>5413</v>
      </c>
      <c r="BT41" s="220" t="s">
        <v>2871</v>
      </c>
      <c r="BU41" s="220">
        <v>3547</v>
      </c>
      <c r="BV41" s="54" t="s">
        <v>2887</v>
      </c>
      <c r="BW41" s="220" t="s">
        <v>3261</v>
      </c>
      <c r="BX41" s="54" t="s">
        <v>3260</v>
      </c>
      <c r="BY41" s="220">
        <v>1</v>
      </c>
      <c r="BZ41" s="220" t="s">
        <v>2868</v>
      </c>
      <c r="CA41" s="54" t="s">
        <v>3231</v>
      </c>
    </row>
    <row r="42" spans="1:79" ht="18.75" customHeight="1" x14ac:dyDescent="0.2">
      <c r="A42" s="53" t="s">
        <v>19</v>
      </c>
      <c r="B42" t="s">
        <v>583</v>
      </c>
      <c r="C42" s="19">
        <v>5</v>
      </c>
      <c r="D42" s="9" t="s">
        <v>5337</v>
      </c>
      <c r="E42" s="20" t="str">
        <f t="shared" si="6"/>
        <v/>
      </c>
      <c r="F42" s="19">
        <f t="shared" si="7"/>
        <v>1</v>
      </c>
      <c r="G42" s="19" t="str">
        <f t="shared" si="8"/>
        <v/>
      </c>
      <c r="H42" s="19" t="str">
        <f t="shared" si="9"/>
        <v/>
      </c>
      <c r="I42" s="81">
        <v>0</v>
      </c>
      <c r="J42" s="102">
        <v>0.39429999999999998</v>
      </c>
      <c r="K42" s="102">
        <v>0</v>
      </c>
      <c r="L42" s="102">
        <v>0</v>
      </c>
      <c r="M42" s="102">
        <v>0</v>
      </c>
      <c r="N42" s="107">
        <f t="shared" si="10"/>
        <v>0</v>
      </c>
      <c r="O42" s="108">
        <f t="shared" si="11"/>
        <v>17.676767676767678</v>
      </c>
      <c r="P42" s="108">
        <f t="shared" si="12"/>
        <v>0</v>
      </c>
      <c r="Q42" s="108">
        <f t="shared" si="13"/>
        <v>0</v>
      </c>
      <c r="R42" s="108">
        <f t="shared" si="14"/>
        <v>0</v>
      </c>
      <c r="S42" s="166">
        <v>0</v>
      </c>
      <c r="T42" s="167">
        <v>3.5000000000000003E-2</v>
      </c>
      <c r="U42" s="167">
        <v>0</v>
      </c>
      <c r="V42" s="167">
        <v>0</v>
      </c>
      <c r="W42" s="167">
        <v>0</v>
      </c>
      <c r="X42" s="168">
        <v>0</v>
      </c>
      <c r="Y42" s="169">
        <v>1.3599999999999999E-2</v>
      </c>
      <c r="Z42" s="169">
        <v>0</v>
      </c>
      <c r="AA42" s="169">
        <v>0</v>
      </c>
      <c r="AB42" s="169">
        <v>0</v>
      </c>
      <c r="AC42" s="168">
        <v>0</v>
      </c>
      <c r="AD42" s="169">
        <v>1.4723E-3</v>
      </c>
      <c r="AE42" s="169">
        <v>0</v>
      </c>
      <c r="AF42" s="169">
        <v>0</v>
      </c>
      <c r="AG42" s="169">
        <v>0</v>
      </c>
      <c r="AI42" s="170">
        <v>100</v>
      </c>
      <c r="AJ42" s="171">
        <v>0</v>
      </c>
      <c r="AK42" s="171">
        <v>0</v>
      </c>
      <c r="AL42" s="171">
        <v>0</v>
      </c>
      <c r="AM42" s="97">
        <v>0</v>
      </c>
      <c r="AN42" s="96">
        <v>100</v>
      </c>
      <c r="AO42" s="97">
        <v>0</v>
      </c>
      <c r="AP42" s="97">
        <v>0</v>
      </c>
      <c r="AQ42" s="97">
        <v>0</v>
      </c>
      <c r="AR42" s="97">
        <v>0</v>
      </c>
      <c r="AS42" s="82">
        <f>1/5</f>
        <v>0.2</v>
      </c>
      <c r="AT42" s="54" t="s">
        <v>3285</v>
      </c>
      <c r="AU42" s="54" t="s">
        <v>3285</v>
      </c>
      <c r="AV42" s="54" t="s">
        <v>3285</v>
      </c>
      <c r="BA42" s="83" t="s">
        <v>3285</v>
      </c>
      <c r="BB42" s="54" t="s">
        <v>2882</v>
      </c>
      <c r="BC42" s="54" t="s">
        <v>2890</v>
      </c>
      <c r="BD42" s="55" t="s">
        <v>2890</v>
      </c>
      <c r="BE42" s="55" t="s">
        <v>2890</v>
      </c>
      <c r="BF42" s="82" t="s">
        <v>3285</v>
      </c>
      <c r="BG42" s="55" t="s">
        <v>2891</v>
      </c>
      <c r="BH42" s="55" t="s">
        <v>2891</v>
      </c>
      <c r="BI42" s="55" t="s">
        <v>2891</v>
      </c>
      <c r="BJ42" s="55" t="s">
        <v>2890</v>
      </c>
      <c r="BK42" s="52"/>
      <c r="BL42" s="220" t="s">
        <v>5414</v>
      </c>
      <c r="BM42" s="220" t="s">
        <v>3259</v>
      </c>
      <c r="BN42" s="55" t="s">
        <v>15</v>
      </c>
      <c r="BO42" s="83" t="s">
        <v>2749</v>
      </c>
      <c r="BP42" s="207" t="s">
        <v>243</v>
      </c>
      <c r="BQ42" s="54" t="s">
        <v>2874</v>
      </c>
      <c r="BR42" s="220">
        <v>100</v>
      </c>
      <c r="BS42" s="220" t="s">
        <v>5415</v>
      </c>
      <c r="BT42" s="220" t="s">
        <v>2871</v>
      </c>
      <c r="BU42" s="220">
        <v>3547</v>
      </c>
      <c r="BV42" s="54" t="s">
        <v>2887</v>
      </c>
      <c r="BW42" s="220" t="s">
        <v>3258</v>
      </c>
      <c r="BX42" s="54" t="s">
        <v>3257</v>
      </c>
      <c r="BY42" s="220">
        <v>1</v>
      </c>
      <c r="BZ42" s="220" t="s">
        <v>2868</v>
      </c>
      <c r="CA42" s="54" t="s">
        <v>3231</v>
      </c>
    </row>
    <row r="43" spans="1:79" ht="18.75" customHeight="1" x14ac:dyDescent="0.2">
      <c r="A43" s="53" t="s">
        <v>20</v>
      </c>
      <c r="B43" t="s">
        <v>583</v>
      </c>
      <c r="C43" s="19">
        <v>5</v>
      </c>
      <c r="D43" s="9" t="s">
        <v>5337</v>
      </c>
      <c r="E43" s="20" t="str">
        <f t="shared" si="6"/>
        <v/>
      </c>
      <c r="F43" s="19">
        <f t="shared" si="7"/>
        <v>1</v>
      </c>
      <c r="G43" s="19">
        <f t="shared" si="8"/>
        <v>1</v>
      </c>
      <c r="H43" s="19" t="str">
        <f t="shared" si="9"/>
        <v/>
      </c>
      <c r="I43" s="81">
        <v>0</v>
      </c>
      <c r="J43" s="102">
        <v>6.3200000000000006E-2</v>
      </c>
      <c r="K43" s="102">
        <v>0.5151</v>
      </c>
      <c r="L43" s="102">
        <v>8.8300000000000003E-2</v>
      </c>
      <c r="M43" s="102">
        <v>0</v>
      </c>
      <c r="N43" s="107">
        <f t="shared" si="10"/>
        <v>0</v>
      </c>
      <c r="O43" s="108">
        <f t="shared" si="11"/>
        <v>2.7887542087542068</v>
      </c>
      <c r="P43" s="108">
        <f t="shared" si="12"/>
        <v>31.124161073825501</v>
      </c>
      <c r="Q43" s="108">
        <f t="shared" si="13"/>
        <v>30.712322976114965</v>
      </c>
      <c r="R43" s="108">
        <f t="shared" si="14"/>
        <v>0</v>
      </c>
      <c r="S43" s="166">
        <v>0</v>
      </c>
      <c r="T43" s="167">
        <v>5.5217333333333297E-3</v>
      </c>
      <c r="U43" s="167">
        <v>3.7100000000000001E-2</v>
      </c>
      <c r="V43" s="167">
        <v>4.84333333333333E-2</v>
      </c>
      <c r="W43" s="167">
        <v>0</v>
      </c>
      <c r="X43" s="168">
        <v>0</v>
      </c>
      <c r="Y43" s="169">
        <v>1.7457885833564652E-3</v>
      </c>
      <c r="Z43" s="169">
        <v>2.9233561382614882E-2</v>
      </c>
      <c r="AA43" s="169">
        <v>7.2188026092359105E-4</v>
      </c>
      <c r="AB43" s="169">
        <v>0</v>
      </c>
      <c r="AC43" s="168">
        <v>0</v>
      </c>
      <c r="AD43" s="169">
        <v>3.76561647601617E-4</v>
      </c>
      <c r="AE43" s="169">
        <v>1.1718930554164601E-3</v>
      </c>
      <c r="AF43" s="169">
        <v>1.7333333333333343E-3</v>
      </c>
      <c r="AG43" s="169">
        <v>0</v>
      </c>
      <c r="AI43" s="170">
        <v>11.433446244699972</v>
      </c>
      <c r="AJ43" s="171">
        <v>76.761437948946437</v>
      </c>
      <c r="AK43" s="171">
        <v>100</v>
      </c>
      <c r="AL43" s="171">
        <v>0</v>
      </c>
      <c r="AM43" s="97">
        <v>0</v>
      </c>
      <c r="AN43" s="96">
        <v>12.317934725048369</v>
      </c>
      <c r="AO43" s="97">
        <v>100</v>
      </c>
      <c r="AP43" s="97">
        <v>17.252383937359781</v>
      </c>
      <c r="AQ43" s="97">
        <v>0</v>
      </c>
      <c r="AR43" s="97">
        <v>0</v>
      </c>
      <c r="AS43" s="82">
        <f>3/5</f>
        <v>0.6</v>
      </c>
      <c r="AT43" s="54" t="s">
        <v>2873</v>
      </c>
      <c r="AU43" s="54" t="s">
        <v>3287</v>
      </c>
      <c r="AV43" s="54" t="s">
        <v>3285</v>
      </c>
      <c r="AW43" s="54" t="s">
        <v>2873</v>
      </c>
      <c r="AX43" s="54" t="s">
        <v>2872</v>
      </c>
      <c r="BA43" s="83" t="s">
        <v>2873</v>
      </c>
      <c r="BB43" s="54" t="s">
        <v>3285</v>
      </c>
      <c r="BC43" s="54" t="s">
        <v>2890</v>
      </c>
      <c r="BD43" s="55" t="s">
        <v>2890</v>
      </c>
      <c r="BE43" s="55" t="s">
        <v>2890</v>
      </c>
      <c r="BF43" s="82" t="s">
        <v>3285</v>
      </c>
      <c r="BG43" s="55" t="s">
        <v>2873</v>
      </c>
      <c r="BH43" s="55" t="s">
        <v>2891</v>
      </c>
      <c r="BI43" s="55" t="s">
        <v>2891</v>
      </c>
      <c r="BJ43" s="55" t="s">
        <v>2890</v>
      </c>
      <c r="BK43" s="52"/>
      <c r="BL43" s="220" t="s">
        <v>5416</v>
      </c>
      <c r="BM43" s="220" t="s">
        <v>3256</v>
      </c>
      <c r="BN43" s="55" t="s">
        <v>15</v>
      </c>
      <c r="BO43" s="83" t="s">
        <v>2749</v>
      </c>
      <c r="BP43" s="207" t="s">
        <v>243</v>
      </c>
      <c r="BQ43" s="54" t="s">
        <v>2874</v>
      </c>
      <c r="BR43" s="220">
        <v>100</v>
      </c>
      <c r="BS43" s="220" t="s">
        <v>5417</v>
      </c>
      <c r="BT43" s="220" t="s">
        <v>2871</v>
      </c>
      <c r="BU43" s="220">
        <v>3547</v>
      </c>
      <c r="BV43" s="54" t="s">
        <v>2887</v>
      </c>
      <c r="BW43" s="220" t="s">
        <v>3255</v>
      </c>
      <c r="BX43" s="54" t="s">
        <v>3254</v>
      </c>
      <c r="BY43" s="220">
        <v>1</v>
      </c>
      <c r="BZ43" s="220" t="s">
        <v>2868</v>
      </c>
      <c r="CA43" s="54" t="s">
        <v>3231</v>
      </c>
    </row>
    <row r="44" spans="1:79" ht="18.75" customHeight="1" x14ac:dyDescent="0.2">
      <c r="A44" s="53" t="s">
        <v>21</v>
      </c>
      <c r="B44" t="s">
        <v>583</v>
      </c>
      <c r="C44" s="19">
        <v>5</v>
      </c>
      <c r="D44" s="9" t="s">
        <v>5337</v>
      </c>
      <c r="E44" s="20" t="str">
        <f t="shared" si="6"/>
        <v/>
      </c>
      <c r="F44" s="19" t="str">
        <f t="shared" si="7"/>
        <v/>
      </c>
      <c r="G44" s="19">
        <f t="shared" si="8"/>
        <v>1</v>
      </c>
      <c r="H44" s="19" t="str">
        <f t="shared" si="9"/>
        <v/>
      </c>
      <c r="I44" s="81">
        <v>0</v>
      </c>
      <c r="J44" s="102">
        <v>0</v>
      </c>
      <c r="K44" s="102">
        <v>0.1386</v>
      </c>
      <c r="L44" s="102">
        <v>0</v>
      </c>
      <c r="M44" s="102">
        <v>0</v>
      </c>
      <c r="N44" s="107">
        <f t="shared" si="10"/>
        <v>0</v>
      </c>
      <c r="O44" s="108">
        <f t="shared" si="11"/>
        <v>0</v>
      </c>
      <c r="P44" s="108">
        <f t="shared" si="12"/>
        <v>14.513422818791947</v>
      </c>
      <c r="Q44" s="108">
        <f t="shared" si="13"/>
        <v>0</v>
      </c>
      <c r="R44" s="108">
        <f t="shared" si="14"/>
        <v>0</v>
      </c>
      <c r="S44" s="166">
        <v>0</v>
      </c>
      <c r="T44" s="167">
        <v>0</v>
      </c>
      <c r="U44" s="167">
        <v>1.7299999999999999E-2</v>
      </c>
      <c r="V44" s="167">
        <v>0</v>
      </c>
      <c r="W44" s="167">
        <v>0</v>
      </c>
      <c r="X44" s="168">
        <v>0</v>
      </c>
      <c r="Y44" s="169">
        <v>0</v>
      </c>
      <c r="Z44" s="169">
        <v>2.6667000000000001E-3</v>
      </c>
      <c r="AA44" s="169">
        <v>0</v>
      </c>
      <c r="AB44" s="169">
        <v>0</v>
      </c>
      <c r="AC44" s="168">
        <v>0</v>
      </c>
      <c r="AD44" s="169">
        <v>0</v>
      </c>
      <c r="AE44" s="169">
        <v>2.0033E-3</v>
      </c>
      <c r="AF44" s="169">
        <v>0</v>
      </c>
      <c r="AG44" s="169">
        <v>0</v>
      </c>
      <c r="AI44" s="170">
        <v>0</v>
      </c>
      <c r="AJ44" s="171">
        <v>100</v>
      </c>
      <c r="AK44" s="171">
        <v>0</v>
      </c>
      <c r="AL44" s="171">
        <v>0</v>
      </c>
      <c r="AM44" s="97">
        <v>0</v>
      </c>
      <c r="AN44" s="96">
        <v>0</v>
      </c>
      <c r="AO44" s="97">
        <v>100</v>
      </c>
      <c r="AP44" s="97">
        <v>0</v>
      </c>
      <c r="AQ44" s="97">
        <v>0</v>
      </c>
      <c r="AR44" s="97">
        <v>0</v>
      </c>
      <c r="AS44" s="82">
        <f>1/5</f>
        <v>0.2</v>
      </c>
      <c r="AT44" s="54" t="s">
        <v>2873</v>
      </c>
      <c r="AU44" s="54" t="s">
        <v>2873</v>
      </c>
      <c r="AW44" s="54" t="s">
        <v>2873</v>
      </c>
      <c r="BA44" s="83" t="s">
        <v>2873</v>
      </c>
      <c r="BB44" s="54" t="s">
        <v>2882</v>
      </c>
      <c r="BC44" s="54" t="s">
        <v>2890</v>
      </c>
      <c r="BD44" s="55" t="s">
        <v>2890</v>
      </c>
      <c r="BE44" s="55" t="s">
        <v>2890</v>
      </c>
      <c r="BF44" s="82" t="s">
        <v>3285</v>
      </c>
      <c r="BG44" s="55" t="s">
        <v>2873</v>
      </c>
      <c r="BH44" s="55" t="s">
        <v>2891</v>
      </c>
      <c r="BI44" s="55" t="s">
        <v>2891</v>
      </c>
      <c r="BJ44" s="55" t="s">
        <v>2881</v>
      </c>
      <c r="BK44" s="52"/>
      <c r="BL44" s="220" t="s">
        <v>5418</v>
      </c>
      <c r="BM44" s="220" t="s">
        <v>3253</v>
      </c>
      <c r="BN44" s="55" t="s">
        <v>15</v>
      </c>
      <c r="BO44" s="83" t="s">
        <v>2749</v>
      </c>
      <c r="BP44" s="207" t="s">
        <v>243</v>
      </c>
      <c r="BQ44" s="54" t="s">
        <v>2874</v>
      </c>
      <c r="BR44" s="220">
        <v>100</v>
      </c>
      <c r="BS44" s="220" t="s">
        <v>5419</v>
      </c>
      <c r="BT44" s="220" t="s">
        <v>2871</v>
      </c>
      <c r="BU44" s="220">
        <v>3547</v>
      </c>
      <c r="BV44" s="54" t="s">
        <v>2887</v>
      </c>
      <c r="BW44" s="220" t="s">
        <v>3252</v>
      </c>
      <c r="BX44" s="54" t="s">
        <v>3251</v>
      </c>
      <c r="BY44" s="220">
        <v>12</v>
      </c>
      <c r="BZ44" s="220" t="s">
        <v>2868</v>
      </c>
      <c r="CA44" s="54" t="s">
        <v>3236</v>
      </c>
    </row>
    <row r="45" spans="1:79" ht="18.75" customHeight="1" x14ac:dyDescent="0.2">
      <c r="A45" s="53" t="s">
        <v>22</v>
      </c>
      <c r="B45" t="s">
        <v>583</v>
      </c>
      <c r="C45" s="19">
        <v>5</v>
      </c>
      <c r="D45" s="9" t="s">
        <v>5337</v>
      </c>
      <c r="E45" s="20" t="str">
        <f t="shared" si="6"/>
        <v/>
      </c>
      <c r="F45" s="19">
        <f t="shared" si="7"/>
        <v>1</v>
      </c>
      <c r="G45" s="19">
        <f t="shared" si="8"/>
        <v>1</v>
      </c>
      <c r="H45" s="19">
        <f t="shared" si="9"/>
        <v>1</v>
      </c>
      <c r="I45" s="81">
        <v>0</v>
      </c>
      <c r="J45" s="102">
        <v>5.8700000000000002E-2</v>
      </c>
      <c r="K45" s="102">
        <v>10.3154</v>
      </c>
      <c r="L45" s="102">
        <v>5.2699999999999997E-2</v>
      </c>
      <c r="M45" s="102">
        <v>3.56E-2</v>
      </c>
      <c r="N45" s="107">
        <f t="shared" si="10"/>
        <v>0</v>
      </c>
      <c r="O45" s="108">
        <f t="shared" si="11"/>
        <v>23.282828282828284</v>
      </c>
      <c r="P45" s="108">
        <f t="shared" si="12"/>
        <v>11.493288590604028</v>
      </c>
      <c r="Q45" s="108">
        <f t="shared" si="13"/>
        <v>19.657577679137603</v>
      </c>
      <c r="R45" s="108">
        <f t="shared" si="14"/>
        <v>5.3994539781591255</v>
      </c>
      <c r="S45" s="166">
        <v>0</v>
      </c>
      <c r="T45" s="167">
        <v>4.6100000000000002E-2</v>
      </c>
      <c r="U45" s="167">
        <v>1.37E-2</v>
      </c>
      <c r="V45" s="167">
        <v>3.1E-2</v>
      </c>
      <c r="W45" s="167">
        <v>6.9220999999999996E-3</v>
      </c>
      <c r="X45" s="168">
        <v>0</v>
      </c>
      <c r="Y45" s="169">
        <v>5.6189999999999999E-3</v>
      </c>
      <c r="Z45" s="169">
        <v>0.17480000000000001</v>
      </c>
      <c r="AA45" s="169">
        <v>3.9006000000000002E-3</v>
      </c>
      <c r="AB45" s="169">
        <v>3.9620000000000002E-3</v>
      </c>
      <c r="AC45" s="168">
        <v>0</v>
      </c>
      <c r="AD45" s="169">
        <v>9.3857999999999997E-3</v>
      </c>
      <c r="AE45" s="169">
        <v>5.6862000000000004E-4</v>
      </c>
      <c r="AF45" s="169">
        <v>3.3766E-3</v>
      </c>
      <c r="AG45" s="169">
        <v>2.0306999999999999E-3</v>
      </c>
      <c r="AI45" s="170">
        <v>100</v>
      </c>
      <c r="AJ45" s="171">
        <v>32.493600000000001</v>
      </c>
      <c r="AK45" s="171">
        <v>72.809200000000004</v>
      </c>
      <c r="AL45" s="171">
        <v>0</v>
      </c>
      <c r="AM45" s="97">
        <v>0</v>
      </c>
      <c r="AN45" s="96">
        <v>0.56859999999999999</v>
      </c>
      <c r="AO45" s="97">
        <v>100</v>
      </c>
      <c r="AP45" s="97">
        <v>0.51070000000000004</v>
      </c>
      <c r="AQ45" s="97">
        <v>0</v>
      </c>
      <c r="AR45" s="97">
        <v>0</v>
      </c>
      <c r="AS45" s="82">
        <f>3/5</f>
        <v>0.6</v>
      </c>
      <c r="AT45" s="54" t="s">
        <v>2873</v>
      </c>
      <c r="AU45" s="54" t="s">
        <v>3288</v>
      </c>
      <c r="AV45" s="54" t="s">
        <v>3285</v>
      </c>
      <c r="AW45" s="54" t="s">
        <v>2873</v>
      </c>
      <c r="AX45" s="54" t="s">
        <v>2872</v>
      </c>
      <c r="BA45" s="83" t="s">
        <v>2873</v>
      </c>
      <c r="BB45" s="54" t="s">
        <v>3285</v>
      </c>
      <c r="BC45" s="54" t="s">
        <v>2890</v>
      </c>
      <c r="BD45" s="55" t="s">
        <v>2890</v>
      </c>
      <c r="BE45" s="55" t="s">
        <v>2890</v>
      </c>
      <c r="BF45" s="82" t="s">
        <v>3285</v>
      </c>
      <c r="BG45" s="55" t="s">
        <v>2873</v>
      </c>
      <c r="BH45" s="55" t="s">
        <v>2891</v>
      </c>
      <c r="BI45" s="55" t="s">
        <v>3313</v>
      </c>
      <c r="BJ45" s="55" t="s">
        <v>2881</v>
      </c>
      <c r="BK45" s="52"/>
      <c r="BL45" s="220" t="s">
        <v>5420</v>
      </c>
      <c r="BM45" s="220" t="s">
        <v>3250</v>
      </c>
      <c r="BN45" s="55" t="s">
        <v>15</v>
      </c>
      <c r="BO45" s="83" t="s">
        <v>2749</v>
      </c>
      <c r="BP45" s="207" t="s">
        <v>243</v>
      </c>
      <c r="BQ45" s="54" t="s">
        <v>2874</v>
      </c>
      <c r="BR45" s="220">
        <v>100</v>
      </c>
      <c r="BS45" s="220" t="s">
        <v>5421</v>
      </c>
      <c r="BT45" s="220" t="s">
        <v>2871</v>
      </c>
      <c r="BU45" s="220">
        <v>3547</v>
      </c>
      <c r="BV45" s="54" t="s">
        <v>2887</v>
      </c>
      <c r="BW45" s="220" t="s">
        <v>3249</v>
      </c>
      <c r="BX45" s="54" t="s">
        <v>3248</v>
      </c>
      <c r="BY45" s="220">
        <v>12</v>
      </c>
      <c r="BZ45" s="220" t="s">
        <v>2868</v>
      </c>
      <c r="CA45" s="54" t="s">
        <v>3231</v>
      </c>
    </row>
    <row r="46" spans="1:79" ht="18.75" customHeight="1" x14ac:dyDescent="0.2">
      <c r="A46" s="53" t="s">
        <v>23</v>
      </c>
      <c r="B46" t="s">
        <v>583</v>
      </c>
      <c r="C46" s="19">
        <v>5</v>
      </c>
      <c r="D46" s="9" t="s">
        <v>5337</v>
      </c>
      <c r="E46" s="20">
        <f t="shared" si="6"/>
        <v>1</v>
      </c>
      <c r="F46" s="19">
        <f t="shared" si="7"/>
        <v>1</v>
      </c>
      <c r="G46" s="19">
        <f t="shared" si="8"/>
        <v>1</v>
      </c>
      <c r="H46" s="19">
        <f t="shared" si="9"/>
        <v>1</v>
      </c>
      <c r="I46" s="81">
        <v>4.2072000000000003</v>
      </c>
      <c r="J46" s="102">
        <v>0.1787</v>
      </c>
      <c r="K46" s="102">
        <v>0</v>
      </c>
      <c r="L46" s="102">
        <v>0.3931</v>
      </c>
      <c r="M46" s="102">
        <v>6.88E-2</v>
      </c>
      <c r="N46" s="107">
        <f t="shared" si="10"/>
        <v>71.87039764359352</v>
      </c>
      <c r="O46" s="108">
        <f t="shared" si="11"/>
        <v>19.848484848484848</v>
      </c>
      <c r="P46" s="108">
        <f t="shared" si="12"/>
        <v>0</v>
      </c>
      <c r="Q46" s="108">
        <f t="shared" si="13"/>
        <v>21.179454660748252</v>
      </c>
      <c r="R46" s="108">
        <f t="shared" si="14"/>
        <v>6.310530421216848</v>
      </c>
      <c r="S46" s="166">
        <v>4.8800000000000003E-2</v>
      </c>
      <c r="T46" s="167">
        <v>3.9300000000000002E-2</v>
      </c>
      <c r="U46" s="167">
        <v>0</v>
      </c>
      <c r="V46" s="167">
        <v>3.3399999999999999E-2</v>
      </c>
      <c r="W46" s="167">
        <v>8.0900999999999994E-3</v>
      </c>
      <c r="X46" s="168">
        <v>0.34889999999999999</v>
      </c>
      <c r="Y46" s="169">
        <v>2.6851000000000002E-3</v>
      </c>
      <c r="Z46" s="169">
        <v>0</v>
      </c>
      <c r="AA46" s="169">
        <v>1.4200000000000001E-2</v>
      </c>
      <c r="AB46" s="169">
        <v>7.7292000000000003E-3</v>
      </c>
      <c r="AC46" s="168">
        <v>2.2430000000000002E-3</v>
      </c>
      <c r="AD46" s="169">
        <v>4.1834000000000003E-3</v>
      </c>
      <c r="AE46" s="169">
        <v>0</v>
      </c>
      <c r="AF46" s="169">
        <v>2.9537000000000001E-3</v>
      </c>
      <c r="AG46" s="169">
        <v>5.7478E-4</v>
      </c>
      <c r="AI46" s="170">
        <v>80.187299999999993</v>
      </c>
      <c r="AJ46" s="171">
        <v>0</v>
      </c>
      <c r="AK46" s="171">
        <v>68.519400000000005</v>
      </c>
      <c r="AL46" s="171">
        <v>100</v>
      </c>
      <c r="AM46" s="97">
        <v>16.542000000000002</v>
      </c>
      <c r="AN46" s="96">
        <v>4.3093000000000004</v>
      </c>
      <c r="AO46" s="97">
        <v>0</v>
      </c>
      <c r="AP46" s="97">
        <v>9.43</v>
      </c>
      <c r="AQ46" s="97">
        <v>100</v>
      </c>
      <c r="AR46" s="97">
        <v>1.6369</v>
      </c>
      <c r="AS46" s="82">
        <f>4/5</f>
        <v>0.8</v>
      </c>
      <c r="AT46" s="54" t="s">
        <v>3295</v>
      </c>
      <c r="AU46" s="54" t="s">
        <v>3314</v>
      </c>
      <c r="AV46" s="54" t="s">
        <v>3285</v>
      </c>
      <c r="AX46" s="54" t="s">
        <v>2872</v>
      </c>
      <c r="AY46" s="54" t="s">
        <v>3295</v>
      </c>
      <c r="AZ46" s="54" t="s">
        <v>3313</v>
      </c>
      <c r="BA46" s="83" t="s">
        <v>3295</v>
      </c>
      <c r="BB46" s="54" t="s">
        <v>3313</v>
      </c>
      <c r="BC46" s="54" t="s">
        <v>2881</v>
      </c>
      <c r="BD46" s="55" t="s">
        <v>2890</v>
      </c>
      <c r="BE46" s="55" t="s">
        <v>2881</v>
      </c>
      <c r="BF46" s="82" t="s">
        <v>2891</v>
      </c>
      <c r="BG46" s="55" t="s">
        <v>2891</v>
      </c>
      <c r="BH46" s="55" t="s">
        <v>3295</v>
      </c>
      <c r="BI46" s="55" t="s">
        <v>3313</v>
      </c>
      <c r="BJ46" s="55" t="s">
        <v>2881</v>
      </c>
      <c r="BK46" s="52"/>
      <c r="BL46" s="220" t="s">
        <v>5422</v>
      </c>
      <c r="BM46" s="220" t="s">
        <v>3247</v>
      </c>
      <c r="BN46" s="55" t="s">
        <v>15</v>
      </c>
      <c r="BO46" s="83" t="s">
        <v>2749</v>
      </c>
      <c r="BP46" s="207" t="s">
        <v>243</v>
      </c>
      <c r="BQ46" s="54" t="s">
        <v>2874</v>
      </c>
      <c r="BR46" s="220">
        <v>100</v>
      </c>
      <c r="BS46" s="220" t="s">
        <v>5423</v>
      </c>
      <c r="BT46" s="220" t="s">
        <v>2871</v>
      </c>
      <c r="BU46" s="220">
        <v>3547</v>
      </c>
      <c r="BV46" s="54" t="s">
        <v>3157</v>
      </c>
      <c r="BW46" s="220" t="s">
        <v>3246</v>
      </c>
      <c r="BX46" s="54" t="s">
        <v>3245</v>
      </c>
      <c r="BY46" s="220">
        <v>1</v>
      </c>
      <c r="BZ46" s="220" t="s">
        <v>2868</v>
      </c>
      <c r="CA46" s="54" t="s">
        <v>3231</v>
      </c>
    </row>
    <row r="47" spans="1:79" ht="18.75" customHeight="1" x14ac:dyDescent="0.2">
      <c r="A47" s="53" t="s">
        <v>3998</v>
      </c>
      <c r="B47" t="s">
        <v>583</v>
      </c>
      <c r="C47" s="19">
        <v>5</v>
      </c>
      <c r="D47" s="9" t="s">
        <v>5337</v>
      </c>
      <c r="E47" s="20" t="str">
        <f t="shared" si="6"/>
        <v/>
      </c>
      <c r="F47" s="19">
        <f t="shared" si="7"/>
        <v>1</v>
      </c>
      <c r="G47" s="19" t="str">
        <f t="shared" si="8"/>
        <v/>
      </c>
      <c r="H47" s="19" t="str">
        <f t="shared" si="9"/>
        <v/>
      </c>
      <c r="I47" s="81">
        <v>0</v>
      </c>
      <c r="J47" s="102">
        <v>0.12039999999999999</v>
      </c>
      <c r="K47" s="102">
        <v>0</v>
      </c>
      <c r="L47" s="102">
        <v>0</v>
      </c>
      <c r="M47" s="102">
        <v>0</v>
      </c>
      <c r="N47" s="107">
        <f t="shared" si="10"/>
        <v>0</v>
      </c>
      <c r="O47" s="108">
        <f t="shared" si="11"/>
        <v>4.3385353535353532</v>
      </c>
      <c r="P47" s="108">
        <f t="shared" si="12"/>
        <v>0</v>
      </c>
      <c r="Q47" s="108">
        <f t="shared" si="13"/>
        <v>0</v>
      </c>
      <c r="R47" s="108">
        <f t="shared" si="14"/>
        <v>0</v>
      </c>
      <c r="S47" s="166">
        <v>0</v>
      </c>
      <c r="T47" s="167">
        <v>8.5903000000000004E-3</v>
      </c>
      <c r="U47" s="167">
        <v>0</v>
      </c>
      <c r="V47" s="167">
        <v>0</v>
      </c>
      <c r="W47" s="167">
        <v>0</v>
      </c>
      <c r="X47" s="168">
        <v>0</v>
      </c>
      <c r="Y47" s="169">
        <v>5.7568000000000003E-3</v>
      </c>
      <c r="Z47" s="169">
        <v>0</v>
      </c>
      <c r="AA47" s="169">
        <v>0</v>
      </c>
      <c r="AB47" s="169">
        <v>0</v>
      </c>
      <c r="AC47" s="168">
        <v>0</v>
      </c>
      <c r="AD47" s="169">
        <v>9.2400999999999996E-4</v>
      </c>
      <c r="AE47" s="169">
        <v>0</v>
      </c>
      <c r="AF47" s="169">
        <v>0</v>
      </c>
      <c r="AG47" s="169">
        <v>0</v>
      </c>
      <c r="AI47" s="170">
        <v>100</v>
      </c>
      <c r="AJ47" s="171">
        <v>0</v>
      </c>
      <c r="AK47" s="171">
        <v>0</v>
      </c>
      <c r="AL47" s="171">
        <v>0</v>
      </c>
      <c r="AM47" s="97">
        <v>0</v>
      </c>
      <c r="AN47" s="96">
        <v>100</v>
      </c>
      <c r="AO47" s="97">
        <v>0</v>
      </c>
      <c r="AP47" s="97">
        <v>0</v>
      </c>
      <c r="AQ47" s="97">
        <v>0</v>
      </c>
      <c r="AR47" s="97">
        <v>0</v>
      </c>
      <c r="AS47" s="82">
        <f>1/5</f>
        <v>0.2</v>
      </c>
      <c r="AT47" s="54" t="s">
        <v>3285</v>
      </c>
      <c r="AU47" s="54" t="s">
        <v>3285</v>
      </c>
      <c r="AV47" s="54" t="s">
        <v>3285</v>
      </c>
      <c r="BA47" s="83" t="s">
        <v>3285</v>
      </c>
      <c r="BB47" s="54" t="s">
        <v>2873</v>
      </c>
      <c r="BC47" s="54" t="s">
        <v>2881</v>
      </c>
      <c r="BD47" s="55" t="s">
        <v>2890</v>
      </c>
      <c r="BE47" s="55" t="s">
        <v>2881</v>
      </c>
      <c r="BF47" s="82" t="s">
        <v>3285</v>
      </c>
      <c r="BG47" s="55" t="s">
        <v>2873</v>
      </c>
      <c r="BH47" s="55" t="s">
        <v>2891</v>
      </c>
      <c r="BI47" s="55" t="s">
        <v>2891</v>
      </c>
      <c r="BJ47" s="55" t="s">
        <v>2881</v>
      </c>
      <c r="BK47" s="52"/>
      <c r="BL47" s="220" t="s">
        <v>5424</v>
      </c>
      <c r="BM47" s="220" t="s">
        <v>3244</v>
      </c>
      <c r="BN47" s="55" t="s">
        <v>15</v>
      </c>
      <c r="BO47" s="83" t="s">
        <v>2749</v>
      </c>
      <c r="BP47" s="207" t="s">
        <v>243</v>
      </c>
      <c r="BQ47" s="54" t="s">
        <v>2874</v>
      </c>
      <c r="BR47" s="220">
        <v>100</v>
      </c>
      <c r="BS47" s="220" t="s">
        <v>5425</v>
      </c>
      <c r="BT47" s="220" t="s">
        <v>2871</v>
      </c>
      <c r="BU47" s="220">
        <v>3547</v>
      </c>
      <c r="BV47" s="54" t="s">
        <v>3157</v>
      </c>
      <c r="BW47" s="220" t="s">
        <v>3243</v>
      </c>
      <c r="BX47" s="54" t="s">
        <v>3242</v>
      </c>
      <c r="BY47" s="220">
        <v>6</v>
      </c>
      <c r="BZ47" s="220" t="s">
        <v>2868</v>
      </c>
      <c r="CA47" s="54" t="s">
        <v>3231</v>
      </c>
    </row>
    <row r="48" spans="1:79" ht="18.75" customHeight="1" x14ac:dyDescent="0.2">
      <c r="A48" s="53" t="s">
        <v>24</v>
      </c>
      <c r="B48" t="s">
        <v>583</v>
      </c>
      <c r="C48" s="19">
        <v>5</v>
      </c>
      <c r="D48" s="9" t="s">
        <v>5337</v>
      </c>
      <c r="E48" s="20">
        <f t="shared" si="6"/>
        <v>1</v>
      </c>
      <c r="F48" s="19" t="str">
        <f t="shared" si="7"/>
        <v/>
      </c>
      <c r="G48" s="19">
        <f t="shared" si="8"/>
        <v>1</v>
      </c>
      <c r="H48" s="19">
        <f t="shared" si="9"/>
        <v>1</v>
      </c>
      <c r="I48" s="81">
        <v>0.88560000000000005</v>
      </c>
      <c r="J48" s="102">
        <v>0</v>
      </c>
      <c r="K48" s="102">
        <v>0</v>
      </c>
      <c r="L48" s="102">
        <v>0.23039999999999999</v>
      </c>
      <c r="M48" s="102">
        <v>0.1002</v>
      </c>
      <c r="N48" s="107">
        <f t="shared" si="10"/>
        <v>53.313696612665687</v>
      </c>
      <c r="O48" s="108">
        <f t="shared" si="11"/>
        <v>0</v>
      </c>
      <c r="P48" s="108">
        <f t="shared" si="12"/>
        <v>0</v>
      </c>
      <c r="Q48" s="108">
        <f t="shared" si="13"/>
        <v>20.862396956246034</v>
      </c>
      <c r="R48" s="108">
        <f t="shared" si="14"/>
        <v>14.508580343213726</v>
      </c>
      <c r="S48" s="166">
        <v>3.6200000000000003E-2</v>
      </c>
      <c r="T48" s="167">
        <v>0</v>
      </c>
      <c r="U48" s="167">
        <v>0</v>
      </c>
      <c r="V48" s="167">
        <v>3.2899999999999999E-2</v>
      </c>
      <c r="W48" s="167">
        <v>1.8599999999999998E-2</v>
      </c>
      <c r="X48" s="168">
        <v>2.8400000000000002E-2</v>
      </c>
      <c r="Y48" s="169">
        <v>0</v>
      </c>
      <c r="Z48" s="169">
        <v>0</v>
      </c>
      <c r="AA48" s="169">
        <v>1.95E-2</v>
      </c>
      <c r="AB48" s="169">
        <v>1.6180000000000001E-3</v>
      </c>
      <c r="AC48" s="168">
        <v>1.7343E-3</v>
      </c>
      <c r="AD48" s="169">
        <v>0</v>
      </c>
      <c r="AE48" s="169">
        <v>0</v>
      </c>
      <c r="AF48" s="169">
        <v>4.9328999999999996E-4</v>
      </c>
      <c r="AG48" s="169">
        <v>3.5118999999999998E-4</v>
      </c>
      <c r="AI48" s="170">
        <v>0</v>
      </c>
      <c r="AJ48" s="171">
        <v>0</v>
      </c>
      <c r="AK48" s="171">
        <v>91.536695118700592</v>
      </c>
      <c r="AL48" s="171">
        <v>100</v>
      </c>
      <c r="AM48" s="97">
        <v>51.633641528217417</v>
      </c>
      <c r="AN48" s="96">
        <v>0</v>
      </c>
      <c r="AO48" s="97">
        <v>0</v>
      </c>
      <c r="AP48" s="97">
        <v>25.938116901340251</v>
      </c>
      <c r="AQ48" s="97">
        <v>100</v>
      </c>
      <c r="AR48" s="97">
        <v>11.33136194099175</v>
      </c>
      <c r="AS48" s="82">
        <f>3/5</f>
        <v>0.6</v>
      </c>
      <c r="AT48" s="54" t="s">
        <v>3295</v>
      </c>
      <c r="AU48" s="54" t="s">
        <v>3315</v>
      </c>
      <c r="AX48" s="54" t="s">
        <v>2872</v>
      </c>
      <c r="AY48" s="54" t="s">
        <v>3295</v>
      </c>
      <c r="AZ48" s="56" t="s">
        <v>3313</v>
      </c>
      <c r="BA48" s="83" t="s">
        <v>3295</v>
      </c>
      <c r="BB48" s="54" t="s">
        <v>2873</v>
      </c>
      <c r="BC48" s="54" t="s">
        <v>2881</v>
      </c>
      <c r="BD48" s="55" t="s">
        <v>2890</v>
      </c>
      <c r="BE48" s="55" t="s">
        <v>2881</v>
      </c>
      <c r="BF48" s="82" t="s">
        <v>2891</v>
      </c>
      <c r="BG48" s="55" t="s">
        <v>2873</v>
      </c>
      <c r="BH48" s="55" t="s">
        <v>3295</v>
      </c>
      <c r="BI48" s="55" t="s">
        <v>2891</v>
      </c>
      <c r="BJ48" s="55" t="s">
        <v>2881</v>
      </c>
      <c r="BK48" s="52"/>
      <c r="BL48" s="220" t="s">
        <v>5426</v>
      </c>
      <c r="BM48" s="220" t="s">
        <v>3241</v>
      </c>
      <c r="BN48" s="55" t="s">
        <v>15</v>
      </c>
      <c r="BO48" s="83" t="s">
        <v>2749</v>
      </c>
      <c r="BP48" s="207" t="s">
        <v>243</v>
      </c>
      <c r="BQ48" s="54" t="s">
        <v>2874</v>
      </c>
      <c r="BR48" s="220">
        <v>100</v>
      </c>
      <c r="BS48" s="220" t="s">
        <v>5427</v>
      </c>
      <c r="BT48" s="220" t="s">
        <v>2871</v>
      </c>
      <c r="BU48" s="220">
        <v>3547</v>
      </c>
      <c r="BV48" s="54" t="s">
        <v>3157</v>
      </c>
      <c r="BW48" s="220" t="s">
        <v>3240</v>
      </c>
      <c r="BX48" s="54" t="s">
        <v>3239</v>
      </c>
      <c r="BY48" s="220">
        <v>1</v>
      </c>
      <c r="BZ48" s="220" t="s">
        <v>2868</v>
      </c>
      <c r="CA48" s="54" t="s">
        <v>3231</v>
      </c>
    </row>
    <row r="49" spans="1:79" ht="18.75" customHeight="1" x14ac:dyDescent="0.2">
      <c r="A49" s="53" t="s">
        <v>25</v>
      </c>
      <c r="B49" t="s">
        <v>583</v>
      </c>
      <c r="C49" s="19">
        <v>5</v>
      </c>
      <c r="D49" s="9" t="s">
        <v>5337</v>
      </c>
      <c r="E49" s="20">
        <f t="shared" si="6"/>
        <v>1</v>
      </c>
      <c r="F49" s="19">
        <f t="shared" si="7"/>
        <v>1</v>
      </c>
      <c r="G49" s="19" t="str">
        <f t="shared" si="8"/>
        <v/>
      </c>
      <c r="H49" s="19" t="str">
        <f t="shared" si="9"/>
        <v/>
      </c>
      <c r="I49" s="81">
        <v>0.92730000000000001</v>
      </c>
      <c r="J49" s="102">
        <v>0.2019</v>
      </c>
      <c r="K49" s="102">
        <v>0</v>
      </c>
      <c r="L49" s="102">
        <v>0</v>
      </c>
      <c r="M49" s="102">
        <v>0</v>
      </c>
      <c r="N49" s="107">
        <f t="shared" si="10"/>
        <v>33.726067746686297</v>
      </c>
      <c r="O49" s="108">
        <f t="shared" si="11"/>
        <v>2.2598484848484848</v>
      </c>
      <c r="P49" s="108">
        <f t="shared" si="12"/>
        <v>0</v>
      </c>
      <c r="Q49" s="108">
        <f t="shared" si="13"/>
        <v>0</v>
      </c>
      <c r="R49" s="108">
        <f t="shared" si="14"/>
        <v>0</v>
      </c>
      <c r="S49" s="166">
        <v>2.29E-2</v>
      </c>
      <c r="T49" s="167">
        <v>4.4745000000000002E-3</v>
      </c>
      <c r="U49" s="167">
        <v>0</v>
      </c>
      <c r="V49" s="167">
        <v>0</v>
      </c>
      <c r="W49" s="167">
        <v>0</v>
      </c>
      <c r="X49" s="168">
        <v>2.93E-2</v>
      </c>
      <c r="Y49" s="169">
        <v>4.7892999999999998E-3</v>
      </c>
      <c r="Z49" s="169">
        <v>0</v>
      </c>
      <c r="AA49" s="169">
        <v>0</v>
      </c>
      <c r="AB49" s="169">
        <v>0</v>
      </c>
      <c r="AC49" s="168">
        <v>6.1191999999999996E-4</v>
      </c>
      <c r="AD49" s="169">
        <v>2.2635E-4</v>
      </c>
      <c r="AE49" s="169">
        <v>0</v>
      </c>
      <c r="AF49" s="169">
        <v>0</v>
      </c>
      <c r="AG49" s="169">
        <v>0</v>
      </c>
      <c r="AI49" s="170">
        <v>19.633500000000002</v>
      </c>
      <c r="AJ49" s="171">
        <v>0</v>
      </c>
      <c r="AK49" s="171">
        <v>0</v>
      </c>
      <c r="AL49" s="171">
        <v>100</v>
      </c>
      <c r="AM49" s="97">
        <v>0</v>
      </c>
      <c r="AN49" s="96">
        <v>21.834</v>
      </c>
      <c r="AO49" s="97">
        <v>0</v>
      </c>
      <c r="AP49" s="97">
        <v>0</v>
      </c>
      <c r="AQ49" s="97">
        <v>100</v>
      </c>
      <c r="AR49" s="97">
        <v>0</v>
      </c>
      <c r="AS49" s="82">
        <f>2/5</f>
        <v>0.4</v>
      </c>
      <c r="AT49" s="54" t="s">
        <v>3295</v>
      </c>
      <c r="AU49" s="54" t="s">
        <v>3297</v>
      </c>
      <c r="AV49" s="54" t="s">
        <v>3285</v>
      </c>
      <c r="AY49" s="54" t="s">
        <v>3295</v>
      </c>
      <c r="BA49" s="83" t="s">
        <v>3295</v>
      </c>
      <c r="BB49" s="54" t="s">
        <v>2882</v>
      </c>
      <c r="BC49" s="54" t="s">
        <v>2881</v>
      </c>
      <c r="BD49" s="55" t="s">
        <v>2890</v>
      </c>
      <c r="BE49" s="55" t="s">
        <v>2881</v>
      </c>
      <c r="BF49" s="82" t="s">
        <v>2891</v>
      </c>
      <c r="BG49" s="55" t="s">
        <v>2891</v>
      </c>
      <c r="BH49" s="55" t="s">
        <v>3295</v>
      </c>
      <c r="BI49" s="55" t="s">
        <v>2891</v>
      </c>
      <c r="BJ49" s="55" t="s">
        <v>2881</v>
      </c>
      <c r="BK49" s="52"/>
      <c r="BL49" s="220" t="s">
        <v>5428</v>
      </c>
      <c r="BM49" s="220" t="s">
        <v>3235</v>
      </c>
      <c r="BN49" s="55" t="s">
        <v>15</v>
      </c>
      <c r="BO49" s="83" t="s">
        <v>2749</v>
      </c>
      <c r="BP49" s="207" t="s">
        <v>243</v>
      </c>
      <c r="BQ49" s="54" t="s">
        <v>2874</v>
      </c>
      <c r="BR49" s="220">
        <v>100</v>
      </c>
      <c r="BS49" s="220" t="s">
        <v>5429</v>
      </c>
      <c r="BT49" s="220" t="s">
        <v>2871</v>
      </c>
      <c r="BU49" s="220">
        <v>3547</v>
      </c>
      <c r="BV49" s="54" t="s">
        <v>3157</v>
      </c>
      <c r="BW49" s="220" t="s">
        <v>3238</v>
      </c>
      <c r="BX49" s="54" t="s">
        <v>3237</v>
      </c>
      <c r="BY49" s="220">
        <v>2</v>
      </c>
      <c r="BZ49" s="220" t="s">
        <v>2868</v>
      </c>
      <c r="CA49" s="54" t="s">
        <v>3236</v>
      </c>
    </row>
    <row r="50" spans="1:79" ht="18.75" customHeight="1" x14ac:dyDescent="0.2">
      <c r="A50" s="99" t="s">
        <v>216</v>
      </c>
      <c r="B50" t="s">
        <v>583</v>
      </c>
      <c r="C50" s="19">
        <v>2019</v>
      </c>
      <c r="D50" s="9" t="s">
        <v>5337</v>
      </c>
      <c r="E50" s="20" t="str">
        <f t="shared" si="6"/>
        <v/>
      </c>
      <c r="F50" s="19">
        <f t="shared" si="7"/>
        <v>1</v>
      </c>
      <c r="G50" s="19" t="str">
        <f t="shared" si="8"/>
        <v/>
      </c>
      <c r="H50" s="19" t="str">
        <f t="shared" si="9"/>
        <v/>
      </c>
      <c r="I50" s="81">
        <v>0</v>
      </c>
      <c r="J50" s="102">
        <v>0.2208</v>
      </c>
      <c r="K50" s="102">
        <v>0</v>
      </c>
      <c r="L50" s="102">
        <v>0</v>
      </c>
      <c r="M50" s="102">
        <v>0</v>
      </c>
      <c r="N50" s="107">
        <f t="shared" si="10"/>
        <v>0</v>
      </c>
      <c r="O50" s="108">
        <f t="shared" si="11"/>
        <v>15</v>
      </c>
      <c r="P50" s="108">
        <f t="shared" si="12"/>
        <v>0</v>
      </c>
      <c r="Q50" s="108">
        <f t="shared" si="13"/>
        <v>0</v>
      </c>
      <c r="R50" s="108">
        <f t="shared" si="14"/>
        <v>0</v>
      </c>
      <c r="S50" s="166">
        <v>0</v>
      </c>
      <c r="T50" s="167">
        <v>2.9700000000000001E-2</v>
      </c>
      <c r="U50" s="167">
        <v>0</v>
      </c>
      <c r="V50" s="167">
        <v>0</v>
      </c>
      <c r="W50" s="167">
        <v>0</v>
      </c>
      <c r="X50" s="168">
        <v>0</v>
      </c>
      <c r="Y50" s="169">
        <v>4.2000000000000003E-2</v>
      </c>
      <c r="Z50" s="169">
        <v>0</v>
      </c>
      <c r="AA50" s="169">
        <v>0</v>
      </c>
      <c r="AB50" s="169">
        <v>0</v>
      </c>
      <c r="AC50" s="168">
        <v>0</v>
      </c>
      <c r="AD50" s="169">
        <v>2.8792000000000002E-3</v>
      </c>
      <c r="AE50" s="169">
        <v>0</v>
      </c>
      <c r="AF50" s="169">
        <v>0</v>
      </c>
      <c r="AG50" s="169">
        <v>0</v>
      </c>
      <c r="AI50" s="170">
        <v>100</v>
      </c>
      <c r="AJ50" s="171">
        <v>0</v>
      </c>
      <c r="AK50" s="171">
        <v>0</v>
      </c>
      <c r="AL50" s="171">
        <v>0</v>
      </c>
      <c r="AM50" s="97">
        <v>0</v>
      </c>
      <c r="AN50" s="96">
        <v>100</v>
      </c>
      <c r="AO50" s="97">
        <v>0</v>
      </c>
      <c r="AP50" s="97">
        <v>0</v>
      </c>
      <c r="AQ50" s="97">
        <v>0</v>
      </c>
      <c r="AR50" s="97">
        <v>0</v>
      </c>
      <c r="AS50" s="82">
        <f>1/5</f>
        <v>0.2</v>
      </c>
      <c r="AT50" s="54" t="s">
        <v>3285</v>
      </c>
      <c r="AU50" s="54" t="s">
        <v>3285</v>
      </c>
      <c r="AV50" s="54" t="s">
        <v>3285</v>
      </c>
      <c r="BA50" s="83" t="s">
        <v>3285</v>
      </c>
      <c r="BB50" s="54" t="s">
        <v>2882</v>
      </c>
      <c r="BC50" s="54" t="s">
        <v>2890</v>
      </c>
      <c r="BD50" s="55" t="s">
        <v>2890</v>
      </c>
      <c r="BE50" s="55" t="s">
        <v>2890</v>
      </c>
      <c r="BF50" s="82" t="s">
        <v>3285</v>
      </c>
      <c r="BG50" s="55" t="s">
        <v>2891</v>
      </c>
      <c r="BH50" s="55" t="s">
        <v>2891</v>
      </c>
      <c r="BI50" s="55" t="s">
        <v>2891</v>
      </c>
      <c r="BJ50" s="55" t="s">
        <v>2890</v>
      </c>
      <c r="BK50" s="52"/>
      <c r="BL50" s="220" t="s">
        <v>5431</v>
      </c>
      <c r="BM50" s="220" t="s">
        <v>3033</v>
      </c>
      <c r="BN50" s="55" t="s">
        <v>15</v>
      </c>
      <c r="BP50" s="54" t="s">
        <v>217</v>
      </c>
      <c r="BQ50" s="54" t="s">
        <v>44</v>
      </c>
      <c r="BR50" s="220">
        <v>100</v>
      </c>
      <c r="BS50" s="220"/>
      <c r="BT50" s="220" t="s">
        <v>2937</v>
      </c>
      <c r="BU50" s="220" t="s">
        <v>3022</v>
      </c>
      <c r="BV50" s="54" t="s">
        <v>2887</v>
      </c>
      <c r="BW50" s="220" t="s">
        <v>3032</v>
      </c>
      <c r="BX50" s="54" t="s">
        <v>2944</v>
      </c>
      <c r="BY50" s="220">
        <v>2</v>
      </c>
      <c r="BZ50" s="220" t="s">
        <v>2868</v>
      </c>
    </row>
    <row r="51" spans="1:79" ht="18.75" customHeight="1" x14ac:dyDescent="0.2">
      <c r="A51" s="99" t="s">
        <v>218</v>
      </c>
      <c r="B51" t="s">
        <v>583</v>
      </c>
      <c r="C51" s="19">
        <v>2019</v>
      </c>
      <c r="D51" s="9" t="s">
        <v>5337</v>
      </c>
      <c r="E51" s="20" t="str">
        <f t="shared" si="6"/>
        <v/>
      </c>
      <c r="F51" s="19">
        <f t="shared" si="7"/>
        <v>1</v>
      </c>
      <c r="G51" s="19" t="str">
        <f t="shared" si="8"/>
        <v/>
      </c>
      <c r="H51" s="19" t="str">
        <f t="shared" si="9"/>
        <v/>
      </c>
      <c r="I51" s="81">
        <v>0</v>
      </c>
      <c r="J51" s="102">
        <v>1.8492999999999999</v>
      </c>
      <c r="K51" s="102">
        <v>0</v>
      </c>
      <c r="L51" s="102">
        <v>0</v>
      </c>
      <c r="M51" s="102">
        <v>0</v>
      </c>
      <c r="N51" s="107">
        <f t="shared" si="10"/>
        <v>0</v>
      </c>
      <c r="O51" s="108">
        <f t="shared" si="11"/>
        <v>34.74747474747474</v>
      </c>
      <c r="P51" s="108">
        <f t="shared" si="12"/>
        <v>0</v>
      </c>
      <c r="Q51" s="108">
        <f t="shared" si="13"/>
        <v>0</v>
      </c>
      <c r="R51" s="108">
        <f t="shared" si="14"/>
        <v>0</v>
      </c>
      <c r="S51" s="166">
        <v>0</v>
      </c>
      <c r="T51" s="167">
        <v>6.88E-2</v>
      </c>
      <c r="U51" s="167">
        <v>0</v>
      </c>
      <c r="V51" s="167">
        <v>0</v>
      </c>
      <c r="W51" s="167">
        <v>0</v>
      </c>
      <c r="X51" s="168">
        <v>0</v>
      </c>
      <c r="Y51" s="169">
        <v>0.43169999999999997</v>
      </c>
      <c r="Z51" s="169">
        <v>0</v>
      </c>
      <c r="AA51" s="169">
        <v>0</v>
      </c>
      <c r="AB51" s="169">
        <v>0</v>
      </c>
      <c r="AC51" s="168">
        <v>0</v>
      </c>
      <c r="AD51" s="169">
        <v>1.7299999999999999E-2</v>
      </c>
      <c r="AE51" s="169">
        <v>0</v>
      </c>
      <c r="AF51" s="169">
        <v>0</v>
      </c>
      <c r="AG51" s="169">
        <v>0</v>
      </c>
      <c r="AI51" s="170">
        <v>100</v>
      </c>
      <c r="AJ51" s="171">
        <v>0</v>
      </c>
      <c r="AK51" s="171">
        <v>0</v>
      </c>
      <c r="AL51" s="171">
        <v>0</v>
      </c>
      <c r="AM51" s="97">
        <v>0</v>
      </c>
      <c r="AN51" s="96">
        <v>100</v>
      </c>
      <c r="AO51" s="97">
        <v>0</v>
      </c>
      <c r="AP51" s="97">
        <v>0</v>
      </c>
      <c r="AQ51" s="97">
        <v>0</v>
      </c>
      <c r="AR51" s="97">
        <v>0</v>
      </c>
      <c r="AS51" s="82">
        <f>1/5</f>
        <v>0.2</v>
      </c>
      <c r="AT51" s="54" t="s">
        <v>3285</v>
      </c>
      <c r="AU51" s="54" t="s">
        <v>3285</v>
      </c>
      <c r="AV51" s="54" t="s">
        <v>3285</v>
      </c>
      <c r="BA51" s="83" t="s">
        <v>3285</v>
      </c>
      <c r="BB51" s="54" t="s">
        <v>2882</v>
      </c>
      <c r="BC51" s="54" t="s">
        <v>2890</v>
      </c>
      <c r="BD51" s="55" t="s">
        <v>2890</v>
      </c>
      <c r="BE51" s="55" t="s">
        <v>2890</v>
      </c>
      <c r="BF51" s="82" t="s">
        <v>3285</v>
      </c>
      <c r="BG51" s="55" t="s">
        <v>2873</v>
      </c>
      <c r="BH51" s="55" t="s">
        <v>2891</v>
      </c>
      <c r="BI51" s="55" t="s">
        <v>2891</v>
      </c>
      <c r="BJ51" s="55" t="s">
        <v>2881</v>
      </c>
      <c r="BK51" s="52"/>
      <c r="BL51" s="220" t="s">
        <v>5432</v>
      </c>
      <c r="BM51" s="220" t="s">
        <v>3031</v>
      </c>
      <c r="BN51" s="55" t="s">
        <v>15</v>
      </c>
      <c r="BP51" s="54" t="s">
        <v>217</v>
      </c>
      <c r="BQ51" s="54" t="s">
        <v>44</v>
      </c>
      <c r="BR51" s="220">
        <v>100</v>
      </c>
      <c r="BS51" s="220"/>
      <c r="BT51" s="220" t="s">
        <v>2937</v>
      </c>
      <c r="BU51" s="220" t="s">
        <v>3022</v>
      </c>
      <c r="BV51" s="54" t="s">
        <v>2887</v>
      </c>
      <c r="BW51" s="220" t="s">
        <v>3030</v>
      </c>
      <c r="BX51" s="54" t="s">
        <v>3029</v>
      </c>
      <c r="BY51" s="220">
        <v>2</v>
      </c>
      <c r="BZ51" s="220" t="s">
        <v>2868</v>
      </c>
    </row>
    <row r="52" spans="1:79" ht="18.75" customHeight="1" x14ac:dyDescent="0.2">
      <c r="A52" s="99" t="s">
        <v>219</v>
      </c>
      <c r="B52" t="s">
        <v>583</v>
      </c>
      <c r="C52" s="19">
        <v>2019</v>
      </c>
      <c r="D52" s="9" t="s">
        <v>5337</v>
      </c>
      <c r="E52" s="20" t="str">
        <f t="shared" si="6"/>
        <v/>
      </c>
      <c r="F52" s="19">
        <f t="shared" si="7"/>
        <v>1</v>
      </c>
      <c r="G52" s="19">
        <f t="shared" si="8"/>
        <v>1</v>
      </c>
      <c r="H52" s="19" t="str">
        <f t="shared" si="9"/>
        <v/>
      </c>
      <c r="I52" s="81">
        <v>0</v>
      </c>
      <c r="J52" s="102">
        <v>2.3010000000000002</v>
      </c>
      <c r="K52" s="102">
        <v>0</v>
      </c>
      <c r="L52" s="102">
        <v>3.9199999999999999E-2</v>
      </c>
      <c r="M52" s="102">
        <v>0</v>
      </c>
      <c r="N52" s="107">
        <f t="shared" si="10"/>
        <v>0</v>
      </c>
      <c r="O52" s="108">
        <f t="shared" si="11"/>
        <v>28.98989898989899</v>
      </c>
      <c r="P52" s="108">
        <f t="shared" si="12"/>
        <v>0</v>
      </c>
      <c r="Q52" s="108">
        <f t="shared" si="13"/>
        <v>16.487000634115407</v>
      </c>
      <c r="R52" s="108">
        <f t="shared" si="14"/>
        <v>0</v>
      </c>
      <c r="S52" s="166">
        <v>0</v>
      </c>
      <c r="T52" s="167">
        <v>5.74E-2</v>
      </c>
      <c r="U52" s="167">
        <v>0</v>
      </c>
      <c r="V52" s="167">
        <v>2.5999999999999999E-2</v>
      </c>
      <c r="W52" s="167">
        <v>0</v>
      </c>
      <c r="X52" s="168">
        <v>0</v>
      </c>
      <c r="Y52" s="169">
        <v>0.28999999999999998</v>
      </c>
      <c r="Z52" s="169">
        <v>0</v>
      </c>
      <c r="AA52" s="169">
        <v>1.7038999999999999E-3</v>
      </c>
      <c r="AB52" s="169">
        <v>0</v>
      </c>
      <c r="AC52" s="168">
        <v>0</v>
      </c>
      <c r="AD52" s="169">
        <v>5.6007000000000001E-3</v>
      </c>
      <c r="AE52" s="169">
        <v>0</v>
      </c>
      <c r="AF52" s="169">
        <v>2.5035999999999999E-3</v>
      </c>
      <c r="AG52" s="169">
        <v>0</v>
      </c>
      <c r="AI52" s="170">
        <v>100</v>
      </c>
      <c r="AJ52" s="171">
        <v>0</v>
      </c>
      <c r="AK52" s="171">
        <v>45.228400000000001</v>
      </c>
      <c r="AL52" s="171">
        <v>0</v>
      </c>
      <c r="AM52" s="97">
        <v>0</v>
      </c>
      <c r="AN52" s="96">
        <v>100</v>
      </c>
      <c r="AO52" s="97">
        <v>0</v>
      </c>
      <c r="AP52" s="97">
        <v>1.7447999999999999</v>
      </c>
      <c r="AQ52" s="97">
        <v>0</v>
      </c>
      <c r="AR52" s="97">
        <v>0</v>
      </c>
      <c r="AS52" s="82">
        <f>2/5</f>
        <v>0.4</v>
      </c>
      <c r="AT52" s="54" t="s">
        <v>3285</v>
      </c>
      <c r="AU52" s="54" t="s">
        <v>3286</v>
      </c>
      <c r="AV52" s="54" t="s">
        <v>3285</v>
      </c>
      <c r="AX52" s="54" t="s">
        <v>2872</v>
      </c>
      <c r="BA52" s="83" t="s">
        <v>3285</v>
      </c>
      <c r="BB52" s="54" t="s">
        <v>2882</v>
      </c>
      <c r="BC52" s="54" t="s">
        <v>2881</v>
      </c>
      <c r="BD52" s="55" t="s">
        <v>2890</v>
      </c>
      <c r="BE52" s="55" t="s">
        <v>2881</v>
      </c>
      <c r="BF52" s="82" t="s">
        <v>3285</v>
      </c>
      <c r="BG52" s="55" t="s">
        <v>2891</v>
      </c>
      <c r="BH52" s="55" t="s">
        <v>2891</v>
      </c>
      <c r="BI52" s="55" t="s">
        <v>2891</v>
      </c>
      <c r="BJ52" s="55" t="s">
        <v>2890</v>
      </c>
      <c r="BK52" s="52"/>
      <c r="BL52" s="220" t="s">
        <v>5433</v>
      </c>
      <c r="BM52" s="220" t="s">
        <v>3028</v>
      </c>
      <c r="BN52" s="55" t="s">
        <v>15</v>
      </c>
      <c r="BP52" s="54" t="s">
        <v>217</v>
      </c>
      <c r="BQ52" s="54" t="s">
        <v>44</v>
      </c>
      <c r="BR52" s="220">
        <v>100</v>
      </c>
      <c r="BS52" s="220"/>
      <c r="BT52" s="220" t="s">
        <v>2937</v>
      </c>
      <c r="BU52" s="220" t="s">
        <v>3022</v>
      </c>
      <c r="BV52" s="54" t="s">
        <v>2887</v>
      </c>
      <c r="BW52" s="220" t="s">
        <v>3027</v>
      </c>
      <c r="BX52" s="54" t="s">
        <v>3026</v>
      </c>
      <c r="BY52" s="220">
        <v>2</v>
      </c>
      <c r="BZ52" s="220" t="s">
        <v>2868</v>
      </c>
    </row>
    <row r="53" spans="1:79" ht="18.75" customHeight="1" x14ac:dyDescent="0.2">
      <c r="A53" s="99" t="s">
        <v>220</v>
      </c>
      <c r="B53" t="s">
        <v>583</v>
      </c>
      <c r="C53" s="19">
        <v>2019</v>
      </c>
      <c r="D53" s="9" t="s">
        <v>5337</v>
      </c>
      <c r="E53" s="20" t="str">
        <f t="shared" si="6"/>
        <v/>
      </c>
      <c r="F53" s="19">
        <f t="shared" si="7"/>
        <v>1</v>
      </c>
      <c r="G53" s="19" t="str">
        <f t="shared" si="8"/>
        <v/>
      </c>
      <c r="H53" s="19" t="str">
        <f t="shared" si="9"/>
        <v/>
      </c>
      <c r="I53" s="81">
        <v>0</v>
      </c>
      <c r="J53" s="102">
        <v>0.161</v>
      </c>
      <c r="K53" s="102">
        <v>0</v>
      </c>
      <c r="L53" s="102">
        <v>0</v>
      </c>
      <c r="M53" s="102">
        <v>0</v>
      </c>
      <c r="N53" s="107">
        <f t="shared" si="10"/>
        <v>0</v>
      </c>
      <c r="O53" s="108">
        <f t="shared" si="11"/>
        <v>15.303030303030301</v>
      </c>
      <c r="P53" s="108">
        <f t="shared" si="12"/>
        <v>0</v>
      </c>
      <c r="Q53" s="108">
        <f t="shared" si="13"/>
        <v>0</v>
      </c>
      <c r="R53" s="108">
        <f t="shared" si="14"/>
        <v>0</v>
      </c>
      <c r="S53" s="166">
        <v>0</v>
      </c>
      <c r="T53" s="167">
        <v>3.0300000000000001E-2</v>
      </c>
      <c r="U53" s="167">
        <v>0</v>
      </c>
      <c r="V53" s="167">
        <v>0</v>
      </c>
      <c r="W53" s="167">
        <v>0</v>
      </c>
      <c r="X53" s="168">
        <v>0</v>
      </c>
      <c r="Y53" s="169">
        <v>2.1899999999999999E-2</v>
      </c>
      <c r="Z53" s="169">
        <v>0</v>
      </c>
      <c r="AA53" s="169">
        <v>0</v>
      </c>
      <c r="AB53" s="169">
        <v>0</v>
      </c>
      <c r="AC53" s="168">
        <v>0</v>
      </c>
      <c r="AD53" s="169">
        <v>3.1532999999999999E-3</v>
      </c>
      <c r="AE53" s="169">
        <v>0</v>
      </c>
      <c r="AF53" s="169">
        <v>0</v>
      </c>
      <c r="AG53" s="169">
        <v>0</v>
      </c>
      <c r="AI53" s="170">
        <v>100</v>
      </c>
      <c r="AJ53" s="171">
        <v>0</v>
      </c>
      <c r="AK53" s="171">
        <v>0</v>
      </c>
      <c r="AL53" s="171">
        <v>0</v>
      </c>
      <c r="AM53" s="97">
        <v>0</v>
      </c>
      <c r="AN53" s="96">
        <v>100</v>
      </c>
      <c r="AO53" s="97">
        <v>0</v>
      </c>
      <c r="AP53" s="97">
        <v>0</v>
      </c>
      <c r="AQ53" s="97">
        <v>0</v>
      </c>
      <c r="AR53" s="97">
        <v>0</v>
      </c>
      <c r="AS53" s="82">
        <f>1/5</f>
        <v>0.2</v>
      </c>
      <c r="AT53" s="54" t="s">
        <v>3285</v>
      </c>
      <c r="AU53" s="54" t="s">
        <v>3285</v>
      </c>
      <c r="AV53" s="54" t="s">
        <v>3285</v>
      </c>
      <c r="BA53" s="83" t="s">
        <v>3285</v>
      </c>
      <c r="BB53" s="54" t="s">
        <v>3285</v>
      </c>
      <c r="BC53" s="54" t="s">
        <v>2890</v>
      </c>
      <c r="BD53" s="55" t="s">
        <v>2890</v>
      </c>
      <c r="BE53" s="55" t="s">
        <v>2890</v>
      </c>
      <c r="BF53" s="82" t="s">
        <v>3285</v>
      </c>
      <c r="BG53" s="55" t="s">
        <v>2891</v>
      </c>
      <c r="BH53" s="55" t="s">
        <v>2891</v>
      </c>
      <c r="BI53" s="55" t="s">
        <v>2891</v>
      </c>
      <c r="BJ53" s="55" t="s">
        <v>2890</v>
      </c>
      <c r="BK53" s="52"/>
      <c r="BL53" s="220" t="s">
        <v>5434</v>
      </c>
      <c r="BM53" s="220" t="s">
        <v>3025</v>
      </c>
      <c r="BN53" s="55" t="s">
        <v>15</v>
      </c>
      <c r="BP53" s="54" t="s">
        <v>217</v>
      </c>
      <c r="BQ53" s="54" t="s">
        <v>44</v>
      </c>
      <c r="BR53" s="220">
        <v>100</v>
      </c>
      <c r="BS53" s="220"/>
      <c r="BT53" s="220" t="s">
        <v>2937</v>
      </c>
      <c r="BU53" s="220" t="s">
        <v>3022</v>
      </c>
      <c r="BV53" s="54" t="s">
        <v>2887</v>
      </c>
      <c r="BW53" s="220" t="s">
        <v>3024</v>
      </c>
      <c r="BY53" s="220">
        <v>2</v>
      </c>
      <c r="BZ53" s="220" t="s">
        <v>2868</v>
      </c>
    </row>
    <row r="54" spans="1:79" ht="18.75" customHeight="1" x14ac:dyDescent="0.2">
      <c r="A54" s="99" t="s">
        <v>221</v>
      </c>
      <c r="B54" t="s">
        <v>583</v>
      </c>
      <c r="C54" s="19">
        <v>2019</v>
      </c>
      <c r="D54" s="9" t="s">
        <v>5337</v>
      </c>
      <c r="E54" s="20" t="str">
        <f t="shared" si="6"/>
        <v/>
      </c>
      <c r="F54" s="19">
        <f t="shared" si="7"/>
        <v>1</v>
      </c>
      <c r="G54" s="19">
        <f t="shared" si="8"/>
        <v>1</v>
      </c>
      <c r="H54" s="19" t="str">
        <f t="shared" si="9"/>
        <v/>
      </c>
      <c r="I54" s="81">
        <v>0</v>
      </c>
      <c r="J54" s="102">
        <v>4.3522999999999996</v>
      </c>
      <c r="K54" s="102">
        <v>0</v>
      </c>
      <c r="L54" s="102">
        <v>4.3400000000000001E-2</v>
      </c>
      <c r="M54" s="102">
        <v>0</v>
      </c>
      <c r="N54" s="107">
        <f t="shared" si="10"/>
        <v>0</v>
      </c>
      <c r="O54" s="108">
        <f t="shared" si="11"/>
        <v>32.070707070707073</v>
      </c>
      <c r="P54" s="108">
        <f t="shared" si="12"/>
        <v>0</v>
      </c>
      <c r="Q54" s="108">
        <f t="shared" si="13"/>
        <v>20.164870006341154</v>
      </c>
      <c r="R54" s="108">
        <f t="shared" si="14"/>
        <v>0</v>
      </c>
      <c r="S54" s="166">
        <v>0</v>
      </c>
      <c r="T54" s="167">
        <v>6.3500000000000001E-2</v>
      </c>
      <c r="U54" s="167">
        <v>0</v>
      </c>
      <c r="V54" s="167">
        <v>3.1800000000000002E-2</v>
      </c>
      <c r="W54" s="167">
        <v>0</v>
      </c>
      <c r="X54" s="168">
        <v>0</v>
      </c>
      <c r="Y54" s="169">
        <v>0.30880000000000002</v>
      </c>
      <c r="Z54" s="169">
        <v>0</v>
      </c>
      <c r="AA54" s="169">
        <v>1.322E-3</v>
      </c>
      <c r="AB54" s="169">
        <v>0</v>
      </c>
      <c r="AC54" s="168">
        <v>0</v>
      </c>
      <c r="AD54" s="169">
        <v>5.7143000000000003E-3</v>
      </c>
      <c r="AE54" s="169">
        <v>0</v>
      </c>
      <c r="AF54" s="169">
        <v>1.2741E-3</v>
      </c>
      <c r="AG54" s="169">
        <v>0</v>
      </c>
      <c r="AI54" s="170">
        <v>100</v>
      </c>
      <c r="AJ54" s="171">
        <v>0</v>
      </c>
      <c r="AK54" s="171">
        <v>50.778700000000001</v>
      </c>
      <c r="AL54" s="171">
        <v>0</v>
      </c>
      <c r="AM54" s="97">
        <v>0</v>
      </c>
      <c r="AN54" s="96">
        <v>100</v>
      </c>
      <c r="AO54" s="97">
        <v>0</v>
      </c>
      <c r="AP54" s="97">
        <v>1.0088999999999999</v>
      </c>
      <c r="AQ54" s="97">
        <v>0</v>
      </c>
      <c r="AR54" s="97">
        <v>0</v>
      </c>
      <c r="AS54" s="82">
        <f>2/5</f>
        <v>0.4</v>
      </c>
      <c r="AT54" s="54" t="s">
        <v>3285</v>
      </c>
      <c r="AU54" s="54" t="s">
        <v>3286</v>
      </c>
      <c r="AV54" s="54" t="s">
        <v>3285</v>
      </c>
      <c r="AX54" s="54" t="s">
        <v>2872</v>
      </c>
      <c r="BA54" s="83" t="s">
        <v>3285</v>
      </c>
      <c r="BB54" s="54" t="s">
        <v>2882</v>
      </c>
      <c r="BC54" s="54" t="s">
        <v>2881</v>
      </c>
      <c r="BD54" s="55" t="s">
        <v>2890</v>
      </c>
      <c r="BE54" s="55" t="s">
        <v>2881</v>
      </c>
      <c r="BF54" s="82" t="s">
        <v>3285</v>
      </c>
      <c r="BG54" s="55" t="s">
        <v>2891</v>
      </c>
      <c r="BH54" s="55" t="s">
        <v>2891</v>
      </c>
      <c r="BI54" s="55" t="s">
        <v>2891</v>
      </c>
      <c r="BJ54" s="55" t="s">
        <v>2890</v>
      </c>
      <c r="BK54" s="52"/>
      <c r="BL54" s="220" t="s">
        <v>5435</v>
      </c>
      <c r="BM54" s="220" t="s">
        <v>3023</v>
      </c>
      <c r="BN54" s="55" t="s">
        <v>15</v>
      </c>
      <c r="BP54" s="54" t="s">
        <v>217</v>
      </c>
      <c r="BQ54" s="54" t="s">
        <v>44</v>
      </c>
      <c r="BR54" s="220">
        <v>100</v>
      </c>
      <c r="BS54" s="220" t="s">
        <v>5436</v>
      </c>
      <c r="BT54" s="220" t="s">
        <v>2937</v>
      </c>
      <c r="BU54" s="220" t="s">
        <v>3022</v>
      </c>
      <c r="BV54" s="54" t="s">
        <v>2887</v>
      </c>
      <c r="BW54" s="220" t="s">
        <v>3021</v>
      </c>
      <c r="BX54" s="54" t="s">
        <v>3020</v>
      </c>
      <c r="BY54" s="220">
        <v>2</v>
      </c>
      <c r="BZ54" s="220" t="s">
        <v>2868</v>
      </c>
    </row>
    <row r="55" spans="1:79" ht="18.75" customHeight="1" x14ac:dyDescent="0.2">
      <c r="A55" s="99" t="s">
        <v>222</v>
      </c>
      <c r="B55" t="s">
        <v>583</v>
      </c>
      <c r="C55" s="19">
        <v>2098</v>
      </c>
      <c r="D55" s="9" t="s">
        <v>5337</v>
      </c>
      <c r="E55" s="20" t="str">
        <f t="shared" si="6"/>
        <v/>
      </c>
      <c r="F55" s="19">
        <f t="shared" si="7"/>
        <v>1</v>
      </c>
      <c r="G55" s="19">
        <f t="shared" si="8"/>
        <v>1</v>
      </c>
      <c r="H55" s="19">
        <f t="shared" si="9"/>
        <v>1</v>
      </c>
      <c r="I55" s="81">
        <v>0</v>
      </c>
      <c r="J55" s="102">
        <v>0.27489999999999998</v>
      </c>
      <c r="K55" s="102">
        <v>4.2347999999999999</v>
      </c>
      <c r="L55" s="102">
        <v>0.15229999999999999</v>
      </c>
      <c r="M55" s="102">
        <v>2.0240999999999998</v>
      </c>
      <c r="N55" s="107">
        <f t="shared" si="10"/>
        <v>0</v>
      </c>
      <c r="O55" s="108">
        <f t="shared" si="11"/>
        <v>44.141414141414145</v>
      </c>
      <c r="P55" s="108">
        <f t="shared" si="12"/>
        <v>76.929530201342288</v>
      </c>
      <c r="Q55" s="108">
        <f t="shared" si="13"/>
        <v>54.724159797083075</v>
      </c>
      <c r="R55" s="108">
        <f t="shared" si="14"/>
        <v>68.564742589703584</v>
      </c>
      <c r="S55" s="166">
        <v>0</v>
      </c>
      <c r="T55" s="167">
        <v>8.7400000000000005E-2</v>
      </c>
      <c r="U55" s="167">
        <v>9.1700000000000004E-2</v>
      </c>
      <c r="V55" s="167">
        <v>8.6300000000000002E-2</v>
      </c>
      <c r="W55" s="167">
        <v>8.7900000000000006E-2</v>
      </c>
      <c r="X55" s="168">
        <v>0</v>
      </c>
      <c r="Y55" s="169">
        <v>1.2E-2</v>
      </c>
      <c r="Z55" s="169">
        <v>0.56579999999999997</v>
      </c>
      <c r="AA55" s="169">
        <v>1.2999999999999999E-2</v>
      </c>
      <c r="AB55" s="169">
        <v>0.43099999999999999</v>
      </c>
      <c r="AC55" s="168">
        <v>0</v>
      </c>
      <c r="AD55" s="169">
        <v>1.0800000000000001E-2</v>
      </c>
      <c r="AE55" s="169">
        <v>1.6475999999999999E-3</v>
      </c>
      <c r="AF55" s="169">
        <v>1.6623E-3</v>
      </c>
      <c r="AG55" s="169">
        <v>1.0200000000000001E-2</v>
      </c>
      <c r="AI55" s="170">
        <v>95.336100000000002</v>
      </c>
      <c r="AJ55" s="171">
        <v>100</v>
      </c>
      <c r="AK55" s="171">
        <v>94.083200000000005</v>
      </c>
      <c r="AL55" s="171">
        <v>0</v>
      </c>
      <c r="AM55" s="97">
        <v>96.138800000000003</v>
      </c>
      <c r="AN55" s="96">
        <v>6.6803999999999997</v>
      </c>
      <c r="AO55" s="97">
        <v>100</v>
      </c>
      <c r="AP55" s="97">
        <v>3.6764000000000001</v>
      </c>
      <c r="AQ55" s="97">
        <v>0</v>
      </c>
      <c r="AR55" s="97">
        <v>46.802599999999998</v>
      </c>
      <c r="AS55" s="82">
        <f>4/5</f>
        <v>0.8</v>
      </c>
      <c r="AT55" s="54" t="s">
        <v>2873</v>
      </c>
      <c r="AU55" s="54" t="s">
        <v>3325</v>
      </c>
      <c r="AV55" s="54" t="s">
        <v>3285</v>
      </c>
      <c r="AW55" s="54" t="s">
        <v>2873</v>
      </c>
      <c r="AX55" s="54" t="s">
        <v>2872</v>
      </c>
      <c r="AZ55" s="54" t="s">
        <v>3313</v>
      </c>
      <c r="BA55" s="83" t="s">
        <v>3306</v>
      </c>
      <c r="BB55" s="54" t="s">
        <v>2882</v>
      </c>
      <c r="BC55" s="54" t="s">
        <v>2881</v>
      </c>
      <c r="BD55" s="55" t="s">
        <v>2881</v>
      </c>
      <c r="BE55" s="55" t="s">
        <v>2881</v>
      </c>
      <c r="BF55" s="82" t="s">
        <v>2891</v>
      </c>
      <c r="BG55" s="55" t="s">
        <v>2873</v>
      </c>
      <c r="BH55" s="55" t="s">
        <v>3295</v>
      </c>
      <c r="BI55" s="55" t="s">
        <v>2891</v>
      </c>
      <c r="BJ55" s="55" t="s">
        <v>2881</v>
      </c>
      <c r="BK55" s="52"/>
      <c r="BL55" s="220" t="s">
        <v>5437</v>
      </c>
      <c r="BM55" s="220" t="s">
        <v>3075</v>
      </c>
      <c r="BN55" s="55" t="s">
        <v>15</v>
      </c>
      <c r="BP55" s="54" t="s">
        <v>3074</v>
      </c>
      <c r="BQ55" s="54" t="s">
        <v>44</v>
      </c>
      <c r="BR55" s="220">
        <v>100</v>
      </c>
      <c r="BS55" s="220" t="s">
        <v>5438</v>
      </c>
      <c r="BT55" s="220" t="s">
        <v>3049</v>
      </c>
      <c r="BU55" s="220" t="s">
        <v>3073</v>
      </c>
      <c r="BV55" s="54" t="s">
        <v>2887</v>
      </c>
      <c r="BW55" s="220" t="s">
        <v>3072</v>
      </c>
      <c r="BX55" s="54" t="s">
        <v>3071</v>
      </c>
      <c r="BY55" s="220">
        <v>6</v>
      </c>
      <c r="BZ55" s="220" t="s">
        <v>2868</v>
      </c>
    </row>
    <row r="56" spans="1:79" ht="18.75" customHeight="1" x14ac:dyDescent="0.2">
      <c r="A56" s="99" t="s">
        <v>228</v>
      </c>
      <c r="B56" t="s">
        <v>583</v>
      </c>
      <c r="C56" s="19">
        <v>2168</v>
      </c>
      <c r="D56" s="9" t="s">
        <v>5337</v>
      </c>
      <c r="E56" s="20" t="str">
        <f t="shared" si="6"/>
        <v/>
      </c>
      <c r="F56" s="19">
        <f t="shared" si="7"/>
        <v>1</v>
      </c>
      <c r="G56" s="19">
        <f t="shared" si="8"/>
        <v>1</v>
      </c>
      <c r="H56" s="19" t="str">
        <f t="shared" si="9"/>
        <v/>
      </c>
      <c r="I56" s="81">
        <v>0</v>
      </c>
      <c r="J56" s="102">
        <v>0.11990000000000001</v>
      </c>
      <c r="K56" s="102">
        <v>0.69640000000000002</v>
      </c>
      <c r="L56" s="102">
        <v>5.4300000000000001E-2</v>
      </c>
      <c r="M56" s="102">
        <v>0</v>
      </c>
      <c r="N56" s="107">
        <f t="shared" si="10"/>
        <v>0</v>
      </c>
      <c r="O56" s="108">
        <f t="shared" si="11"/>
        <v>18.585858585858585</v>
      </c>
      <c r="P56" s="108">
        <f t="shared" si="12"/>
        <v>55.45302013422819</v>
      </c>
      <c r="Q56" s="108">
        <f t="shared" si="13"/>
        <v>22.828154724159795</v>
      </c>
      <c r="R56" s="108">
        <f t="shared" si="14"/>
        <v>0</v>
      </c>
      <c r="S56" s="166">
        <v>0</v>
      </c>
      <c r="T56" s="167">
        <v>3.6799999999999999E-2</v>
      </c>
      <c r="U56" s="167">
        <v>6.6100000000000006E-2</v>
      </c>
      <c r="V56" s="167">
        <v>3.5999999999999997E-2</v>
      </c>
      <c r="W56" s="167">
        <v>0</v>
      </c>
      <c r="X56" s="168">
        <v>0</v>
      </c>
      <c r="Y56" s="169">
        <v>5.0000000000000001E-4</v>
      </c>
      <c r="Z56" s="169">
        <v>0.03</v>
      </c>
      <c r="AA56" s="169">
        <v>2.6666999999999999E-4</v>
      </c>
      <c r="AB56" s="169">
        <v>0</v>
      </c>
      <c r="AC56" s="168">
        <v>0</v>
      </c>
      <c r="AD56" s="169">
        <v>2.0000000000000001E-4</v>
      </c>
      <c r="AE56" s="169">
        <v>7.2332999999999998E-3</v>
      </c>
      <c r="AF56" s="169">
        <v>2.9332999999999998E-3</v>
      </c>
      <c r="AG56" s="169">
        <v>0</v>
      </c>
      <c r="AI56" s="170">
        <v>57.165900000000001</v>
      </c>
      <c r="AJ56" s="171">
        <v>100</v>
      </c>
      <c r="AK56" s="171">
        <v>54.824199999999998</v>
      </c>
      <c r="AL56" s="171">
        <v>0</v>
      </c>
      <c r="AM56" s="97">
        <v>0</v>
      </c>
      <c r="AN56" s="96">
        <v>17.283899999999999</v>
      </c>
      <c r="AO56" s="97">
        <v>100</v>
      </c>
      <c r="AP56" s="97">
        <v>7.8327999999999998</v>
      </c>
      <c r="AQ56" s="97">
        <v>0</v>
      </c>
      <c r="AR56" s="97">
        <v>0</v>
      </c>
      <c r="AS56" s="82">
        <f>3/5</f>
        <v>0.6</v>
      </c>
      <c r="AT56" s="54" t="s">
        <v>2873</v>
      </c>
      <c r="AU56" s="54" t="s">
        <v>3291</v>
      </c>
      <c r="AV56" s="54" t="s">
        <v>3285</v>
      </c>
      <c r="AW56" s="54" t="s">
        <v>2873</v>
      </c>
      <c r="AX56" s="54" t="s">
        <v>2872</v>
      </c>
      <c r="BA56" s="83" t="s">
        <v>2873</v>
      </c>
      <c r="BB56" s="54" t="s">
        <v>2882</v>
      </c>
      <c r="BC56" s="54" t="s">
        <v>2881</v>
      </c>
      <c r="BD56" s="55" t="s">
        <v>2890</v>
      </c>
      <c r="BE56" s="55" t="s">
        <v>2881</v>
      </c>
      <c r="BF56" s="82" t="s">
        <v>3285</v>
      </c>
      <c r="BG56" s="55" t="s">
        <v>2873</v>
      </c>
      <c r="BH56" s="55" t="s">
        <v>2891</v>
      </c>
      <c r="BI56" s="55" t="s">
        <v>2891</v>
      </c>
      <c r="BJ56" s="55" t="s">
        <v>2890</v>
      </c>
      <c r="BK56" s="52"/>
      <c r="BL56" s="220" t="s">
        <v>5439</v>
      </c>
      <c r="BM56" s="220" t="s">
        <v>3109</v>
      </c>
      <c r="BN56" s="55" t="s">
        <v>15</v>
      </c>
      <c r="BP56" s="54" t="s">
        <v>234</v>
      </c>
      <c r="BQ56" s="54" t="s">
        <v>44</v>
      </c>
      <c r="BR56" s="220">
        <v>100</v>
      </c>
      <c r="BS56" s="220" t="s">
        <v>5440</v>
      </c>
      <c r="BT56" s="220" t="s">
        <v>2871</v>
      </c>
      <c r="BU56" s="220">
        <v>2935</v>
      </c>
      <c r="BV56" s="54" t="s">
        <v>2887</v>
      </c>
      <c r="BW56" s="220" t="s">
        <v>3108</v>
      </c>
      <c r="BX56" s="54" t="s">
        <v>3107</v>
      </c>
      <c r="BY56" s="220">
        <v>6</v>
      </c>
      <c r="BZ56" s="220" t="s">
        <v>2868</v>
      </c>
    </row>
    <row r="57" spans="1:79" ht="18.75" customHeight="1" x14ac:dyDescent="0.2">
      <c r="A57" s="99" t="s">
        <v>229</v>
      </c>
      <c r="B57" t="s">
        <v>583</v>
      </c>
      <c r="C57" s="19">
        <v>2168</v>
      </c>
      <c r="D57" s="9" t="s">
        <v>5337</v>
      </c>
      <c r="E57" s="20" t="str">
        <f t="shared" si="6"/>
        <v/>
      </c>
      <c r="F57" s="19">
        <f t="shared" si="7"/>
        <v>1</v>
      </c>
      <c r="G57" s="19">
        <f t="shared" si="8"/>
        <v>1</v>
      </c>
      <c r="H57" s="19" t="str">
        <f t="shared" si="9"/>
        <v/>
      </c>
      <c r="I57" s="81">
        <v>0</v>
      </c>
      <c r="J57" s="102">
        <v>0.1321</v>
      </c>
      <c r="K57" s="102">
        <v>0.64039999999999997</v>
      </c>
      <c r="L57" s="102">
        <v>5.7000000000000002E-2</v>
      </c>
      <c r="M57" s="102">
        <v>0</v>
      </c>
      <c r="N57" s="107">
        <f t="shared" si="10"/>
        <v>0</v>
      </c>
      <c r="O57" s="108">
        <f t="shared" si="11"/>
        <v>44.444444444444443</v>
      </c>
      <c r="P57" s="108">
        <f t="shared" si="12"/>
        <v>91.946308724832221</v>
      </c>
      <c r="Q57" s="108">
        <f t="shared" si="13"/>
        <v>57.514267596702595</v>
      </c>
      <c r="R57" s="108">
        <f t="shared" si="14"/>
        <v>0</v>
      </c>
      <c r="S57" s="166">
        <v>0</v>
      </c>
      <c r="T57" s="167">
        <v>8.7999999999999995E-2</v>
      </c>
      <c r="U57" s="167">
        <v>0.1096</v>
      </c>
      <c r="V57" s="167">
        <v>9.0700000000000003E-2</v>
      </c>
      <c r="W57" s="167">
        <v>0</v>
      </c>
      <c r="X57" s="168">
        <v>0</v>
      </c>
      <c r="Y57" s="169">
        <v>4.8332999999999996E-3</v>
      </c>
      <c r="Z57" s="169">
        <v>1.8E-3</v>
      </c>
      <c r="AA57" s="169">
        <v>2.4332999999999998E-3</v>
      </c>
      <c r="AB57" s="169">
        <v>0</v>
      </c>
      <c r="AC57" s="168">
        <v>0</v>
      </c>
      <c r="AD57" s="169">
        <v>6.6667000000000004E-5</v>
      </c>
      <c r="AE57" s="169">
        <v>2.8E-3</v>
      </c>
      <c r="AF57" s="169">
        <v>1.3667E-3</v>
      </c>
      <c r="AG57" s="169">
        <v>0</v>
      </c>
      <c r="AI57" s="170">
        <v>80.426900000000003</v>
      </c>
      <c r="AJ57" s="171">
        <v>100</v>
      </c>
      <c r="AK57" s="171">
        <v>82.901499999999999</v>
      </c>
      <c r="AL57" s="171">
        <v>0</v>
      </c>
      <c r="AM57" s="97">
        <v>0</v>
      </c>
      <c r="AN57" s="96">
        <v>20.629000000000001</v>
      </c>
      <c r="AO57" s="97">
        <v>100</v>
      </c>
      <c r="AP57" s="97">
        <v>8.9039000000000001</v>
      </c>
      <c r="AQ57" s="97">
        <v>0</v>
      </c>
      <c r="AR57" s="97">
        <v>0</v>
      </c>
      <c r="AS57" s="82">
        <f>3/5</f>
        <v>0.6</v>
      </c>
      <c r="AT57" s="54" t="s">
        <v>2873</v>
      </c>
      <c r="AU57" s="54" t="s">
        <v>3291</v>
      </c>
      <c r="AV57" s="54" t="s">
        <v>3285</v>
      </c>
      <c r="AW57" s="54" t="s">
        <v>2873</v>
      </c>
      <c r="AX57" s="54" t="s">
        <v>2872</v>
      </c>
      <c r="BA57" s="83" t="s">
        <v>2873</v>
      </c>
      <c r="BB57" s="54" t="s">
        <v>2882</v>
      </c>
      <c r="BC57" s="54" t="s">
        <v>2881</v>
      </c>
      <c r="BD57" s="55" t="s">
        <v>2890</v>
      </c>
      <c r="BE57" s="55" t="s">
        <v>2881</v>
      </c>
      <c r="BF57" s="82" t="s">
        <v>2891</v>
      </c>
      <c r="BG57" s="55" t="s">
        <v>2873</v>
      </c>
      <c r="BH57" s="55" t="s">
        <v>2891</v>
      </c>
      <c r="BI57" s="55" t="s">
        <v>2891</v>
      </c>
      <c r="BJ57" s="55" t="s">
        <v>2881</v>
      </c>
      <c r="BK57" s="52"/>
      <c r="BL57" s="220" t="s">
        <v>5441</v>
      </c>
      <c r="BM57" s="220" t="s">
        <v>3106</v>
      </c>
      <c r="BN57" s="55" t="s">
        <v>15</v>
      </c>
      <c r="BP57" s="54" t="s">
        <v>234</v>
      </c>
      <c r="BQ57" s="54" t="s">
        <v>44</v>
      </c>
      <c r="BR57" s="220">
        <v>100</v>
      </c>
      <c r="BS57" s="220" t="s">
        <v>5442</v>
      </c>
      <c r="BT57" s="220" t="s">
        <v>2871</v>
      </c>
      <c r="BU57" s="220">
        <v>2935</v>
      </c>
      <c r="BV57" s="54" t="s">
        <v>2887</v>
      </c>
      <c r="BW57" s="220" t="s">
        <v>3105</v>
      </c>
      <c r="BX57" s="54" t="s">
        <v>3104</v>
      </c>
      <c r="BY57" s="220">
        <v>6</v>
      </c>
      <c r="BZ57" s="220" t="s">
        <v>2868</v>
      </c>
    </row>
    <row r="58" spans="1:79" ht="18.75" customHeight="1" x14ac:dyDescent="0.2">
      <c r="A58" s="99" t="s">
        <v>230</v>
      </c>
      <c r="B58" t="s">
        <v>583</v>
      </c>
      <c r="C58" s="19">
        <v>2168</v>
      </c>
      <c r="D58" s="9" t="s">
        <v>5337</v>
      </c>
      <c r="E58" s="20">
        <f t="shared" si="6"/>
        <v>1</v>
      </c>
      <c r="F58" s="19">
        <f t="shared" si="7"/>
        <v>1</v>
      </c>
      <c r="G58" s="19">
        <f t="shared" si="8"/>
        <v>1</v>
      </c>
      <c r="H58" s="19">
        <f t="shared" si="9"/>
        <v>1</v>
      </c>
      <c r="I58" s="81">
        <v>1.4278</v>
      </c>
      <c r="J58" s="102">
        <v>8.6599999999999996E-2</v>
      </c>
      <c r="K58" s="102">
        <v>0.16400000000000001</v>
      </c>
      <c r="L58" s="102">
        <v>0.57979999999999998</v>
      </c>
      <c r="M58" s="102">
        <v>6.4399999999999999E-2</v>
      </c>
      <c r="N58" s="107">
        <f t="shared" si="10"/>
        <v>74.668630338733436</v>
      </c>
      <c r="O58" s="108">
        <f t="shared" si="11"/>
        <v>36.36363636363636</v>
      </c>
      <c r="P58" s="108">
        <f t="shared" si="12"/>
        <v>71.392617449664428</v>
      </c>
      <c r="Q58" s="108">
        <f t="shared" si="13"/>
        <v>100</v>
      </c>
      <c r="R58" s="108">
        <f t="shared" si="14"/>
        <v>24.336973478939157</v>
      </c>
      <c r="S58" s="166">
        <v>5.0700000000000002E-2</v>
      </c>
      <c r="T58" s="167">
        <v>7.1999999999999995E-2</v>
      </c>
      <c r="U58" s="167">
        <v>8.5099999999999995E-2</v>
      </c>
      <c r="V58" s="167">
        <v>0.15770000000000001</v>
      </c>
      <c r="W58" s="167">
        <v>3.1199999999999999E-2</v>
      </c>
      <c r="X58" s="168">
        <v>5.3667000000000003E-3</v>
      </c>
      <c r="Y58" s="169">
        <v>6.6666999999999996E-4</v>
      </c>
      <c r="Z58" s="169">
        <v>1.66E-2</v>
      </c>
      <c r="AA58" s="169">
        <v>3.7999999999999999E-2</v>
      </c>
      <c r="AB58" s="169">
        <v>1.3333E-4</v>
      </c>
      <c r="AC58" s="168">
        <v>8.6667000000000005E-4</v>
      </c>
      <c r="AD58" s="169">
        <v>2.0999999999999999E-3</v>
      </c>
      <c r="AE58" s="169">
        <v>1.2666999999999999E-3</v>
      </c>
      <c r="AF58" s="169">
        <v>1.6999999999999999E-3</v>
      </c>
      <c r="AG58" s="169">
        <v>2.9999999999999997E-4</v>
      </c>
      <c r="AI58" s="170">
        <v>45.696100000000001</v>
      </c>
      <c r="AJ58" s="171">
        <v>53.972299999999997</v>
      </c>
      <c r="AK58" s="171">
        <v>100</v>
      </c>
      <c r="AL58" s="171">
        <v>32.166400000000003</v>
      </c>
      <c r="AM58" s="97">
        <v>19.7849</v>
      </c>
      <c r="AN58" s="96">
        <v>6.0632999999999999</v>
      </c>
      <c r="AO58" s="97">
        <v>11.475099999999999</v>
      </c>
      <c r="AP58" s="97">
        <v>40.590400000000002</v>
      </c>
      <c r="AQ58" s="97">
        <v>100</v>
      </c>
      <c r="AR58" s="97">
        <v>4.5129000000000001</v>
      </c>
      <c r="AS58" s="82">
        <f>5/5</f>
        <v>1</v>
      </c>
      <c r="AT58" s="54" t="s">
        <v>3295</v>
      </c>
      <c r="AU58" s="54" t="s">
        <v>3323</v>
      </c>
      <c r="AV58" s="54" t="s">
        <v>3285</v>
      </c>
      <c r="AW58" s="54" t="s">
        <v>2873</v>
      </c>
      <c r="AX58" s="54" t="s">
        <v>2872</v>
      </c>
      <c r="AY58" s="54" t="s">
        <v>3295</v>
      </c>
      <c r="AZ58" s="54" t="s">
        <v>3313</v>
      </c>
      <c r="BA58" s="83" t="s">
        <v>3295</v>
      </c>
      <c r="BB58" s="54" t="s">
        <v>2882</v>
      </c>
      <c r="BC58" s="54" t="s">
        <v>2881</v>
      </c>
      <c r="BD58" s="55" t="s">
        <v>2890</v>
      </c>
      <c r="BE58" s="55" t="s">
        <v>2881</v>
      </c>
      <c r="BF58" s="82" t="s">
        <v>2891</v>
      </c>
      <c r="BG58" s="55" t="s">
        <v>2873</v>
      </c>
      <c r="BH58" s="55" t="s">
        <v>3295</v>
      </c>
      <c r="BI58" s="55" t="s">
        <v>2891</v>
      </c>
      <c r="BJ58" s="55" t="s">
        <v>2881</v>
      </c>
      <c r="BK58" s="52"/>
      <c r="BL58" s="220" t="s">
        <v>5443</v>
      </c>
      <c r="BM58" s="220" t="s">
        <v>3103</v>
      </c>
      <c r="BN58" s="55" t="s">
        <v>15</v>
      </c>
      <c r="BP58" s="54" t="s">
        <v>234</v>
      </c>
      <c r="BQ58" s="54" t="s">
        <v>44</v>
      </c>
      <c r="BR58" s="220">
        <v>100</v>
      </c>
      <c r="BS58" s="220" t="s">
        <v>5444</v>
      </c>
      <c r="BT58" s="220" t="s">
        <v>2871</v>
      </c>
      <c r="BU58" s="220">
        <v>2935</v>
      </c>
      <c r="BV58" s="54" t="s">
        <v>2887</v>
      </c>
      <c r="BW58" s="220" t="s">
        <v>3102</v>
      </c>
      <c r="BX58" s="54" t="s">
        <v>3101</v>
      </c>
      <c r="BY58" s="220">
        <v>6</v>
      </c>
      <c r="BZ58" s="220" t="s">
        <v>2868</v>
      </c>
    </row>
    <row r="59" spans="1:79" ht="18.75" customHeight="1" x14ac:dyDescent="0.2">
      <c r="A59" s="99" t="s">
        <v>231</v>
      </c>
      <c r="B59" t="s">
        <v>2678</v>
      </c>
      <c r="C59" s="19">
        <v>1152</v>
      </c>
      <c r="D59" s="9" t="s">
        <v>5337</v>
      </c>
      <c r="E59" s="20">
        <f t="shared" si="6"/>
        <v>1</v>
      </c>
      <c r="F59" s="19">
        <f t="shared" si="7"/>
        <v>1</v>
      </c>
      <c r="G59" s="19">
        <f t="shared" si="8"/>
        <v>1</v>
      </c>
      <c r="H59" s="19">
        <f t="shared" si="9"/>
        <v>1</v>
      </c>
      <c r="I59" s="81">
        <v>1.956</v>
      </c>
      <c r="J59" s="102">
        <v>7.6700000000000004E-2</v>
      </c>
      <c r="K59" s="102">
        <v>0.37809999999999999</v>
      </c>
      <c r="L59" s="102">
        <v>1.3438000000000001</v>
      </c>
      <c r="M59" s="102">
        <v>0.15190000000000001</v>
      </c>
      <c r="N59" s="107">
        <f t="shared" si="10"/>
        <v>65.095729013254783</v>
      </c>
      <c r="O59" s="108">
        <f t="shared" si="11"/>
        <v>19.646464646464644</v>
      </c>
      <c r="P59" s="108">
        <f t="shared" si="12"/>
        <v>48.741610738255034</v>
      </c>
      <c r="Q59" s="108">
        <f t="shared" si="13"/>
        <v>54.597336715282175</v>
      </c>
      <c r="R59" s="108">
        <f t="shared" si="14"/>
        <v>63.02652106084242</v>
      </c>
      <c r="S59" s="166">
        <v>4.4200000000000003E-2</v>
      </c>
      <c r="T59" s="167">
        <v>3.8899999999999997E-2</v>
      </c>
      <c r="U59" s="167">
        <v>5.8099999999999999E-2</v>
      </c>
      <c r="V59" s="167">
        <v>8.6099999999999996E-2</v>
      </c>
      <c r="W59" s="167">
        <v>8.0799999999999997E-2</v>
      </c>
      <c r="X59" s="168">
        <v>0.10680000000000001</v>
      </c>
      <c r="Y59" s="169">
        <v>3.7212999999999999E-3</v>
      </c>
      <c r="Z59" s="169">
        <v>1.66E-2</v>
      </c>
      <c r="AA59" s="169">
        <v>3.8199999999999998E-2</v>
      </c>
      <c r="AB59" s="169">
        <v>1.8224000000000001E-3</v>
      </c>
      <c r="AC59" s="168">
        <v>1.34E-2</v>
      </c>
      <c r="AD59" s="169">
        <v>8.6163000000000003E-3</v>
      </c>
      <c r="AE59" s="169">
        <v>1.14E-2</v>
      </c>
      <c r="AF59" s="169">
        <v>1.8200000000000001E-2</v>
      </c>
      <c r="AG59" s="169">
        <v>1.52E-2</v>
      </c>
      <c r="AI59" s="170">
        <v>48.209699999999998</v>
      </c>
      <c r="AJ59" s="171">
        <v>64.288499999999999</v>
      </c>
      <c r="AK59" s="171">
        <v>100</v>
      </c>
      <c r="AL59" s="171">
        <v>52.626899999999999</v>
      </c>
      <c r="AM59" s="97">
        <v>89.356700000000004</v>
      </c>
      <c r="AN59" s="96">
        <v>3.7766999999999999</v>
      </c>
      <c r="AO59" s="97">
        <v>17.6997</v>
      </c>
      <c r="AP59" s="97">
        <v>64.590100000000007</v>
      </c>
      <c r="AQ59" s="97">
        <v>100</v>
      </c>
      <c r="AR59" s="97">
        <v>7.5414000000000003</v>
      </c>
      <c r="AS59" s="82">
        <f>5/5</f>
        <v>1</v>
      </c>
      <c r="AT59" s="54" t="s">
        <v>3295</v>
      </c>
      <c r="AU59" s="54" t="s">
        <v>3338</v>
      </c>
      <c r="AV59" s="54" t="s">
        <v>3285</v>
      </c>
      <c r="AW59" s="54" t="s">
        <v>2873</v>
      </c>
      <c r="AX59" s="54" t="s">
        <v>2872</v>
      </c>
      <c r="AY59" s="54" t="s">
        <v>3295</v>
      </c>
      <c r="AZ59" s="54" t="s">
        <v>3313</v>
      </c>
      <c r="BA59" s="83" t="s">
        <v>3311</v>
      </c>
      <c r="BB59" s="54" t="s">
        <v>2882</v>
      </c>
      <c r="BC59" s="54" t="s">
        <v>2881</v>
      </c>
      <c r="BD59" s="55" t="s">
        <v>2881</v>
      </c>
      <c r="BE59" s="55" t="s">
        <v>2881</v>
      </c>
      <c r="BF59" s="82" t="s">
        <v>2891</v>
      </c>
      <c r="BG59" s="55" t="s">
        <v>2873</v>
      </c>
      <c r="BH59" s="55" t="s">
        <v>3295</v>
      </c>
      <c r="BI59" s="55" t="s">
        <v>2891</v>
      </c>
      <c r="BJ59" s="55" t="s">
        <v>2881</v>
      </c>
      <c r="BK59" s="52"/>
      <c r="BL59" s="220" t="s">
        <v>5445</v>
      </c>
      <c r="BM59" s="220" t="s">
        <v>2922</v>
      </c>
      <c r="BN59" s="55" t="s">
        <v>2913</v>
      </c>
      <c r="BP59" s="54" t="s">
        <v>2023</v>
      </c>
      <c r="BQ59" s="54" t="s">
        <v>44</v>
      </c>
      <c r="BR59" s="220">
        <v>10</v>
      </c>
      <c r="BS59" s="220" t="s">
        <v>5446</v>
      </c>
      <c r="BT59" s="220" t="s">
        <v>2921</v>
      </c>
      <c r="BU59" s="220" t="s">
        <v>2920</v>
      </c>
      <c r="BV59" s="54" t="s">
        <v>2887</v>
      </c>
      <c r="BW59" s="220" t="s">
        <v>2919</v>
      </c>
      <c r="BX59" s="54" t="s">
        <v>2918</v>
      </c>
      <c r="BY59" s="220">
        <v>6</v>
      </c>
      <c r="BZ59" s="220" t="s">
        <v>2868</v>
      </c>
    </row>
    <row r="60" spans="1:79" ht="18.75" customHeight="1" x14ac:dyDescent="0.2">
      <c r="A60" s="53" t="s">
        <v>232</v>
      </c>
      <c r="B60" t="s">
        <v>2678</v>
      </c>
      <c r="C60" s="19">
        <v>1152</v>
      </c>
      <c r="D60" s="9" t="s">
        <v>5337</v>
      </c>
      <c r="E60" s="20">
        <f t="shared" si="6"/>
        <v>1</v>
      </c>
      <c r="F60" s="19">
        <f t="shared" si="7"/>
        <v>1</v>
      </c>
      <c r="G60" s="19">
        <f t="shared" si="8"/>
        <v>1</v>
      </c>
      <c r="H60" s="19">
        <f t="shared" si="9"/>
        <v>1</v>
      </c>
      <c r="I60" s="81">
        <v>3.9746000000000001</v>
      </c>
      <c r="J60" s="102">
        <v>0.19919999999999999</v>
      </c>
      <c r="K60" s="102">
        <v>7.4899999999999994E-2</v>
      </c>
      <c r="L60" s="102">
        <v>0.43390000000000001</v>
      </c>
      <c r="M60" s="102">
        <v>7.5600000000000001E-2</v>
      </c>
      <c r="N60" s="107">
        <f t="shared" si="10"/>
        <v>66.126656848306325</v>
      </c>
      <c r="O60" s="108">
        <f t="shared" si="11"/>
        <v>28.131313131313128</v>
      </c>
      <c r="P60" s="108">
        <f t="shared" si="12"/>
        <v>19.463087248322147</v>
      </c>
      <c r="Q60" s="108">
        <f t="shared" si="13"/>
        <v>36.715282181357004</v>
      </c>
      <c r="R60" s="108">
        <f t="shared" si="14"/>
        <v>4.2216068642745714</v>
      </c>
      <c r="S60" s="166">
        <v>4.4900000000000002E-2</v>
      </c>
      <c r="T60" s="167">
        <v>5.57E-2</v>
      </c>
      <c r="U60" s="167">
        <v>2.3199999999999998E-2</v>
      </c>
      <c r="V60" s="167">
        <v>5.79E-2</v>
      </c>
      <c r="W60" s="167">
        <v>5.4121000000000004E-3</v>
      </c>
      <c r="X60" s="168">
        <v>9.8599999999999993E-2</v>
      </c>
      <c r="Y60" s="169">
        <v>3.7667E-3</v>
      </c>
      <c r="Z60" s="169">
        <v>4.0134000000000003E-3</v>
      </c>
      <c r="AA60" s="169">
        <v>6.4108000000000004E-3</v>
      </c>
      <c r="AB60" s="169">
        <v>3.8836999999999999E-3</v>
      </c>
      <c r="AC60" s="168">
        <v>2.0341999999999999E-3</v>
      </c>
      <c r="AD60" s="169">
        <v>4.2148000000000003E-3</v>
      </c>
      <c r="AE60" s="169">
        <v>1.3531999999999999E-3</v>
      </c>
      <c r="AF60" s="169">
        <v>6.4053000000000001E-3</v>
      </c>
      <c r="AG60" s="169">
        <v>2.1442E-4</v>
      </c>
      <c r="AI60" s="170">
        <v>97.041399999999996</v>
      </c>
      <c r="AJ60" s="171">
        <v>40.489600000000003</v>
      </c>
      <c r="AK60" s="171">
        <v>100</v>
      </c>
      <c r="AL60" s="171">
        <v>78.7697</v>
      </c>
      <c r="AM60" s="97">
        <v>9.6321999999999992</v>
      </c>
      <c r="AN60" s="96">
        <v>5.0191999999999997</v>
      </c>
      <c r="AO60" s="97">
        <v>1.8894</v>
      </c>
      <c r="AP60" s="97">
        <v>10.9213</v>
      </c>
      <c r="AQ60" s="97">
        <v>100</v>
      </c>
      <c r="AR60" s="97">
        <v>1.901</v>
      </c>
      <c r="AS60" s="82">
        <f>5/5</f>
        <v>1</v>
      </c>
      <c r="AT60" s="54" t="s">
        <v>3295</v>
      </c>
      <c r="AU60" s="54" t="s">
        <v>3337</v>
      </c>
      <c r="AV60" s="54" t="s">
        <v>3285</v>
      </c>
      <c r="AW60" s="54" t="s">
        <v>2873</v>
      </c>
      <c r="AX60" s="54" t="s">
        <v>2872</v>
      </c>
      <c r="AY60" s="54" t="s">
        <v>3295</v>
      </c>
      <c r="AZ60" s="54" t="s">
        <v>3313</v>
      </c>
      <c r="BA60" s="83" t="s">
        <v>3295</v>
      </c>
      <c r="BB60" s="54" t="s">
        <v>3293</v>
      </c>
      <c r="BC60" s="54" t="s">
        <v>2881</v>
      </c>
      <c r="BD60" s="55" t="s">
        <v>2890</v>
      </c>
      <c r="BE60" s="55" t="s">
        <v>2881</v>
      </c>
      <c r="BF60" s="82" t="s">
        <v>3285</v>
      </c>
      <c r="BG60" s="55" t="s">
        <v>2873</v>
      </c>
      <c r="BH60" s="55" t="s">
        <v>3295</v>
      </c>
      <c r="BI60" s="55" t="s">
        <v>2891</v>
      </c>
      <c r="BJ60" s="55" t="s">
        <v>2881</v>
      </c>
      <c r="BK60" s="52"/>
      <c r="BL60" s="220" t="s">
        <v>5447</v>
      </c>
      <c r="BM60" s="220" t="s">
        <v>232</v>
      </c>
      <c r="BN60" s="55" t="s">
        <v>2913</v>
      </c>
      <c r="BP60" s="54" t="s">
        <v>2023</v>
      </c>
      <c r="BQ60" s="54" t="s">
        <v>44</v>
      </c>
      <c r="BR60" s="220">
        <v>10</v>
      </c>
      <c r="BS60" s="220" t="s">
        <v>5448</v>
      </c>
      <c r="BT60" s="220" t="s">
        <v>2921</v>
      </c>
      <c r="BU60" s="220" t="s">
        <v>2920</v>
      </c>
      <c r="BV60" s="54" t="s">
        <v>2887</v>
      </c>
      <c r="BW60" s="220" t="s">
        <v>2927</v>
      </c>
      <c r="BX60" s="54" t="s">
        <v>2926</v>
      </c>
      <c r="BY60" s="220">
        <v>1</v>
      </c>
      <c r="BZ60" s="220" t="s">
        <v>2868</v>
      </c>
    </row>
    <row r="61" spans="1:79" ht="18.75" customHeight="1" x14ac:dyDescent="0.2">
      <c r="A61" s="53" t="s">
        <v>2925</v>
      </c>
      <c r="B61" t="s">
        <v>2678</v>
      </c>
      <c r="C61" s="19">
        <v>1152</v>
      </c>
      <c r="D61" s="9" t="s">
        <v>5337</v>
      </c>
      <c r="E61" s="20">
        <f t="shared" si="6"/>
        <v>1</v>
      </c>
      <c r="F61" s="19" t="str">
        <f t="shared" si="7"/>
        <v/>
      </c>
      <c r="G61" s="19">
        <f t="shared" si="8"/>
        <v>1</v>
      </c>
      <c r="H61" s="19" t="str">
        <f t="shared" si="9"/>
        <v/>
      </c>
      <c r="I61" s="81">
        <v>3.3037000000000001</v>
      </c>
      <c r="J61" s="102">
        <v>0</v>
      </c>
      <c r="K61" s="102">
        <v>0.31480000000000002</v>
      </c>
      <c r="L61" s="102">
        <v>0.10290000000000001</v>
      </c>
      <c r="M61" s="102">
        <v>0</v>
      </c>
      <c r="N61" s="107">
        <f t="shared" si="10"/>
        <v>65.684830633284236</v>
      </c>
      <c r="O61" s="108">
        <f t="shared" si="11"/>
        <v>0</v>
      </c>
      <c r="P61" s="108">
        <f t="shared" si="12"/>
        <v>13.422818791946309</v>
      </c>
      <c r="Q61" s="108">
        <f t="shared" si="13"/>
        <v>31.325301204819279</v>
      </c>
      <c r="R61" s="108">
        <f t="shared" si="14"/>
        <v>0</v>
      </c>
      <c r="S61" s="166">
        <v>4.4600000000000001E-2</v>
      </c>
      <c r="T61" s="167">
        <v>0</v>
      </c>
      <c r="U61" s="167">
        <v>1.6E-2</v>
      </c>
      <c r="V61" s="167">
        <v>4.9399999999999999E-2</v>
      </c>
      <c r="W61" s="167">
        <v>0</v>
      </c>
      <c r="X61" s="168">
        <v>0.21629999999999999</v>
      </c>
      <c r="Y61" s="169">
        <v>0</v>
      </c>
      <c r="Z61" s="169">
        <v>5.4699999999999999E-2</v>
      </c>
      <c r="AA61" s="169">
        <v>5.0667000000000004E-3</v>
      </c>
      <c r="AB61" s="169">
        <v>0</v>
      </c>
      <c r="AC61" s="168">
        <v>2.8286000000000001E-3</v>
      </c>
      <c r="AD61" s="169">
        <v>0</v>
      </c>
      <c r="AE61" s="169">
        <v>2.2747000000000002E-3</v>
      </c>
      <c r="AF61" s="169">
        <v>5.8495999999999999E-3</v>
      </c>
      <c r="AG61" s="169">
        <v>0</v>
      </c>
      <c r="AI61" s="170">
        <v>0</v>
      </c>
      <c r="AJ61" s="171">
        <v>32.319800000000001</v>
      </c>
      <c r="AK61" s="171">
        <v>100</v>
      </c>
      <c r="AL61" s="171">
        <v>91.538399999999996</v>
      </c>
      <c r="AM61" s="97">
        <v>0</v>
      </c>
      <c r="AN61" s="96">
        <v>0</v>
      </c>
      <c r="AO61" s="97">
        <v>9.7460000000000004</v>
      </c>
      <c r="AP61" s="97">
        <v>3.1238999999999999</v>
      </c>
      <c r="AQ61" s="97">
        <v>100</v>
      </c>
      <c r="AR61" s="97">
        <v>0</v>
      </c>
      <c r="AS61" s="82">
        <f>3/5</f>
        <v>0.6</v>
      </c>
      <c r="AT61" s="54" t="s">
        <v>3295</v>
      </c>
      <c r="AU61" s="54" t="s">
        <v>3310</v>
      </c>
      <c r="AW61" s="54" t="s">
        <v>2873</v>
      </c>
      <c r="AX61" s="54" t="s">
        <v>2872</v>
      </c>
      <c r="AY61" s="54" t="s">
        <v>3295</v>
      </c>
      <c r="BA61" s="83" t="s">
        <v>3295</v>
      </c>
      <c r="BB61" s="54" t="s">
        <v>2882</v>
      </c>
      <c r="BC61" s="54" t="s">
        <v>2881</v>
      </c>
      <c r="BD61" s="55" t="s">
        <v>2890</v>
      </c>
      <c r="BE61" s="55" t="s">
        <v>2881</v>
      </c>
      <c r="BF61" s="82" t="s">
        <v>2891</v>
      </c>
      <c r="BG61" s="55" t="s">
        <v>2891</v>
      </c>
      <c r="BH61" s="55" t="s">
        <v>3295</v>
      </c>
      <c r="BI61" s="55" t="s">
        <v>2891</v>
      </c>
      <c r="BJ61" s="55" t="s">
        <v>2881</v>
      </c>
      <c r="BK61" s="52"/>
      <c r="BL61" s="220" t="s">
        <v>5449</v>
      </c>
      <c r="BM61" s="220" t="s">
        <v>2925</v>
      </c>
      <c r="BN61" s="55" t="s">
        <v>2913</v>
      </c>
      <c r="BP61" s="54" t="s">
        <v>2023</v>
      </c>
      <c r="BQ61" s="54" t="s">
        <v>44</v>
      </c>
      <c r="BR61" s="220">
        <v>10</v>
      </c>
      <c r="BS61" s="220" t="s">
        <v>5450</v>
      </c>
      <c r="BT61" s="220" t="s">
        <v>2921</v>
      </c>
      <c r="BU61" s="220" t="s">
        <v>2920</v>
      </c>
      <c r="BV61" s="54" t="s">
        <v>2887</v>
      </c>
      <c r="BW61" s="220" t="s">
        <v>2924</v>
      </c>
      <c r="BX61" s="54" t="s">
        <v>2923</v>
      </c>
      <c r="BY61" s="220">
        <v>1</v>
      </c>
      <c r="BZ61" s="220" t="s">
        <v>2868</v>
      </c>
    </row>
    <row r="62" spans="1:79" ht="18.75" customHeight="1" x14ac:dyDescent="0.2">
      <c r="A62" s="53" t="s">
        <v>160</v>
      </c>
      <c r="B62" t="s">
        <v>583</v>
      </c>
      <c r="C62" s="19">
        <v>1320</v>
      </c>
      <c r="D62" s="9" t="s">
        <v>5337</v>
      </c>
      <c r="E62" s="20">
        <f t="shared" si="6"/>
        <v>1</v>
      </c>
      <c r="F62" s="19" t="str">
        <f t="shared" si="7"/>
        <v/>
      </c>
      <c r="G62" s="19">
        <f t="shared" si="8"/>
        <v>1</v>
      </c>
      <c r="H62" s="19" t="str">
        <f t="shared" si="9"/>
        <v/>
      </c>
      <c r="I62" s="81">
        <v>0.13880000000000001</v>
      </c>
      <c r="J62" s="102">
        <v>0</v>
      </c>
      <c r="K62" s="102">
        <v>0</v>
      </c>
      <c r="L62" s="102">
        <v>0.13120000000000001</v>
      </c>
      <c r="M62" s="102">
        <v>0</v>
      </c>
      <c r="N62" s="107">
        <f t="shared" si="10"/>
        <v>29.307805596465393</v>
      </c>
      <c r="O62" s="108">
        <f t="shared" si="11"/>
        <v>0</v>
      </c>
      <c r="P62" s="108">
        <f t="shared" si="12"/>
        <v>0</v>
      </c>
      <c r="Q62" s="108">
        <f t="shared" si="13"/>
        <v>28.154724159797084</v>
      </c>
      <c r="R62" s="108">
        <f t="shared" si="14"/>
        <v>0</v>
      </c>
      <c r="S62" s="166">
        <v>1.9900000000000001E-2</v>
      </c>
      <c r="T62" s="167">
        <v>0</v>
      </c>
      <c r="U62" s="167">
        <v>0</v>
      </c>
      <c r="V62" s="167">
        <v>4.4400000000000002E-2</v>
      </c>
      <c r="W62" s="167">
        <v>0</v>
      </c>
      <c r="X62" s="168">
        <v>1.17E-2</v>
      </c>
      <c r="Y62" s="169">
        <v>0</v>
      </c>
      <c r="Z62" s="169">
        <v>0</v>
      </c>
      <c r="AA62" s="169">
        <v>6.5833999999999997E-3</v>
      </c>
      <c r="AB62" s="169">
        <v>0</v>
      </c>
      <c r="AC62" s="168">
        <v>7.8386999999999999E-4</v>
      </c>
      <c r="AD62" s="169">
        <v>0</v>
      </c>
      <c r="AE62" s="169">
        <v>0</v>
      </c>
      <c r="AF62" s="169">
        <v>3.8920000000000001E-3</v>
      </c>
      <c r="AG62" s="169">
        <v>0</v>
      </c>
      <c r="AI62" s="170">
        <v>0</v>
      </c>
      <c r="AJ62" s="171">
        <v>0</v>
      </c>
      <c r="AK62" s="171">
        <v>100</v>
      </c>
      <c r="AL62" s="171">
        <v>45.390300000000003</v>
      </c>
      <c r="AM62" s="97">
        <v>0</v>
      </c>
      <c r="AN62" s="96">
        <v>0</v>
      </c>
      <c r="AO62" s="97">
        <v>0</v>
      </c>
      <c r="AP62" s="97">
        <v>95.496600000000001</v>
      </c>
      <c r="AQ62" s="97">
        <v>100</v>
      </c>
      <c r="AR62" s="97">
        <v>0</v>
      </c>
      <c r="AS62" s="82">
        <f>2/5</f>
        <v>0.4</v>
      </c>
      <c r="AT62" s="54" t="s">
        <v>3302</v>
      </c>
      <c r="AU62" s="54" t="s">
        <v>3303</v>
      </c>
      <c r="AX62" s="54" t="s">
        <v>2872</v>
      </c>
      <c r="AY62" s="54" t="s">
        <v>3295</v>
      </c>
      <c r="BA62" s="83" t="s">
        <v>3295</v>
      </c>
      <c r="BB62" s="54" t="s">
        <v>2882</v>
      </c>
      <c r="BC62" s="54" t="s">
        <v>2881</v>
      </c>
      <c r="BD62" s="55" t="s">
        <v>2881</v>
      </c>
      <c r="BE62" s="55" t="s">
        <v>2881</v>
      </c>
      <c r="BF62" s="82" t="s">
        <v>3285</v>
      </c>
      <c r="BG62" s="55" t="s">
        <v>2873</v>
      </c>
      <c r="BH62" s="55" t="s">
        <v>3295</v>
      </c>
      <c r="BI62" s="55" t="s">
        <v>3313</v>
      </c>
      <c r="BJ62" s="55" t="s">
        <v>2881</v>
      </c>
      <c r="BK62" s="52"/>
      <c r="BL62" s="220" t="s">
        <v>5451</v>
      </c>
      <c r="BM62" s="220" t="s">
        <v>160</v>
      </c>
      <c r="BN62" s="55" t="s">
        <v>15</v>
      </c>
      <c r="BP62" s="54" t="s">
        <v>248</v>
      </c>
      <c r="BQ62" s="54" t="s">
        <v>44</v>
      </c>
      <c r="BR62" s="220">
        <v>100</v>
      </c>
      <c r="BS62" s="220" t="s">
        <v>5452</v>
      </c>
      <c r="BT62" s="220" t="s">
        <v>2871</v>
      </c>
      <c r="BU62" s="220">
        <v>2584</v>
      </c>
      <c r="BV62" s="54" t="s">
        <v>2887</v>
      </c>
      <c r="BW62" s="220" t="s">
        <v>3093</v>
      </c>
      <c r="BX62" s="54" t="s">
        <v>3092</v>
      </c>
      <c r="BY62" s="220">
        <v>1</v>
      </c>
      <c r="BZ62" s="220" t="s">
        <v>2868</v>
      </c>
    </row>
    <row r="63" spans="1:79" ht="18.75" customHeight="1" x14ac:dyDescent="0.2">
      <c r="A63" s="53" t="s">
        <v>161</v>
      </c>
      <c r="B63" t="s">
        <v>583</v>
      </c>
      <c r="C63" s="19">
        <v>1320</v>
      </c>
      <c r="D63" s="9" t="s">
        <v>5337</v>
      </c>
      <c r="E63" s="20">
        <f t="shared" si="6"/>
        <v>1</v>
      </c>
      <c r="F63" s="19">
        <f t="shared" si="7"/>
        <v>1</v>
      </c>
      <c r="G63" s="19">
        <f t="shared" si="8"/>
        <v>1</v>
      </c>
      <c r="H63" s="19" t="str">
        <f t="shared" si="9"/>
        <v/>
      </c>
      <c r="I63" s="81">
        <v>0.52969999999999995</v>
      </c>
      <c r="J63" s="102">
        <v>0.22770000000000001</v>
      </c>
      <c r="K63" s="102">
        <v>0</v>
      </c>
      <c r="L63" s="102">
        <v>0.1321</v>
      </c>
      <c r="M63" s="102">
        <v>0</v>
      </c>
      <c r="N63" s="107">
        <f t="shared" si="10"/>
        <v>64.06480117820324</v>
      </c>
      <c r="O63" s="108">
        <f t="shared" si="11"/>
        <v>21.01010101010101</v>
      </c>
      <c r="P63" s="108">
        <f t="shared" si="12"/>
        <v>0</v>
      </c>
      <c r="Q63" s="108">
        <f t="shared" si="13"/>
        <v>21.813570069752693</v>
      </c>
      <c r="R63" s="108">
        <f t="shared" si="14"/>
        <v>0</v>
      </c>
      <c r="S63" s="166">
        <v>4.3499999999999997E-2</v>
      </c>
      <c r="T63" s="167">
        <v>4.1599999999999998E-2</v>
      </c>
      <c r="U63" s="167">
        <v>0</v>
      </c>
      <c r="V63" s="167">
        <v>3.44E-2</v>
      </c>
      <c r="W63" s="167">
        <v>0</v>
      </c>
      <c r="X63" s="168">
        <v>3.9399999999999998E-2</v>
      </c>
      <c r="Y63" s="169">
        <v>3.1300000000000001E-2</v>
      </c>
      <c r="Z63" s="169">
        <v>0</v>
      </c>
      <c r="AA63" s="169">
        <v>3.0024000000000001E-3</v>
      </c>
      <c r="AB63" s="169">
        <v>0</v>
      </c>
      <c r="AC63" s="168">
        <v>9.6666999999999999E-4</v>
      </c>
      <c r="AD63" s="169">
        <v>2.2101E-3</v>
      </c>
      <c r="AE63" s="169">
        <v>0</v>
      </c>
      <c r="AF63" s="169">
        <v>2.7763000000000002E-3</v>
      </c>
      <c r="AG63" s="169">
        <v>0</v>
      </c>
      <c r="AI63" s="170">
        <v>96.04</v>
      </c>
      <c r="AJ63" s="171">
        <v>0</v>
      </c>
      <c r="AK63" s="171">
        <v>79.33</v>
      </c>
      <c r="AL63" s="171">
        <v>100</v>
      </c>
      <c r="AM63" s="97">
        <v>0</v>
      </c>
      <c r="AN63" s="96">
        <v>42.599800000000002</v>
      </c>
      <c r="AO63" s="97">
        <v>0</v>
      </c>
      <c r="AP63" s="97">
        <v>25.1249</v>
      </c>
      <c r="AQ63" s="97">
        <v>100</v>
      </c>
      <c r="AR63" s="97">
        <v>0</v>
      </c>
      <c r="AS63" s="82">
        <f>3/5</f>
        <v>0.6</v>
      </c>
      <c r="AT63" s="54" t="s">
        <v>3295</v>
      </c>
      <c r="AU63" s="54" t="s">
        <v>3304</v>
      </c>
      <c r="AV63" s="54" t="s">
        <v>3285</v>
      </c>
      <c r="AX63" s="54" t="s">
        <v>2872</v>
      </c>
      <c r="AY63" s="54" t="s">
        <v>3295</v>
      </c>
      <c r="BA63" s="83" t="s">
        <v>3295</v>
      </c>
      <c r="BB63" s="54" t="s">
        <v>2882</v>
      </c>
      <c r="BC63" s="54" t="s">
        <v>2881</v>
      </c>
      <c r="BD63" s="55" t="s">
        <v>2890</v>
      </c>
      <c r="BE63" s="55" t="s">
        <v>2881</v>
      </c>
      <c r="BF63" s="82" t="s">
        <v>3285</v>
      </c>
      <c r="BG63" s="55" t="s">
        <v>2873</v>
      </c>
      <c r="BH63" s="55" t="s">
        <v>3295</v>
      </c>
      <c r="BI63" s="55" t="s">
        <v>2891</v>
      </c>
      <c r="BJ63" s="55" t="s">
        <v>2881</v>
      </c>
      <c r="BK63" s="52"/>
      <c r="BL63" s="220" t="s">
        <v>5453</v>
      </c>
      <c r="BM63" s="220" t="s">
        <v>161</v>
      </c>
      <c r="BN63" s="55" t="s">
        <v>15</v>
      </c>
      <c r="BP63" s="54" t="s">
        <v>248</v>
      </c>
      <c r="BQ63" s="54" t="s">
        <v>44</v>
      </c>
      <c r="BR63" s="220">
        <v>100</v>
      </c>
      <c r="BS63" s="220" t="s">
        <v>5454</v>
      </c>
      <c r="BT63" s="220" t="s">
        <v>2871</v>
      </c>
      <c r="BU63" s="220">
        <v>2584</v>
      </c>
      <c r="BV63" s="54" t="s">
        <v>2887</v>
      </c>
      <c r="BW63" s="220" t="s">
        <v>3091</v>
      </c>
      <c r="BX63" s="54" t="s">
        <v>3090</v>
      </c>
      <c r="BY63" s="220">
        <v>11</v>
      </c>
      <c r="BZ63" s="220" t="s">
        <v>2868</v>
      </c>
      <c r="CA63" s="54" t="s">
        <v>3087</v>
      </c>
    </row>
    <row r="64" spans="1:79" ht="18.75" customHeight="1" x14ac:dyDescent="0.2">
      <c r="A64" s="53" t="s">
        <v>162</v>
      </c>
      <c r="B64" t="s">
        <v>583</v>
      </c>
      <c r="C64" s="19">
        <v>1320</v>
      </c>
      <c r="D64" s="9" t="s">
        <v>5337</v>
      </c>
      <c r="E64" s="20">
        <f t="shared" si="6"/>
        <v>1</v>
      </c>
      <c r="F64" s="19" t="str">
        <f t="shared" si="7"/>
        <v/>
      </c>
      <c r="G64" s="19">
        <f t="shared" si="8"/>
        <v>1</v>
      </c>
      <c r="H64" s="19" t="str">
        <f t="shared" si="9"/>
        <v/>
      </c>
      <c r="I64" s="81">
        <v>0.15029999999999999</v>
      </c>
      <c r="J64" s="102">
        <v>0</v>
      </c>
      <c r="K64" s="102">
        <v>9.6600000000000005E-2</v>
      </c>
      <c r="L64" s="102">
        <v>0.15479999999999999</v>
      </c>
      <c r="M64" s="102">
        <v>0</v>
      </c>
      <c r="N64" s="107">
        <f t="shared" si="10"/>
        <v>0</v>
      </c>
      <c r="O64" s="108">
        <f t="shared" si="11"/>
        <v>0</v>
      </c>
      <c r="P64" s="108">
        <f t="shared" si="12"/>
        <v>2.6845637583892619</v>
      </c>
      <c r="Q64" s="108">
        <f t="shared" si="13"/>
        <v>14.457831325301203</v>
      </c>
      <c r="R64" s="108">
        <f t="shared" si="14"/>
        <v>0</v>
      </c>
      <c r="S64" s="166">
        <v>0</v>
      </c>
      <c r="T64" s="167">
        <v>0</v>
      </c>
      <c r="U64" s="167">
        <v>3.2000000000000002E-3</v>
      </c>
      <c r="V64" s="167">
        <v>2.2800000000000001E-2</v>
      </c>
      <c r="W64" s="167">
        <v>0</v>
      </c>
      <c r="X64" s="168">
        <v>2.5000000000000001E-3</v>
      </c>
      <c r="Y64" s="169">
        <v>0</v>
      </c>
      <c r="Z64" s="169">
        <v>2.1600000000000001E-2</v>
      </c>
      <c r="AA64" s="169">
        <v>2.07E-2</v>
      </c>
      <c r="AB64" s="169">
        <v>0</v>
      </c>
      <c r="AC64" s="168">
        <v>0</v>
      </c>
      <c r="AD64" s="169">
        <v>0</v>
      </c>
      <c r="AE64" s="169">
        <v>5.9999999999999897E-4</v>
      </c>
      <c r="AF64" s="169">
        <v>1.4E-3</v>
      </c>
      <c r="AG64" s="169">
        <v>0</v>
      </c>
      <c r="AI64" s="170">
        <v>0</v>
      </c>
      <c r="AJ64" s="171">
        <v>10.53</v>
      </c>
      <c r="AK64" s="171">
        <v>19.55</v>
      </c>
      <c r="AL64" s="171">
        <v>100</v>
      </c>
      <c r="AM64" s="97">
        <v>0</v>
      </c>
      <c r="AN64" s="96">
        <v>0</v>
      </c>
      <c r="AO64" s="97">
        <v>62.42</v>
      </c>
      <c r="AP64" s="97">
        <v>100</v>
      </c>
      <c r="AQ64" s="97">
        <v>97.1</v>
      </c>
      <c r="AR64" s="97">
        <v>0</v>
      </c>
      <c r="AS64" s="82">
        <f>3/5</f>
        <v>0.6</v>
      </c>
      <c r="AT64" s="54" t="s">
        <v>3302</v>
      </c>
      <c r="AU64" s="54" t="s">
        <v>3305</v>
      </c>
      <c r="AW64" s="54" t="s">
        <v>2873</v>
      </c>
      <c r="AX64" s="54" t="s">
        <v>2872</v>
      </c>
      <c r="AY64" s="54" t="s">
        <v>3295</v>
      </c>
      <c r="BA64" s="83" t="s">
        <v>3295</v>
      </c>
      <c r="BB64" s="54" t="s">
        <v>2882</v>
      </c>
      <c r="BC64" s="54" t="s">
        <v>2881</v>
      </c>
      <c r="BD64" s="55" t="s">
        <v>2881</v>
      </c>
      <c r="BE64" s="55" t="s">
        <v>2881</v>
      </c>
      <c r="BF64" s="82" t="s">
        <v>2891</v>
      </c>
      <c r="BG64" s="55" t="s">
        <v>2891</v>
      </c>
      <c r="BH64" s="55" t="s">
        <v>3295</v>
      </c>
      <c r="BI64" s="55" t="s">
        <v>2891</v>
      </c>
      <c r="BJ64" s="55" t="s">
        <v>2881</v>
      </c>
      <c r="BK64" s="52"/>
      <c r="BL64" s="220" t="s">
        <v>5455</v>
      </c>
      <c r="BM64" s="220" t="s">
        <v>162</v>
      </c>
      <c r="BN64" s="55" t="s">
        <v>15</v>
      </c>
      <c r="BP64" s="54" t="s">
        <v>248</v>
      </c>
      <c r="BQ64" s="54" t="s">
        <v>44</v>
      </c>
      <c r="BR64" s="220">
        <v>100</v>
      </c>
      <c r="BS64" s="220" t="s">
        <v>5456</v>
      </c>
      <c r="BT64" s="220" t="s">
        <v>2871</v>
      </c>
      <c r="BU64" s="220">
        <v>2584</v>
      </c>
      <c r="BV64" s="54" t="s">
        <v>2887</v>
      </c>
      <c r="BW64" s="220" t="s">
        <v>3089</v>
      </c>
      <c r="BX64" s="54" t="s">
        <v>3088</v>
      </c>
      <c r="BY64" s="220">
        <v>6</v>
      </c>
      <c r="BZ64" s="220" t="s">
        <v>2868</v>
      </c>
      <c r="CA64" s="54" t="s">
        <v>3087</v>
      </c>
    </row>
    <row r="65" spans="1:79" ht="18.75" customHeight="1" x14ac:dyDescent="0.2">
      <c r="A65" s="99" t="s">
        <v>163</v>
      </c>
      <c r="B65" t="s">
        <v>583</v>
      </c>
      <c r="C65" s="19">
        <v>1320</v>
      </c>
      <c r="D65" s="9" t="s">
        <v>5337</v>
      </c>
      <c r="E65" s="20">
        <f t="shared" si="6"/>
        <v>1</v>
      </c>
      <c r="F65" s="19" t="str">
        <f t="shared" si="7"/>
        <v/>
      </c>
      <c r="G65" s="19">
        <f t="shared" si="8"/>
        <v>1</v>
      </c>
      <c r="H65" s="19" t="str">
        <f t="shared" si="9"/>
        <v/>
      </c>
      <c r="I65" s="81">
        <v>0.46210000000000001</v>
      </c>
      <c r="J65" s="102">
        <v>0</v>
      </c>
      <c r="K65" s="102">
        <v>0</v>
      </c>
      <c r="L65" s="102">
        <v>2.1100000000000001E-2</v>
      </c>
      <c r="M65" s="102">
        <v>0</v>
      </c>
      <c r="N65" s="107">
        <f t="shared" si="10"/>
        <v>12.665684830633284</v>
      </c>
      <c r="O65" s="108">
        <f t="shared" si="11"/>
        <v>0</v>
      </c>
      <c r="P65" s="108">
        <f t="shared" si="12"/>
        <v>0</v>
      </c>
      <c r="Q65" s="108">
        <f t="shared" si="13"/>
        <v>2.4096385542168672</v>
      </c>
      <c r="R65" s="108">
        <f t="shared" si="14"/>
        <v>0</v>
      </c>
      <c r="S65" s="166">
        <v>8.6E-3</v>
      </c>
      <c r="T65" s="167">
        <v>0</v>
      </c>
      <c r="U65" s="167">
        <v>0</v>
      </c>
      <c r="V65" s="167">
        <v>3.8E-3</v>
      </c>
      <c r="W65" s="167">
        <v>0</v>
      </c>
      <c r="X65" s="168">
        <v>1.49E-2</v>
      </c>
      <c r="Y65" s="169">
        <v>0</v>
      </c>
      <c r="Z65" s="169">
        <v>0</v>
      </c>
      <c r="AA65" s="169">
        <v>1.8E-3</v>
      </c>
      <c r="AB65" s="169">
        <v>0</v>
      </c>
      <c r="AC65" s="168">
        <v>1.4E-3</v>
      </c>
      <c r="AD65" s="169">
        <v>0</v>
      </c>
      <c r="AE65" s="169">
        <v>0</v>
      </c>
      <c r="AF65" s="169">
        <v>5.9999999999999897E-4</v>
      </c>
      <c r="AG65" s="169">
        <v>0</v>
      </c>
      <c r="AI65" s="170">
        <v>0</v>
      </c>
      <c r="AJ65" s="171">
        <v>0</v>
      </c>
      <c r="AK65" s="171">
        <v>44.08</v>
      </c>
      <c r="AL65" s="171">
        <v>100</v>
      </c>
      <c r="AM65" s="97">
        <v>0</v>
      </c>
      <c r="AN65" s="96">
        <v>0</v>
      </c>
      <c r="AO65" s="97">
        <v>0</v>
      </c>
      <c r="AP65" s="97">
        <v>5.7737999999999996</v>
      </c>
      <c r="AQ65" s="97">
        <v>100</v>
      </c>
      <c r="AR65" s="97">
        <v>0</v>
      </c>
      <c r="AS65" s="82">
        <f>2/5</f>
        <v>0.4</v>
      </c>
      <c r="AT65" s="54" t="s">
        <v>3295</v>
      </c>
      <c r="AU65" s="54" t="s">
        <v>3300</v>
      </c>
      <c r="AX65" s="54" t="s">
        <v>2872</v>
      </c>
      <c r="AY65" s="54" t="s">
        <v>3295</v>
      </c>
      <c r="BA65" s="83" t="s">
        <v>3295</v>
      </c>
      <c r="BB65" s="54" t="s">
        <v>2882</v>
      </c>
      <c r="BC65" s="54" t="s">
        <v>2881</v>
      </c>
      <c r="BD65" s="55" t="s">
        <v>2890</v>
      </c>
      <c r="BE65" s="55" t="s">
        <v>2881</v>
      </c>
      <c r="BF65" s="82" t="s">
        <v>2891</v>
      </c>
      <c r="BG65" s="55" t="s">
        <v>2891</v>
      </c>
      <c r="BH65" s="55" t="s">
        <v>3295</v>
      </c>
      <c r="BI65" s="55" t="s">
        <v>2891</v>
      </c>
      <c r="BJ65" s="55" t="s">
        <v>2890</v>
      </c>
      <c r="BK65" s="52"/>
      <c r="BL65" s="220" t="s">
        <v>5457</v>
      </c>
      <c r="BM65" s="220" t="s">
        <v>3096</v>
      </c>
      <c r="BN65" s="55" t="s">
        <v>15</v>
      </c>
      <c r="BP65" s="54" t="s">
        <v>248</v>
      </c>
      <c r="BQ65" s="54" t="s">
        <v>44</v>
      </c>
      <c r="BR65" s="220">
        <v>100</v>
      </c>
      <c r="BS65" s="220"/>
      <c r="BT65" s="220" t="s">
        <v>2871</v>
      </c>
      <c r="BU65" s="220">
        <v>2584</v>
      </c>
      <c r="BV65" s="54" t="s">
        <v>2887</v>
      </c>
      <c r="BW65" s="220" t="s">
        <v>3095</v>
      </c>
      <c r="BX65" s="54" t="s">
        <v>3094</v>
      </c>
      <c r="BY65" s="220">
        <v>12</v>
      </c>
      <c r="BZ65" s="220" t="s">
        <v>2868</v>
      </c>
    </row>
    <row r="66" spans="1:79" ht="18.75" customHeight="1" x14ac:dyDescent="0.2">
      <c r="A66" s="99" t="s">
        <v>48</v>
      </c>
      <c r="B66" t="s">
        <v>583</v>
      </c>
      <c r="C66" s="19">
        <v>610</v>
      </c>
      <c r="D66" s="9" t="s">
        <v>5337</v>
      </c>
      <c r="E66" s="20">
        <f t="shared" si="6"/>
        <v>1</v>
      </c>
      <c r="F66" s="19" t="str">
        <f t="shared" si="7"/>
        <v/>
      </c>
      <c r="G66" s="19" t="str">
        <f t="shared" si="8"/>
        <v/>
      </c>
      <c r="H66" s="19" t="str">
        <f t="shared" si="9"/>
        <v/>
      </c>
      <c r="I66" s="81">
        <v>0.31209999999999999</v>
      </c>
      <c r="J66" s="102">
        <v>0</v>
      </c>
      <c r="K66" s="102">
        <v>0</v>
      </c>
      <c r="L66" s="102">
        <v>0</v>
      </c>
      <c r="M66" s="102">
        <v>0</v>
      </c>
      <c r="N66" s="107">
        <f t="shared" ref="N66:N97" si="15">S66/MAX(S$2:S$117)*100</f>
        <v>32.400589101620028</v>
      </c>
      <c r="O66" s="108">
        <f t="shared" ref="O66:O97" si="16">T66/MAX(T$2:T$117)*100</f>
        <v>0</v>
      </c>
      <c r="P66" s="108">
        <f t="shared" ref="P66:P97" si="17">U66/MAX(U$2:U$117)*100</f>
        <v>0</v>
      </c>
      <c r="Q66" s="108">
        <f t="shared" ref="Q66:Q97" si="18">V66/MAX(V$2:V$117)*100</f>
        <v>0</v>
      </c>
      <c r="R66" s="108">
        <f t="shared" ref="R66:R97" si="19">W66/MAX(W$2:W$117)*100</f>
        <v>0</v>
      </c>
      <c r="S66" s="166">
        <v>2.1999999999999999E-2</v>
      </c>
      <c r="T66" s="167">
        <v>0</v>
      </c>
      <c r="U66" s="167">
        <v>0</v>
      </c>
      <c r="V66" s="167">
        <v>0</v>
      </c>
      <c r="W66" s="167">
        <v>0</v>
      </c>
      <c r="X66" s="168">
        <v>2.7400000000000001E-2</v>
      </c>
      <c r="Y66" s="169">
        <v>0</v>
      </c>
      <c r="Z66" s="169">
        <v>0</v>
      </c>
      <c r="AA66" s="169">
        <v>0</v>
      </c>
      <c r="AB66" s="169">
        <v>0</v>
      </c>
      <c r="AC66" s="168">
        <v>2.5208000000000001E-3</v>
      </c>
      <c r="AD66" s="169">
        <v>0</v>
      </c>
      <c r="AE66" s="169">
        <v>0</v>
      </c>
      <c r="AF66" s="169">
        <v>0</v>
      </c>
      <c r="AG66" s="169">
        <v>0</v>
      </c>
      <c r="AI66" s="172">
        <v>0</v>
      </c>
      <c r="AJ66" s="171">
        <v>0</v>
      </c>
      <c r="AK66" s="171">
        <v>0</v>
      </c>
      <c r="AL66" s="171">
        <v>100</v>
      </c>
      <c r="AM66" s="97">
        <v>0</v>
      </c>
      <c r="AN66" s="96">
        <v>0</v>
      </c>
      <c r="AO66" s="97">
        <v>0</v>
      </c>
      <c r="AP66" s="97">
        <v>0</v>
      </c>
      <c r="AQ66" s="97">
        <v>100</v>
      </c>
      <c r="AR66" s="97">
        <v>0</v>
      </c>
      <c r="AS66" s="82">
        <f>1/5</f>
        <v>0.2</v>
      </c>
      <c r="AT66" s="54" t="s">
        <v>3295</v>
      </c>
      <c r="AU66" s="54" t="s">
        <v>3295</v>
      </c>
      <c r="AY66" s="54" t="s">
        <v>3295</v>
      </c>
      <c r="BA66" s="83" t="s">
        <v>3295</v>
      </c>
      <c r="BB66" s="54" t="s">
        <v>2882</v>
      </c>
      <c r="BC66" s="54" t="s">
        <v>2890</v>
      </c>
      <c r="BD66" s="55" t="s">
        <v>2890</v>
      </c>
      <c r="BE66" s="55" t="s">
        <v>2890</v>
      </c>
      <c r="BF66" s="82" t="s">
        <v>2891</v>
      </c>
      <c r="BG66" s="55" t="s">
        <v>2891</v>
      </c>
      <c r="BH66" s="55" t="s">
        <v>3295</v>
      </c>
      <c r="BI66" s="55" t="s">
        <v>2891</v>
      </c>
      <c r="BJ66" s="55" t="s">
        <v>2890</v>
      </c>
      <c r="BK66" s="52"/>
      <c r="BL66" s="220" t="s">
        <v>2673</v>
      </c>
      <c r="BM66" s="220" t="s">
        <v>2982</v>
      </c>
      <c r="BN66" s="55" t="s">
        <v>15</v>
      </c>
      <c r="BP66" s="54" t="s">
        <v>2981</v>
      </c>
      <c r="BQ66" s="54" t="s">
        <v>2980</v>
      </c>
      <c r="BR66" s="220">
        <v>100</v>
      </c>
      <c r="BS66" s="220" t="s">
        <v>5458</v>
      </c>
      <c r="BT66" s="220" t="s">
        <v>2921</v>
      </c>
      <c r="BU66" s="220" t="s">
        <v>2979</v>
      </c>
      <c r="BV66" s="54" t="s">
        <v>2870</v>
      </c>
      <c r="BW66" s="220" t="s">
        <v>2869</v>
      </c>
      <c r="BX66" s="54" t="s">
        <v>2978</v>
      </c>
      <c r="BY66" s="220">
        <v>12</v>
      </c>
      <c r="BZ66" s="220" t="s">
        <v>2868</v>
      </c>
    </row>
    <row r="67" spans="1:79" ht="18.75" customHeight="1" x14ac:dyDescent="0.2">
      <c r="A67" s="53" t="s">
        <v>50</v>
      </c>
      <c r="B67" t="s">
        <v>583</v>
      </c>
      <c r="C67" s="19">
        <v>612</v>
      </c>
      <c r="D67" s="9" t="s">
        <v>5337</v>
      </c>
      <c r="E67" s="20" t="str">
        <f t="shared" ref="E67:E117" si="20">IF(I67&gt;0,1,"")</f>
        <v/>
      </c>
      <c r="F67" s="19">
        <f t="shared" ref="F67:F117" si="21">IF(J67&gt;0,1,"")</f>
        <v>1</v>
      </c>
      <c r="G67" s="19">
        <f t="shared" ref="G67:G117" si="22">IF(SUM(K67:L67)&gt;0,1,"")</f>
        <v>1</v>
      </c>
      <c r="H67" s="19">
        <f t="shared" ref="H67:H117" si="23">IF(M67&gt;0,1,"")</f>
        <v>1</v>
      </c>
      <c r="I67" s="81">
        <v>0</v>
      </c>
      <c r="J67" s="102">
        <v>7.85E-2</v>
      </c>
      <c r="K67" s="102">
        <v>4.5693000000000001</v>
      </c>
      <c r="L67" s="102">
        <v>0</v>
      </c>
      <c r="M67" s="102">
        <v>0.27229999999999999</v>
      </c>
      <c r="N67" s="107">
        <f t="shared" si="15"/>
        <v>0</v>
      </c>
      <c r="O67" s="108">
        <f t="shared" si="16"/>
        <v>13.939393939393938</v>
      </c>
      <c r="P67" s="108">
        <f t="shared" si="17"/>
        <v>47.315436241610733</v>
      </c>
      <c r="Q67" s="108">
        <f t="shared" si="18"/>
        <v>0</v>
      </c>
      <c r="R67" s="108">
        <f t="shared" si="19"/>
        <v>54.368174726989068</v>
      </c>
      <c r="S67" s="166">
        <v>0</v>
      </c>
      <c r="T67" s="167">
        <v>2.76E-2</v>
      </c>
      <c r="U67" s="167">
        <v>5.6399999999999999E-2</v>
      </c>
      <c r="V67" s="167">
        <v>0</v>
      </c>
      <c r="W67" s="167">
        <v>6.9699999999999998E-2</v>
      </c>
      <c r="X67" s="168">
        <v>0</v>
      </c>
      <c r="Y67" s="169">
        <v>3.209E-3</v>
      </c>
      <c r="Z67" s="169">
        <v>0.3654</v>
      </c>
      <c r="AA67" s="169">
        <v>0</v>
      </c>
      <c r="AB67" s="169">
        <v>2.3099999999999999E-2</v>
      </c>
      <c r="AC67" s="168">
        <v>0</v>
      </c>
      <c r="AD67" s="169">
        <v>2.2017999999999999E-3</v>
      </c>
      <c r="AE67" s="169">
        <v>6.1904000000000004E-3</v>
      </c>
      <c r="AF67" s="169">
        <v>0</v>
      </c>
      <c r="AG67" s="169">
        <v>2.7721E-3</v>
      </c>
      <c r="AI67" s="170">
        <v>39.916699999999999</v>
      </c>
      <c r="AJ67" s="171">
        <v>80.550700000000006</v>
      </c>
      <c r="AK67" s="171">
        <v>0</v>
      </c>
      <c r="AL67" s="171">
        <v>0</v>
      </c>
      <c r="AM67" s="97">
        <v>100</v>
      </c>
      <c r="AN67" s="96">
        <v>1.7301</v>
      </c>
      <c r="AO67" s="97">
        <v>100</v>
      </c>
      <c r="AP67" s="97">
        <v>0</v>
      </c>
      <c r="AQ67" s="97">
        <v>0</v>
      </c>
      <c r="AR67" s="97">
        <v>5.9810999999999996</v>
      </c>
      <c r="AS67" s="84">
        <f>3/5</f>
        <v>0.6</v>
      </c>
      <c r="AT67" s="54" t="s">
        <v>2873</v>
      </c>
      <c r="AU67" s="54" t="s">
        <v>3322</v>
      </c>
      <c r="AV67" s="54" t="s">
        <v>3285</v>
      </c>
      <c r="AW67" s="54" t="s">
        <v>2873</v>
      </c>
      <c r="AZ67" s="54" t="s">
        <v>3313</v>
      </c>
      <c r="BA67" s="83" t="s">
        <v>2873</v>
      </c>
      <c r="BB67" s="54" t="s">
        <v>2882</v>
      </c>
      <c r="BC67" s="54" t="s">
        <v>2881</v>
      </c>
      <c r="BD67" s="55" t="s">
        <v>2890</v>
      </c>
      <c r="BE67" s="55" t="s">
        <v>2881</v>
      </c>
      <c r="BF67" s="82" t="s">
        <v>2891</v>
      </c>
      <c r="BG67" s="55" t="s">
        <v>2873</v>
      </c>
      <c r="BH67" s="55" t="s">
        <v>2891</v>
      </c>
      <c r="BI67" s="55" t="s">
        <v>2891</v>
      </c>
      <c r="BJ67" s="55" t="s">
        <v>2881</v>
      </c>
      <c r="BK67" s="52"/>
      <c r="BL67" s="220" t="s">
        <v>5459</v>
      </c>
      <c r="BM67" s="220" t="s">
        <v>50</v>
      </c>
      <c r="BN67" s="55" t="s">
        <v>15</v>
      </c>
      <c r="BP67" s="54" t="s">
        <v>3122</v>
      </c>
      <c r="BQ67" s="54" t="s">
        <v>44</v>
      </c>
      <c r="BR67" s="221">
        <v>10</v>
      </c>
      <c r="BS67" s="221" t="s">
        <v>5460</v>
      </c>
      <c r="BT67" s="221" t="s">
        <v>2911</v>
      </c>
      <c r="BU67" s="221" t="s">
        <v>3121</v>
      </c>
      <c r="BV67" s="54" t="s">
        <v>2887</v>
      </c>
      <c r="BW67" s="220" t="s">
        <v>3120</v>
      </c>
      <c r="BX67" s="54" t="s">
        <v>3119</v>
      </c>
      <c r="BY67" s="220">
        <v>12</v>
      </c>
      <c r="BZ67" s="220" t="s">
        <v>2868</v>
      </c>
    </row>
    <row r="68" spans="1:79" ht="18.75" customHeight="1" x14ac:dyDescent="0.2">
      <c r="A68" s="53" t="s">
        <v>55</v>
      </c>
      <c r="B68" t="s">
        <v>583</v>
      </c>
      <c r="C68" s="19">
        <v>685</v>
      </c>
      <c r="D68" s="9" t="s">
        <v>5337</v>
      </c>
      <c r="E68" s="20">
        <f t="shared" si="20"/>
        <v>1</v>
      </c>
      <c r="F68" s="19">
        <f t="shared" si="21"/>
        <v>1</v>
      </c>
      <c r="G68" s="19">
        <f t="shared" si="22"/>
        <v>1</v>
      </c>
      <c r="H68" s="19">
        <f t="shared" si="23"/>
        <v>1</v>
      </c>
      <c r="I68" s="81">
        <v>0.39279999999999998</v>
      </c>
      <c r="J68" s="102">
        <v>8.7400000000000005E-2</v>
      </c>
      <c r="K68" s="102">
        <v>0</v>
      </c>
      <c r="L68" s="102">
        <v>0.123</v>
      </c>
      <c r="M68" s="102">
        <v>4.2200000000000001E-2</v>
      </c>
      <c r="N68" s="107">
        <f t="shared" si="15"/>
        <v>100</v>
      </c>
      <c r="O68" s="108">
        <f t="shared" si="16"/>
        <v>36.464646464646464</v>
      </c>
      <c r="P68" s="108">
        <f t="shared" si="17"/>
        <v>0</v>
      </c>
      <c r="Q68" s="108">
        <f t="shared" si="18"/>
        <v>40.900443880786305</v>
      </c>
      <c r="R68" s="108">
        <f t="shared" si="19"/>
        <v>31.279251170046795</v>
      </c>
      <c r="S68" s="166">
        <v>6.7900000000000002E-2</v>
      </c>
      <c r="T68" s="167">
        <v>7.22E-2</v>
      </c>
      <c r="U68" s="167">
        <v>0</v>
      </c>
      <c r="V68" s="167">
        <v>6.4500000000000002E-2</v>
      </c>
      <c r="W68" s="167">
        <v>4.0099999999999997E-2</v>
      </c>
      <c r="X68" s="168">
        <v>1.09E-2</v>
      </c>
      <c r="Y68" s="169">
        <v>4.2686E-3</v>
      </c>
      <c r="Z68" s="169">
        <v>0</v>
      </c>
      <c r="AA68" s="169">
        <v>7.0413999999999997E-3</v>
      </c>
      <c r="AB68" s="169">
        <v>3.6167999999999999E-3</v>
      </c>
      <c r="AC68" s="168">
        <v>6.2564999999999999E-3</v>
      </c>
      <c r="AD68" s="169">
        <v>9.41E-3</v>
      </c>
      <c r="AE68" s="169">
        <v>0</v>
      </c>
      <c r="AF68" s="169">
        <v>8.0199999999999994E-3</v>
      </c>
      <c r="AG68" s="169">
        <v>3.0089000000000001E-3</v>
      </c>
      <c r="AI68" s="170">
        <v>100</v>
      </c>
      <c r="AJ68" s="171">
        <v>0</v>
      </c>
      <c r="AK68" s="171">
        <v>89.5197</v>
      </c>
      <c r="AL68" s="171">
        <v>95.056600000000003</v>
      </c>
      <c r="AM68" s="97">
        <v>56.369100000000003</v>
      </c>
      <c r="AN68" s="96">
        <v>22.238700000000001</v>
      </c>
      <c r="AO68" s="97">
        <v>0</v>
      </c>
      <c r="AP68" s="97">
        <v>31.284199999999998</v>
      </c>
      <c r="AQ68" s="97">
        <v>100</v>
      </c>
      <c r="AR68" s="97">
        <v>10.741899999999999</v>
      </c>
      <c r="AS68" s="82">
        <f>4/5</f>
        <v>0.8</v>
      </c>
      <c r="AT68" s="54" t="s">
        <v>3295</v>
      </c>
      <c r="AU68" s="54" t="s">
        <v>3335</v>
      </c>
      <c r="AV68" s="54" t="s">
        <v>3285</v>
      </c>
      <c r="AX68" s="54" t="s">
        <v>2872</v>
      </c>
      <c r="AY68" s="54" t="s">
        <v>3295</v>
      </c>
      <c r="AZ68" s="54" t="s">
        <v>3313</v>
      </c>
      <c r="BA68" s="83" t="s">
        <v>3295</v>
      </c>
      <c r="BB68" s="54" t="s">
        <v>2873</v>
      </c>
      <c r="BC68" s="54" t="s">
        <v>2881</v>
      </c>
      <c r="BD68" s="55" t="s">
        <v>2890</v>
      </c>
      <c r="BE68" s="55" t="s">
        <v>2881</v>
      </c>
      <c r="BF68" s="82" t="s">
        <v>2891</v>
      </c>
      <c r="BG68" s="55" t="s">
        <v>2873</v>
      </c>
      <c r="BH68" s="55" t="s">
        <v>3295</v>
      </c>
      <c r="BI68" s="55" t="s">
        <v>2891</v>
      </c>
      <c r="BJ68" s="55" t="s">
        <v>2881</v>
      </c>
      <c r="BK68" s="52"/>
      <c r="BL68" s="220" t="s">
        <v>2677</v>
      </c>
      <c r="BM68" s="220" t="s">
        <v>55</v>
      </c>
      <c r="BN68" s="55" t="s">
        <v>2913</v>
      </c>
      <c r="BP68" s="54" t="s">
        <v>56</v>
      </c>
      <c r="BQ68" s="54" t="s">
        <v>44</v>
      </c>
      <c r="BR68" s="220">
        <v>100</v>
      </c>
      <c r="BS68" s="220" t="s">
        <v>5461</v>
      </c>
      <c r="BT68" s="220" t="s">
        <v>2911</v>
      </c>
      <c r="BU68" s="220" t="s">
        <v>2943</v>
      </c>
      <c r="BV68" s="54" t="s">
        <v>2887</v>
      </c>
      <c r="BW68" s="220" t="s">
        <v>2942</v>
      </c>
      <c r="BX68" s="54" t="s">
        <v>2941</v>
      </c>
      <c r="BY68" s="220">
        <v>6</v>
      </c>
      <c r="BZ68" s="220" t="s">
        <v>2868</v>
      </c>
    </row>
    <row r="69" spans="1:79" ht="18.75" customHeight="1" x14ac:dyDescent="0.2">
      <c r="A69" s="53" t="s">
        <v>112</v>
      </c>
      <c r="B69" t="s">
        <v>583</v>
      </c>
      <c r="C69" s="19">
        <v>990</v>
      </c>
      <c r="D69" s="9" t="s">
        <v>5337</v>
      </c>
      <c r="E69" s="20" t="str">
        <f t="shared" si="20"/>
        <v/>
      </c>
      <c r="F69" s="19">
        <f t="shared" si="21"/>
        <v>1</v>
      </c>
      <c r="G69" s="19">
        <f t="shared" si="22"/>
        <v>1</v>
      </c>
      <c r="H69" s="19">
        <f t="shared" si="23"/>
        <v>1</v>
      </c>
      <c r="I69" s="81">
        <v>0</v>
      </c>
      <c r="J69" s="102">
        <v>0.50329999999999997</v>
      </c>
      <c r="K69" s="102">
        <v>0.2034</v>
      </c>
      <c r="L69" s="102">
        <v>0</v>
      </c>
      <c r="M69" s="102">
        <v>9.2299999999999993E-2</v>
      </c>
      <c r="N69" s="107">
        <f t="shared" si="15"/>
        <v>0</v>
      </c>
      <c r="O69" s="108">
        <f t="shared" si="16"/>
        <v>31.91919191919192</v>
      </c>
      <c r="P69" s="108">
        <f t="shared" si="17"/>
        <v>22.986577181208055</v>
      </c>
      <c r="Q69" s="108">
        <f t="shared" si="18"/>
        <v>0</v>
      </c>
      <c r="R69" s="108">
        <f t="shared" si="19"/>
        <v>17.004680187207487</v>
      </c>
      <c r="S69" s="166">
        <v>0</v>
      </c>
      <c r="T69" s="167">
        <v>6.3200000000000006E-2</v>
      </c>
      <c r="U69" s="167">
        <v>2.7400000000000001E-2</v>
      </c>
      <c r="V69" s="167">
        <v>0</v>
      </c>
      <c r="W69" s="167">
        <v>2.18E-2</v>
      </c>
      <c r="X69" s="168">
        <v>0</v>
      </c>
      <c r="Y69" s="169">
        <v>6.5826000000000001E-3</v>
      </c>
      <c r="Z69" s="169">
        <v>2.1987E-3</v>
      </c>
      <c r="AA69" s="169">
        <v>0</v>
      </c>
      <c r="AB69" s="169">
        <v>1.7214000000000001E-3</v>
      </c>
      <c r="AC69" s="168">
        <v>0</v>
      </c>
      <c r="AD69" s="169">
        <v>2.2667E-3</v>
      </c>
      <c r="AE69" s="169">
        <v>1.5322000000000001E-3</v>
      </c>
      <c r="AF69" s="169">
        <v>0</v>
      </c>
      <c r="AG69" s="169">
        <v>7.1259000000000003E-4</v>
      </c>
      <c r="AI69" s="170">
        <v>100</v>
      </c>
      <c r="AJ69" s="171">
        <v>43.282200000000003</v>
      </c>
      <c r="AK69" s="171">
        <v>0</v>
      </c>
      <c r="AL69" s="171">
        <v>0</v>
      </c>
      <c r="AM69" s="97">
        <v>34.6691</v>
      </c>
      <c r="AN69" s="96">
        <v>100</v>
      </c>
      <c r="AO69" s="97">
        <v>40.445500000000003</v>
      </c>
      <c r="AP69" s="97">
        <v>0</v>
      </c>
      <c r="AQ69" s="97">
        <v>0</v>
      </c>
      <c r="AR69" s="97">
        <v>18.337499999999999</v>
      </c>
      <c r="AS69" s="84">
        <f>3/5</f>
        <v>0.6</v>
      </c>
      <c r="AT69" s="54" t="s">
        <v>3285</v>
      </c>
      <c r="AU69" s="54" t="s">
        <v>3320</v>
      </c>
      <c r="AV69" s="54" t="s">
        <v>3285</v>
      </c>
      <c r="AW69" s="54" t="s">
        <v>2873</v>
      </c>
      <c r="AZ69" s="54" t="s">
        <v>3313</v>
      </c>
      <c r="BA69" s="83" t="s">
        <v>2873</v>
      </c>
      <c r="BB69" s="54" t="s">
        <v>2882</v>
      </c>
      <c r="BC69" s="54" t="s">
        <v>2881</v>
      </c>
      <c r="BD69" s="55" t="s">
        <v>2881</v>
      </c>
      <c r="BE69" s="55" t="s">
        <v>2881</v>
      </c>
      <c r="BF69" s="82" t="s">
        <v>3285</v>
      </c>
      <c r="BG69" s="55" t="s">
        <v>2873</v>
      </c>
      <c r="BH69" s="55" t="s">
        <v>3295</v>
      </c>
      <c r="BI69" s="55" t="s">
        <v>3313</v>
      </c>
      <c r="BJ69" s="55" t="s">
        <v>2881</v>
      </c>
      <c r="BK69" s="52"/>
      <c r="BL69" s="220" t="s">
        <v>5462</v>
      </c>
      <c r="BM69" s="220" t="s">
        <v>112</v>
      </c>
      <c r="BN69" s="55" t="s">
        <v>15</v>
      </c>
      <c r="BP69" s="54" t="s">
        <v>3126</v>
      </c>
      <c r="BQ69" s="54" t="s">
        <v>44</v>
      </c>
      <c r="BR69" s="221">
        <v>10</v>
      </c>
      <c r="BS69" s="221" t="s">
        <v>5463</v>
      </c>
      <c r="BT69" s="221" t="s">
        <v>2921</v>
      </c>
      <c r="BU69" s="221" t="s">
        <v>3125</v>
      </c>
      <c r="BV69" s="54" t="s">
        <v>2887</v>
      </c>
      <c r="BW69" s="220" t="s">
        <v>3128</v>
      </c>
      <c r="BX69" s="54" t="s">
        <v>3127</v>
      </c>
      <c r="BY69" s="220">
        <v>12</v>
      </c>
      <c r="BZ69" s="220" t="s">
        <v>2868</v>
      </c>
    </row>
    <row r="70" spans="1:79" ht="18.75" customHeight="1" x14ac:dyDescent="0.2">
      <c r="A70" s="53" t="s">
        <v>113</v>
      </c>
      <c r="B70" t="s">
        <v>583</v>
      </c>
      <c r="C70" s="19">
        <v>990</v>
      </c>
      <c r="D70" s="9" t="s">
        <v>5337</v>
      </c>
      <c r="E70" s="20" t="str">
        <f t="shared" si="20"/>
        <v/>
      </c>
      <c r="F70" s="19">
        <f t="shared" si="21"/>
        <v>1</v>
      </c>
      <c r="G70" s="19">
        <f t="shared" si="22"/>
        <v>1</v>
      </c>
      <c r="H70" s="19">
        <f t="shared" si="23"/>
        <v>1</v>
      </c>
      <c r="I70" s="81">
        <v>0</v>
      </c>
      <c r="J70" s="102">
        <v>10.1515</v>
      </c>
      <c r="K70" s="102">
        <v>2.4119999999999999</v>
      </c>
      <c r="L70" s="102">
        <v>2.9600000000000001E-2</v>
      </c>
      <c r="M70" s="102">
        <v>1.9831000000000001</v>
      </c>
      <c r="N70" s="107">
        <f t="shared" si="15"/>
        <v>0</v>
      </c>
      <c r="O70" s="108">
        <f t="shared" si="16"/>
        <v>46.969696969696969</v>
      </c>
      <c r="P70" s="108">
        <f t="shared" si="17"/>
        <v>35.570469798657719</v>
      </c>
      <c r="Q70" s="108">
        <f t="shared" si="18"/>
        <v>8.3703233988585914</v>
      </c>
      <c r="R70" s="108">
        <f t="shared" si="19"/>
        <v>49.765990639625578</v>
      </c>
      <c r="S70" s="166">
        <v>0</v>
      </c>
      <c r="T70" s="167">
        <v>9.2999999999999999E-2</v>
      </c>
      <c r="U70" s="167">
        <v>4.24E-2</v>
      </c>
      <c r="V70" s="167">
        <v>1.32E-2</v>
      </c>
      <c r="W70" s="167">
        <v>6.3799999999999996E-2</v>
      </c>
      <c r="X70" s="168">
        <v>0</v>
      </c>
      <c r="Y70" s="169">
        <v>1.0105999999999999</v>
      </c>
      <c r="Z70" s="169">
        <v>0.31069999999999998</v>
      </c>
      <c r="AA70" s="169">
        <v>2.1858000000000001E-4</v>
      </c>
      <c r="AB70" s="169">
        <v>0.1045</v>
      </c>
      <c r="AC70" s="168">
        <v>0</v>
      </c>
      <c r="AD70" s="169">
        <v>3.3486000000000002E-3</v>
      </c>
      <c r="AE70" s="169">
        <v>1.193E-3</v>
      </c>
      <c r="AF70" s="169">
        <v>5.5478000000000005E-4</v>
      </c>
      <c r="AG70" s="169">
        <v>4.3537000000000003E-3</v>
      </c>
      <c r="AI70" s="170">
        <v>100</v>
      </c>
      <c r="AJ70" s="171">
        <v>45.772799999999997</v>
      </c>
      <c r="AK70" s="171">
        <v>14.2836</v>
      </c>
      <c r="AL70" s="171">
        <v>0</v>
      </c>
      <c r="AM70" s="97">
        <v>68.478800000000007</v>
      </c>
      <c r="AN70" s="96">
        <v>100</v>
      </c>
      <c r="AO70" s="97">
        <v>23.612100000000002</v>
      </c>
      <c r="AP70" s="97">
        <v>0.29780000000000001</v>
      </c>
      <c r="AQ70" s="97">
        <v>0</v>
      </c>
      <c r="AR70" s="97">
        <v>19.8294</v>
      </c>
      <c r="AS70" s="84">
        <f>4/5</f>
        <v>0.8</v>
      </c>
      <c r="AT70" s="54" t="s">
        <v>3285</v>
      </c>
      <c r="AU70" s="54" t="s">
        <v>3321</v>
      </c>
      <c r="AV70" s="54" t="s">
        <v>3285</v>
      </c>
      <c r="AW70" s="54" t="s">
        <v>2873</v>
      </c>
      <c r="AX70" s="54" t="s">
        <v>2872</v>
      </c>
      <c r="AZ70" s="54" t="s">
        <v>3313</v>
      </c>
      <c r="BA70" s="83" t="s">
        <v>3301</v>
      </c>
      <c r="BB70" s="54" t="s">
        <v>2882</v>
      </c>
      <c r="BC70" s="54" t="s">
        <v>2881</v>
      </c>
      <c r="BD70" s="55" t="s">
        <v>2881</v>
      </c>
      <c r="BE70" s="55" t="s">
        <v>2881</v>
      </c>
      <c r="BF70" s="82" t="s">
        <v>3285</v>
      </c>
      <c r="BG70" s="55" t="s">
        <v>2873</v>
      </c>
      <c r="BH70" s="55" t="s">
        <v>3295</v>
      </c>
      <c r="BI70" s="55" t="s">
        <v>2891</v>
      </c>
      <c r="BJ70" s="55" t="s">
        <v>2881</v>
      </c>
      <c r="BK70" s="52"/>
      <c r="BL70" s="220" t="s">
        <v>5464</v>
      </c>
      <c r="BM70" s="220" t="s">
        <v>113</v>
      </c>
      <c r="BN70" s="55" t="s">
        <v>15</v>
      </c>
      <c r="BP70" s="54" t="s">
        <v>3126</v>
      </c>
      <c r="BQ70" s="54" t="s">
        <v>44</v>
      </c>
      <c r="BR70" s="221">
        <v>10</v>
      </c>
      <c r="BS70" s="221" t="s">
        <v>2882</v>
      </c>
      <c r="BT70" s="221" t="s">
        <v>2921</v>
      </c>
      <c r="BU70" s="221" t="s">
        <v>3125</v>
      </c>
      <c r="BV70" s="54" t="s">
        <v>2887</v>
      </c>
      <c r="BW70" s="220" t="s">
        <v>3124</v>
      </c>
      <c r="BX70" s="54" t="s">
        <v>3123</v>
      </c>
      <c r="BY70" s="220">
        <v>6</v>
      </c>
      <c r="BZ70" s="220" t="s">
        <v>2868</v>
      </c>
    </row>
    <row r="71" spans="1:79" ht="18.75" customHeight="1" x14ac:dyDescent="0.2">
      <c r="A71" s="99" t="s">
        <v>130</v>
      </c>
      <c r="B71" t="s">
        <v>583</v>
      </c>
      <c r="C71" s="19">
        <v>1136</v>
      </c>
      <c r="D71" s="9" t="s">
        <v>5337</v>
      </c>
      <c r="E71" s="20">
        <f t="shared" si="20"/>
        <v>1</v>
      </c>
      <c r="F71" s="19">
        <f t="shared" si="21"/>
        <v>1</v>
      </c>
      <c r="G71" s="19">
        <f t="shared" si="22"/>
        <v>1</v>
      </c>
      <c r="H71" s="19" t="str">
        <f t="shared" si="23"/>
        <v/>
      </c>
      <c r="I71" s="81">
        <v>3.6503999999999999</v>
      </c>
      <c r="J71" s="102">
        <v>1.4397</v>
      </c>
      <c r="K71" s="102">
        <v>0.11169999999999999</v>
      </c>
      <c r="L71" s="102">
        <v>0.30280000000000001</v>
      </c>
      <c r="M71" s="102">
        <v>0</v>
      </c>
      <c r="N71" s="107">
        <f t="shared" si="15"/>
        <v>57.142857142857139</v>
      </c>
      <c r="O71" s="108">
        <f t="shared" si="16"/>
        <v>66.1111111111111</v>
      </c>
      <c r="P71" s="108">
        <f t="shared" si="17"/>
        <v>24.748322147651006</v>
      </c>
      <c r="Q71" s="108">
        <f t="shared" si="18"/>
        <v>52.88522511097019</v>
      </c>
      <c r="R71" s="108">
        <f t="shared" si="19"/>
        <v>0</v>
      </c>
      <c r="S71" s="166">
        <v>3.8800000000000001E-2</v>
      </c>
      <c r="T71" s="167">
        <v>0.13089999999999999</v>
      </c>
      <c r="U71" s="167">
        <v>2.9499999999999998E-2</v>
      </c>
      <c r="V71" s="167">
        <v>8.3400000000000002E-2</v>
      </c>
      <c r="W71" s="167">
        <v>0</v>
      </c>
      <c r="X71" s="168">
        <v>0.57099999999999995</v>
      </c>
      <c r="Y71" s="169">
        <v>0.1797</v>
      </c>
      <c r="Z71" s="169">
        <v>1.3899999999999999E-2</v>
      </c>
      <c r="AA71" s="169">
        <v>2.12E-2</v>
      </c>
      <c r="AB71" s="169">
        <v>0</v>
      </c>
      <c r="AC71" s="168">
        <v>6.5499E-3</v>
      </c>
      <c r="AD71" s="169">
        <v>1.2E-2</v>
      </c>
      <c r="AE71" s="169">
        <v>1.619E-3</v>
      </c>
      <c r="AF71" s="169">
        <v>9.7324999999999998E-3</v>
      </c>
      <c r="AG71" s="169">
        <v>0</v>
      </c>
      <c r="AI71" s="170">
        <v>100</v>
      </c>
      <c r="AJ71" s="171">
        <v>22.648299999999999</v>
      </c>
      <c r="AK71" s="171">
        <v>63.445700000000002</v>
      </c>
      <c r="AL71" s="171">
        <v>29.214099999999998</v>
      </c>
      <c r="AM71" s="97">
        <v>0</v>
      </c>
      <c r="AN71" s="96">
        <v>39.843200000000003</v>
      </c>
      <c r="AO71" s="97">
        <v>3.0899000000000001</v>
      </c>
      <c r="AP71" s="97">
        <v>8.5281000000000002</v>
      </c>
      <c r="AQ71" s="97">
        <v>100</v>
      </c>
      <c r="AR71" s="97">
        <v>0</v>
      </c>
      <c r="AS71" s="82">
        <f>4/5</f>
        <v>0.8</v>
      </c>
      <c r="AT71" s="54" t="s">
        <v>3295</v>
      </c>
      <c r="AU71" s="54" t="s">
        <v>3308</v>
      </c>
      <c r="AV71" s="54" t="s">
        <v>3285</v>
      </c>
      <c r="AW71" s="54" t="s">
        <v>2873</v>
      </c>
      <c r="AX71" s="54" t="s">
        <v>2872</v>
      </c>
      <c r="AY71" s="54" t="s">
        <v>3295</v>
      </c>
      <c r="BA71" s="83" t="s">
        <v>3295</v>
      </c>
      <c r="BB71" s="54" t="s">
        <v>2882</v>
      </c>
      <c r="BC71" s="54" t="s">
        <v>2881</v>
      </c>
      <c r="BD71" s="55" t="s">
        <v>2890</v>
      </c>
      <c r="BE71" s="55" t="s">
        <v>2881</v>
      </c>
      <c r="BF71" s="82" t="s">
        <v>2891</v>
      </c>
      <c r="BG71" s="55" t="s">
        <v>2891</v>
      </c>
      <c r="BH71" s="55" t="s">
        <v>3295</v>
      </c>
      <c r="BI71" s="55" t="s">
        <v>2891</v>
      </c>
      <c r="BJ71" s="55" t="s">
        <v>2881</v>
      </c>
      <c r="BK71" s="52"/>
      <c r="BL71" s="220" t="s">
        <v>2966</v>
      </c>
      <c r="BM71" s="220" t="s">
        <v>2966</v>
      </c>
      <c r="BN71" s="55" t="s">
        <v>2913</v>
      </c>
      <c r="BP71" s="54" t="s">
        <v>2674</v>
      </c>
      <c r="BQ71" s="54" t="s">
        <v>44</v>
      </c>
      <c r="BR71" s="220">
        <v>10</v>
      </c>
      <c r="BS71" s="220" t="s">
        <v>5467</v>
      </c>
      <c r="BT71" s="220" t="s">
        <v>2965</v>
      </c>
      <c r="BU71" s="220" t="s">
        <v>2964</v>
      </c>
      <c r="BV71" s="54" t="s">
        <v>2887</v>
      </c>
      <c r="BW71" s="220" t="s">
        <v>2963</v>
      </c>
      <c r="BX71" s="54" t="s">
        <v>2962</v>
      </c>
      <c r="BY71" s="220">
        <v>6</v>
      </c>
      <c r="BZ71" s="220" t="s">
        <v>2868</v>
      </c>
    </row>
    <row r="72" spans="1:79" ht="18.75" customHeight="1" x14ac:dyDescent="0.2">
      <c r="A72" s="53" t="s">
        <v>2907</v>
      </c>
      <c r="B72" t="s">
        <v>583</v>
      </c>
      <c r="C72" s="19">
        <v>1369</v>
      </c>
      <c r="D72" s="9" t="s">
        <v>5337</v>
      </c>
      <c r="E72" s="20" t="str">
        <f t="shared" si="20"/>
        <v/>
      </c>
      <c r="F72" s="19">
        <f t="shared" si="21"/>
        <v>1</v>
      </c>
      <c r="G72" s="19">
        <f t="shared" si="22"/>
        <v>1</v>
      </c>
      <c r="H72" s="19" t="str">
        <f t="shared" si="23"/>
        <v/>
      </c>
      <c r="I72" s="81">
        <v>0</v>
      </c>
      <c r="J72" s="102">
        <v>0.5595</v>
      </c>
      <c r="K72" s="102">
        <v>0.6552</v>
      </c>
      <c r="L72" s="102">
        <v>4.6800000000000001E-2</v>
      </c>
      <c r="M72" s="102">
        <v>0</v>
      </c>
      <c r="N72" s="107">
        <f t="shared" si="15"/>
        <v>0</v>
      </c>
      <c r="O72" s="108">
        <f t="shared" si="16"/>
        <v>13.686868686868687</v>
      </c>
      <c r="P72" s="108">
        <f t="shared" si="17"/>
        <v>15.771812080536913</v>
      </c>
      <c r="Q72" s="108">
        <f t="shared" si="18"/>
        <v>11.033608116677234</v>
      </c>
      <c r="R72" s="108">
        <f t="shared" si="19"/>
        <v>0</v>
      </c>
      <c r="S72" s="166">
        <v>0</v>
      </c>
      <c r="T72" s="167">
        <v>2.7099999999999999E-2</v>
      </c>
      <c r="U72" s="167">
        <v>1.8800000000000001E-2</v>
      </c>
      <c r="V72" s="167">
        <v>1.7399999999999999E-2</v>
      </c>
      <c r="W72" s="167">
        <v>0</v>
      </c>
      <c r="X72" s="168">
        <v>0</v>
      </c>
      <c r="Y72" s="169">
        <v>5.1200000000000002E-2</v>
      </c>
      <c r="Z72" s="169">
        <v>4.0800000000000003E-2</v>
      </c>
      <c r="AA72" s="169">
        <v>3.6375000000000001E-3</v>
      </c>
      <c r="AB72" s="169">
        <v>0</v>
      </c>
      <c r="AC72" s="168">
        <v>0</v>
      </c>
      <c r="AD72" s="169">
        <v>1.0728999999999999E-3</v>
      </c>
      <c r="AE72" s="169">
        <v>1.6856E-3</v>
      </c>
      <c r="AF72" s="169">
        <v>5.2386999999999996E-4</v>
      </c>
      <c r="AG72" s="169">
        <v>0</v>
      </c>
      <c r="AI72" s="170">
        <v>100</v>
      </c>
      <c r="AJ72" s="171">
        <v>69.1571</v>
      </c>
      <c r="AK72" s="171">
        <v>64.114099999999993</v>
      </c>
      <c r="AL72" s="171">
        <v>0</v>
      </c>
      <c r="AM72" s="97">
        <v>0</v>
      </c>
      <c r="AN72" s="96">
        <v>86.938299999999998</v>
      </c>
      <c r="AO72" s="97">
        <v>100</v>
      </c>
      <c r="AP72" s="97">
        <v>7.1660000000000004</v>
      </c>
      <c r="AQ72" s="97">
        <v>0</v>
      </c>
      <c r="AR72" s="97">
        <v>0</v>
      </c>
      <c r="AS72" s="82">
        <f>3/5</f>
        <v>0.6</v>
      </c>
      <c r="AT72" s="54" t="s">
        <v>2873</v>
      </c>
      <c r="AU72" s="54" t="s">
        <v>3291</v>
      </c>
      <c r="AV72" s="54" t="s">
        <v>3285</v>
      </c>
      <c r="AW72" s="54" t="s">
        <v>2873</v>
      </c>
      <c r="AX72" s="54" t="s">
        <v>2872</v>
      </c>
      <c r="BA72" s="83" t="s">
        <v>2873</v>
      </c>
      <c r="BB72" s="54" t="s">
        <v>3307</v>
      </c>
      <c r="BC72" s="54" t="s">
        <v>2881</v>
      </c>
      <c r="BD72" s="55" t="s">
        <v>2881</v>
      </c>
      <c r="BE72" s="55" t="s">
        <v>2881</v>
      </c>
      <c r="BF72" s="82" t="s">
        <v>3285</v>
      </c>
      <c r="BG72" s="55" t="s">
        <v>2873</v>
      </c>
      <c r="BH72" s="55" t="s">
        <v>3295</v>
      </c>
      <c r="BI72" s="55" t="s">
        <v>2891</v>
      </c>
      <c r="BJ72" s="55" t="s">
        <v>2881</v>
      </c>
      <c r="BK72" s="52"/>
      <c r="BL72" s="220" t="s">
        <v>5468</v>
      </c>
      <c r="BM72" s="220" t="s">
        <v>2907</v>
      </c>
      <c r="BN72" s="55" t="s">
        <v>57</v>
      </c>
      <c r="BP72" s="54" t="s">
        <v>2889</v>
      </c>
      <c r="BQ72" s="54" t="s">
        <v>2880</v>
      </c>
      <c r="BR72" s="220">
        <v>1000</v>
      </c>
      <c r="BS72" s="220" t="s">
        <v>5469</v>
      </c>
      <c r="BT72" s="220" t="s">
        <v>2888</v>
      </c>
      <c r="BU72" s="220">
        <v>49621</v>
      </c>
      <c r="BV72" s="54" t="s">
        <v>2870</v>
      </c>
      <c r="BW72" s="220" t="s">
        <v>2869</v>
      </c>
      <c r="BX72" s="54" t="s">
        <v>2906</v>
      </c>
      <c r="BY72" s="220">
        <v>6</v>
      </c>
      <c r="BZ72" s="220" t="s">
        <v>2868</v>
      </c>
      <c r="CA72" s="54" t="s">
        <v>2884</v>
      </c>
    </row>
    <row r="73" spans="1:79" ht="18.75" customHeight="1" x14ac:dyDescent="0.2">
      <c r="A73" s="53" t="s">
        <v>167</v>
      </c>
      <c r="B73" t="s">
        <v>583</v>
      </c>
      <c r="C73" s="19">
        <v>1369</v>
      </c>
      <c r="D73" s="9" t="s">
        <v>5337</v>
      </c>
      <c r="E73" s="20" t="str">
        <f t="shared" si="20"/>
        <v/>
      </c>
      <c r="F73" s="19">
        <f t="shared" si="21"/>
        <v>1</v>
      </c>
      <c r="G73" s="19">
        <f t="shared" si="22"/>
        <v>1</v>
      </c>
      <c r="H73" s="19" t="str">
        <f t="shared" si="23"/>
        <v/>
      </c>
      <c r="I73" s="81">
        <v>0</v>
      </c>
      <c r="J73" s="102">
        <v>5.8806000000000003</v>
      </c>
      <c r="K73" s="102">
        <v>0</v>
      </c>
      <c r="L73" s="102">
        <v>4.7300000000000002E-2</v>
      </c>
      <c r="M73" s="102">
        <v>0</v>
      </c>
      <c r="N73" s="107">
        <f t="shared" si="15"/>
        <v>0</v>
      </c>
      <c r="O73" s="108">
        <f t="shared" si="16"/>
        <v>19.393939393939391</v>
      </c>
      <c r="P73" s="108">
        <f t="shared" si="17"/>
        <v>0</v>
      </c>
      <c r="Q73" s="108">
        <f t="shared" si="18"/>
        <v>30.818008877615721</v>
      </c>
      <c r="R73" s="108">
        <f t="shared" si="19"/>
        <v>0</v>
      </c>
      <c r="S73" s="166">
        <v>0</v>
      </c>
      <c r="T73" s="167">
        <v>3.8399999999999997E-2</v>
      </c>
      <c r="U73" s="167">
        <v>0</v>
      </c>
      <c r="V73" s="167">
        <v>4.8599999999999997E-2</v>
      </c>
      <c r="W73" s="167">
        <v>0</v>
      </c>
      <c r="X73" s="168">
        <v>0</v>
      </c>
      <c r="Y73" s="169">
        <v>1.2518</v>
      </c>
      <c r="Z73" s="169">
        <v>0</v>
      </c>
      <c r="AA73" s="169">
        <v>6.9528000000000003E-3</v>
      </c>
      <c r="AB73" s="169">
        <v>0</v>
      </c>
      <c r="AC73" s="168">
        <v>0</v>
      </c>
      <c r="AD73" s="169">
        <v>6.0698999999999996E-3</v>
      </c>
      <c r="AE73" s="169">
        <v>0</v>
      </c>
      <c r="AF73" s="169">
        <v>3.7098999999999999E-3</v>
      </c>
      <c r="AG73" s="169">
        <v>0</v>
      </c>
      <c r="AI73" s="170">
        <v>81.618799999999993</v>
      </c>
      <c r="AJ73" s="171">
        <v>0</v>
      </c>
      <c r="AK73" s="171">
        <v>100</v>
      </c>
      <c r="AL73" s="171">
        <v>0</v>
      </c>
      <c r="AM73" s="97">
        <v>0</v>
      </c>
      <c r="AN73" s="96">
        <v>100</v>
      </c>
      <c r="AO73" s="97">
        <v>0</v>
      </c>
      <c r="AP73" s="97">
        <v>0.82620000000000005</v>
      </c>
      <c r="AQ73" s="97">
        <v>0</v>
      </c>
      <c r="AR73" s="97">
        <v>0</v>
      </c>
      <c r="AS73" s="82">
        <f>2/5</f>
        <v>0.4</v>
      </c>
      <c r="AT73" s="54" t="s">
        <v>3285</v>
      </c>
      <c r="AU73" s="54" t="s">
        <v>3286</v>
      </c>
      <c r="AV73" s="54" t="s">
        <v>3285</v>
      </c>
      <c r="AX73" s="54" t="s">
        <v>2872</v>
      </c>
      <c r="BA73" s="83" t="s">
        <v>3285</v>
      </c>
      <c r="BB73" s="54" t="s">
        <v>2882</v>
      </c>
      <c r="BC73" s="54" t="s">
        <v>2881</v>
      </c>
      <c r="BD73" s="55" t="s">
        <v>2890</v>
      </c>
      <c r="BE73" s="55" t="s">
        <v>2881</v>
      </c>
      <c r="BF73" s="82" t="s">
        <v>3285</v>
      </c>
      <c r="BG73" s="55" t="s">
        <v>2891</v>
      </c>
      <c r="BH73" s="55" t="s">
        <v>2891</v>
      </c>
      <c r="BI73" s="55" t="s">
        <v>2891</v>
      </c>
      <c r="BJ73" s="55" t="s">
        <v>2890</v>
      </c>
      <c r="BK73" s="52"/>
      <c r="BL73" s="220" t="s">
        <v>5470</v>
      </c>
      <c r="BM73" s="220" t="s">
        <v>167</v>
      </c>
      <c r="BN73" s="55" t="s">
        <v>57</v>
      </c>
      <c r="BP73" s="54" t="s">
        <v>2889</v>
      </c>
      <c r="BQ73" s="54" t="s">
        <v>2880</v>
      </c>
      <c r="BR73" s="220">
        <v>1000</v>
      </c>
      <c r="BS73" s="220" t="s">
        <v>5471</v>
      </c>
      <c r="BT73" s="220" t="s">
        <v>2888</v>
      </c>
      <c r="BU73" s="220">
        <v>49621</v>
      </c>
      <c r="BV73" s="54" t="s">
        <v>2887</v>
      </c>
      <c r="BW73" s="220" t="s">
        <v>2905</v>
      </c>
      <c r="BX73" s="54" t="s">
        <v>2904</v>
      </c>
      <c r="BY73" s="220">
        <v>3</v>
      </c>
      <c r="BZ73" s="220" t="s">
        <v>2868</v>
      </c>
      <c r="CA73" s="54" t="s">
        <v>2884</v>
      </c>
    </row>
    <row r="74" spans="1:79" ht="18.75" customHeight="1" x14ac:dyDescent="0.2">
      <c r="A74" s="53" t="s">
        <v>2903</v>
      </c>
      <c r="B74" t="s">
        <v>583</v>
      </c>
      <c r="C74" s="19">
        <v>1369</v>
      </c>
      <c r="D74" s="9" t="s">
        <v>5337</v>
      </c>
      <c r="E74" s="20" t="str">
        <f t="shared" si="20"/>
        <v/>
      </c>
      <c r="F74" s="19">
        <f t="shared" si="21"/>
        <v>1</v>
      </c>
      <c r="G74" s="19">
        <f t="shared" si="22"/>
        <v>1</v>
      </c>
      <c r="H74" s="19" t="str">
        <f t="shared" si="23"/>
        <v/>
      </c>
      <c r="I74" s="81">
        <v>0</v>
      </c>
      <c r="J74" s="102">
        <v>0.55369999999999997</v>
      </c>
      <c r="K74" s="102">
        <v>0</v>
      </c>
      <c r="L74" s="102">
        <v>1.29E-2</v>
      </c>
      <c r="M74" s="102">
        <v>0</v>
      </c>
      <c r="N74" s="107">
        <f t="shared" si="15"/>
        <v>0</v>
      </c>
      <c r="O74" s="108">
        <f t="shared" si="16"/>
        <v>20.151515151515152</v>
      </c>
      <c r="P74" s="108">
        <f t="shared" si="17"/>
        <v>0</v>
      </c>
      <c r="Q74" s="108">
        <f t="shared" si="18"/>
        <v>3.0873811033608116</v>
      </c>
      <c r="R74" s="108">
        <f t="shared" si="19"/>
        <v>0</v>
      </c>
      <c r="S74" s="166">
        <v>0</v>
      </c>
      <c r="T74" s="167">
        <v>3.9899999999999998E-2</v>
      </c>
      <c r="U74" s="167">
        <v>0</v>
      </c>
      <c r="V74" s="167">
        <v>4.8688000000000004E-3</v>
      </c>
      <c r="W74" s="167">
        <v>0</v>
      </c>
      <c r="X74" s="168">
        <v>0</v>
      </c>
      <c r="Y74" s="169">
        <v>5.6599999999999998E-2</v>
      </c>
      <c r="Z74" s="169">
        <v>0</v>
      </c>
      <c r="AA74" s="169">
        <v>9.4516000000000001E-4</v>
      </c>
      <c r="AB74" s="169">
        <v>0</v>
      </c>
      <c r="AC74" s="168">
        <v>0</v>
      </c>
      <c r="AD74" s="169">
        <v>2.3065E-3</v>
      </c>
      <c r="AE74" s="169">
        <v>0</v>
      </c>
      <c r="AF74" s="169">
        <v>1.5878000000000001E-3</v>
      </c>
      <c r="AG74" s="169">
        <v>0</v>
      </c>
      <c r="AI74" s="170">
        <v>100</v>
      </c>
      <c r="AJ74" s="171">
        <v>0</v>
      </c>
      <c r="AK74" s="171">
        <v>12.3766</v>
      </c>
      <c r="AL74" s="171">
        <v>0</v>
      </c>
      <c r="AM74" s="97">
        <v>0</v>
      </c>
      <c r="AN74" s="96">
        <v>100</v>
      </c>
      <c r="AO74" s="97">
        <v>0</v>
      </c>
      <c r="AP74" s="97">
        <v>2.3913000000000002</v>
      </c>
      <c r="AQ74" s="97">
        <v>0</v>
      </c>
      <c r="AR74" s="97">
        <v>0</v>
      </c>
      <c r="AS74" s="82">
        <f>2/5</f>
        <v>0.4</v>
      </c>
      <c r="AT74" s="54" t="s">
        <v>3285</v>
      </c>
      <c r="AU74" s="54" t="s">
        <v>3286</v>
      </c>
      <c r="AV74" s="54" t="s">
        <v>3285</v>
      </c>
      <c r="AX74" s="54" t="s">
        <v>2872</v>
      </c>
      <c r="BA74" s="83" t="s">
        <v>3285</v>
      </c>
      <c r="BB74" s="54" t="s">
        <v>2882</v>
      </c>
      <c r="BC74" s="54" t="s">
        <v>2881</v>
      </c>
      <c r="BD74" s="55" t="s">
        <v>2890</v>
      </c>
      <c r="BE74" s="55" t="s">
        <v>2881</v>
      </c>
      <c r="BF74" s="82" t="s">
        <v>3285</v>
      </c>
      <c r="BG74" s="55" t="s">
        <v>2891</v>
      </c>
      <c r="BH74" s="55" t="s">
        <v>2891</v>
      </c>
      <c r="BI74" s="55" t="s">
        <v>2891</v>
      </c>
      <c r="BJ74" s="55" t="s">
        <v>2890</v>
      </c>
      <c r="BK74" s="52"/>
      <c r="BL74" s="220" t="s">
        <v>5472</v>
      </c>
      <c r="BM74" s="220" t="s">
        <v>2903</v>
      </c>
      <c r="BN74" s="55" t="s">
        <v>57</v>
      </c>
      <c r="BP74" s="54" t="s">
        <v>2889</v>
      </c>
      <c r="BQ74" s="54" t="s">
        <v>2880</v>
      </c>
      <c r="BR74" s="220">
        <v>1000</v>
      </c>
      <c r="BS74" s="220" t="s">
        <v>5473</v>
      </c>
      <c r="BT74" s="220" t="s">
        <v>2888</v>
      </c>
      <c r="BU74" s="220">
        <v>49621</v>
      </c>
      <c r="BV74" s="54" t="s">
        <v>2887</v>
      </c>
      <c r="BW74" s="220" t="s">
        <v>2902</v>
      </c>
      <c r="BY74" s="220">
        <v>12</v>
      </c>
      <c r="BZ74" s="220" t="s">
        <v>5474</v>
      </c>
      <c r="CA74" s="54" t="s">
        <v>2901</v>
      </c>
    </row>
    <row r="75" spans="1:79" ht="18.75" customHeight="1" x14ac:dyDescent="0.2">
      <c r="A75" s="53" t="s">
        <v>168</v>
      </c>
      <c r="B75" t="s">
        <v>583</v>
      </c>
      <c r="C75" s="19">
        <v>1369</v>
      </c>
      <c r="D75" s="9" t="s">
        <v>5337</v>
      </c>
      <c r="E75" s="20" t="str">
        <f t="shared" si="20"/>
        <v/>
      </c>
      <c r="F75" s="19">
        <f t="shared" si="21"/>
        <v>1</v>
      </c>
      <c r="G75" s="19" t="str">
        <f t="shared" si="22"/>
        <v/>
      </c>
      <c r="H75" s="19" t="str">
        <f t="shared" si="23"/>
        <v/>
      </c>
      <c r="I75" s="81">
        <v>0</v>
      </c>
      <c r="J75" s="102">
        <v>0.72789999999999999</v>
      </c>
      <c r="K75" s="102">
        <v>0</v>
      </c>
      <c r="L75" s="102">
        <v>0</v>
      </c>
      <c r="M75" s="102">
        <v>0</v>
      </c>
      <c r="N75" s="107">
        <f t="shared" si="15"/>
        <v>0</v>
      </c>
      <c r="O75" s="108">
        <f t="shared" si="16"/>
        <v>23.333333333333332</v>
      </c>
      <c r="P75" s="108">
        <f t="shared" si="17"/>
        <v>0</v>
      </c>
      <c r="Q75" s="108">
        <f t="shared" si="18"/>
        <v>0</v>
      </c>
      <c r="R75" s="108">
        <f t="shared" si="19"/>
        <v>0</v>
      </c>
      <c r="S75" s="166">
        <v>0</v>
      </c>
      <c r="T75" s="167">
        <v>4.6199999999999998E-2</v>
      </c>
      <c r="U75" s="167">
        <v>0</v>
      </c>
      <c r="V75" s="167">
        <v>0</v>
      </c>
      <c r="W75" s="167">
        <v>0</v>
      </c>
      <c r="X75" s="168">
        <v>0</v>
      </c>
      <c r="Y75" s="169">
        <v>4.5400000000000003E-2</v>
      </c>
      <c r="Z75" s="169">
        <v>0</v>
      </c>
      <c r="AA75" s="169">
        <v>0</v>
      </c>
      <c r="AB75" s="169">
        <v>0</v>
      </c>
      <c r="AC75" s="168">
        <v>0</v>
      </c>
      <c r="AD75" s="169">
        <v>7.9333000000000008E-3</v>
      </c>
      <c r="AE75" s="169">
        <v>0</v>
      </c>
      <c r="AF75" s="169">
        <v>0</v>
      </c>
      <c r="AG75" s="169">
        <v>0</v>
      </c>
      <c r="AI75" s="170">
        <v>100</v>
      </c>
      <c r="AJ75" s="171">
        <v>0</v>
      </c>
      <c r="AK75" s="171">
        <v>0</v>
      </c>
      <c r="AL75" s="171">
        <v>0</v>
      </c>
      <c r="AM75" s="97">
        <v>0</v>
      </c>
      <c r="AN75" s="96">
        <v>100</v>
      </c>
      <c r="AO75" s="97">
        <v>0</v>
      </c>
      <c r="AP75" s="97">
        <v>0</v>
      </c>
      <c r="AQ75" s="97">
        <v>0</v>
      </c>
      <c r="AR75" s="97">
        <v>0</v>
      </c>
      <c r="AS75" s="82">
        <f>1/5</f>
        <v>0.2</v>
      </c>
      <c r="AT75" s="54" t="s">
        <v>3285</v>
      </c>
      <c r="AU75" s="54" t="s">
        <v>3285</v>
      </c>
      <c r="AV75" s="54" t="s">
        <v>3285</v>
      </c>
      <c r="BA75" s="83" t="s">
        <v>3285</v>
      </c>
      <c r="BB75" s="54" t="s">
        <v>2882</v>
      </c>
      <c r="BC75" s="54" t="s">
        <v>2890</v>
      </c>
      <c r="BD75" s="55" t="s">
        <v>2890</v>
      </c>
      <c r="BE75" s="55" t="s">
        <v>2890</v>
      </c>
      <c r="BF75" s="82" t="s">
        <v>3285</v>
      </c>
      <c r="BG75" s="55" t="s">
        <v>2891</v>
      </c>
      <c r="BH75" s="55" t="s">
        <v>2891</v>
      </c>
      <c r="BI75" s="55" t="s">
        <v>2891</v>
      </c>
      <c r="BJ75" s="55" t="s">
        <v>2890</v>
      </c>
      <c r="BK75" s="52"/>
      <c r="BL75" s="220" t="s">
        <v>5475</v>
      </c>
      <c r="BM75" s="220" t="s">
        <v>168</v>
      </c>
      <c r="BN75" s="55" t="s">
        <v>57</v>
      </c>
      <c r="BP75" s="54" t="s">
        <v>2889</v>
      </c>
      <c r="BQ75" s="54" t="s">
        <v>2880</v>
      </c>
      <c r="BR75" s="220">
        <v>1000</v>
      </c>
      <c r="BS75" s="220" t="s">
        <v>5476</v>
      </c>
      <c r="BT75" s="220" t="s">
        <v>2888</v>
      </c>
      <c r="BU75" s="220">
        <v>49621</v>
      </c>
      <c r="BV75" s="54" t="s">
        <v>2887</v>
      </c>
      <c r="BW75" s="220" t="s">
        <v>2900</v>
      </c>
      <c r="BY75" s="220">
        <v>6</v>
      </c>
      <c r="BZ75" s="220" t="s">
        <v>2868</v>
      </c>
      <c r="CA75" s="54" t="s">
        <v>2884</v>
      </c>
    </row>
    <row r="76" spans="1:79" ht="18.75" customHeight="1" x14ac:dyDescent="0.2">
      <c r="A76" s="53" t="s">
        <v>0</v>
      </c>
      <c r="B76" t="s">
        <v>583</v>
      </c>
      <c r="C76" s="19">
        <v>1369</v>
      </c>
      <c r="D76" s="9" t="s">
        <v>5337</v>
      </c>
      <c r="E76" s="20" t="str">
        <f t="shared" si="20"/>
        <v/>
      </c>
      <c r="F76" s="19">
        <f t="shared" si="21"/>
        <v>1</v>
      </c>
      <c r="G76" s="19">
        <f t="shared" si="22"/>
        <v>1</v>
      </c>
      <c r="H76" s="19" t="str">
        <f t="shared" si="23"/>
        <v/>
      </c>
      <c r="I76" s="81">
        <v>0</v>
      </c>
      <c r="J76" s="102">
        <v>0.81430000000000002</v>
      </c>
      <c r="K76" s="102">
        <v>0.3301</v>
      </c>
      <c r="L76" s="102">
        <v>7.1300000000000002E-2</v>
      </c>
      <c r="M76" s="102">
        <v>0</v>
      </c>
      <c r="N76" s="107">
        <f t="shared" si="15"/>
        <v>0</v>
      </c>
      <c r="O76" s="108">
        <f t="shared" si="16"/>
        <v>11.616161616161616</v>
      </c>
      <c r="P76" s="108">
        <f t="shared" si="17"/>
        <v>10.318791946308725</v>
      </c>
      <c r="Q76" s="108">
        <f t="shared" si="18"/>
        <v>4.9370957514267593</v>
      </c>
      <c r="R76" s="108">
        <f t="shared" si="19"/>
        <v>0</v>
      </c>
      <c r="S76" s="166">
        <v>0</v>
      </c>
      <c r="T76" s="167">
        <v>2.3E-2</v>
      </c>
      <c r="U76" s="167">
        <v>1.23E-2</v>
      </c>
      <c r="V76" s="167">
        <v>7.7857999999999998E-3</v>
      </c>
      <c r="W76" s="167">
        <v>0</v>
      </c>
      <c r="X76" s="168">
        <v>0</v>
      </c>
      <c r="Y76" s="169">
        <v>2.7799999999999998E-2</v>
      </c>
      <c r="Z76" s="169">
        <v>6.3500000000000001E-2</v>
      </c>
      <c r="AA76" s="169">
        <v>6.9728999999999998E-3</v>
      </c>
      <c r="AB76" s="169">
        <v>0</v>
      </c>
      <c r="AC76" s="168">
        <v>0</v>
      </c>
      <c r="AD76" s="169">
        <v>8.6602999999999995E-4</v>
      </c>
      <c r="AE76" s="169">
        <v>2.8454000000000001E-3</v>
      </c>
      <c r="AF76" s="169">
        <v>6.9516000000000001E-4</v>
      </c>
      <c r="AG76" s="169">
        <v>0</v>
      </c>
      <c r="AI76" s="170">
        <v>100</v>
      </c>
      <c r="AJ76" s="171">
        <v>54.483600000000003</v>
      </c>
      <c r="AK76" s="171">
        <v>34.068800000000003</v>
      </c>
      <c r="AL76" s="171">
        <v>0</v>
      </c>
      <c r="AM76" s="97">
        <v>0</v>
      </c>
      <c r="AN76" s="96">
        <v>100</v>
      </c>
      <c r="AO76" s="97">
        <v>40.2928</v>
      </c>
      <c r="AP76" s="97">
        <v>8.7819000000000003</v>
      </c>
      <c r="AQ76" s="97">
        <v>0</v>
      </c>
      <c r="AR76" s="97">
        <v>0</v>
      </c>
      <c r="AS76" s="82">
        <f>3/5</f>
        <v>0.6</v>
      </c>
      <c r="AT76" s="54" t="s">
        <v>3285</v>
      </c>
      <c r="AU76" s="54" t="s">
        <v>3294</v>
      </c>
      <c r="AV76" s="54" t="s">
        <v>3285</v>
      </c>
      <c r="AW76" s="54" t="s">
        <v>2873</v>
      </c>
      <c r="AX76" s="54" t="s">
        <v>2872</v>
      </c>
      <c r="BA76" s="83" t="s">
        <v>2873</v>
      </c>
      <c r="BB76" s="54" t="s">
        <v>3307</v>
      </c>
      <c r="BC76" s="54" t="s">
        <v>2881</v>
      </c>
      <c r="BD76" s="55" t="s">
        <v>2881</v>
      </c>
      <c r="BE76" s="55" t="s">
        <v>2881</v>
      </c>
      <c r="BF76" s="82" t="s">
        <v>3285</v>
      </c>
      <c r="BG76" s="55" t="s">
        <v>2873</v>
      </c>
      <c r="BH76" s="55" t="s">
        <v>3295</v>
      </c>
      <c r="BI76" s="55" t="s">
        <v>2891</v>
      </c>
      <c r="BJ76" s="55" t="s">
        <v>2881</v>
      </c>
      <c r="BK76" s="52"/>
      <c r="BL76" s="220" t="s">
        <v>5477</v>
      </c>
      <c r="BM76" s="220" t="s">
        <v>0</v>
      </c>
      <c r="BN76" s="55" t="s">
        <v>57</v>
      </c>
      <c r="BP76" s="54" t="s">
        <v>2889</v>
      </c>
      <c r="BQ76" s="54" t="s">
        <v>2880</v>
      </c>
      <c r="BR76" s="220">
        <v>1000</v>
      </c>
      <c r="BS76" s="220" t="s">
        <v>5478</v>
      </c>
      <c r="BT76" s="220" t="s">
        <v>2888</v>
      </c>
      <c r="BU76" s="220">
        <v>49621</v>
      </c>
      <c r="BV76" s="54" t="s">
        <v>2870</v>
      </c>
      <c r="BW76" s="220" t="s">
        <v>2869</v>
      </c>
      <c r="BX76" s="54" t="s">
        <v>2899</v>
      </c>
      <c r="BY76" s="220">
        <v>12</v>
      </c>
      <c r="BZ76" s="220" t="s">
        <v>2868</v>
      </c>
      <c r="CA76" s="54" t="s">
        <v>2898</v>
      </c>
    </row>
    <row r="77" spans="1:79" ht="18.75" customHeight="1" x14ac:dyDescent="0.2">
      <c r="A77" s="53" t="s">
        <v>169</v>
      </c>
      <c r="B77" t="s">
        <v>583</v>
      </c>
      <c r="C77" s="19">
        <v>1369</v>
      </c>
      <c r="D77" s="9" t="s">
        <v>5337</v>
      </c>
      <c r="E77" s="20" t="str">
        <f t="shared" si="20"/>
        <v/>
      </c>
      <c r="F77" s="19">
        <f t="shared" si="21"/>
        <v>1</v>
      </c>
      <c r="G77" s="19" t="str">
        <f t="shared" si="22"/>
        <v/>
      </c>
      <c r="H77" s="19" t="str">
        <f t="shared" si="23"/>
        <v/>
      </c>
      <c r="I77" s="81">
        <v>0</v>
      </c>
      <c r="J77" s="102">
        <v>2.4790999999999999</v>
      </c>
      <c r="K77" s="102">
        <v>0</v>
      </c>
      <c r="L77" s="102">
        <v>0</v>
      </c>
      <c r="M77" s="102">
        <v>0</v>
      </c>
      <c r="N77" s="107">
        <f t="shared" si="15"/>
        <v>0</v>
      </c>
      <c r="O77" s="108">
        <f t="shared" si="16"/>
        <v>27.121212121212118</v>
      </c>
      <c r="P77" s="108">
        <f t="shared" si="17"/>
        <v>0</v>
      </c>
      <c r="Q77" s="108">
        <f t="shared" si="18"/>
        <v>0</v>
      </c>
      <c r="R77" s="108">
        <f t="shared" si="19"/>
        <v>0</v>
      </c>
      <c r="S77" s="166">
        <v>0</v>
      </c>
      <c r="T77" s="167">
        <v>5.3699999999999998E-2</v>
      </c>
      <c r="U77" s="167">
        <v>0</v>
      </c>
      <c r="V77" s="167">
        <v>0</v>
      </c>
      <c r="W77" s="167">
        <v>0</v>
      </c>
      <c r="X77" s="168">
        <v>0</v>
      </c>
      <c r="Y77" s="169">
        <v>0.26950000000000002</v>
      </c>
      <c r="Z77" s="169">
        <v>0</v>
      </c>
      <c r="AA77" s="169">
        <v>0</v>
      </c>
      <c r="AB77" s="169">
        <v>0</v>
      </c>
      <c r="AC77" s="168">
        <v>0</v>
      </c>
      <c r="AD77" s="169">
        <v>1.5900000000000001E-2</v>
      </c>
      <c r="AE77" s="169">
        <v>0</v>
      </c>
      <c r="AF77" s="169">
        <v>0</v>
      </c>
      <c r="AG77" s="169">
        <v>0</v>
      </c>
      <c r="AI77" s="170">
        <v>100</v>
      </c>
      <c r="AJ77" s="171">
        <v>0</v>
      </c>
      <c r="AK77" s="171">
        <v>0</v>
      </c>
      <c r="AL77" s="171">
        <v>0</v>
      </c>
      <c r="AM77" s="97">
        <v>0</v>
      </c>
      <c r="AN77" s="96">
        <v>100</v>
      </c>
      <c r="AO77" s="97">
        <v>0</v>
      </c>
      <c r="AP77" s="97">
        <v>0</v>
      </c>
      <c r="AQ77" s="97">
        <v>0</v>
      </c>
      <c r="AR77" s="97">
        <v>0</v>
      </c>
      <c r="AS77" s="82">
        <f t="shared" ref="AS77:AS83" si="24">1/5</f>
        <v>0.2</v>
      </c>
      <c r="AT77" s="54" t="s">
        <v>3285</v>
      </c>
      <c r="AU77" s="54" t="s">
        <v>3285</v>
      </c>
      <c r="AV77" s="54" t="s">
        <v>3285</v>
      </c>
      <c r="BA77" s="83" t="s">
        <v>3285</v>
      </c>
      <c r="BB77" s="54" t="s">
        <v>2882</v>
      </c>
      <c r="BC77" s="54" t="s">
        <v>2890</v>
      </c>
      <c r="BD77" s="55" t="s">
        <v>2890</v>
      </c>
      <c r="BE77" s="55" t="s">
        <v>2890</v>
      </c>
      <c r="BF77" s="82" t="s">
        <v>3285</v>
      </c>
      <c r="BG77" s="55" t="s">
        <v>2891</v>
      </c>
      <c r="BH77" s="55" t="s">
        <v>2891</v>
      </c>
      <c r="BI77" s="55" t="s">
        <v>2891</v>
      </c>
      <c r="BJ77" s="55" t="s">
        <v>2890</v>
      </c>
      <c r="BK77" s="52"/>
      <c r="BL77" s="220" t="s">
        <v>5479</v>
      </c>
      <c r="BM77" s="220" t="s">
        <v>169</v>
      </c>
      <c r="BN77" s="55" t="s">
        <v>57</v>
      </c>
      <c r="BP77" s="54" t="s">
        <v>2889</v>
      </c>
      <c r="BQ77" s="54" t="s">
        <v>2880</v>
      </c>
      <c r="BR77" s="220">
        <v>1000</v>
      </c>
      <c r="BS77" s="220" t="s">
        <v>5480</v>
      </c>
      <c r="BT77" s="220" t="s">
        <v>2888</v>
      </c>
      <c r="BU77" s="220">
        <v>49621</v>
      </c>
      <c r="BV77" s="54" t="s">
        <v>2887</v>
      </c>
      <c r="BW77" s="220" t="s">
        <v>2897</v>
      </c>
      <c r="BX77" s="54" t="s">
        <v>2896</v>
      </c>
      <c r="BY77" s="220">
        <v>6</v>
      </c>
      <c r="BZ77" s="220" t="s">
        <v>2868</v>
      </c>
      <c r="CA77" s="54" t="s">
        <v>2884</v>
      </c>
    </row>
    <row r="78" spans="1:79" ht="18.75" customHeight="1" x14ac:dyDescent="0.2">
      <c r="A78" s="53" t="s">
        <v>2895</v>
      </c>
      <c r="B78" t="s">
        <v>583</v>
      </c>
      <c r="C78" s="19">
        <v>1369</v>
      </c>
      <c r="D78" s="9" t="s">
        <v>5337</v>
      </c>
      <c r="E78" s="20" t="str">
        <f t="shared" si="20"/>
        <v/>
      </c>
      <c r="F78" s="19">
        <f t="shared" si="21"/>
        <v>1</v>
      </c>
      <c r="G78" s="19" t="str">
        <f t="shared" si="22"/>
        <v/>
      </c>
      <c r="H78" s="19" t="str">
        <f t="shared" si="23"/>
        <v/>
      </c>
      <c r="I78" s="81">
        <v>0</v>
      </c>
      <c r="J78" s="102">
        <v>0.21990000000000001</v>
      </c>
      <c r="K78" s="102">
        <v>0</v>
      </c>
      <c r="L78" s="102">
        <v>0</v>
      </c>
      <c r="M78" s="102">
        <v>0</v>
      </c>
      <c r="N78" s="107">
        <f t="shared" si="15"/>
        <v>0</v>
      </c>
      <c r="O78" s="108">
        <f t="shared" si="16"/>
        <v>2.2461616161616158</v>
      </c>
      <c r="P78" s="108">
        <f t="shared" si="17"/>
        <v>0</v>
      </c>
      <c r="Q78" s="108">
        <f t="shared" si="18"/>
        <v>0</v>
      </c>
      <c r="R78" s="108">
        <f t="shared" si="19"/>
        <v>0</v>
      </c>
      <c r="S78" s="166">
        <v>0</v>
      </c>
      <c r="T78" s="167">
        <v>4.4473999999999998E-3</v>
      </c>
      <c r="U78" s="167">
        <v>0</v>
      </c>
      <c r="V78" s="167">
        <v>0</v>
      </c>
      <c r="W78" s="167">
        <v>0</v>
      </c>
      <c r="X78" s="168">
        <v>0</v>
      </c>
      <c r="Y78" s="169">
        <v>3.6099000000000001E-3</v>
      </c>
      <c r="Z78" s="169">
        <v>0</v>
      </c>
      <c r="AA78" s="169">
        <v>0</v>
      </c>
      <c r="AB78" s="169">
        <v>0</v>
      </c>
      <c r="AC78" s="168">
        <v>0</v>
      </c>
      <c r="AD78" s="169">
        <v>4.9972000000000005E-4</v>
      </c>
      <c r="AE78" s="169">
        <v>0</v>
      </c>
      <c r="AF78" s="169">
        <v>0</v>
      </c>
      <c r="AG78" s="169">
        <v>0</v>
      </c>
      <c r="AI78" s="170">
        <v>100</v>
      </c>
      <c r="AJ78" s="171">
        <v>0</v>
      </c>
      <c r="AK78" s="171">
        <v>0</v>
      </c>
      <c r="AL78" s="171">
        <v>0</v>
      </c>
      <c r="AM78" s="97">
        <v>0</v>
      </c>
      <c r="AN78" s="96">
        <v>100</v>
      </c>
      <c r="AO78" s="97">
        <v>0</v>
      </c>
      <c r="AP78" s="97">
        <v>0</v>
      </c>
      <c r="AQ78" s="97">
        <v>0</v>
      </c>
      <c r="AR78" s="97">
        <v>0</v>
      </c>
      <c r="AS78" s="82">
        <f t="shared" si="24"/>
        <v>0.2</v>
      </c>
      <c r="AT78" s="54" t="s">
        <v>3285</v>
      </c>
      <c r="AU78" s="54" t="s">
        <v>3285</v>
      </c>
      <c r="AV78" s="54" t="s">
        <v>3285</v>
      </c>
      <c r="BA78" s="83" t="s">
        <v>3285</v>
      </c>
      <c r="BB78" s="54" t="s">
        <v>2882</v>
      </c>
      <c r="BC78" s="54" t="s">
        <v>2890</v>
      </c>
      <c r="BD78" s="55" t="s">
        <v>2890</v>
      </c>
      <c r="BE78" s="55" t="s">
        <v>2890</v>
      </c>
      <c r="BF78" s="82" t="s">
        <v>3285</v>
      </c>
      <c r="BG78" s="55" t="s">
        <v>2891</v>
      </c>
      <c r="BH78" s="55" t="s">
        <v>2891</v>
      </c>
      <c r="BI78" s="55" t="s">
        <v>2891</v>
      </c>
      <c r="BJ78" s="55" t="s">
        <v>2890</v>
      </c>
      <c r="BK78" s="52"/>
      <c r="BL78" s="220" t="s">
        <v>5481</v>
      </c>
      <c r="BM78" s="220" t="s">
        <v>2895</v>
      </c>
      <c r="BN78" s="55" t="s">
        <v>57</v>
      </c>
      <c r="BP78" s="54" t="s">
        <v>2889</v>
      </c>
      <c r="BQ78" s="54" t="s">
        <v>2880</v>
      </c>
      <c r="BR78" s="220">
        <v>1000</v>
      </c>
      <c r="BS78" s="220" t="s">
        <v>5482</v>
      </c>
      <c r="BT78" s="220" t="s">
        <v>2888</v>
      </c>
      <c r="BU78" s="220">
        <v>49621</v>
      </c>
      <c r="BV78" s="54" t="s">
        <v>2887</v>
      </c>
      <c r="BW78" s="220" t="s">
        <v>2894</v>
      </c>
      <c r="BX78" s="54" t="s">
        <v>2893</v>
      </c>
      <c r="BY78" s="220">
        <v>6</v>
      </c>
      <c r="BZ78" s="220" t="s">
        <v>2868</v>
      </c>
      <c r="CA78" s="54" t="s">
        <v>2892</v>
      </c>
    </row>
    <row r="79" spans="1:79" ht="18.75" customHeight="1" x14ac:dyDescent="0.2">
      <c r="A79" s="53" t="s">
        <v>170</v>
      </c>
      <c r="B79" t="s">
        <v>583</v>
      </c>
      <c r="C79" s="19">
        <v>1369</v>
      </c>
      <c r="D79" s="9" t="s">
        <v>5337</v>
      </c>
      <c r="E79" s="20" t="str">
        <f t="shared" si="20"/>
        <v/>
      </c>
      <c r="F79" s="19">
        <f t="shared" si="21"/>
        <v>1</v>
      </c>
      <c r="G79" s="19" t="str">
        <f t="shared" si="22"/>
        <v/>
      </c>
      <c r="H79" s="19" t="str">
        <f t="shared" si="23"/>
        <v/>
      </c>
      <c r="I79" s="81">
        <v>0</v>
      </c>
      <c r="J79" s="102">
        <v>0.29459999999999997</v>
      </c>
      <c r="K79" s="102">
        <v>0</v>
      </c>
      <c r="L79" s="102">
        <v>0</v>
      </c>
      <c r="M79" s="102">
        <v>0</v>
      </c>
      <c r="N79" s="107">
        <f t="shared" si="15"/>
        <v>0</v>
      </c>
      <c r="O79" s="108">
        <f t="shared" si="16"/>
        <v>14.848484848484848</v>
      </c>
      <c r="P79" s="108">
        <f t="shared" si="17"/>
        <v>0</v>
      </c>
      <c r="Q79" s="108">
        <f t="shared" si="18"/>
        <v>0</v>
      </c>
      <c r="R79" s="108">
        <f t="shared" si="19"/>
        <v>0</v>
      </c>
      <c r="S79" s="166">
        <v>0</v>
      </c>
      <c r="T79" s="167">
        <v>2.9399999999999999E-2</v>
      </c>
      <c r="U79" s="167">
        <v>0</v>
      </c>
      <c r="V79" s="167">
        <v>0</v>
      </c>
      <c r="W79" s="167">
        <v>0</v>
      </c>
      <c r="X79" s="168">
        <v>0</v>
      </c>
      <c r="Y79" s="169">
        <v>1.8100000000000002E-2</v>
      </c>
      <c r="Z79" s="169">
        <v>0</v>
      </c>
      <c r="AA79" s="169">
        <v>0</v>
      </c>
      <c r="AB79" s="169">
        <v>0</v>
      </c>
      <c r="AC79" s="168">
        <v>0</v>
      </c>
      <c r="AD79" s="169">
        <v>9.2615999999999998E-4</v>
      </c>
      <c r="AE79" s="169">
        <v>0</v>
      </c>
      <c r="AF79" s="169">
        <v>0</v>
      </c>
      <c r="AG79" s="169">
        <v>0</v>
      </c>
      <c r="AI79" s="170">
        <v>100</v>
      </c>
      <c r="AJ79" s="171">
        <v>0</v>
      </c>
      <c r="AK79" s="171">
        <v>0</v>
      </c>
      <c r="AL79" s="171">
        <v>0</v>
      </c>
      <c r="AM79" s="97">
        <v>0</v>
      </c>
      <c r="AN79" s="96">
        <v>100</v>
      </c>
      <c r="AO79" s="97">
        <v>0</v>
      </c>
      <c r="AP79" s="97">
        <v>0</v>
      </c>
      <c r="AQ79" s="97">
        <v>0</v>
      </c>
      <c r="AR79" s="97">
        <v>0</v>
      </c>
      <c r="AS79" s="82">
        <f t="shared" si="24"/>
        <v>0.2</v>
      </c>
      <c r="AT79" s="54" t="s">
        <v>3285</v>
      </c>
      <c r="AU79" s="54" t="s">
        <v>3285</v>
      </c>
      <c r="AV79" s="54" t="s">
        <v>3285</v>
      </c>
      <c r="BA79" s="83" t="s">
        <v>3285</v>
      </c>
      <c r="BB79" s="54" t="s">
        <v>2882</v>
      </c>
      <c r="BC79" s="54" t="s">
        <v>2890</v>
      </c>
      <c r="BD79" s="55" t="s">
        <v>2890</v>
      </c>
      <c r="BE79" s="55" t="s">
        <v>2890</v>
      </c>
      <c r="BF79" s="82" t="s">
        <v>3285</v>
      </c>
      <c r="BG79" s="55" t="s">
        <v>2891</v>
      </c>
      <c r="BH79" s="55" t="s">
        <v>2891</v>
      </c>
      <c r="BI79" s="55" t="s">
        <v>2891</v>
      </c>
      <c r="BJ79" s="55" t="s">
        <v>2890</v>
      </c>
      <c r="BK79" s="52"/>
      <c r="BL79" s="220" t="s">
        <v>5483</v>
      </c>
      <c r="BM79" s="220" t="s">
        <v>170</v>
      </c>
      <c r="BN79" s="55" t="s">
        <v>57</v>
      </c>
      <c r="BP79" s="54" t="s">
        <v>2889</v>
      </c>
      <c r="BQ79" s="54" t="s">
        <v>2880</v>
      </c>
      <c r="BR79" s="220">
        <v>1000</v>
      </c>
      <c r="BS79" s="220" t="s">
        <v>5484</v>
      </c>
      <c r="BT79" s="220" t="s">
        <v>2888</v>
      </c>
      <c r="BU79" s="220">
        <v>49621</v>
      </c>
      <c r="BV79" s="54" t="s">
        <v>2887</v>
      </c>
      <c r="BW79" s="220" t="s">
        <v>2886</v>
      </c>
      <c r="BX79" s="54" t="s">
        <v>2885</v>
      </c>
      <c r="BY79" s="220">
        <v>12</v>
      </c>
      <c r="BZ79" s="220" t="s">
        <v>2868</v>
      </c>
      <c r="CA79" s="54" t="s">
        <v>2884</v>
      </c>
    </row>
    <row r="80" spans="1:79" ht="18.75" customHeight="1" x14ac:dyDescent="0.2">
      <c r="A80" s="53" t="s">
        <v>177</v>
      </c>
      <c r="B80" t="s">
        <v>583</v>
      </c>
      <c r="C80" s="19">
        <v>1504</v>
      </c>
      <c r="D80" s="9" t="s">
        <v>5337</v>
      </c>
      <c r="E80" s="20" t="str">
        <f t="shared" si="20"/>
        <v/>
      </c>
      <c r="F80" s="19">
        <f t="shared" si="21"/>
        <v>1</v>
      </c>
      <c r="G80" s="19" t="str">
        <f t="shared" si="22"/>
        <v/>
      </c>
      <c r="H80" s="19" t="str">
        <f t="shared" si="23"/>
        <v/>
      </c>
      <c r="I80" s="81">
        <v>0</v>
      </c>
      <c r="J80" s="102">
        <v>0.246</v>
      </c>
      <c r="K80" s="102">
        <v>0</v>
      </c>
      <c r="L80" s="102">
        <v>0</v>
      </c>
      <c r="M80" s="102">
        <v>0</v>
      </c>
      <c r="N80" s="107">
        <f t="shared" si="15"/>
        <v>0</v>
      </c>
      <c r="O80" s="108">
        <f t="shared" si="16"/>
        <v>32.424242424242415</v>
      </c>
      <c r="P80" s="108">
        <f t="shared" si="17"/>
        <v>0</v>
      </c>
      <c r="Q80" s="108">
        <f t="shared" si="18"/>
        <v>0</v>
      </c>
      <c r="R80" s="108">
        <f t="shared" si="19"/>
        <v>0</v>
      </c>
      <c r="S80" s="166">
        <v>0</v>
      </c>
      <c r="T80" s="167">
        <v>6.4199999999999993E-2</v>
      </c>
      <c r="U80" s="167">
        <v>0</v>
      </c>
      <c r="V80" s="167">
        <v>0</v>
      </c>
      <c r="W80" s="167">
        <v>0</v>
      </c>
      <c r="X80" s="168">
        <v>0</v>
      </c>
      <c r="Y80" s="169">
        <v>1.9099999999999999E-2</v>
      </c>
      <c r="Z80" s="169">
        <v>0</v>
      </c>
      <c r="AA80" s="169">
        <v>0</v>
      </c>
      <c r="AB80" s="169">
        <v>0</v>
      </c>
      <c r="AC80" s="168">
        <v>0</v>
      </c>
      <c r="AD80" s="169">
        <v>5.8567000000000003E-3</v>
      </c>
      <c r="AE80" s="169">
        <v>0</v>
      </c>
      <c r="AF80" s="169">
        <v>0</v>
      </c>
      <c r="AG80" s="169">
        <v>0</v>
      </c>
      <c r="AI80" s="170">
        <v>100</v>
      </c>
      <c r="AJ80" s="171">
        <v>0</v>
      </c>
      <c r="AK80" s="171">
        <v>0</v>
      </c>
      <c r="AL80" s="171">
        <v>0</v>
      </c>
      <c r="AM80" s="97">
        <v>0</v>
      </c>
      <c r="AN80" s="96">
        <v>100</v>
      </c>
      <c r="AO80" s="97">
        <v>0</v>
      </c>
      <c r="AP80" s="97">
        <v>0</v>
      </c>
      <c r="AQ80" s="97">
        <v>0</v>
      </c>
      <c r="AR80" s="97">
        <v>0</v>
      </c>
      <c r="AS80" s="82">
        <f t="shared" si="24"/>
        <v>0.2</v>
      </c>
      <c r="AT80" s="54" t="s">
        <v>3285</v>
      </c>
      <c r="AU80" s="54" t="s">
        <v>3285</v>
      </c>
      <c r="AV80" s="54" t="s">
        <v>3285</v>
      </c>
      <c r="BA80" s="83" t="s">
        <v>3285</v>
      </c>
      <c r="BB80" s="54" t="s">
        <v>2882</v>
      </c>
      <c r="BC80" s="54" t="s">
        <v>2890</v>
      </c>
      <c r="BD80" s="55" t="s">
        <v>2890</v>
      </c>
      <c r="BE80" s="55" t="s">
        <v>2890</v>
      </c>
      <c r="BF80" s="82" t="s">
        <v>3285</v>
      </c>
      <c r="BG80" s="55" t="s">
        <v>2891</v>
      </c>
      <c r="BH80" s="55" t="s">
        <v>2891</v>
      </c>
      <c r="BI80" s="55" t="s">
        <v>2891</v>
      </c>
      <c r="BJ80" s="55" t="s">
        <v>2890</v>
      </c>
      <c r="BK80" s="52"/>
      <c r="BL80" s="220" t="s">
        <v>5485</v>
      </c>
      <c r="BM80" s="220" t="s">
        <v>177</v>
      </c>
      <c r="BN80" s="55" t="s">
        <v>15</v>
      </c>
      <c r="BP80" s="54" t="s">
        <v>2709</v>
      </c>
      <c r="BQ80" s="54" t="s">
        <v>44</v>
      </c>
      <c r="BR80" s="220">
        <v>10</v>
      </c>
      <c r="BS80" s="220" t="s">
        <v>5486</v>
      </c>
      <c r="BT80" s="220" t="s">
        <v>2921</v>
      </c>
      <c r="BU80" s="220" t="s">
        <v>3078</v>
      </c>
      <c r="BV80" s="54" t="s">
        <v>2887</v>
      </c>
      <c r="BW80" s="220" t="s">
        <v>3086</v>
      </c>
      <c r="BX80" s="54" t="s">
        <v>3085</v>
      </c>
      <c r="BY80" s="220">
        <v>12</v>
      </c>
      <c r="BZ80" s="220" t="s">
        <v>2868</v>
      </c>
    </row>
    <row r="81" spans="1:78" ht="18.75" customHeight="1" x14ac:dyDescent="0.2">
      <c r="A81" s="53" t="s">
        <v>3084</v>
      </c>
      <c r="B81" t="s">
        <v>583</v>
      </c>
      <c r="C81" s="19">
        <v>1504</v>
      </c>
      <c r="D81" s="9" t="s">
        <v>5337</v>
      </c>
      <c r="E81" s="20" t="str">
        <f t="shared" si="20"/>
        <v/>
      </c>
      <c r="F81" s="19">
        <f t="shared" si="21"/>
        <v>1</v>
      </c>
      <c r="G81" s="19" t="str">
        <f t="shared" si="22"/>
        <v/>
      </c>
      <c r="H81" s="19" t="str">
        <f t="shared" si="23"/>
        <v/>
      </c>
      <c r="I81" s="81">
        <v>0</v>
      </c>
      <c r="J81" s="102">
        <v>2.1301999999999999</v>
      </c>
      <c r="K81" s="102">
        <v>0</v>
      </c>
      <c r="L81" s="102">
        <v>0</v>
      </c>
      <c r="M81" s="102">
        <v>0</v>
      </c>
      <c r="N81" s="107">
        <f t="shared" si="15"/>
        <v>0</v>
      </c>
      <c r="O81" s="108">
        <f t="shared" si="16"/>
        <v>41.616161616161612</v>
      </c>
      <c r="P81" s="108">
        <f t="shared" si="17"/>
        <v>0</v>
      </c>
      <c r="Q81" s="108">
        <f t="shared" si="18"/>
        <v>0</v>
      </c>
      <c r="R81" s="108">
        <f t="shared" si="19"/>
        <v>0</v>
      </c>
      <c r="S81" s="166">
        <v>0</v>
      </c>
      <c r="T81" s="167">
        <v>8.2400000000000001E-2</v>
      </c>
      <c r="U81" s="167">
        <v>0</v>
      </c>
      <c r="V81" s="167">
        <v>0</v>
      </c>
      <c r="W81" s="167">
        <v>0</v>
      </c>
      <c r="X81" s="168">
        <v>0</v>
      </c>
      <c r="Y81" s="169">
        <v>0.115</v>
      </c>
      <c r="Z81" s="169">
        <v>0</v>
      </c>
      <c r="AA81" s="169">
        <v>0</v>
      </c>
      <c r="AB81" s="169">
        <v>0</v>
      </c>
      <c r="AC81" s="168">
        <v>0</v>
      </c>
      <c r="AD81" s="169">
        <v>3.9472999999999999E-3</v>
      </c>
      <c r="AE81" s="169">
        <v>0</v>
      </c>
      <c r="AF81" s="169">
        <v>0</v>
      </c>
      <c r="AG81" s="169">
        <v>0</v>
      </c>
      <c r="AI81" s="170">
        <v>100</v>
      </c>
      <c r="AJ81" s="171">
        <v>0</v>
      </c>
      <c r="AK81" s="171">
        <v>0</v>
      </c>
      <c r="AL81" s="171">
        <v>0</v>
      </c>
      <c r="AM81" s="97">
        <v>0</v>
      </c>
      <c r="AN81" s="96">
        <v>100</v>
      </c>
      <c r="AO81" s="97">
        <v>0</v>
      </c>
      <c r="AP81" s="97">
        <v>0</v>
      </c>
      <c r="AQ81" s="97">
        <v>0</v>
      </c>
      <c r="AR81" s="97">
        <v>0</v>
      </c>
      <c r="AS81" s="82">
        <f t="shared" si="24"/>
        <v>0.2</v>
      </c>
      <c r="AT81" s="54" t="s">
        <v>3285</v>
      </c>
      <c r="AU81" s="54" t="s">
        <v>3285</v>
      </c>
      <c r="AV81" s="54" t="s">
        <v>3285</v>
      </c>
      <c r="BA81" s="83" t="s">
        <v>3285</v>
      </c>
      <c r="BB81" s="54" t="s">
        <v>2873</v>
      </c>
      <c r="BC81" s="54" t="s">
        <v>2881</v>
      </c>
      <c r="BD81" s="55" t="s">
        <v>2890</v>
      </c>
      <c r="BE81" s="55" t="s">
        <v>2881</v>
      </c>
      <c r="BF81" s="82" t="s">
        <v>3285</v>
      </c>
      <c r="BG81" s="55" t="s">
        <v>2873</v>
      </c>
      <c r="BH81" s="55" t="s">
        <v>2891</v>
      </c>
      <c r="BI81" s="55" t="s">
        <v>2891</v>
      </c>
      <c r="BJ81" s="55" t="s">
        <v>2881</v>
      </c>
      <c r="BK81" s="52"/>
      <c r="BL81" s="220" t="s">
        <v>5487</v>
      </c>
      <c r="BM81" s="220" t="s">
        <v>3084</v>
      </c>
      <c r="BN81" s="55" t="s">
        <v>15</v>
      </c>
      <c r="BP81" s="54" t="s">
        <v>2709</v>
      </c>
      <c r="BQ81" s="54" t="s">
        <v>44</v>
      </c>
      <c r="BR81" s="220">
        <v>10</v>
      </c>
      <c r="BS81" s="220" t="s">
        <v>5488</v>
      </c>
      <c r="BT81" s="220" t="s">
        <v>2921</v>
      </c>
      <c r="BU81" s="220" t="s">
        <v>3078</v>
      </c>
      <c r="BV81" s="54" t="s">
        <v>2887</v>
      </c>
      <c r="BW81" s="220" t="s">
        <v>3083</v>
      </c>
      <c r="BX81" s="54" t="s">
        <v>3082</v>
      </c>
      <c r="BY81" s="220">
        <v>12</v>
      </c>
      <c r="BZ81" s="220" t="s">
        <v>2868</v>
      </c>
    </row>
    <row r="82" spans="1:78" ht="18.75" customHeight="1" x14ac:dyDescent="0.2">
      <c r="A82" s="53" t="s">
        <v>3081</v>
      </c>
      <c r="B82" t="s">
        <v>583</v>
      </c>
      <c r="C82" s="19">
        <v>1504</v>
      </c>
      <c r="D82" s="9" t="s">
        <v>5337</v>
      </c>
      <c r="E82" s="20" t="str">
        <f t="shared" si="20"/>
        <v/>
      </c>
      <c r="F82" s="19">
        <f t="shared" si="21"/>
        <v>1</v>
      </c>
      <c r="G82" s="19" t="str">
        <f t="shared" si="22"/>
        <v/>
      </c>
      <c r="H82" s="19" t="str">
        <f t="shared" si="23"/>
        <v/>
      </c>
      <c r="I82" s="81">
        <v>0</v>
      </c>
      <c r="J82" s="102">
        <v>0.48609999999999998</v>
      </c>
      <c r="K82" s="102">
        <v>0</v>
      </c>
      <c r="L82" s="102">
        <v>0</v>
      </c>
      <c r="M82" s="102">
        <v>0</v>
      </c>
      <c r="N82" s="107">
        <f t="shared" si="15"/>
        <v>0</v>
      </c>
      <c r="O82" s="108">
        <f t="shared" si="16"/>
        <v>25.656565656565654</v>
      </c>
      <c r="P82" s="108">
        <f t="shared" si="17"/>
        <v>0</v>
      </c>
      <c r="Q82" s="108">
        <f t="shared" si="18"/>
        <v>0</v>
      </c>
      <c r="R82" s="108">
        <f t="shared" si="19"/>
        <v>0</v>
      </c>
      <c r="S82" s="166">
        <v>0</v>
      </c>
      <c r="T82" s="167">
        <v>5.0799999999999998E-2</v>
      </c>
      <c r="U82" s="167">
        <v>0</v>
      </c>
      <c r="V82" s="167">
        <v>0</v>
      </c>
      <c r="W82" s="167">
        <v>0</v>
      </c>
      <c r="X82" s="168">
        <v>0</v>
      </c>
      <c r="Y82" s="169">
        <v>2.5899999999999999E-2</v>
      </c>
      <c r="Z82" s="169">
        <v>0</v>
      </c>
      <c r="AA82" s="169">
        <v>0</v>
      </c>
      <c r="AB82" s="169">
        <v>0</v>
      </c>
      <c r="AC82" s="168">
        <v>0</v>
      </c>
      <c r="AD82" s="169">
        <v>1.8224000000000001E-3</v>
      </c>
      <c r="AE82" s="169">
        <v>0</v>
      </c>
      <c r="AF82" s="169">
        <v>0</v>
      </c>
      <c r="AG82" s="169">
        <v>0</v>
      </c>
      <c r="AI82" s="170">
        <v>100</v>
      </c>
      <c r="AJ82" s="171">
        <v>0</v>
      </c>
      <c r="AK82" s="171">
        <v>0</v>
      </c>
      <c r="AL82" s="171">
        <v>0</v>
      </c>
      <c r="AM82" s="97">
        <v>0</v>
      </c>
      <c r="AN82" s="96">
        <v>100</v>
      </c>
      <c r="AO82" s="97">
        <v>0</v>
      </c>
      <c r="AP82" s="97">
        <v>0</v>
      </c>
      <c r="AQ82" s="97">
        <v>0</v>
      </c>
      <c r="AR82" s="97">
        <v>0</v>
      </c>
      <c r="AS82" s="82">
        <f t="shared" si="24"/>
        <v>0.2</v>
      </c>
      <c r="AT82" s="54" t="s">
        <v>3285</v>
      </c>
      <c r="AU82" s="54" t="s">
        <v>3285</v>
      </c>
      <c r="AV82" s="54" t="s">
        <v>3285</v>
      </c>
      <c r="BA82" s="83" t="s">
        <v>3285</v>
      </c>
      <c r="BB82" s="54" t="s">
        <v>2873</v>
      </c>
      <c r="BC82" s="54" t="s">
        <v>2881</v>
      </c>
      <c r="BD82" s="55" t="s">
        <v>2890</v>
      </c>
      <c r="BE82" s="55" t="s">
        <v>2881</v>
      </c>
      <c r="BF82" s="82" t="s">
        <v>3285</v>
      </c>
      <c r="BG82" s="55" t="s">
        <v>2873</v>
      </c>
      <c r="BH82" s="55" t="s">
        <v>2891</v>
      </c>
      <c r="BI82" s="55" t="s">
        <v>2891</v>
      </c>
      <c r="BJ82" s="55" t="s">
        <v>2881</v>
      </c>
      <c r="BK82" s="52"/>
      <c r="BL82" s="220" t="s">
        <v>5489</v>
      </c>
      <c r="BM82" s="220" t="s">
        <v>3081</v>
      </c>
      <c r="BN82" s="55" t="s">
        <v>15</v>
      </c>
      <c r="BP82" s="54" t="s">
        <v>2709</v>
      </c>
      <c r="BQ82" s="54" t="s">
        <v>44</v>
      </c>
      <c r="BR82" s="220">
        <v>10</v>
      </c>
      <c r="BS82" s="220" t="s">
        <v>5490</v>
      </c>
      <c r="BT82" s="220" t="s">
        <v>2921</v>
      </c>
      <c r="BU82" s="220" t="s">
        <v>3078</v>
      </c>
      <c r="BV82" s="54" t="s">
        <v>2887</v>
      </c>
      <c r="BW82" s="220" t="s">
        <v>3080</v>
      </c>
      <c r="BX82" s="54" t="s">
        <v>3079</v>
      </c>
      <c r="BY82" s="220">
        <v>12</v>
      </c>
      <c r="BZ82" s="220" t="s">
        <v>2868</v>
      </c>
    </row>
    <row r="83" spans="1:78" ht="18.75" customHeight="1" x14ac:dyDescent="0.2">
      <c r="A83" s="53" t="s">
        <v>178</v>
      </c>
      <c r="B83" t="s">
        <v>583</v>
      </c>
      <c r="C83" s="19">
        <v>1504</v>
      </c>
      <c r="D83" s="9" t="s">
        <v>5337</v>
      </c>
      <c r="E83" s="20" t="str">
        <f t="shared" si="20"/>
        <v/>
      </c>
      <c r="F83" s="19">
        <f t="shared" si="21"/>
        <v>1</v>
      </c>
      <c r="G83" s="19" t="str">
        <f t="shared" si="22"/>
        <v/>
      </c>
      <c r="H83" s="19" t="str">
        <f t="shared" si="23"/>
        <v/>
      </c>
      <c r="I83" s="81">
        <v>0</v>
      </c>
      <c r="J83" s="102">
        <v>0.1119</v>
      </c>
      <c r="K83" s="102">
        <v>0</v>
      </c>
      <c r="L83" s="102">
        <v>0</v>
      </c>
      <c r="M83" s="102">
        <v>0</v>
      </c>
      <c r="N83" s="107">
        <f t="shared" si="15"/>
        <v>0</v>
      </c>
      <c r="O83" s="108">
        <f t="shared" si="16"/>
        <v>22.777777777777779</v>
      </c>
      <c r="P83" s="108">
        <f t="shared" si="17"/>
        <v>0</v>
      </c>
      <c r="Q83" s="108">
        <f t="shared" si="18"/>
        <v>0</v>
      </c>
      <c r="R83" s="108">
        <f t="shared" si="19"/>
        <v>0</v>
      </c>
      <c r="S83" s="166">
        <v>0</v>
      </c>
      <c r="T83" s="167">
        <v>4.5100000000000001E-2</v>
      </c>
      <c r="U83" s="167">
        <v>0</v>
      </c>
      <c r="V83" s="167">
        <v>0</v>
      </c>
      <c r="W83" s="167">
        <v>0</v>
      </c>
      <c r="X83" s="168">
        <v>0</v>
      </c>
      <c r="Y83" s="169">
        <v>9.1348000000000004E-4</v>
      </c>
      <c r="Z83" s="169">
        <v>0</v>
      </c>
      <c r="AA83" s="169">
        <v>0</v>
      </c>
      <c r="AB83" s="169">
        <v>0</v>
      </c>
      <c r="AC83" s="168">
        <v>0</v>
      </c>
      <c r="AD83" s="169">
        <v>3.4973000000000001E-3</v>
      </c>
      <c r="AE83" s="169">
        <v>0</v>
      </c>
      <c r="AF83" s="169">
        <v>0</v>
      </c>
      <c r="AG83" s="169">
        <v>0</v>
      </c>
      <c r="AI83" s="170">
        <v>100</v>
      </c>
      <c r="AJ83" s="171">
        <v>0</v>
      </c>
      <c r="AK83" s="171">
        <v>0</v>
      </c>
      <c r="AL83" s="171">
        <v>0</v>
      </c>
      <c r="AM83" s="97">
        <v>0</v>
      </c>
      <c r="AN83" s="96">
        <v>100</v>
      </c>
      <c r="AO83" s="97">
        <v>0</v>
      </c>
      <c r="AP83" s="97">
        <v>0</v>
      </c>
      <c r="AQ83" s="97">
        <v>0</v>
      </c>
      <c r="AR83" s="97">
        <v>0</v>
      </c>
      <c r="AS83" s="82">
        <f t="shared" si="24"/>
        <v>0.2</v>
      </c>
      <c r="AT83" s="54" t="s">
        <v>3285</v>
      </c>
      <c r="AU83" s="54" t="s">
        <v>3285</v>
      </c>
      <c r="AV83" s="54" t="s">
        <v>3285</v>
      </c>
      <c r="BA83" s="83" t="s">
        <v>3285</v>
      </c>
      <c r="BB83" s="54" t="s">
        <v>2882</v>
      </c>
      <c r="BC83" s="54" t="s">
        <v>2890</v>
      </c>
      <c r="BD83" s="55" t="s">
        <v>2890</v>
      </c>
      <c r="BE83" s="55" t="s">
        <v>2890</v>
      </c>
      <c r="BF83" s="82" t="s">
        <v>3285</v>
      </c>
      <c r="BG83" s="55" t="s">
        <v>2891</v>
      </c>
      <c r="BH83" s="55" t="s">
        <v>2891</v>
      </c>
      <c r="BI83" s="55" t="s">
        <v>2891</v>
      </c>
      <c r="BJ83" s="55" t="s">
        <v>2890</v>
      </c>
      <c r="BK83" s="52"/>
      <c r="BL83" s="220" t="s">
        <v>5491</v>
      </c>
      <c r="BM83" s="220" t="s">
        <v>178</v>
      </c>
      <c r="BN83" s="55" t="s">
        <v>15</v>
      </c>
      <c r="BP83" s="54" t="s">
        <v>2709</v>
      </c>
      <c r="BQ83" s="54" t="s">
        <v>44</v>
      </c>
      <c r="BR83" s="220">
        <v>10</v>
      </c>
      <c r="BS83" s="220" t="s">
        <v>5492</v>
      </c>
      <c r="BT83" s="220" t="s">
        <v>2921</v>
      </c>
      <c r="BU83" s="220" t="s">
        <v>3078</v>
      </c>
      <c r="BV83" s="54" t="s">
        <v>2887</v>
      </c>
      <c r="BW83" s="220" t="s">
        <v>3077</v>
      </c>
      <c r="BX83" s="54" t="s">
        <v>3076</v>
      </c>
      <c r="BY83" s="220">
        <v>12</v>
      </c>
      <c r="BZ83" s="220" t="s">
        <v>2868</v>
      </c>
    </row>
    <row r="84" spans="1:78" ht="18.75" customHeight="1" x14ac:dyDescent="0.2">
      <c r="A84" s="53" t="s">
        <v>179</v>
      </c>
      <c r="B84" t="s">
        <v>583</v>
      </c>
      <c r="C84" s="19">
        <v>1579</v>
      </c>
      <c r="D84" s="9" t="s">
        <v>5337</v>
      </c>
      <c r="E84" s="20" t="str">
        <f t="shared" si="20"/>
        <v/>
      </c>
      <c r="F84" s="19">
        <f t="shared" si="21"/>
        <v>1</v>
      </c>
      <c r="G84" s="19">
        <f t="shared" si="22"/>
        <v>1</v>
      </c>
      <c r="H84" s="19">
        <f t="shared" si="23"/>
        <v>1</v>
      </c>
      <c r="I84" s="81">
        <v>0</v>
      </c>
      <c r="J84" s="102">
        <v>1.4422999999999999</v>
      </c>
      <c r="K84" s="102">
        <v>4.1551999999999998</v>
      </c>
      <c r="L84" s="102">
        <v>0.91020000000000001</v>
      </c>
      <c r="M84" s="102">
        <v>1.1894</v>
      </c>
      <c r="N84" s="107">
        <f t="shared" si="15"/>
        <v>0</v>
      </c>
      <c r="O84" s="108">
        <f t="shared" si="16"/>
        <v>60.606060606060595</v>
      </c>
      <c r="P84" s="108">
        <f t="shared" si="17"/>
        <v>52.852348993288587</v>
      </c>
      <c r="Q84" s="108">
        <f t="shared" si="18"/>
        <v>52.568167406467978</v>
      </c>
      <c r="R84" s="108">
        <f t="shared" si="19"/>
        <v>66.926677067082679</v>
      </c>
      <c r="S84" s="166">
        <v>0</v>
      </c>
      <c r="T84" s="167">
        <v>0.12</v>
      </c>
      <c r="U84" s="167">
        <v>6.3E-2</v>
      </c>
      <c r="V84" s="167">
        <v>8.2900000000000001E-2</v>
      </c>
      <c r="W84" s="167">
        <v>8.5800000000000001E-2</v>
      </c>
      <c r="X84" s="168">
        <v>0</v>
      </c>
      <c r="Y84" s="169">
        <v>3.6400000000000002E-2</v>
      </c>
      <c r="Z84" s="169">
        <v>0.46310000000000001</v>
      </c>
      <c r="AA84" s="169">
        <v>6.2899999999999998E-2</v>
      </c>
      <c r="AB84" s="169">
        <v>0.16869999999999999</v>
      </c>
      <c r="AC84" s="168">
        <v>0</v>
      </c>
      <c r="AD84" s="169">
        <v>7.0196E-3</v>
      </c>
      <c r="AE84" s="169">
        <v>3.3473000000000001E-3</v>
      </c>
      <c r="AF84" s="169">
        <v>4.0010000000000002E-3</v>
      </c>
      <c r="AG84" s="169">
        <v>5.4044000000000002E-3</v>
      </c>
      <c r="AI84" s="170">
        <v>100</v>
      </c>
      <c r="AJ84" s="171">
        <v>53.096499999999999</v>
      </c>
      <c r="AK84" s="171">
        <v>69.299499999999995</v>
      </c>
      <c r="AL84" s="171">
        <v>0</v>
      </c>
      <c r="AM84" s="97">
        <v>72.364999999999995</v>
      </c>
      <c r="AN84" s="96">
        <v>35.837200000000003</v>
      </c>
      <c r="AO84" s="97">
        <v>100</v>
      </c>
      <c r="AP84" s="97">
        <v>22.1693</v>
      </c>
      <c r="AQ84" s="97">
        <v>0</v>
      </c>
      <c r="AR84" s="97">
        <v>28.473299999999998</v>
      </c>
      <c r="AS84" s="82">
        <f>4/5</f>
        <v>0.8</v>
      </c>
      <c r="AT84" s="54" t="s">
        <v>2873</v>
      </c>
      <c r="AU84" s="54" t="s">
        <v>3328</v>
      </c>
      <c r="AV84" s="54" t="s">
        <v>3285</v>
      </c>
      <c r="AW84" s="54" t="s">
        <v>2873</v>
      </c>
      <c r="AX84" s="54" t="s">
        <v>2872</v>
      </c>
      <c r="AZ84" s="54" t="s">
        <v>3313</v>
      </c>
      <c r="BA84" s="83" t="s">
        <v>2873</v>
      </c>
      <c r="BB84" s="54" t="s">
        <v>3307</v>
      </c>
      <c r="BC84" s="54" t="s">
        <v>2881</v>
      </c>
      <c r="BD84" s="55" t="s">
        <v>2890</v>
      </c>
      <c r="BE84" s="55" t="s">
        <v>2881</v>
      </c>
      <c r="BF84" s="82" t="s">
        <v>3285</v>
      </c>
      <c r="BG84" s="55" t="s">
        <v>2873</v>
      </c>
      <c r="BH84" s="55" t="s">
        <v>3295</v>
      </c>
      <c r="BI84" s="55" t="s">
        <v>3313</v>
      </c>
      <c r="BJ84" s="55" t="s">
        <v>2881</v>
      </c>
      <c r="BK84" s="52"/>
      <c r="BL84" s="220" t="s">
        <v>5493</v>
      </c>
      <c r="BM84" s="220" t="s">
        <v>3061</v>
      </c>
      <c r="BN84" s="55" t="s">
        <v>15</v>
      </c>
      <c r="BP84" s="54" t="s">
        <v>180</v>
      </c>
      <c r="BQ84" s="54" t="s">
        <v>44</v>
      </c>
      <c r="BR84" s="220">
        <v>100</v>
      </c>
      <c r="BS84" s="220" t="s">
        <v>5494</v>
      </c>
      <c r="BT84" s="220" t="s">
        <v>3060</v>
      </c>
      <c r="BU84" s="220" t="s">
        <v>3059</v>
      </c>
      <c r="BV84" s="54" t="s">
        <v>2887</v>
      </c>
      <c r="BW84" s="220" t="s">
        <v>3058</v>
      </c>
      <c r="BX84" s="54" t="s">
        <v>3057</v>
      </c>
      <c r="BY84" s="220">
        <v>2</v>
      </c>
      <c r="BZ84" s="220" t="s">
        <v>2868</v>
      </c>
    </row>
    <row r="85" spans="1:78" ht="18.75" customHeight="1" x14ac:dyDescent="0.2">
      <c r="A85" s="53" t="s">
        <v>2959</v>
      </c>
      <c r="B85" t="s">
        <v>583</v>
      </c>
      <c r="C85" s="19">
        <v>2270</v>
      </c>
      <c r="D85" s="9" t="s">
        <v>5337</v>
      </c>
      <c r="E85" s="20">
        <f t="shared" si="20"/>
        <v>1</v>
      </c>
      <c r="F85" s="19" t="str">
        <f t="shared" si="21"/>
        <v/>
      </c>
      <c r="G85" s="19" t="str">
        <f t="shared" si="22"/>
        <v/>
      </c>
      <c r="H85" s="19" t="str">
        <f t="shared" si="23"/>
        <v/>
      </c>
      <c r="I85" s="81">
        <v>2.6700000000000002E-2</v>
      </c>
      <c r="J85" s="102">
        <v>0</v>
      </c>
      <c r="K85" s="102">
        <v>0</v>
      </c>
      <c r="L85" s="102">
        <v>0</v>
      </c>
      <c r="M85" s="102">
        <v>0</v>
      </c>
      <c r="N85" s="107">
        <f t="shared" si="15"/>
        <v>39.322533136966129</v>
      </c>
      <c r="O85" s="108">
        <f t="shared" si="16"/>
        <v>0</v>
      </c>
      <c r="P85" s="108">
        <f t="shared" si="17"/>
        <v>0</v>
      </c>
      <c r="Q85" s="108">
        <f t="shared" si="18"/>
        <v>0</v>
      </c>
      <c r="R85" s="108">
        <f t="shared" si="19"/>
        <v>0</v>
      </c>
      <c r="S85" s="166">
        <v>2.6700000000000002E-2</v>
      </c>
      <c r="T85" s="167">
        <v>0</v>
      </c>
      <c r="U85" s="167">
        <v>0</v>
      </c>
      <c r="V85" s="167">
        <v>0</v>
      </c>
      <c r="W85" s="167">
        <v>0</v>
      </c>
      <c r="X85" s="168">
        <v>3.0000000000000001E-3</v>
      </c>
      <c r="Y85" s="169">
        <v>0</v>
      </c>
      <c r="Z85" s="169">
        <v>0</v>
      </c>
      <c r="AA85" s="169">
        <v>0</v>
      </c>
      <c r="AB85" s="169">
        <v>0</v>
      </c>
      <c r="AC85" s="168">
        <v>3.0000000000000001E-3</v>
      </c>
      <c r="AD85" s="169">
        <v>0</v>
      </c>
      <c r="AE85" s="169">
        <v>0</v>
      </c>
      <c r="AF85" s="169">
        <v>0</v>
      </c>
      <c r="AG85" s="169">
        <v>0</v>
      </c>
      <c r="AI85" s="170">
        <v>0</v>
      </c>
      <c r="AJ85" s="171">
        <v>0</v>
      </c>
      <c r="AK85" s="171">
        <v>0</v>
      </c>
      <c r="AL85" s="171">
        <v>100</v>
      </c>
      <c r="AM85" s="97">
        <v>0</v>
      </c>
      <c r="AN85" s="96">
        <v>0</v>
      </c>
      <c r="AO85" s="97">
        <v>0</v>
      </c>
      <c r="AP85" s="97">
        <v>0</v>
      </c>
      <c r="AQ85" s="97">
        <v>100</v>
      </c>
      <c r="AR85" s="97">
        <v>0</v>
      </c>
      <c r="AS85" s="82">
        <f>1/5</f>
        <v>0.2</v>
      </c>
      <c r="AT85" s="54" t="s">
        <v>3295</v>
      </c>
      <c r="AU85" s="54" t="s">
        <v>3295</v>
      </c>
      <c r="AY85" s="54" t="s">
        <v>3295</v>
      </c>
      <c r="BA85" s="83" t="s">
        <v>3295</v>
      </c>
      <c r="BB85" s="54" t="s">
        <v>2882</v>
      </c>
      <c r="BC85" s="54" t="s">
        <v>2890</v>
      </c>
      <c r="BD85" s="55" t="s">
        <v>2890</v>
      </c>
      <c r="BE85" s="55" t="s">
        <v>2890</v>
      </c>
      <c r="BF85" s="82" t="s">
        <v>2891</v>
      </c>
      <c r="BG85" s="55" t="s">
        <v>2891</v>
      </c>
      <c r="BH85" s="55" t="s">
        <v>3295</v>
      </c>
      <c r="BI85" s="55" t="s">
        <v>2891</v>
      </c>
      <c r="BJ85" s="55" t="s">
        <v>2890</v>
      </c>
      <c r="BK85" s="52"/>
      <c r="BL85" s="220" t="s">
        <v>1233</v>
      </c>
      <c r="BM85" s="220" t="s">
        <v>2959</v>
      </c>
      <c r="BN85" s="55" t="s">
        <v>2913</v>
      </c>
      <c r="BP85" s="54" t="s">
        <v>1233</v>
      </c>
      <c r="BQ85" s="54" t="s">
        <v>44</v>
      </c>
      <c r="BR85" s="220">
        <v>10</v>
      </c>
      <c r="BS85" s="220" t="s">
        <v>2882</v>
      </c>
      <c r="BT85" s="220" t="s">
        <v>2958</v>
      </c>
      <c r="BU85" s="220" t="s">
        <v>2957</v>
      </c>
      <c r="BV85" s="54" t="s">
        <v>2887</v>
      </c>
      <c r="BW85" s="220" t="s">
        <v>2956</v>
      </c>
      <c r="BX85" s="54" t="s">
        <v>2955</v>
      </c>
      <c r="BY85" s="220">
        <v>2</v>
      </c>
      <c r="BZ85" s="220" t="s">
        <v>2868</v>
      </c>
    </row>
    <row r="86" spans="1:78" ht="18.75" customHeight="1" x14ac:dyDescent="0.2">
      <c r="A86" s="53" t="s">
        <v>58</v>
      </c>
      <c r="B86" t="s">
        <v>583</v>
      </c>
      <c r="C86" s="19">
        <v>2364</v>
      </c>
      <c r="D86" s="9" t="s">
        <v>5337</v>
      </c>
      <c r="E86" s="20" t="str">
        <f t="shared" si="20"/>
        <v/>
      </c>
      <c r="F86" s="19">
        <f t="shared" si="21"/>
        <v>1</v>
      </c>
      <c r="G86" s="19" t="str">
        <f t="shared" si="22"/>
        <v/>
      </c>
      <c r="H86" s="19" t="str">
        <f t="shared" si="23"/>
        <v/>
      </c>
      <c r="I86" s="81">
        <v>0</v>
      </c>
      <c r="J86" s="102">
        <v>7.1099999999999997E-2</v>
      </c>
      <c r="K86" s="102">
        <v>0</v>
      </c>
      <c r="L86" s="102">
        <v>0</v>
      </c>
      <c r="M86" s="102">
        <v>0</v>
      </c>
      <c r="N86" s="107">
        <f t="shared" si="15"/>
        <v>0</v>
      </c>
      <c r="O86" s="108">
        <f t="shared" si="16"/>
        <v>20.959595959595958</v>
      </c>
      <c r="P86" s="108">
        <f t="shared" si="17"/>
        <v>0</v>
      </c>
      <c r="Q86" s="108">
        <f t="shared" si="18"/>
        <v>0</v>
      </c>
      <c r="R86" s="108">
        <f t="shared" si="19"/>
        <v>0</v>
      </c>
      <c r="S86" s="166">
        <v>0</v>
      </c>
      <c r="T86" s="167">
        <v>4.1500000000000002E-2</v>
      </c>
      <c r="U86" s="167">
        <v>0</v>
      </c>
      <c r="V86" s="167">
        <v>0</v>
      </c>
      <c r="W86" s="167">
        <v>0</v>
      </c>
      <c r="X86" s="168">
        <v>0</v>
      </c>
      <c r="Y86" s="169">
        <v>1.03E-2</v>
      </c>
      <c r="Z86" s="169">
        <v>0</v>
      </c>
      <c r="AA86" s="169">
        <v>0</v>
      </c>
      <c r="AB86" s="169">
        <v>0</v>
      </c>
      <c r="AC86" s="168">
        <v>0</v>
      </c>
      <c r="AD86" s="169">
        <v>1.18E-2</v>
      </c>
      <c r="AE86" s="169">
        <v>0</v>
      </c>
      <c r="AF86" s="169">
        <v>0</v>
      </c>
      <c r="AG86" s="169">
        <v>0</v>
      </c>
      <c r="AI86" s="170">
        <v>100</v>
      </c>
      <c r="AJ86" s="171">
        <v>0</v>
      </c>
      <c r="AK86" s="171">
        <v>0</v>
      </c>
      <c r="AL86" s="171">
        <v>0</v>
      </c>
      <c r="AM86" s="97">
        <v>0</v>
      </c>
      <c r="AN86" s="96">
        <v>100</v>
      </c>
      <c r="AO86" s="97">
        <v>0</v>
      </c>
      <c r="AP86" s="97">
        <v>0</v>
      </c>
      <c r="AQ86" s="97">
        <v>0</v>
      </c>
      <c r="AR86" s="97">
        <v>0</v>
      </c>
      <c r="AS86" s="82">
        <f>1/5</f>
        <v>0.2</v>
      </c>
      <c r="AT86" s="54" t="s">
        <v>3285</v>
      </c>
      <c r="AU86" s="54" t="s">
        <v>3285</v>
      </c>
      <c r="AV86" s="54" t="s">
        <v>3285</v>
      </c>
      <c r="BA86" s="83" t="s">
        <v>3285</v>
      </c>
      <c r="BB86" s="54" t="s">
        <v>3295</v>
      </c>
      <c r="BC86" s="54" t="s">
        <v>2881</v>
      </c>
      <c r="BD86" s="55" t="s">
        <v>2890</v>
      </c>
      <c r="BE86" s="55" t="s">
        <v>2881</v>
      </c>
      <c r="BF86" s="82" t="s">
        <v>3285</v>
      </c>
      <c r="BG86" s="55" t="s">
        <v>2873</v>
      </c>
      <c r="BH86" s="55" t="s">
        <v>3295</v>
      </c>
      <c r="BI86" s="55" t="s">
        <v>3313</v>
      </c>
      <c r="BJ86" s="55" t="s">
        <v>2881</v>
      </c>
      <c r="BK86" s="52"/>
      <c r="BL86" s="220" t="s">
        <v>5495</v>
      </c>
      <c r="BM86" s="220" t="s">
        <v>58</v>
      </c>
      <c r="BN86" s="55" t="s">
        <v>15</v>
      </c>
      <c r="BP86" s="54" t="s">
        <v>2986</v>
      </c>
      <c r="BQ86" s="54" t="s">
        <v>2985</v>
      </c>
      <c r="BR86" s="220">
        <v>100</v>
      </c>
      <c r="BS86" s="220" t="s">
        <v>5496</v>
      </c>
      <c r="BT86" s="220" t="s">
        <v>2871</v>
      </c>
      <c r="BU86" s="220">
        <v>1017</v>
      </c>
      <c r="BV86" s="54" t="s">
        <v>2887</v>
      </c>
      <c r="BW86" s="220" t="s">
        <v>2984</v>
      </c>
      <c r="BX86" s="54" t="s">
        <v>2983</v>
      </c>
      <c r="BY86" s="220">
        <v>2</v>
      </c>
      <c r="BZ86" s="220" t="s">
        <v>2868</v>
      </c>
    </row>
    <row r="87" spans="1:78" ht="18.75" customHeight="1" x14ac:dyDescent="0.2">
      <c r="A87" s="53" t="s">
        <v>45</v>
      </c>
      <c r="B87" t="s">
        <v>583</v>
      </c>
      <c r="C87" s="19">
        <v>3556</v>
      </c>
      <c r="D87" s="9" t="s">
        <v>5337</v>
      </c>
      <c r="E87" s="20" t="str">
        <f t="shared" si="20"/>
        <v/>
      </c>
      <c r="F87" s="19">
        <f t="shared" si="21"/>
        <v>1</v>
      </c>
      <c r="G87" s="19">
        <f t="shared" si="22"/>
        <v>1</v>
      </c>
      <c r="H87" s="19" t="str">
        <f t="shared" si="23"/>
        <v/>
      </c>
      <c r="I87" s="81">
        <v>0</v>
      </c>
      <c r="J87" s="102">
        <v>5.8369</v>
      </c>
      <c r="K87" s="102">
        <v>0</v>
      </c>
      <c r="L87" s="102">
        <v>1.9800000000000002E-2</v>
      </c>
      <c r="M87" s="102">
        <v>0</v>
      </c>
      <c r="N87" s="107">
        <f t="shared" si="15"/>
        <v>0</v>
      </c>
      <c r="O87" s="108">
        <f t="shared" si="16"/>
        <v>33.18181818181818</v>
      </c>
      <c r="P87" s="108">
        <f t="shared" si="17"/>
        <v>0</v>
      </c>
      <c r="Q87" s="108">
        <f t="shared" si="18"/>
        <v>3.5933417882054535</v>
      </c>
      <c r="R87" s="108">
        <f t="shared" si="19"/>
        <v>0</v>
      </c>
      <c r="S87" s="166">
        <v>0</v>
      </c>
      <c r="T87" s="167">
        <v>6.5699999999999995E-2</v>
      </c>
      <c r="U87" s="167">
        <v>0</v>
      </c>
      <c r="V87" s="167">
        <v>5.6667000000000002E-3</v>
      </c>
      <c r="W87" s="167">
        <v>0</v>
      </c>
      <c r="X87" s="168">
        <v>0</v>
      </c>
      <c r="Y87" s="169">
        <v>0.28770000000000001</v>
      </c>
      <c r="Z87" s="169">
        <v>0</v>
      </c>
      <c r="AA87" s="169">
        <v>1.0269000000000001E-3</v>
      </c>
      <c r="AB87" s="169">
        <v>0</v>
      </c>
      <c r="AC87" s="168">
        <v>0</v>
      </c>
      <c r="AD87" s="169">
        <v>2.8990000000000001E-3</v>
      </c>
      <c r="AE87" s="169">
        <v>0</v>
      </c>
      <c r="AF87" s="169">
        <v>7.0553E-4</v>
      </c>
      <c r="AG87" s="169">
        <v>0</v>
      </c>
      <c r="AI87" s="170">
        <v>100</v>
      </c>
      <c r="AJ87" s="171">
        <v>0</v>
      </c>
      <c r="AK87" s="171">
        <v>8.5889000000000006</v>
      </c>
      <c r="AL87" s="171">
        <v>0</v>
      </c>
      <c r="AM87" s="97">
        <v>0</v>
      </c>
      <c r="AN87" s="96">
        <v>100</v>
      </c>
      <c r="AO87" s="97">
        <v>0</v>
      </c>
      <c r="AP87" s="97">
        <v>0.3427</v>
      </c>
      <c r="AQ87" s="97">
        <v>0</v>
      </c>
      <c r="AR87" s="97">
        <v>0</v>
      </c>
      <c r="AS87" s="82">
        <f>2/5</f>
        <v>0.4</v>
      </c>
      <c r="AT87" s="54" t="s">
        <v>3285</v>
      </c>
      <c r="AU87" s="54" t="s">
        <v>3286</v>
      </c>
      <c r="AV87" s="54" t="s">
        <v>3285</v>
      </c>
      <c r="AX87" s="54" t="s">
        <v>2872</v>
      </c>
      <c r="BA87" s="83" t="s">
        <v>3285</v>
      </c>
      <c r="BB87" s="54" t="s">
        <v>2882</v>
      </c>
      <c r="BC87" s="54" t="s">
        <v>2881</v>
      </c>
      <c r="BD87" s="55" t="s">
        <v>2890</v>
      </c>
      <c r="BE87" s="55" t="s">
        <v>2881</v>
      </c>
      <c r="BF87" s="82" t="s">
        <v>3285</v>
      </c>
      <c r="BG87" s="55" t="s">
        <v>2873</v>
      </c>
      <c r="BH87" s="55" t="s">
        <v>2891</v>
      </c>
      <c r="BI87" s="55" t="s">
        <v>3313</v>
      </c>
      <c r="BJ87" s="55" t="s">
        <v>2881</v>
      </c>
      <c r="BK87" s="52"/>
      <c r="BL87" s="220" t="s">
        <v>3113</v>
      </c>
      <c r="BM87" s="220" t="s">
        <v>46</v>
      </c>
      <c r="BN87" s="55" t="s">
        <v>15</v>
      </c>
      <c r="BP87" s="54" t="s">
        <v>3112</v>
      </c>
      <c r="BQ87" s="54" t="s">
        <v>44</v>
      </c>
      <c r="BR87" s="220">
        <v>10</v>
      </c>
      <c r="BS87" s="220" t="s">
        <v>5497</v>
      </c>
      <c r="BT87" s="220" t="s">
        <v>2871</v>
      </c>
      <c r="BU87" s="220">
        <v>3007</v>
      </c>
      <c r="BV87" s="54" t="s">
        <v>2887</v>
      </c>
      <c r="BW87" s="220" t="s">
        <v>3111</v>
      </c>
      <c r="BX87" s="54" t="s">
        <v>3110</v>
      </c>
      <c r="BY87" s="220">
        <v>12</v>
      </c>
      <c r="BZ87" s="220" t="s">
        <v>2868</v>
      </c>
    </row>
    <row r="88" spans="1:78" ht="18.75" customHeight="1" x14ac:dyDescent="0.2">
      <c r="A88" s="53" t="s">
        <v>2947</v>
      </c>
      <c r="B88" t="s">
        <v>583</v>
      </c>
      <c r="C88" s="19">
        <v>3643</v>
      </c>
      <c r="D88" s="9" t="s">
        <v>5337</v>
      </c>
      <c r="E88" s="20">
        <f t="shared" si="20"/>
        <v>1</v>
      </c>
      <c r="F88" s="19">
        <f t="shared" si="21"/>
        <v>1</v>
      </c>
      <c r="G88" s="19">
        <f t="shared" si="22"/>
        <v>1</v>
      </c>
      <c r="H88" s="19" t="str">
        <f t="shared" si="23"/>
        <v/>
      </c>
      <c r="I88" s="81">
        <v>2.7966000000000002</v>
      </c>
      <c r="J88" s="102">
        <v>0.1852</v>
      </c>
      <c r="K88" s="102">
        <v>0.1411</v>
      </c>
      <c r="L88" s="102">
        <v>0.1764</v>
      </c>
      <c r="M88" s="102">
        <v>0</v>
      </c>
      <c r="N88" s="107">
        <f t="shared" si="15"/>
        <v>78.055964653902805</v>
      </c>
      <c r="O88" s="108">
        <f t="shared" si="16"/>
        <v>26.060606060606062</v>
      </c>
      <c r="P88" s="108">
        <f t="shared" si="17"/>
        <v>16.69463087248322</v>
      </c>
      <c r="Q88" s="108">
        <f t="shared" si="18"/>
        <v>47.495244134432461</v>
      </c>
      <c r="R88" s="108">
        <f t="shared" si="19"/>
        <v>0</v>
      </c>
      <c r="S88" s="166">
        <v>5.2999999999999999E-2</v>
      </c>
      <c r="T88" s="167">
        <v>5.16E-2</v>
      </c>
      <c r="U88" s="167">
        <v>1.9900000000000001E-2</v>
      </c>
      <c r="V88" s="167">
        <v>7.4899999999999994E-2</v>
      </c>
      <c r="W88" s="167">
        <v>0</v>
      </c>
      <c r="X88" s="168">
        <v>0.1109</v>
      </c>
      <c r="Y88" s="169">
        <v>1.04E-2</v>
      </c>
      <c r="Z88" s="169">
        <v>3.8442000000000001E-4</v>
      </c>
      <c r="AA88" s="169">
        <v>8.2351999999999998E-3</v>
      </c>
      <c r="AB88" s="169">
        <v>0</v>
      </c>
      <c r="AC88" s="168">
        <v>1.4048000000000001E-3</v>
      </c>
      <c r="AD88" s="169">
        <v>3.0931999999999999E-3</v>
      </c>
      <c r="AE88" s="169">
        <v>2.8203999999999998E-3</v>
      </c>
      <c r="AF88" s="169">
        <v>2.5247999999999998E-3</v>
      </c>
      <c r="AG88" s="169">
        <v>0</v>
      </c>
      <c r="AI88" s="170">
        <v>68.699399999999997</v>
      </c>
      <c r="AJ88" s="171">
        <v>26.401199999999999</v>
      </c>
      <c r="AK88" s="171">
        <v>100</v>
      </c>
      <c r="AL88" s="171">
        <v>71.025300000000001</v>
      </c>
      <c r="AM88" s="97">
        <v>0</v>
      </c>
      <c r="AN88" s="96">
        <v>6.6139000000000001</v>
      </c>
      <c r="AO88" s="97">
        <v>5.0606</v>
      </c>
      <c r="AP88" s="97">
        <v>6.3037000000000001</v>
      </c>
      <c r="AQ88" s="97">
        <v>100</v>
      </c>
      <c r="AR88" s="97">
        <v>0</v>
      </c>
      <c r="AS88" s="82">
        <f>4/5</f>
        <v>0.8</v>
      </c>
      <c r="AT88" s="54" t="s">
        <v>3295</v>
      </c>
      <c r="AU88" s="54" t="s">
        <v>3309</v>
      </c>
      <c r="AV88" s="54" t="s">
        <v>3285</v>
      </c>
      <c r="AW88" s="54" t="s">
        <v>2873</v>
      </c>
      <c r="AX88" s="54" t="s">
        <v>2872</v>
      </c>
      <c r="AY88" s="54" t="s">
        <v>3295</v>
      </c>
      <c r="BA88" s="83" t="s">
        <v>3295</v>
      </c>
      <c r="BB88" s="54" t="s">
        <v>2882</v>
      </c>
      <c r="BC88" s="54" t="s">
        <v>2881</v>
      </c>
      <c r="BD88" s="55" t="s">
        <v>2890</v>
      </c>
      <c r="BE88" s="55" t="s">
        <v>2881</v>
      </c>
      <c r="BF88" s="82" t="s">
        <v>2891</v>
      </c>
      <c r="BG88" s="55" t="s">
        <v>2891</v>
      </c>
      <c r="BH88" s="55" t="s">
        <v>3295</v>
      </c>
      <c r="BI88" s="55" t="s">
        <v>2891</v>
      </c>
      <c r="BJ88" s="55" t="s">
        <v>2881</v>
      </c>
      <c r="BK88" s="52"/>
      <c r="BL88" s="220" t="s">
        <v>2947</v>
      </c>
      <c r="BM88" s="220" t="s">
        <v>2947</v>
      </c>
      <c r="BN88" s="55" t="s">
        <v>2913</v>
      </c>
      <c r="BP88" s="54" t="s">
        <v>2946</v>
      </c>
      <c r="BQ88" s="54" t="s">
        <v>44</v>
      </c>
      <c r="BR88" s="220">
        <v>10</v>
      </c>
      <c r="BS88" s="220" t="s">
        <v>5498</v>
      </c>
      <c r="BT88" s="220" t="s">
        <v>2937</v>
      </c>
      <c r="BU88" s="220">
        <v>4031250</v>
      </c>
      <c r="BV88" s="54" t="s">
        <v>2887</v>
      </c>
      <c r="BW88" s="220" t="s">
        <v>2945</v>
      </c>
      <c r="BX88" s="54" t="s">
        <v>2944</v>
      </c>
      <c r="BY88" s="220">
        <v>1</v>
      </c>
      <c r="BZ88" s="220" t="s">
        <v>2868</v>
      </c>
    </row>
    <row r="89" spans="1:78" ht="18.75" customHeight="1" x14ac:dyDescent="0.2">
      <c r="A89" s="53" t="s">
        <v>3118</v>
      </c>
      <c r="B89" t="s">
        <v>583</v>
      </c>
      <c r="C89" s="19">
        <v>631</v>
      </c>
      <c r="D89" s="9" t="s">
        <v>5337</v>
      </c>
      <c r="E89" s="20" t="str">
        <f t="shared" si="20"/>
        <v/>
      </c>
      <c r="F89" s="19" t="str">
        <f t="shared" si="21"/>
        <v/>
      </c>
      <c r="G89" s="19">
        <f t="shared" si="22"/>
        <v>1</v>
      </c>
      <c r="H89" s="19" t="str">
        <f t="shared" si="23"/>
        <v/>
      </c>
      <c r="I89" s="81">
        <v>0</v>
      </c>
      <c r="J89" s="102">
        <v>0</v>
      </c>
      <c r="K89" s="102">
        <v>0.1444</v>
      </c>
      <c r="L89" s="102">
        <v>0</v>
      </c>
      <c r="M89" s="102">
        <v>0</v>
      </c>
      <c r="N89" s="107">
        <f t="shared" si="15"/>
        <v>0</v>
      </c>
      <c r="O89" s="108">
        <f t="shared" si="16"/>
        <v>0</v>
      </c>
      <c r="P89" s="108">
        <f t="shared" si="17"/>
        <v>10.822147651006711</v>
      </c>
      <c r="Q89" s="108">
        <f t="shared" si="18"/>
        <v>0</v>
      </c>
      <c r="R89" s="108">
        <f t="shared" si="19"/>
        <v>0</v>
      </c>
      <c r="S89" s="166">
        <v>0</v>
      </c>
      <c r="T89" s="167">
        <v>0</v>
      </c>
      <c r="U89" s="167">
        <v>1.29E-2</v>
      </c>
      <c r="V89" s="167">
        <v>0</v>
      </c>
      <c r="W89" s="167">
        <v>0</v>
      </c>
      <c r="X89" s="168">
        <v>0</v>
      </c>
      <c r="Y89" s="169">
        <v>0</v>
      </c>
      <c r="Z89" s="169">
        <v>1.84E-2</v>
      </c>
      <c r="AA89" s="169">
        <v>0</v>
      </c>
      <c r="AB89" s="169">
        <v>0</v>
      </c>
      <c r="AC89" s="168">
        <v>0</v>
      </c>
      <c r="AD89" s="169">
        <v>0</v>
      </c>
      <c r="AE89" s="169">
        <v>2.091E-3</v>
      </c>
      <c r="AF89" s="169">
        <v>0</v>
      </c>
      <c r="AG89" s="169">
        <v>0</v>
      </c>
      <c r="AI89" s="170">
        <v>0</v>
      </c>
      <c r="AJ89" s="171">
        <v>100</v>
      </c>
      <c r="AK89" s="171">
        <v>0</v>
      </c>
      <c r="AL89" s="171">
        <v>0</v>
      </c>
      <c r="AM89" s="97">
        <v>0</v>
      </c>
      <c r="AN89" s="96">
        <v>0</v>
      </c>
      <c r="AO89" s="97">
        <v>100</v>
      </c>
      <c r="AP89" s="97">
        <v>0</v>
      </c>
      <c r="AQ89" s="97">
        <v>0</v>
      </c>
      <c r="AR89" s="97">
        <v>0</v>
      </c>
      <c r="AS89" s="84">
        <f>1/5</f>
        <v>0.2</v>
      </c>
      <c r="AT89" s="54" t="s">
        <v>2873</v>
      </c>
      <c r="AU89" s="54" t="s">
        <v>2873</v>
      </c>
      <c r="AW89" s="54" t="s">
        <v>2873</v>
      </c>
      <c r="BA89" s="83" t="s">
        <v>2873</v>
      </c>
      <c r="BB89" s="54" t="s">
        <v>2882</v>
      </c>
      <c r="BC89" s="54" t="s">
        <v>2890</v>
      </c>
      <c r="BD89" s="55" t="s">
        <v>2890</v>
      </c>
      <c r="BE89" s="55" t="s">
        <v>2890</v>
      </c>
      <c r="BF89" s="82" t="s">
        <v>2891</v>
      </c>
      <c r="BG89" s="55" t="s">
        <v>2873</v>
      </c>
      <c r="BH89" s="55" t="s">
        <v>2891</v>
      </c>
      <c r="BI89" s="55" t="s">
        <v>2891</v>
      </c>
      <c r="BJ89" s="55" t="s">
        <v>2890</v>
      </c>
      <c r="BK89" s="52"/>
      <c r="BL89" s="220" t="s">
        <v>5499</v>
      </c>
      <c r="BM89" s="220" t="s">
        <v>3118</v>
      </c>
      <c r="BN89" s="55" t="s">
        <v>15</v>
      </c>
      <c r="BP89" s="54" t="s">
        <v>3117</v>
      </c>
      <c r="BQ89" s="54" t="s">
        <v>44</v>
      </c>
      <c r="BR89" s="221">
        <v>10</v>
      </c>
      <c r="BS89" s="221" t="s">
        <v>5500</v>
      </c>
      <c r="BT89" s="221" t="s">
        <v>2911</v>
      </c>
      <c r="BU89" s="221" t="s">
        <v>3116</v>
      </c>
      <c r="BV89" s="54" t="s">
        <v>2887</v>
      </c>
      <c r="BW89" s="220" t="s">
        <v>3115</v>
      </c>
      <c r="BX89" s="54" t="s">
        <v>3114</v>
      </c>
      <c r="BY89" s="220">
        <v>12</v>
      </c>
      <c r="BZ89" s="220" t="s">
        <v>2868</v>
      </c>
    </row>
    <row r="90" spans="1:78" ht="18.75" customHeight="1" x14ac:dyDescent="0.2">
      <c r="A90" s="99" t="s">
        <v>34</v>
      </c>
      <c r="B90" t="s">
        <v>583</v>
      </c>
      <c r="C90" s="19">
        <v>509</v>
      </c>
      <c r="D90" s="9" t="s">
        <v>5337</v>
      </c>
      <c r="E90" s="20">
        <f t="shared" si="20"/>
        <v>1</v>
      </c>
      <c r="F90" s="19" t="str">
        <f t="shared" si="21"/>
        <v/>
      </c>
      <c r="G90" s="19">
        <f t="shared" si="22"/>
        <v>1</v>
      </c>
      <c r="H90" s="19" t="str">
        <f t="shared" si="23"/>
        <v/>
      </c>
      <c r="I90" s="81">
        <v>0.2671</v>
      </c>
      <c r="J90" s="102">
        <v>0</v>
      </c>
      <c r="K90" s="102">
        <v>1.2834000000000001</v>
      </c>
      <c r="L90" s="102">
        <v>0.37169999999999997</v>
      </c>
      <c r="M90" s="102">
        <v>0</v>
      </c>
      <c r="N90" s="107">
        <f t="shared" si="15"/>
        <v>12.80162002945508</v>
      </c>
      <c r="O90" s="108">
        <f t="shared" si="16"/>
        <v>0</v>
      </c>
      <c r="P90" s="108">
        <f t="shared" si="17"/>
        <v>57.046979865771817</v>
      </c>
      <c r="Q90" s="108">
        <f t="shared" si="18"/>
        <v>47.74889029803424</v>
      </c>
      <c r="R90" s="108">
        <f t="shared" si="19"/>
        <v>0</v>
      </c>
      <c r="S90" s="166">
        <v>8.6923E-3</v>
      </c>
      <c r="T90" s="167">
        <v>0</v>
      </c>
      <c r="U90" s="167">
        <v>6.8000000000000005E-2</v>
      </c>
      <c r="V90" s="167">
        <v>7.5300000000000006E-2</v>
      </c>
      <c r="W90" s="167">
        <v>0</v>
      </c>
      <c r="X90" s="168">
        <v>5.7200000000000001E-2</v>
      </c>
      <c r="Y90" s="169">
        <v>0</v>
      </c>
      <c r="Z90" s="169">
        <v>9.3299999999999994E-2</v>
      </c>
      <c r="AA90" s="169">
        <v>3.7900000000000003E-2</v>
      </c>
      <c r="AB90" s="169">
        <v>0</v>
      </c>
      <c r="AC90" s="168">
        <v>3.9752E-4</v>
      </c>
      <c r="AD90" s="169">
        <v>0</v>
      </c>
      <c r="AE90" s="169">
        <v>2.8985E-3</v>
      </c>
      <c r="AF90" s="169">
        <v>1.6523E-3</v>
      </c>
      <c r="AG90" s="169">
        <v>0</v>
      </c>
      <c r="AI90" s="170">
        <v>0</v>
      </c>
      <c r="AJ90" s="171">
        <v>90.566299999999998</v>
      </c>
      <c r="AK90" s="171">
        <v>100</v>
      </c>
      <c r="AL90" s="171">
        <v>11.554</v>
      </c>
      <c r="AM90" s="97">
        <v>0</v>
      </c>
      <c r="AN90" s="96">
        <v>0</v>
      </c>
      <c r="AO90" s="97">
        <v>100</v>
      </c>
      <c r="AP90" s="97">
        <v>28.851199999999999</v>
      </c>
      <c r="AQ90" s="97">
        <v>21.7271</v>
      </c>
      <c r="AR90" s="97">
        <v>0</v>
      </c>
      <c r="AS90" s="82">
        <f>3/5</f>
        <v>0.6</v>
      </c>
      <c r="AT90" s="54" t="s">
        <v>2873</v>
      </c>
      <c r="AU90" s="54" t="s">
        <v>3299</v>
      </c>
      <c r="AW90" s="54" t="s">
        <v>2873</v>
      </c>
      <c r="AX90" s="54" t="s">
        <v>2872</v>
      </c>
      <c r="AY90" s="54" t="s">
        <v>3295</v>
      </c>
      <c r="BA90" s="83" t="s">
        <v>2873</v>
      </c>
      <c r="BB90" s="54" t="s">
        <v>3313</v>
      </c>
      <c r="BC90" s="54" t="s">
        <v>2881</v>
      </c>
      <c r="BD90" s="55" t="s">
        <v>2890</v>
      </c>
      <c r="BE90" s="55" t="s">
        <v>2881</v>
      </c>
      <c r="BF90" s="82" t="s">
        <v>3285</v>
      </c>
      <c r="BG90" s="55" t="s">
        <v>2873</v>
      </c>
      <c r="BH90" s="55" t="s">
        <v>3295</v>
      </c>
      <c r="BI90" s="55" t="s">
        <v>3313</v>
      </c>
      <c r="BJ90" s="55" t="s">
        <v>2881</v>
      </c>
      <c r="BK90" s="52"/>
      <c r="BL90" s="224" t="s">
        <v>5501</v>
      </c>
      <c r="BM90" s="220" t="s">
        <v>3215</v>
      </c>
      <c r="BN90" s="55" t="s">
        <v>15</v>
      </c>
      <c r="BP90" s="54" t="s">
        <v>3195</v>
      </c>
      <c r="BQ90" s="54" t="s">
        <v>2874</v>
      </c>
      <c r="BR90" s="220">
        <v>100</v>
      </c>
      <c r="BS90" s="220" t="s">
        <v>5502</v>
      </c>
      <c r="BT90" s="220" t="s">
        <v>3194</v>
      </c>
      <c r="BU90" s="220" t="s">
        <v>3193</v>
      </c>
      <c r="BV90" s="54" t="s">
        <v>3157</v>
      </c>
      <c r="BW90" s="220" t="s">
        <v>3214</v>
      </c>
      <c r="BX90" s="54" t="s">
        <v>3213</v>
      </c>
      <c r="BY90" s="220">
        <v>1</v>
      </c>
      <c r="BZ90" s="220" t="s">
        <v>2868</v>
      </c>
    </row>
    <row r="91" spans="1:78" ht="18.75" customHeight="1" x14ac:dyDescent="0.2">
      <c r="A91" s="99" t="s">
        <v>35</v>
      </c>
      <c r="B91" t="s">
        <v>583</v>
      </c>
      <c r="C91" s="19">
        <v>509</v>
      </c>
      <c r="D91" s="9" t="s">
        <v>5337</v>
      </c>
      <c r="E91" s="20" t="str">
        <f t="shared" si="20"/>
        <v/>
      </c>
      <c r="F91" s="19" t="str">
        <f t="shared" si="21"/>
        <v/>
      </c>
      <c r="G91" s="19">
        <f t="shared" si="22"/>
        <v>1</v>
      </c>
      <c r="H91" s="19" t="str">
        <f t="shared" si="23"/>
        <v/>
      </c>
      <c r="I91" s="81">
        <v>0</v>
      </c>
      <c r="J91" s="102">
        <v>0</v>
      </c>
      <c r="K91" s="102">
        <v>0.4405</v>
      </c>
      <c r="L91" s="102">
        <v>0.50070000000000003</v>
      </c>
      <c r="M91" s="102">
        <v>0</v>
      </c>
      <c r="N91" s="107">
        <f t="shared" si="15"/>
        <v>0</v>
      </c>
      <c r="O91" s="108">
        <f t="shared" si="16"/>
        <v>0</v>
      </c>
      <c r="P91" s="108">
        <f t="shared" si="17"/>
        <v>51.761744966442947</v>
      </c>
      <c r="Q91" s="108">
        <f t="shared" si="18"/>
        <v>49.778059606848444</v>
      </c>
      <c r="R91" s="108">
        <f t="shared" si="19"/>
        <v>0</v>
      </c>
      <c r="S91" s="166">
        <v>0</v>
      </c>
      <c r="T91" s="167">
        <v>0</v>
      </c>
      <c r="U91" s="167">
        <v>6.1699999999999998E-2</v>
      </c>
      <c r="V91" s="167">
        <v>7.85E-2</v>
      </c>
      <c r="W91" s="167">
        <v>0</v>
      </c>
      <c r="X91" s="168">
        <v>0</v>
      </c>
      <c r="Y91" s="169">
        <v>0</v>
      </c>
      <c r="Z91" s="169">
        <v>5.79E-2</v>
      </c>
      <c r="AA91" s="169">
        <v>2.5399999999999999E-2</v>
      </c>
      <c r="AB91" s="169">
        <v>0</v>
      </c>
      <c r="AC91" s="168">
        <v>0</v>
      </c>
      <c r="AD91" s="169">
        <v>0</v>
      </c>
      <c r="AE91" s="169">
        <v>2.8416000000000001E-3</v>
      </c>
      <c r="AF91" s="169">
        <v>5.2664000000000001E-3</v>
      </c>
      <c r="AG91" s="169">
        <v>0</v>
      </c>
      <c r="AI91" s="170">
        <v>0</v>
      </c>
      <c r="AJ91" s="171">
        <v>78.911699999999996</v>
      </c>
      <c r="AK91" s="171">
        <v>100</v>
      </c>
      <c r="AL91" s="171">
        <v>0</v>
      </c>
      <c r="AM91" s="97">
        <v>0</v>
      </c>
      <c r="AN91" s="96">
        <v>0</v>
      </c>
      <c r="AO91" s="97">
        <v>87.275000000000006</v>
      </c>
      <c r="AP91" s="97">
        <v>100</v>
      </c>
      <c r="AQ91" s="97">
        <v>0</v>
      </c>
      <c r="AR91" s="97">
        <v>0</v>
      </c>
      <c r="AS91" s="82">
        <f>2/5</f>
        <v>0.4</v>
      </c>
      <c r="AT91" s="54" t="s">
        <v>2873</v>
      </c>
      <c r="AU91" s="54" t="s">
        <v>3211</v>
      </c>
      <c r="AW91" s="54" t="s">
        <v>2873</v>
      </c>
      <c r="AX91" s="54" t="s">
        <v>2872</v>
      </c>
      <c r="BA91" s="83" t="s">
        <v>2873</v>
      </c>
      <c r="BB91" s="54" t="s">
        <v>2882</v>
      </c>
      <c r="BC91" s="54" t="s">
        <v>2890</v>
      </c>
      <c r="BD91" s="55" t="s">
        <v>2890</v>
      </c>
      <c r="BE91" s="55" t="s">
        <v>2890</v>
      </c>
      <c r="BF91" s="82" t="s">
        <v>2891</v>
      </c>
      <c r="BG91" s="55" t="s">
        <v>2873</v>
      </c>
      <c r="BH91" s="55" t="s">
        <v>2891</v>
      </c>
      <c r="BI91" s="55" t="s">
        <v>2891</v>
      </c>
      <c r="BJ91" s="55" t="s">
        <v>2890</v>
      </c>
      <c r="BK91" s="52"/>
      <c r="BL91" s="224" t="s">
        <v>5503</v>
      </c>
      <c r="BM91" s="220" t="s">
        <v>3212</v>
      </c>
      <c r="BN91" s="55" t="s">
        <v>15</v>
      </c>
      <c r="BP91" s="54" t="s">
        <v>3195</v>
      </c>
      <c r="BQ91" s="54" t="s">
        <v>2874</v>
      </c>
      <c r="BR91" s="220">
        <v>100</v>
      </c>
      <c r="BS91" s="220" t="s">
        <v>5354</v>
      </c>
      <c r="BT91" s="220" t="s">
        <v>3194</v>
      </c>
      <c r="BU91" s="220" t="s">
        <v>3193</v>
      </c>
      <c r="BV91" s="54" t="s">
        <v>3157</v>
      </c>
      <c r="BW91" s="220" t="s">
        <v>3210</v>
      </c>
      <c r="BY91" s="220">
        <v>6</v>
      </c>
      <c r="BZ91" s="220" t="s">
        <v>2868</v>
      </c>
    </row>
    <row r="92" spans="1:78" ht="18.75" customHeight="1" x14ac:dyDescent="0.2">
      <c r="A92" s="99" t="s">
        <v>36</v>
      </c>
      <c r="B92" t="s">
        <v>583</v>
      </c>
      <c r="C92" s="19">
        <v>509</v>
      </c>
      <c r="D92" s="9" t="s">
        <v>5337</v>
      </c>
      <c r="E92" s="20" t="str">
        <f t="shared" si="20"/>
        <v/>
      </c>
      <c r="F92" s="19" t="str">
        <f t="shared" si="21"/>
        <v/>
      </c>
      <c r="G92" s="19">
        <f t="shared" si="22"/>
        <v>1</v>
      </c>
      <c r="H92" s="19" t="str">
        <f t="shared" si="23"/>
        <v/>
      </c>
      <c r="I92" s="81">
        <v>0</v>
      </c>
      <c r="J92" s="102">
        <v>0</v>
      </c>
      <c r="K92" s="102">
        <v>0.20519999999999999</v>
      </c>
      <c r="L92" s="102">
        <v>5.1200000000000002E-2</v>
      </c>
      <c r="M92" s="102">
        <v>0</v>
      </c>
      <c r="N92" s="107">
        <f t="shared" si="15"/>
        <v>0</v>
      </c>
      <c r="O92" s="108">
        <f t="shared" si="16"/>
        <v>0</v>
      </c>
      <c r="P92" s="108">
        <f t="shared" si="17"/>
        <v>19.379194630872483</v>
      </c>
      <c r="Q92" s="108">
        <f t="shared" si="18"/>
        <v>28.027901077996198</v>
      </c>
      <c r="R92" s="108">
        <f t="shared" si="19"/>
        <v>0</v>
      </c>
      <c r="S92" s="166">
        <v>0</v>
      </c>
      <c r="T92" s="167">
        <v>0</v>
      </c>
      <c r="U92" s="167">
        <v>2.3099999999999999E-2</v>
      </c>
      <c r="V92" s="167">
        <v>4.4200000000000003E-2</v>
      </c>
      <c r="W92" s="167">
        <v>0</v>
      </c>
      <c r="X92" s="168">
        <v>0</v>
      </c>
      <c r="Y92" s="169">
        <v>0</v>
      </c>
      <c r="Z92" s="169">
        <v>3.5233E-3</v>
      </c>
      <c r="AA92" s="169">
        <v>9.2615999999999998E-4</v>
      </c>
      <c r="AB92" s="169">
        <v>0</v>
      </c>
      <c r="AC92" s="168">
        <v>0</v>
      </c>
      <c r="AD92" s="169">
        <v>0</v>
      </c>
      <c r="AE92" s="169">
        <v>4.6239999999999996E-3</v>
      </c>
      <c r="AF92" s="169">
        <v>6.7505999999999998E-3</v>
      </c>
      <c r="AG92" s="169">
        <v>0</v>
      </c>
      <c r="AI92" s="170">
        <v>0</v>
      </c>
      <c r="AJ92" s="171">
        <v>51.507300000000001</v>
      </c>
      <c r="AK92" s="171">
        <v>100</v>
      </c>
      <c r="AL92" s="171">
        <v>0</v>
      </c>
      <c r="AM92" s="97">
        <v>0</v>
      </c>
      <c r="AN92" s="96">
        <v>0</v>
      </c>
      <c r="AO92" s="97">
        <v>100</v>
      </c>
      <c r="AP92" s="97">
        <v>24.981300000000001</v>
      </c>
      <c r="AQ92" s="97">
        <v>0</v>
      </c>
      <c r="AR92" s="97">
        <v>0</v>
      </c>
      <c r="AS92" s="82">
        <f>2/5</f>
        <v>0.4</v>
      </c>
      <c r="AT92" s="54" t="s">
        <v>2873</v>
      </c>
      <c r="AU92" s="54" t="s">
        <v>2876</v>
      </c>
      <c r="AW92" s="54" t="s">
        <v>2873</v>
      </c>
      <c r="AX92" s="54" t="s">
        <v>2872</v>
      </c>
      <c r="AZ92" s="56"/>
      <c r="BA92" s="83" t="s">
        <v>2873</v>
      </c>
      <c r="BB92" s="54" t="s">
        <v>2882</v>
      </c>
      <c r="BC92" s="54" t="s">
        <v>2890</v>
      </c>
      <c r="BD92" s="55" t="s">
        <v>2890</v>
      </c>
      <c r="BE92" s="55" t="s">
        <v>2890</v>
      </c>
      <c r="BF92" s="82" t="s">
        <v>2891</v>
      </c>
      <c r="BG92" s="55" t="s">
        <v>2873</v>
      </c>
      <c r="BH92" s="55" t="s">
        <v>2891</v>
      </c>
      <c r="BI92" s="55" t="s">
        <v>2891</v>
      </c>
      <c r="BJ92" s="55" t="s">
        <v>2890</v>
      </c>
      <c r="BK92" s="52"/>
      <c r="BL92" s="224" t="s">
        <v>5504</v>
      </c>
      <c r="BM92" s="220" t="s">
        <v>3209</v>
      </c>
      <c r="BN92" s="55" t="s">
        <v>15</v>
      </c>
      <c r="BP92" s="54" t="s">
        <v>3195</v>
      </c>
      <c r="BQ92" s="54" t="s">
        <v>2874</v>
      </c>
      <c r="BR92" s="220">
        <v>100</v>
      </c>
      <c r="BS92" s="220" t="s">
        <v>5375</v>
      </c>
      <c r="BT92" s="220" t="s">
        <v>3194</v>
      </c>
      <c r="BU92" s="220" t="s">
        <v>3193</v>
      </c>
      <c r="BV92" s="54" t="s">
        <v>2870</v>
      </c>
      <c r="BW92" s="220" t="s">
        <v>2869</v>
      </c>
      <c r="BX92" s="54" t="s">
        <v>3208</v>
      </c>
      <c r="BY92" s="220">
        <v>6</v>
      </c>
      <c r="BZ92" s="220" t="s">
        <v>2868</v>
      </c>
    </row>
    <row r="93" spans="1:78" ht="18.75" customHeight="1" x14ac:dyDescent="0.2">
      <c r="A93" s="53" t="s">
        <v>37</v>
      </c>
      <c r="B93" t="s">
        <v>583</v>
      </c>
      <c r="C93" s="19">
        <v>509</v>
      </c>
      <c r="D93" s="9" t="s">
        <v>5337</v>
      </c>
      <c r="E93" s="20" t="str">
        <f t="shared" si="20"/>
        <v/>
      </c>
      <c r="F93" s="19">
        <f t="shared" si="21"/>
        <v>1</v>
      </c>
      <c r="G93" s="19">
        <f t="shared" si="22"/>
        <v>1</v>
      </c>
      <c r="H93" s="19" t="str">
        <f t="shared" si="23"/>
        <v/>
      </c>
      <c r="I93" s="81">
        <v>0</v>
      </c>
      <c r="J93" s="102">
        <v>10.847799999999999</v>
      </c>
      <c r="K93" s="102">
        <v>0</v>
      </c>
      <c r="L93" s="102">
        <v>4.8399999999999999E-2</v>
      </c>
      <c r="M93" s="102">
        <v>0</v>
      </c>
      <c r="N93" s="107">
        <f t="shared" si="15"/>
        <v>0</v>
      </c>
      <c r="O93" s="108">
        <f t="shared" si="16"/>
        <v>44.646464646464644</v>
      </c>
      <c r="P93" s="108">
        <f t="shared" si="17"/>
        <v>0</v>
      </c>
      <c r="Q93" s="108">
        <f t="shared" si="18"/>
        <v>32.086239695624599</v>
      </c>
      <c r="R93" s="108">
        <f t="shared" si="19"/>
        <v>0</v>
      </c>
      <c r="S93" s="166">
        <v>0</v>
      </c>
      <c r="T93" s="167">
        <v>8.8400000000000006E-2</v>
      </c>
      <c r="U93" s="167">
        <v>0</v>
      </c>
      <c r="V93" s="167">
        <v>5.0599999999999999E-2</v>
      </c>
      <c r="W93" s="167">
        <v>0</v>
      </c>
      <c r="X93" s="168">
        <v>0</v>
      </c>
      <c r="Y93" s="169">
        <v>1.9113</v>
      </c>
      <c r="Z93" s="169">
        <v>0</v>
      </c>
      <c r="AA93" s="169">
        <v>2.5653999999999998E-3</v>
      </c>
      <c r="AB93" s="169">
        <v>0</v>
      </c>
      <c r="AC93" s="168">
        <v>0</v>
      </c>
      <c r="AD93" s="169">
        <v>1.12E-2</v>
      </c>
      <c r="AE93" s="169">
        <v>0</v>
      </c>
      <c r="AF93" s="169">
        <v>8.6630000000000006E-3</v>
      </c>
      <c r="AG93" s="169">
        <v>0</v>
      </c>
      <c r="AI93" s="170">
        <v>100</v>
      </c>
      <c r="AJ93" s="171">
        <v>0</v>
      </c>
      <c r="AK93" s="171">
        <v>58.814</v>
      </c>
      <c r="AL93" s="171">
        <v>0</v>
      </c>
      <c r="AM93" s="97">
        <v>0</v>
      </c>
      <c r="AN93" s="96">
        <v>100</v>
      </c>
      <c r="AO93" s="97">
        <v>0</v>
      </c>
      <c r="AP93" s="97">
        <v>0.46510000000000001</v>
      </c>
      <c r="AQ93" s="97">
        <v>0</v>
      </c>
      <c r="AR93" s="97">
        <v>0</v>
      </c>
      <c r="AS93" s="82">
        <f>2/5</f>
        <v>0.4</v>
      </c>
      <c r="AT93" s="54" t="s">
        <v>3285</v>
      </c>
      <c r="AU93" s="54" t="s">
        <v>3286</v>
      </c>
      <c r="AV93" s="54" t="s">
        <v>3285</v>
      </c>
      <c r="AX93" s="54" t="s">
        <v>2872</v>
      </c>
      <c r="BA93" s="83" t="s">
        <v>3285</v>
      </c>
      <c r="BB93" s="54" t="s">
        <v>3295</v>
      </c>
      <c r="BC93" s="54" t="s">
        <v>2881</v>
      </c>
      <c r="BD93" s="55" t="s">
        <v>2890</v>
      </c>
      <c r="BE93" s="55" t="s">
        <v>2881</v>
      </c>
      <c r="BF93" s="82" t="s">
        <v>3285</v>
      </c>
      <c r="BG93" s="55" t="s">
        <v>2873</v>
      </c>
      <c r="BH93" s="55" t="s">
        <v>3295</v>
      </c>
      <c r="BI93" s="55" t="s">
        <v>3313</v>
      </c>
      <c r="BJ93" s="55" t="s">
        <v>2881</v>
      </c>
      <c r="BK93" s="52"/>
      <c r="BL93" s="224" t="s">
        <v>5505</v>
      </c>
      <c r="BM93" s="220" t="s">
        <v>3207</v>
      </c>
      <c r="BN93" s="55" t="s">
        <v>15</v>
      </c>
      <c r="BP93" s="54" t="s">
        <v>3195</v>
      </c>
      <c r="BQ93" s="54" t="s">
        <v>2874</v>
      </c>
      <c r="BR93" s="220">
        <v>100</v>
      </c>
      <c r="BS93" s="220" t="s">
        <v>5506</v>
      </c>
      <c r="BT93" s="220" t="s">
        <v>3194</v>
      </c>
      <c r="BU93" s="220" t="s">
        <v>3193</v>
      </c>
      <c r="BV93" s="54" t="s">
        <v>3157</v>
      </c>
      <c r="BW93" s="220" t="s">
        <v>3206</v>
      </c>
      <c r="BX93" s="54" t="s">
        <v>3205</v>
      </c>
      <c r="BY93" s="220">
        <v>1</v>
      </c>
      <c r="BZ93" s="220" t="s">
        <v>2868</v>
      </c>
    </row>
    <row r="94" spans="1:78" ht="18.75" customHeight="1" x14ac:dyDescent="0.2">
      <c r="A94" s="53" t="s">
        <v>38</v>
      </c>
      <c r="B94" t="s">
        <v>583</v>
      </c>
      <c r="C94" s="19">
        <v>509</v>
      </c>
      <c r="D94" s="9" t="s">
        <v>5337</v>
      </c>
      <c r="E94" s="20" t="str">
        <f t="shared" si="20"/>
        <v/>
      </c>
      <c r="F94" s="19">
        <f t="shared" si="21"/>
        <v>1</v>
      </c>
      <c r="G94" s="19">
        <f t="shared" si="22"/>
        <v>1</v>
      </c>
      <c r="H94" s="19" t="str">
        <f t="shared" si="23"/>
        <v/>
      </c>
      <c r="I94" s="81">
        <v>0</v>
      </c>
      <c r="J94" s="102">
        <v>1.6814</v>
      </c>
      <c r="K94" s="102">
        <v>0</v>
      </c>
      <c r="L94" s="102">
        <v>1.47E-2</v>
      </c>
      <c r="M94" s="102">
        <v>0</v>
      </c>
      <c r="N94" s="107">
        <f t="shared" si="15"/>
        <v>0</v>
      </c>
      <c r="O94" s="108">
        <f t="shared" si="16"/>
        <v>36.868686868686865</v>
      </c>
      <c r="P94" s="108">
        <f t="shared" si="17"/>
        <v>0</v>
      </c>
      <c r="Q94" s="108">
        <f t="shared" si="18"/>
        <v>3.8824350031705772</v>
      </c>
      <c r="R94" s="108">
        <f t="shared" si="19"/>
        <v>0</v>
      </c>
      <c r="S94" s="166">
        <v>0</v>
      </c>
      <c r="T94" s="167">
        <v>7.2999999999999995E-2</v>
      </c>
      <c r="U94" s="167">
        <v>0</v>
      </c>
      <c r="V94" s="167">
        <v>6.1225999999999997E-3</v>
      </c>
      <c r="W94" s="167">
        <v>0</v>
      </c>
      <c r="X94" s="168">
        <v>0</v>
      </c>
      <c r="Y94" s="169">
        <v>5.4600000000000003E-2</v>
      </c>
      <c r="Z94" s="169">
        <v>0</v>
      </c>
      <c r="AA94" s="169">
        <v>4.0414999999999998E-4</v>
      </c>
      <c r="AB94" s="169">
        <v>0</v>
      </c>
      <c r="AC94" s="168">
        <v>0</v>
      </c>
      <c r="AD94" s="169">
        <v>1.4769E-3</v>
      </c>
      <c r="AE94" s="169">
        <v>0</v>
      </c>
      <c r="AF94" s="169">
        <v>3.2720999999999998E-4</v>
      </c>
      <c r="AG94" s="169">
        <v>0</v>
      </c>
      <c r="AI94" s="170">
        <v>100</v>
      </c>
      <c r="AJ94" s="171">
        <v>0</v>
      </c>
      <c r="AK94" s="171">
        <v>8.3902999999999999</v>
      </c>
      <c r="AL94" s="171">
        <v>0</v>
      </c>
      <c r="AM94" s="97">
        <v>0</v>
      </c>
      <c r="AN94" s="96">
        <v>100</v>
      </c>
      <c r="AO94" s="97">
        <v>0</v>
      </c>
      <c r="AP94" s="97">
        <v>0.87509999999999999</v>
      </c>
      <c r="AQ94" s="97">
        <v>0</v>
      </c>
      <c r="AR94" s="97">
        <v>0</v>
      </c>
      <c r="AS94" s="82">
        <f>2/5</f>
        <v>0.4</v>
      </c>
      <c r="AT94" s="54" t="s">
        <v>3285</v>
      </c>
      <c r="AU94" s="54" t="s">
        <v>3286</v>
      </c>
      <c r="AV94" s="54" t="s">
        <v>3285</v>
      </c>
      <c r="AX94" s="54" t="s">
        <v>2872</v>
      </c>
      <c r="BA94" s="83" t="s">
        <v>3285</v>
      </c>
      <c r="BB94" s="54" t="s">
        <v>3295</v>
      </c>
      <c r="BC94" s="54" t="s">
        <v>2881</v>
      </c>
      <c r="BD94" s="55" t="s">
        <v>2890</v>
      </c>
      <c r="BE94" s="55" t="s">
        <v>2881</v>
      </c>
      <c r="BF94" s="82" t="s">
        <v>3285</v>
      </c>
      <c r="BG94" s="55" t="s">
        <v>2873</v>
      </c>
      <c r="BH94" s="55" t="s">
        <v>3295</v>
      </c>
      <c r="BI94" s="55" t="s">
        <v>2891</v>
      </c>
      <c r="BJ94" s="55" t="s">
        <v>2881</v>
      </c>
      <c r="BK94" s="52"/>
      <c r="BL94" s="224" t="s">
        <v>5507</v>
      </c>
      <c r="BM94" s="220" t="s">
        <v>3204</v>
      </c>
      <c r="BN94" s="55" t="s">
        <v>15</v>
      </c>
      <c r="BP94" s="54" t="s">
        <v>3195</v>
      </c>
      <c r="BQ94" s="54" t="s">
        <v>2874</v>
      </c>
      <c r="BR94" s="220">
        <v>100</v>
      </c>
      <c r="BS94" s="220" t="s">
        <v>5508</v>
      </c>
      <c r="BT94" s="220" t="s">
        <v>3194</v>
      </c>
      <c r="BU94" s="220" t="s">
        <v>3193</v>
      </c>
      <c r="BV94" s="54" t="s">
        <v>3157</v>
      </c>
      <c r="BW94" s="220" t="s">
        <v>3203</v>
      </c>
      <c r="BX94" s="54" t="s">
        <v>3202</v>
      </c>
      <c r="BY94" s="220">
        <v>1</v>
      </c>
      <c r="BZ94" s="220" t="s">
        <v>2868</v>
      </c>
    </row>
    <row r="95" spans="1:78" ht="18.75" customHeight="1" x14ac:dyDescent="0.2">
      <c r="A95" s="53" t="s">
        <v>39</v>
      </c>
      <c r="B95" t="s">
        <v>583</v>
      </c>
      <c r="C95" s="19">
        <v>509</v>
      </c>
      <c r="D95" s="9" t="s">
        <v>5337</v>
      </c>
      <c r="E95" s="20" t="str">
        <f t="shared" si="20"/>
        <v/>
      </c>
      <c r="F95" s="19">
        <f t="shared" si="21"/>
        <v>1</v>
      </c>
      <c r="G95" s="19">
        <f t="shared" si="22"/>
        <v>1</v>
      </c>
      <c r="H95" s="19" t="str">
        <f t="shared" si="23"/>
        <v/>
      </c>
      <c r="I95" s="81">
        <v>0</v>
      </c>
      <c r="J95" s="102">
        <v>9.1152999999999995</v>
      </c>
      <c r="K95" s="102">
        <v>0</v>
      </c>
      <c r="L95" s="102">
        <v>1.2200000000000001E-2</v>
      </c>
      <c r="M95" s="102">
        <v>0</v>
      </c>
      <c r="N95" s="107">
        <f t="shared" si="15"/>
        <v>0</v>
      </c>
      <c r="O95" s="108">
        <f t="shared" si="16"/>
        <v>51.010101010101003</v>
      </c>
      <c r="P95" s="108">
        <f t="shared" si="17"/>
        <v>0</v>
      </c>
      <c r="Q95" s="108">
        <f t="shared" si="18"/>
        <v>5.4322764743183249</v>
      </c>
      <c r="R95" s="108">
        <f t="shared" si="19"/>
        <v>0</v>
      </c>
      <c r="S95" s="166">
        <v>0</v>
      </c>
      <c r="T95" s="167">
        <v>0.10100000000000001</v>
      </c>
      <c r="U95" s="167">
        <v>0</v>
      </c>
      <c r="V95" s="167">
        <v>8.5667E-3</v>
      </c>
      <c r="W95" s="167">
        <v>0</v>
      </c>
      <c r="X95" s="168">
        <v>0</v>
      </c>
      <c r="Y95" s="169">
        <v>0.96120000000000005</v>
      </c>
      <c r="Z95" s="169">
        <v>0</v>
      </c>
      <c r="AA95" s="169">
        <v>6.6582999999999996E-4</v>
      </c>
      <c r="AB95" s="169">
        <v>0</v>
      </c>
      <c r="AC95" s="168">
        <v>0</v>
      </c>
      <c r="AD95" s="169">
        <v>4.96E-3</v>
      </c>
      <c r="AE95" s="169">
        <v>0</v>
      </c>
      <c r="AF95" s="169">
        <v>6.0645000000000002E-4</v>
      </c>
      <c r="AG95" s="169">
        <v>0</v>
      </c>
      <c r="AI95" s="170">
        <v>100</v>
      </c>
      <c r="AJ95" s="171">
        <v>0</v>
      </c>
      <c r="AK95" s="171">
        <v>8.5106000000000002</v>
      </c>
      <c r="AL95" s="171">
        <v>0</v>
      </c>
      <c r="AM95" s="97">
        <v>0</v>
      </c>
      <c r="AN95" s="96">
        <v>100</v>
      </c>
      <c r="AO95" s="97">
        <v>0</v>
      </c>
      <c r="AP95" s="97">
        <v>0.1363</v>
      </c>
      <c r="AQ95" s="97">
        <v>0</v>
      </c>
      <c r="AR95" s="97">
        <v>0</v>
      </c>
      <c r="AS95" s="82">
        <f>2/5</f>
        <v>0.4</v>
      </c>
      <c r="AT95" s="54" t="s">
        <v>3285</v>
      </c>
      <c r="AU95" s="54" t="s">
        <v>3286</v>
      </c>
      <c r="AV95" s="54" t="s">
        <v>3285</v>
      </c>
      <c r="AX95" s="54" t="s">
        <v>2872</v>
      </c>
      <c r="BA95" s="83" t="s">
        <v>3285</v>
      </c>
      <c r="BB95" s="54" t="s">
        <v>3295</v>
      </c>
      <c r="BC95" s="54" t="s">
        <v>2881</v>
      </c>
      <c r="BD95" s="55" t="s">
        <v>2890</v>
      </c>
      <c r="BE95" s="55" t="s">
        <v>2881</v>
      </c>
      <c r="BF95" s="82" t="s">
        <v>3285</v>
      </c>
      <c r="BG95" s="55" t="s">
        <v>2873</v>
      </c>
      <c r="BH95" s="55" t="s">
        <v>3295</v>
      </c>
      <c r="BI95" s="55" t="s">
        <v>2891</v>
      </c>
      <c r="BJ95" s="55" t="s">
        <v>2881</v>
      </c>
      <c r="BK95" s="52"/>
      <c r="BL95" s="224" t="s">
        <v>5509</v>
      </c>
      <c r="BM95" s="220" t="s">
        <v>3201</v>
      </c>
      <c r="BN95" s="55" t="s">
        <v>15</v>
      </c>
      <c r="BP95" s="54" t="s">
        <v>3195</v>
      </c>
      <c r="BQ95" s="54" t="s">
        <v>2874</v>
      </c>
      <c r="BR95" s="220">
        <v>100</v>
      </c>
      <c r="BS95" s="220" t="s">
        <v>5510</v>
      </c>
      <c r="BT95" s="220" t="s">
        <v>3194</v>
      </c>
      <c r="BU95" s="220" t="s">
        <v>3193</v>
      </c>
      <c r="BV95" s="54" t="s">
        <v>3157</v>
      </c>
      <c r="BW95" s="220" t="s">
        <v>3200</v>
      </c>
      <c r="BX95" s="54" t="s">
        <v>3199</v>
      </c>
      <c r="BY95" s="220">
        <v>6</v>
      </c>
      <c r="BZ95" s="220" t="s">
        <v>2868</v>
      </c>
    </row>
    <row r="96" spans="1:78" ht="18.75" customHeight="1" x14ac:dyDescent="0.2">
      <c r="A96" s="53" t="s">
        <v>40</v>
      </c>
      <c r="B96" t="s">
        <v>583</v>
      </c>
      <c r="C96" s="19">
        <v>509</v>
      </c>
      <c r="D96" s="9" t="s">
        <v>5337</v>
      </c>
      <c r="E96" s="20">
        <f t="shared" si="20"/>
        <v>1</v>
      </c>
      <c r="F96" s="19">
        <f t="shared" si="21"/>
        <v>1</v>
      </c>
      <c r="G96" s="19">
        <f t="shared" si="22"/>
        <v>1</v>
      </c>
      <c r="H96" s="19" t="str">
        <f t="shared" si="23"/>
        <v/>
      </c>
      <c r="I96" s="81">
        <v>2.9207000000000001</v>
      </c>
      <c r="J96" s="102">
        <v>0.16639999999999999</v>
      </c>
      <c r="K96" s="102">
        <v>0</v>
      </c>
      <c r="L96" s="102">
        <v>0.98850000000000005</v>
      </c>
      <c r="M96" s="102">
        <v>0</v>
      </c>
      <c r="N96" s="107">
        <f t="shared" si="15"/>
        <v>86.450662739322539</v>
      </c>
      <c r="O96" s="108">
        <f t="shared" si="16"/>
        <v>18.18181818181818</v>
      </c>
      <c r="P96" s="108">
        <f t="shared" si="17"/>
        <v>0</v>
      </c>
      <c r="Q96" s="108">
        <f t="shared" si="18"/>
        <v>37.349397590361441</v>
      </c>
      <c r="R96" s="108">
        <f t="shared" si="19"/>
        <v>0</v>
      </c>
      <c r="S96" s="166">
        <v>5.8700000000000002E-2</v>
      </c>
      <c r="T96" s="167">
        <v>3.5999999999999997E-2</v>
      </c>
      <c r="U96" s="167">
        <v>0</v>
      </c>
      <c r="V96" s="167">
        <v>5.8900000000000001E-2</v>
      </c>
      <c r="W96" s="167">
        <v>0</v>
      </c>
      <c r="X96" s="168">
        <v>0.37540000000000001</v>
      </c>
      <c r="Y96" s="169">
        <v>6.7815999999999996E-3</v>
      </c>
      <c r="Z96" s="169">
        <v>0</v>
      </c>
      <c r="AA96" s="169">
        <v>5.4300000000000001E-2</v>
      </c>
      <c r="AB96" s="169">
        <v>0</v>
      </c>
      <c r="AC96" s="168">
        <v>4.4837000000000002E-3</v>
      </c>
      <c r="AD96" s="169">
        <v>2.8289999999999999E-3</v>
      </c>
      <c r="AE96" s="169">
        <v>0</v>
      </c>
      <c r="AF96" s="169">
        <v>1.9810000000000001E-3</v>
      </c>
      <c r="AG96" s="169">
        <v>0</v>
      </c>
      <c r="AI96" s="170">
        <v>60.969499999999996</v>
      </c>
      <c r="AJ96" s="171">
        <v>0</v>
      </c>
      <c r="AK96" s="171">
        <v>100</v>
      </c>
      <c r="AL96" s="171">
        <v>99.393000000000001</v>
      </c>
      <c r="AM96" s="97">
        <v>0</v>
      </c>
      <c r="AN96" s="96">
        <v>5.9119000000000002</v>
      </c>
      <c r="AO96" s="97">
        <v>0</v>
      </c>
      <c r="AP96" s="97">
        <v>34.5655</v>
      </c>
      <c r="AQ96" s="97">
        <v>100</v>
      </c>
      <c r="AR96" s="97">
        <v>0</v>
      </c>
      <c r="AS96" s="82">
        <f>3/5</f>
        <v>0.6</v>
      </c>
      <c r="AT96" s="54" t="s">
        <v>3295</v>
      </c>
      <c r="AU96" s="54" t="s">
        <v>3296</v>
      </c>
      <c r="AV96" s="54" t="s">
        <v>3285</v>
      </c>
      <c r="AX96" s="54" t="s">
        <v>2872</v>
      </c>
      <c r="AY96" s="54" t="s">
        <v>3295</v>
      </c>
      <c r="BA96" s="83" t="s">
        <v>3295</v>
      </c>
      <c r="BB96" s="54" t="s">
        <v>3285</v>
      </c>
      <c r="BC96" s="54" t="s">
        <v>2881</v>
      </c>
      <c r="BD96" s="55" t="s">
        <v>2890</v>
      </c>
      <c r="BE96" s="55" t="s">
        <v>2881</v>
      </c>
      <c r="BF96" s="82" t="s">
        <v>3285</v>
      </c>
      <c r="BG96" s="55" t="s">
        <v>2873</v>
      </c>
      <c r="BH96" s="55" t="s">
        <v>3295</v>
      </c>
      <c r="BI96" s="55" t="s">
        <v>3313</v>
      </c>
      <c r="BJ96" s="55" t="s">
        <v>2881</v>
      </c>
      <c r="BK96" s="52"/>
      <c r="BL96" s="224" t="s">
        <v>5511</v>
      </c>
      <c r="BM96" s="220" t="s">
        <v>40</v>
      </c>
      <c r="BN96" s="55" t="s">
        <v>15</v>
      </c>
      <c r="BP96" s="54" t="s">
        <v>3195</v>
      </c>
      <c r="BQ96" s="54" t="s">
        <v>2874</v>
      </c>
      <c r="BR96" s="220">
        <v>100</v>
      </c>
      <c r="BS96" s="220" t="s">
        <v>5512</v>
      </c>
      <c r="BT96" s="220" t="s">
        <v>3194</v>
      </c>
      <c r="BU96" s="220" t="s">
        <v>3193</v>
      </c>
      <c r="BV96" s="54" t="s">
        <v>2870</v>
      </c>
      <c r="BW96" s="220" t="s">
        <v>2869</v>
      </c>
      <c r="BX96" s="54" t="s">
        <v>3198</v>
      </c>
      <c r="BY96" s="220">
        <v>6</v>
      </c>
      <c r="BZ96" s="220" t="s">
        <v>2868</v>
      </c>
    </row>
    <row r="97" spans="1:78" ht="18.75" customHeight="1" x14ac:dyDescent="0.2">
      <c r="A97" s="53" t="s">
        <v>41</v>
      </c>
      <c r="B97" t="s">
        <v>583</v>
      </c>
      <c r="C97" s="19">
        <v>509</v>
      </c>
      <c r="D97" s="9" t="s">
        <v>5337</v>
      </c>
      <c r="E97" s="20">
        <f t="shared" si="20"/>
        <v>1</v>
      </c>
      <c r="F97" s="19" t="str">
        <f t="shared" si="21"/>
        <v/>
      </c>
      <c r="G97" s="19">
        <f t="shared" si="22"/>
        <v>1</v>
      </c>
      <c r="H97" s="19" t="str">
        <f t="shared" si="23"/>
        <v/>
      </c>
      <c r="I97" s="81">
        <v>2.1105</v>
      </c>
      <c r="J97" s="102">
        <v>0</v>
      </c>
      <c r="K97" s="102">
        <v>0</v>
      </c>
      <c r="L97" s="102">
        <v>0.2349</v>
      </c>
      <c r="M97" s="102">
        <v>0</v>
      </c>
      <c r="N97" s="107">
        <f t="shared" si="15"/>
        <v>61.413843888070694</v>
      </c>
      <c r="O97" s="108">
        <f t="shared" si="16"/>
        <v>0</v>
      </c>
      <c r="P97" s="108">
        <f t="shared" si="17"/>
        <v>0</v>
      </c>
      <c r="Q97" s="108">
        <f t="shared" si="18"/>
        <v>29.803424223208623</v>
      </c>
      <c r="R97" s="108">
        <f t="shared" si="19"/>
        <v>0</v>
      </c>
      <c r="S97" s="166">
        <v>4.1700000000000001E-2</v>
      </c>
      <c r="T97" s="167">
        <v>0</v>
      </c>
      <c r="U97" s="167">
        <v>0</v>
      </c>
      <c r="V97" s="167">
        <v>4.7E-2</v>
      </c>
      <c r="W97" s="167">
        <v>0</v>
      </c>
      <c r="X97" s="168">
        <v>0.1459</v>
      </c>
      <c r="Y97" s="169">
        <v>0</v>
      </c>
      <c r="Z97" s="169">
        <v>0</v>
      </c>
      <c r="AA97" s="169">
        <v>4.0399999999999998E-2</v>
      </c>
      <c r="AB97" s="169">
        <v>0</v>
      </c>
      <c r="AC97" s="168">
        <v>1.11E-2</v>
      </c>
      <c r="AD97" s="169">
        <v>0</v>
      </c>
      <c r="AE97" s="169">
        <v>0</v>
      </c>
      <c r="AF97" s="169">
        <v>1.23E-2</v>
      </c>
      <c r="AG97" s="169">
        <v>0</v>
      </c>
      <c r="AI97" s="170">
        <v>0</v>
      </c>
      <c r="AJ97" s="171">
        <v>0</v>
      </c>
      <c r="AK97" s="171">
        <v>100</v>
      </c>
      <c r="AL97" s="171">
        <v>100.49550000000001</v>
      </c>
      <c r="AM97" s="97">
        <v>0</v>
      </c>
      <c r="AN97" s="96">
        <v>0</v>
      </c>
      <c r="AO97" s="97">
        <v>0</v>
      </c>
      <c r="AP97" s="97">
        <v>11.0473</v>
      </c>
      <c r="AQ97" s="97">
        <v>100</v>
      </c>
      <c r="AR97" s="97">
        <v>0</v>
      </c>
      <c r="AS97" s="82">
        <f>2/5</f>
        <v>0.4</v>
      </c>
      <c r="AT97" s="54" t="s">
        <v>3295</v>
      </c>
      <c r="AU97" s="54" t="s">
        <v>3300</v>
      </c>
      <c r="AX97" s="54" t="s">
        <v>2872</v>
      </c>
      <c r="AY97" s="54" t="s">
        <v>3295</v>
      </c>
      <c r="BA97" s="83" t="s">
        <v>3295</v>
      </c>
      <c r="BB97" s="54" t="s">
        <v>3285</v>
      </c>
      <c r="BC97" s="54" t="s">
        <v>2881</v>
      </c>
      <c r="BD97" s="55" t="s">
        <v>2890</v>
      </c>
      <c r="BE97" s="55" t="s">
        <v>2881</v>
      </c>
      <c r="BF97" s="82" t="s">
        <v>3285</v>
      </c>
      <c r="BG97" s="55" t="s">
        <v>2873</v>
      </c>
      <c r="BH97" s="55" t="s">
        <v>3295</v>
      </c>
      <c r="BI97" s="55" t="s">
        <v>2891</v>
      </c>
      <c r="BJ97" s="55" t="s">
        <v>2881</v>
      </c>
      <c r="BK97" s="52"/>
      <c r="BL97" s="224" t="s">
        <v>5513</v>
      </c>
      <c r="BM97" s="220" t="s">
        <v>41</v>
      </c>
      <c r="BN97" s="55" t="s">
        <v>15</v>
      </c>
      <c r="BP97" s="54" t="s">
        <v>3195</v>
      </c>
      <c r="BQ97" s="54" t="s">
        <v>2874</v>
      </c>
      <c r="BR97" s="220">
        <v>100</v>
      </c>
      <c r="BS97" s="220" t="s">
        <v>5514</v>
      </c>
      <c r="BT97" s="220" t="s">
        <v>3194</v>
      </c>
      <c r="BU97" s="220" t="s">
        <v>3193</v>
      </c>
      <c r="BV97" s="54" t="s">
        <v>3157</v>
      </c>
      <c r="BW97" s="220" t="s">
        <v>3197</v>
      </c>
      <c r="BX97" s="54" t="s">
        <v>3196</v>
      </c>
      <c r="BY97" s="220">
        <v>1</v>
      </c>
      <c r="BZ97" s="220" t="s">
        <v>2868</v>
      </c>
    </row>
    <row r="98" spans="1:78" ht="18.75" customHeight="1" x14ac:dyDescent="0.2">
      <c r="A98" s="53" t="s">
        <v>42</v>
      </c>
      <c r="B98" t="s">
        <v>583</v>
      </c>
      <c r="C98" s="19">
        <v>509</v>
      </c>
      <c r="D98" s="9" t="s">
        <v>5337</v>
      </c>
      <c r="E98" s="20">
        <f t="shared" si="20"/>
        <v>1</v>
      </c>
      <c r="F98" s="19" t="str">
        <f t="shared" si="21"/>
        <v/>
      </c>
      <c r="G98" s="19">
        <f t="shared" si="22"/>
        <v>1</v>
      </c>
      <c r="H98" s="19" t="str">
        <f t="shared" si="23"/>
        <v/>
      </c>
      <c r="I98" s="81">
        <v>0.48270000000000002</v>
      </c>
      <c r="J98" s="102">
        <v>0</v>
      </c>
      <c r="K98" s="102">
        <v>0</v>
      </c>
      <c r="L98" s="102">
        <v>8.7499999999999994E-2</v>
      </c>
      <c r="M98" s="102">
        <v>0</v>
      </c>
      <c r="N98" s="107">
        <f t="shared" ref="N98:N117" si="25">S98/MAX(S$2:S$117)*100</f>
        <v>21.207658321060382</v>
      </c>
      <c r="O98" s="108">
        <f t="shared" ref="O98:O117" si="26">T98/MAX(T$2:T$117)*100</f>
        <v>0</v>
      </c>
      <c r="P98" s="108">
        <f t="shared" ref="P98:P117" si="27">U98/MAX(U$2:U$117)*100</f>
        <v>0</v>
      </c>
      <c r="Q98" s="108">
        <f t="shared" ref="Q98:Q117" si="28">V98/MAX(V$2:V$117)*100</f>
        <v>13.126188966391883</v>
      </c>
      <c r="R98" s="108">
        <f t="shared" ref="R98:R117" si="29">W98/MAX(W$2:W$117)*100</f>
        <v>0</v>
      </c>
      <c r="S98" s="166">
        <v>1.44E-2</v>
      </c>
      <c r="T98" s="167">
        <v>0</v>
      </c>
      <c r="U98" s="167">
        <v>0</v>
      </c>
      <c r="V98" s="167">
        <v>2.07E-2</v>
      </c>
      <c r="W98" s="167">
        <v>0</v>
      </c>
      <c r="X98" s="168">
        <v>0.03</v>
      </c>
      <c r="Y98" s="169">
        <v>0</v>
      </c>
      <c r="Z98" s="169">
        <v>0</v>
      </c>
      <c r="AA98" s="169">
        <v>7.5833999999999997E-3</v>
      </c>
      <c r="AB98" s="169">
        <v>0</v>
      </c>
      <c r="AC98" s="168">
        <v>2.8728999999999998E-3</v>
      </c>
      <c r="AD98" s="169">
        <v>0</v>
      </c>
      <c r="AE98" s="169">
        <v>0</v>
      </c>
      <c r="AF98" s="169">
        <v>3.0442999999999998E-3</v>
      </c>
      <c r="AG98" s="169">
        <v>0</v>
      </c>
      <c r="AI98" s="170">
        <v>0</v>
      </c>
      <c r="AJ98" s="171">
        <v>0</v>
      </c>
      <c r="AK98" s="171">
        <v>100</v>
      </c>
      <c r="AL98" s="171">
        <v>68.584900000000005</v>
      </c>
      <c r="AM98" s="97">
        <v>0</v>
      </c>
      <c r="AN98" s="96">
        <v>0</v>
      </c>
      <c r="AO98" s="97">
        <v>0</v>
      </c>
      <c r="AP98" s="97">
        <v>18.107399999999998</v>
      </c>
      <c r="AQ98" s="97">
        <v>100</v>
      </c>
      <c r="AR98" s="97">
        <v>0</v>
      </c>
      <c r="AS98" s="82">
        <f>2/5</f>
        <v>0.4</v>
      </c>
      <c r="AT98" s="54" t="s">
        <v>3295</v>
      </c>
      <c r="AU98" s="54" t="s">
        <v>3300</v>
      </c>
      <c r="AX98" s="54" t="s">
        <v>2872</v>
      </c>
      <c r="AY98" s="54" t="s">
        <v>3295</v>
      </c>
      <c r="BA98" s="83" t="s">
        <v>3295</v>
      </c>
      <c r="BB98" s="54" t="s">
        <v>3285</v>
      </c>
      <c r="BC98" s="54" t="s">
        <v>2881</v>
      </c>
      <c r="BD98" s="55" t="s">
        <v>2890</v>
      </c>
      <c r="BE98" s="55" t="s">
        <v>2881</v>
      </c>
      <c r="BF98" s="82" t="s">
        <v>3285</v>
      </c>
      <c r="BG98" s="55" t="s">
        <v>2891</v>
      </c>
      <c r="BH98" s="55" t="s">
        <v>3295</v>
      </c>
      <c r="BI98" s="55" t="s">
        <v>2891</v>
      </c>
      <c r="BJ98" s="55" t="s">
        <v>2881</v>
      </c>
      <c r="BK98" s="52"/>
      <c r="BL98" s="224" t="s">
        <v>5515</v>
      </c>
      <c r="BM98" s="220" t="s">
        <v>42</v>
      </c>
      <c r="BN98" s="55" t="s">
        <v>15</v>
      </c>
      <c r="BP98" s="54" t="s">
        <v>3195</v>
      </c>
      <c r="BQ98" s="54" t="s">
        <v>2874</v>
      </c>
      <c r="BR98" s="220">
        <v>100</v>
      </c>
      <c r="BS98" s="220" t="s">
        <v>5516</v>
      </c>
      <c r="BT98" s="220" t="s">
        <v>3194</v>
      </c>
      <c r="BU98" s="220" t="s">
        <v>3193</v>
      </c>
      <c r="BV98" s="54" t="s">
        <v>3157</v>
      </c>
      <c r="BW98" s="220" t="s">
        <v>3192</v>
      </c>
      <c r="BX98" s="54" t="s">
        <v>3191</v>
      </c>
      <c r="BY98" s="220">
        <v>6</v>
      </c>
      <c r="BZ98" s="220" t="s">
        <v>2868</v>
      </c>
    </row>
    <row r="99" spans="1:78" ht="18.75" customHeight="1" x14ac:dyDescent="0.2">
      <c r="A99" s="53" t="s">
        <v>80</v>
      </c>
      <c r="B99" t="s">
        <v>583</v>
      </c>
      <c r="C99" s="19">
        <v>864</v>
      </c>
      <c r="D99" s="9" t="s">
        <v>5337</v>
      </c>
      <c r="E99" s="20">
        <f t="shared" si="20"/>
        <v>1</v>
      </c>
      <c r="F99" s="19">
        <f t="shared" si="21"/>
        <v>1</v>
      </c>
      <c r="G99" s="19">
        <f t="shared" si="22"/>
        <v>1</v>
      </c>
      <c r="H99" s="19">
        <f t="shared" si="23"/>
        <v>1</v>
      </c>
      <c r="I99" s="81">
        <v>0.19239999999999999</v>
      </c>
      <c r="J99" s="102">
        <v>3.1919</v>
      </c>
      <c r="K99" s="102">
        <v>4.0716999999999999</v>
      </c>
      <c r="L99" s="102">
        <v>0.58640000000000003</v>
      </c>
      <c r="M99" s="102">
        <v>0.73089999999999999</v>
      </c>
      <c r="N99" s="107">
        <f t="shared" si="25"/>
        <v>56.995581737849776</v>
      </c>
      <c r="O99" s="108">
        <f t="shared" si="26"/>
        <v>100</v>
      </c>
      <c r="P99" s="108">
        <f t="shared" si="27"/>
        <v>100</v>
      </c>
      <c r="Q99" s="108">
        <f t="shared" si="28"/>
        <v>86.746987951807228</v>
      </c>
      <c r="R99" s="108">
        <f t="shared" si="29"/>
        <v>100</v>
      </c>
      <c r="S99" s="166">
        <v>3.8699999999999998E-2</v>
      </c>
      <c r="T99" s="167">
        <v>0.19800000000000001</v>
      </c>
      <c r="U99" s="167">
        <v>0.1192</v>
      </c>
      <c r="V99" s="167">
        <v>0.1368</v>
      </c>
      <c r="W99" s="167">
        <v>0.12820000000000001</v>
      </c>
      <c r="X99" s="168">
        <v>2.0299999999999999E-2</v>
      </c>
      <c r="Y99" s="169">
        <v>0.16900000000000001</v>
      </c>
      <c r="Z99" s="169">
        <v>0.187</v>
      </c>
      <c r="AA99" s="169">
        <v>5.1499999999999997E-2</v>
      </c>
      <c r="AB99" s="169">
        <v>6.9699999999999998E-2</v>
      </c>
      <c r="AC99" s="168">
        <v>4.6667000000000002E-3</v>
      </c>
      <c r="AD99" s="169">
        <v>2.24E-2</v>
      </c>
      <c r="AE99" s="169">
        <v>1.21E-2</v>
      </c>
      <c r="AF99" s="169">
        <v>3.3005E-3</v>
      </c>
      <c r="AG99" s="169">
        <v>2.2855000000000002E-3</v>
      </c>
      <c r="AI99" s="170">
        <v>100</v>
      </c>
      <c r="AJ99" s="171">
        <v>60.406765455667802</v>
      </c>
      <c r="AK99" s="171">
        <v>71.234966210761655</v>
      </c>
      <c r="AL99" s="171">
        <v>20.68350774508756</v>
      </c>
      <c r="AM99" s="97">
        <v>66.337704278924278</v>
      </c>
      <c r="AN99" s="96">
        <v>78.487536388323974</v>
      </c>
      <c r="AO99" s="97">
        <v>100</v>
      </c>
      <c r="AP99" s="97">
        <v>14.370978634827344</v>
      </c>
      <c r="AQ99" s="97">
        <v>4.7178518848113145</v>
      </c>
      <c r="AR99" s="97">
        <v>17.945380823621214</v>
      </c>
      <c r="AS99" s="82">
        <f>5/5</f>
        <v>1</v>
      </c>
      <c r="AT99" s="54" t="s">
        <v>2873</v>
      </c>
      <c r="AU99" s="54" t="s">
        <v>3331</v>
      </c>
      <c r="AV99" s="54" t="s">
        <v>3285</v>
      </c>
      <c r="AW99" s="54" t="s">
        <v>2873</v>
      </c>
      <c r="AX99" s="54" t="s">
        <v>2872</v>
      </c>
      <c r="AY99" s="54" t="s">
        <v>3295</v>
      </c>
      <c r="AZ99" s="54" t="s">
        <v>3313</v>
      </c>
      <c r="BA99" s="83" t="s">
        <v>2873</v>
      </c>
      <c r="BB99" s="54" t="s">
        <v>3295</v>
      </c>
      <c r="BC99" s="54" t="s">
        <v>2881</v>
      </c>
      <c r="BD99" s="55" t="s">
        <v>2890</v>
      </c>
      <c r="BE99" s="55" t="s">
        <v>2881</v>
      </c>
      <c r="BF99" s="82" t="s">
        <v>3285</v>
      </c>
      <c r="BG99" s="55" t="s">
        <v>2873</v>
      </c>
      <c r="BH99" s="55" t="s">
        <v>3295</v>
      </c>
      <c r="BI99" s="55" t="s">
        <v>3313</v>
      </c>
      <c r="BJ99" s="55" t="s">
        <v>2890</v>
      </c>
      <c r="BK99" s="52"/>
      <c r="BL99" s="220" t="s">
        <v>5517</v>
      </c>
      <c r="BM99" s="220" t="s">
        <v>80</v>
      </c>
      <c r="BN99" s="55" t="s">
        <v>15</v>
      </c>
      <c r="BP99" s="54" t="s">
        <v>3039</v>
      </c>
      <c r="BQ99" s="54" t="s">
        <v>44</v>
      </c>
      <c r="BR99" s="220">
        <v>100</v>
      </c>
      <c r="BS99" s="220" t="s">
        <v>2882</v>
      </c>
      <c r="BT99" s="220" t="s">
        <v>2871</v>
      </c>
      <c r="BU99" s="220">
        <v>1166</v>
      </c>
      <c r="BV99" s="54" t="s">
        <v>2887</v>
      </c>
      <c r="BW99" s="220" t="s">
        <v>3042</v>
      </c>
      <c r="BX99" s="54" t="s">
        <v>3041</v>
      </c>
      <c r="BY99" s="220">
        <v>6</v>
      </c>
      <c r="BZ99" s="220" t="s">
        <v>2868</v>
      </c>
    </row>
    <row r="100" spans="1:78" ht="18.75" customHeight="1" x14ac:dyDescent="0.2">
      <c r="A100" s="99" t="s">
        <v>81</v>
      </c>
      <c r="B100" t="s">
        <v>583</v>
      </c>
      <c r="C100" s="19">
        <v>864</v>
      </c>
      <c r="D100" s="9" t="s">
        <v>5337</v>
      </c>
      <c r="E100" s="20" t="str">
        <f t="shared" si="20"/>
        <v/>
      </c>
      <c r="F100" s="19">
        <f t="shared" si="21"/>
        <v>1</v>
      </c>
      <c r="G100" s="19">
        <f t="shared" si="22"/>
        <v>1</v>
      </c>
      <c r="H100" s="19">
        <f t="shared" si="23"/>
        <v>1</v>
      </c>
      <c r="I100" s="81">
        <v>0</v>
      </c>
      <c r="J100" s="102">
        <v>1.3956</v>
      </c>
      <c r="K100" s="102">
        <v>4.1215000000000002</v>
      </c>
      <c r="L100" s="102">
        <v>1.2133</v>
      </c>
      <c r="M100" s="102">
        <v>0.49259999999999998</v>
      </c>
      <c r="N100" s="107">
        <f t="shared" si="25"/>
        <v>0</v>
      </c>
      <c r="O100" s="108">
        <f t="shared" si="26"/>
        <v>85.404040404040401</v>
      </c>
      <c r="P100" s="108">
        <f t="shared" si="27"/>
        <v>82.214765100671144</v>
      </c>
      <c r="Q100" s="108">
        <f t="shared" si="28"/>
        <v>72.796448953709572</v>
      </c>
      <c r="R100" s="108">
        <f t="shared" si="29"/>
        <v>79.953198127925106</v>
      </c>
      <c r="S100" s="166">
        <v>0</v>
      </c>
      <c r="T100" s="167">
        <v>0.1691</v>
      </c>
      <c r="U100" s="167">
        <v>9.8000000000000004E-2</v>
      </c>
      <c r="V100" s="167">
        <v>0.1148</v>
      </c>
      <c r="W100" s="167">
        <v>0.10249999999999999</v>
      </c>
      <c r="X100" s="168">
        <v>0</v>
      </c>
      <c r="Y100" s="169">
        <v>9.8400000000000001E-2</v>
      </c>
      <c r="Z100" s="169">
        <v>0.26329999999999998</v>
      </c>
      <c r="AA100" s="169">
        <v>7.8899999999999998E-2</v>
      </c>
      <c r="AB100" s="169">
        <v>8.9800000000000005E-2</v>
      </c>
      <c r="AC100" s="168">
        <v>0</v>
      </c>
      <c r="AD100" s="169">
        <v>6.3523E-3</v>
      </c>
      <c r="AE100" s="169">
        <v>6.0679999999999996E-3</v>
      </c>
      <c r="AF100" s="169">
        <v>6.9302000000000001E-3</v>
      </c>
      <c r="AG100" s="169">
        <v>7.9264999999999995E-3</v>
      </c>
      <c r="AI100" s="170">
        <v>100</v>
      </c>
      <c r="AJ100" s="171">
        <v>57.87830355724487</v>
      </c>
      <c r="AK100" s="171">
        <v>67.778976127652768</v>
      </c>
      <c r="AL100" s="171">
        <v>0</v>
      </c>
      <c r="AM100" s="97">
        <v>60.426117163746632</v>
      </c>
      <c r="AN100" s="96">
        <v>34.082878309523103</v>
      </c>
      <c r="AO100" s="97">
        <v>100</v>
      </c>
      <c r="AP100" s="97">
        <v>29.561857904932765</v>
      </c>
      <c r="AQ100" s="97">
        <v>0</v>
      </c>
      <c r="AR100" s="97">
        <v>11.805624165682781</v>
      </c>
      <c r="AS100" s="82">
        <f>4/5</f>
        <v>0.8</v>
      </c>
      <c r="AT100" s="54" t="s">
        <v>2873</v>
      </c>
      <c r="AU100" s="54" t="s">
        <v>3332</v>
      </c>
      <c r="AV100" s="54" t="s">
        <v>3285</v>
      </c>
      <c r="AW100" s="54" t="s">
        <v>2873</v>
      </c>
      <c r="AX100" s="54" t="s">
        <v>2872</v>
      </c>
      <c r="AZ100" s="54" t="s">
        <v>3313</v>
      </c>
      <c r="BA100" s="83" t="s">
        <v>2873</v>
      </c>
      <c r="BB100" s="54" t="s">
        <v>2882</v>
      </c>
      <c r="BC100" s="54" t="s">
        <v>2881</v>
      </c>
      <c r="BD100" s="55" t="s">
        <v>2890</v>
      </c>
      <c r="BE100" s="55" t="s">
        <v>2881</v>
      </c>
      <c r="BF100" s="82" t="s">
        <v>2891</v>
      </c>
      <c r="BG100" s="55" t="s">
        <v>2873</v>
      </c>
      <c r="BH100" s="55" t="s">
        <v>2891</v>
      </c>
      <c r="BI100" s="55" t="s">
        <v>2891</v>
      </c>
      <c r="BJ100" s="55" t="s">
        <v>2881</v>
      </c>
      <c r="BK100" s="52"/>
      <c r="BL100" s="220" t="s">
        <v>5518</v>
      </c>
      <c r="BM100" s="220" t="s">
        <v>3040</v>
      </c>
      <c r="BN100" s="55" t="s">
        <v>15</v>
      </c>
      <c r="BP100" s="54" t="s">
        <v>3039</v>
      </c>
      <c r="BQ100" s="54" t="s">
        <v>44</v>
      </c>
      <c r="BR100" s="220">
        <v>100</v>
      </c>
      <c r="BS100" s="220" t="s">
        <v>2882</v>
      </c>
      <c r="BT100" s="220" t="s">
        <v>2871</v>
      </c>
      <c r="BU100" s="220">
        <v>1166</v>
      </c>
      <c r="BV100" s="54" t="s">
        <v>2887</v>
      </c>
      <c r="BW100" s="220" t="s">
        <v>3038</v>
      </c>
      <c r="BX100" s="54" t="s">
        <v>3037</v>
      </c>
      <c r="BY100" s="220">
        <v>6</v>
      </c>
      <c r="BZ100" s="220" t="s">
        <v>2868</v>
      </c>
    </row>
    <row r="101" spans="1:78" ht="18.75" customHeight="1" x14ac:dyDescent="0.2">
      <c r="A101" s="99" t="s">
        <v>104</v>
      </c>
      <c r="B101" t="s">
        <v>4</v>
      </c>
      <c r="C101" s="19">
        <v>70678714</v>
      </c>
      <c r="D101" s="9" t="s">
        <v>5337</v>
      </c>
      <c r="E101" s="20">
        <f t="shared" si="20"/>
        <v>1</v>
      </c>
      <c r="F101" s="19">
        <f t="shared" si="21"/>
        <v>1</v>
      </c>
      <c r="G101" s="19">
        <f t="shared" si="22"/>
        <v>1</v>
      </c>
      <c r="H101" s="19">
        <f t="shared" si="23"/>
        <v>1</v>
      </c>
      <c r="I101" s="81">
        <v>4.1233000000000004</v>
      </c>
      <c r="J101" s="102">
        <v>0.3775</v>
      </c>
      <c r="K101" s="102">
        <v>0</v>
      </c>
      <c r="L101" s="102">
        <v>0.3896</v>
      </c>
      <c r="M101" s="102">
        <v>9.6600000000000005E-2</v>
      </c>
      <c r="N101" s="107">
        <f t="shared" si="25"/>
        <v>52.871870397643598</v>
      </c>
      <c r="O101" s="108">
        <f t="shared" si="26"/>
        <v>35.050505050505052</v>
      </c>
      <c r="P101" s="108">
        <f t="shared" si="27"/>
        <v>0</v>
      </c>
      <c r="Q101" s="108">
        <f t="shared" si="28"/>
        <v>25.237793278376664</v>
      </c>
      <c r="R101" s="108">
        <f t="shared" si="29"/>
        <v>23.556942277691107</v>
      </c>
      <c r="S101" s="166">
        <v>3.5900000000000001E-2</v>
      </c>
      <c r="T101" s="167">
        <v>6.9400000000000003E-2</v>
      </c>
      <c r="U101" s="167">
        <v>0</v>
      </c>
      <c r="V101" s="167">
        <v>3.9800000000000002E-2</v>
      </c>
      <c r="W101" s="167">
        <v>3.0200000000000001E-2</v>
      </c>
      <c r="X101" s="168">
        <v>0.50649999999999995</v>
      </c>
      <c r="Y101" s="169">
        <v>5.8900000000000001E-2</v>
      </c>
      <c r="Z101" s="169">
        <v>0</v>
      </c>
      <c r="AA101" s="169">
        <v>4.41E-2</v>
      </c>
      <c r="AB101" s="169">
        <v>6.6092E-3</v>
      </c>
      <c r="AC101" s="168">
        <v>5.7830999999999996E-4</v>
      </c>
      <c r="AD101" s="169">
        <v>1.8809E-3</v>
      </c>
      <c r="AE101" s="169">
        <v>0</v>
      </c>
      <c r="AF101" s="169">
        <v>3.6557E-3</v>
      </c>
      <c r="AG101" s="169">
        <v>1.0476999999999999E-3</v>
      </c>
      <c r="AI101" s="170">
        <v>100</v>
      </c>
      <c r="AJ101" s="171">
        <v>0</v>
      </c>
      <c r="AK101" s="171">
        <v>57.235900000000001</v>
      </c>
      <c r="AL101" s="171">
        <v>51.738500000000002</v>
      </c>
      <c r="AM101" s="97">
        <v>43.716500000000003</v>
      </c>
      <c r="AN101" s="96">
        <v>9.1526999999999994</v>
      </c>
      <c r="AO101" s="97">
        <v>0</v>
      </c>
      <c r="AP101" s="97">
        <v>9.5238999999999994</v>
      </c>
      <c r="AQ101" s="97">
        <v>100</v>
      </c>
      <c r="AR101" s="97">
        <v>2.3942000000000001</v>
      </c>
      <c r="AS101" s="82">
        <f>4/5</f>
        <v>0.8</v>
      </c>
      <c r="AT101" s="54" t="s">
        <v>3295</v>
      </c>
      <c r="AU101" s="54" t="s">
        <v>3314</v>
      </c>
      <c r="AV101" s="54" t="s">
        <v>3285</v>
      </c>
      <c r="AX101" s="54" t="s">
        <v>2872</v>
      </c>
      <c r="AY101" s="54" t="s">
        <v>3295</v>
      </c>
      <c r="AZ101" s="54" t="s">
        <v>3313</v>
      </c>
      <c r="BA101" s="83" t="s">
        <v>3295</v>
      </c>
      <c r="BB101" s="54" t="s">
        <v>2873</v>
      </c>
      <c r="BC101" s="54" t="s">
        <v>2881</v>
      </c>
      <c r="BD101" s="55" t="s">
        <v>2890</v>
      </c>
      <c r="BE101" s="55" t="s">
        <v>2881</v>
      </c>
      <c r="BF101" s="82" t="s">
        <v>2891</v>
      </c>
      <c r="BG101" s="55" t="s">
        <v>2873</v>
      </c>
      <c r="BH101" s="55" t="s">
        <v>3295</v>
      </c>
      <c r="BI101" s="55" t="s">
        <v>2891</v>
      </c>
      <c r="BJ101" s="55" t="s">
        <v>2881</v>
      </c>
      <c r="BK101" s="52"/>
      <c r="BL101" s="220" t="s">
        <v>5519</v>
      </c>
      <c r="BM101" s="220" t="s">
        <v>2917</v>
      </c>
      <c r="BN101" s="55" t="s">
        <v>2913</v>
      </c>
      <c r="BP101" s="54" t="s">
        <v>2912</v>
      </c>
      <c r="BQ101" s="54" t="s">
        <v>44</v>
      </c>
      <c r="BR101" s="220">
        <v>10</v>
      </c>
      <c r="BS101" s="220" t="s">
        <v>5520</v>
      </c>
      <c r="BT101" s="220" t="s">
        <v>2911</v>
      </c>
      <c r="BU101" s="220" t="s">
        <v>2910</v>
      </c>
      <c r="BV101" s="54" t="s">
        <v>2887</v>
      </c>
      <c r="BW101" s="220" t="s">
        <v>2916</v>
      </c>
      <c r="BX101" s="54" t="s">
        <v>2915</v>
      </c>
      <c r="BY101" s="220">
        <v>1</v>
      </c>
      <c r="BZ101" s="220" t="s">
        <v>2868</v>
      </c>
    </row>
    <row r="102" spans="1:78" ht="18.75" customHeight="1" x14ac:dyDescent="0.2">
      <c r="A102" s="99" t="s">
        <v>105</v>
      </c>
      <c r="B102" t="s">
        <v>4</v>
      </c>
      <c r="C102" s="19">
        <v>70678714</v>
      </c>
      <c r="D102" s="9" t="s">
        <v>5337</v>
      </c>
      <c r="E102" s="20">
        <f t="shared" si="20"/>
        <v>1</v>
      </c>
      <c r="F102" s="19">
        <f t="shared" si="21"/>
        <v>1</v>
      </c>
      <c r="G102" s="19">
        <f t="shared" si="22"/>
        <v>1</v>
      </c>
      <c r="H102" s="19" t="str">
        <f t="shared" si="23"/>
        <v/>
      </c>
      <c r="I102" s="81">
        <v>1.68173333333333</v>
      </c>
      <c r="J102" s="102">
        <v>0.21383333333333299</v>
      </c>
      <c r="K102" s="102">
        <v>0</v>
      </c>
      <c r="L102" s="102">
        <v>0.2288</v>
      </c>
      <c r="M102" s="102">
        <v>0</v>
      </c>
      <c r="N102" s="107">
        <f t="shared" si="25"/>
        <v>39.273441335297058</v>
      </c>
      <c r="O102" s="108">
        <f t="shared" si="26"/>
        <v>23.417508417508433</v>
      </c>
      <c r="P102" s="108">
        <f t="shared" si="27"/>
        <v>0</v>
      </c>
      <c r="Q102" s="108">
        <f t="shared" si="28"/>
        <v>31.515535827520608</v>
      </c>
      <c r="R102" s="108">
        <f t="shared" si="29"/>
        <v>0</v>
      </c>
      <c r="S102" s="166">
        <v>2.66666666666667E-2</v>
      </c>
      <c r="T102" s="167">
        <v>4.6366666666666702E-2</v>
      </c>
      <c r="U102" s="167">
        <v>0</v>
      </c>
      <c r="V102" s="167">
        <v>4.9700000000000001E-2</v>
      </c>
      <c r="W102" s="167">
        <v>0</v>
      </c>
      <c r="X102" s="168">
        <v>0.12318117190184399</v>
      </c>
      <c r="Y102" s="169">
        <v>9.1677575108517102E-3</v>
      </c>
      <c r="Z102" s="169">
        <v>0</v>
      </c>
      <c r="AA102" s="169">
        <v>1.4347241314389801E-2</v>
      </c>
      <c r="AB102" s="169">
        <v>0</v>
      </c>
      <c r="AC102" s="168">
        <v>2.0275875100994102E-3</v>
      </c>
      <c r="AD102" s="169">
        <v>1.78916492004262E-3</v>
      </c>
      <c r="AE102" s="169">
        <v>0</v>
      </c>
      <c r="AF102" s="169">
        <v>4.7542963026438803E-3</v>
      </c>
      <c r="AG102" s="169">
        <v>0</v>
      </c>
      <c r="AI102" s="170">
        <v>95.796099999999996</v>
      </c>
      <c r="AJ102" s="171">
        <v>0</v>
      </c>
      <c r="AK102" s="171">
        <v>100</v>
      </c>
      <c r="AL102" s="171">
        <v>53.955300000000001</v>
      </c>
      <c r="AM102" s="97">
        <v>0</v>
      </c>
      <c r="AN102" s="96">
        <v>12.782400000000001</v>
      </c>
      <c r="AO102" s="97">
        <v>0</v>
      </c>
      <c r="AP102" s="97">
        <v>13.662800000000001</v>
      </c>
      <c r="AQ102" s="97">
        <v>100</v>
      </c>
      <c r="AR102" s="97">
        <v>0</v>
      </c>
      <c r="AS102" s="82">
        <f>3/5</f>
        <v>0.6</v>
      </c>
      <c r="AT102" s="54" t="s">
        <v>3295</v>
      </c>
      <c r="AU102" s="54" t="s">
        <v>3312</v>
      </c>
      <c r="AV102" s="54" t="s">
        <v>3285</v>
      </c>
      <c r="AX102" s="54" t="s">
        <v>2872</v>
      </c>
      <c r="AY102" s="54" t="s">
        <v>3295</v>
      </c>
      <c r="BA102" s="83" t="s">
        <v>3295</v>
      </c>
      <c r="BB102" s="54" t="s">
        <v>2873</v>
      </c>
      <c r="BC102" s="54" t="s">
        <v>2881</v>
      </c>
      <c r="BD102" s="55" t="s">
        <v>2890</v>
      </c>
      <c r="BE102" s="55" t="s">
        <v>2881</v>
      </c>
      <c r="BF102" s="82" t="s">
        <v>2891</v>
      </c>
      <c r="BG102" s="55" t="s">
        <v>2873</v>
      </c>
      <c r="BH102" s="55" t="s">
        <v>3295</v>
      </c>
      <c r="BI102" s="55" t="s">
        <v>2891</v>
      </c>
      <c r="BJ102" s="55" t="s">
        <v>2881</v>
      </c>
      <c r="BK102" s="52"/>
      <c r="BL102" s="220" t="s">
        <v>5521</v>
      </c>
      <c r="BM102" s="220" t="s">
        <v>2914</v>
      </c>
      <c r="BN102" s="55" t="s">
        <v>2913</v>
      </c>
      <c r="BP102" s="54" t="s">
        <v>2912</v>
      </c>
      <c r="BQ102" s="54" t="s">
        <v>44</v>
      </c>
      <c r="BR102" s="220">
        <v>10</v>
      </c>
      <c r="BS102" s="220" t="s">
        <v>5522</v>
      </c>
      <c r="BT102" s="220" t="s">
        <v>2911</v>
      </c>
      <c r="BU102" s="220" t="s">
        <v>2910</v>
      </c>
      <c r="BV102" s="54" t="s">
        <v>2887</v>
      </c>
      <c r="BW102" s="220" t="s">
        <v>2909</v>
      </c>
      <c r="BX102" s="54" t="s">
        <v>2908</v>
      </c>
      <c r="BY102" s="220">
        <v>1</v>
      </c>
      <c r="BZ102" s="220" t="s">
        <v>2868</v>
      </c>
    </row>
    <row r="103" spans="1:78" ht="18.75" customHeight="1" x14ac:dyDescent="0.2">
      <c r="A103" s="99" t="s">
        <v>183</v>
      </c>
      <c r="B103" t="s">
        <v>583</v>
      </c>
      <c r="C103" s="19">
        <v>1623</v>
      </c>
      <c r="D103" s="9" t="s">
        <v>5337</v>
      </c>
      <c r="E103" s="20" t="str">
        <f t="shared" si="20"/>
        <v/>
      </c>
      <c r="F103" s="19">
        <f t="shared" si="21"/>
        <v>1</v>
      </c>
      <c r="G103" s="19" t="str">
        <f t="shared" si="22"/>
        <v/>
      </c>
      <c r="H103" s="19" t="str">
        <f t="shared" si="23"/>
        <v/>
      </c>
      <c r="I103" s="81">
        <v>0</v>
      </c>
      <c r="J103" s="102">
        <v>1.3058000000000001</v>
      </c>
      <c r="K103" s="102">
        <v>0</v>
      </c>
      <c r="L103" s="102">
        <v>0</v>
      </c>
      <c r="M103" s="102">
        <v>0</v>
      </c>
      <c r="N103" s="107">
        <f t="shared" si="25"/>
        <v>0</v>
      </c>
      <c r="O103" s="108">
        <f t="shared" si="26"/>
        <v>43.838383838383841</v>
      </c>
      <c r="P103" s="108">
        <f t="shared" si="27"/>
        <v>0</v>
      </c>
      <c r="Q103" s="108">
        <f t="shared" si="28"/>
        <v>0</v>
      </c>
      <c r="R103" s="108">
        <f t="shared" si="29"/>
        <v>0</v>
      </c>
      <c r="S103" s="166">
        <v>0</v>
      </c>
      <c r="T103" s="167">
        <v>8.6800000000000002E-2</v>
      </c>
      <c r="U103" s="167">
        <v>0</v>
      </c>
      <c r="V103" s="167">
        <v>0</v>
      </c>
      <c r="W103" s="167">
        <v>0</v>
      </c>
      <c r="X103" s="168">
        <v>0</v>
      </c>
      <c r="Y103" s="169">
        <v>1.1900000000000001E-2</v>
      </c>
      <c r="Z103" s="169">
        <v>0</v>
      </c>
      <c r="AA103" s="169">
        <v>0</v>
      </c>
      <c r="AB103" s="169">
        <v>0</v>
      </c>
      <c r="AC103" s="168">
        <v>0</v>
      </c>
      <c r="AD103" s="169">
        <v>5.4000000000000003E-3</v>
      </c>
      <c r="AE103" s="169">
        <v>0</v>
      </c>
      <c r="AF103" s="169">
        <v>0</v>
      </c>
      <c r="AG103" s="169">
        <v>0</v>
      </c>
      <c r="AI103" s="170">
        <v>100</v>
      </c>
      <c r="AJ103" s="171">
        <v>0</v>
      </c>
      <c r="AK103" s="171">
        <v>0</v>
      </c>
      <c r="AL103" s="171">
        <v>0</v>
      </c>
      <c r="AM103" s="97">
        <v>0</v>
      </c>
      <c r="AN103" s="96">
        <v>100</v>
      </c>
      <c r="AO103" s="97">
        <v>0</v>
      </c>
      <c r="AP103" s="97">
        <v>0</v>
      </c>
      <c r="AQ103" s="97">
        <v>0</v>
      </c>
      <c r="AR103" s="97">
        <v>0</v>
      </c>
      <c r="AS103" s="84">
        <f>1/5</f>
        <v>0.2</v>
      </c>
      <c r="AT103" s="54" t="s">
        <v>3285</v>
      </c>
      <c r="AU103" s="54" t="s">
        <v>3285</v>
      </c>
      <c r="AV103" s="54" t="s">
        <v>3285</v>
      </c>
      <c r="BA103" s="83" t="s">
        <v>3285</v>
      </c>
      <c r="BB103" s="54" t="s">
        <v>2873</v>
      </c>
      <c r="BC103" s="54" t="s">
        <v>2881</v>
      </c>
      <c r="BD103" s="55" t="s">
        <v>2890</v>
      </c>
      <c r="BE103" s="55" t="s">
        <v>2881</v>
      </c>
      <c r="BF103" s="82" t="s">
        <v>3285</v>
      </c>
      <c r="BG103" s="55" t="s">
        <v>2873</v>
      </c>
      <c r="BH103" s="55" t="s">
        <v>2891</v>
      </c>
      <c r="BI103" s="55" t="s">
        <v>2891</v>
      </c>
      <c r="BJ103" s="55" t="s">
        <v>2881</v>
      </c>
      <c r="BK103" s="52"/>
      <c r="BL103" s="220" t="s">
        <v>3147</v>
      </c>
      <c r="BM103" s="220" t="s">
        <v>3146</v>
      </c>
      <c r="BN103" s="55" t="s">
        <v>15</v>
      </c>
      <c r="BP103" s="54" t="s">
        <v>3145</v>
      </c>
      <c r="BQ103" s="54" t="s">
        <v>44</v>
      </c>
      <c r="BR103" s="221">
        <v>100</v>
      </c>
      <c r="BS103" s="221" t="s">
        <v>5523</v>
      </c>
      <c r="BT103" s="221" t="s">
        <v>2871</v>
      </c>
      <c r="BU103" s="221">
        <v>1055</v>
      </c>
      <c r="BV103" s="54" t="s">
        <v>2887</v>
      </c>
      <c r="BW103" s="220" t="s">
        <v>3144</v>
      </c>
      <c r="BX103" s="54" t="s">
        <v>3143</v>
      </c>
      <c r="BY103" s="220">
        <v>12</v>
      </c>
      <c r="BZ103" s="220" t="s">
        <v>2868</v>
      </c>
    </row>
    <row r="104" spans="1:78" ht="18.75" customHeight="1" x14ac:dyDescent="0.2">
      <c r="A104" s="99" t="s">
        <v>181</v>
      </c>
      <c r="B104" t="s">
        <v>583</v>
      </c>
      <c r="C104" s="19">
        <v>1613</v>
      </c>
      <c r="D104" s="9" t="s">
        <v>5337</v>
      </c>
      <c r="E104" s="20" t="str">
        <f t="shared" si="20"/>
        <v/>
      </c>
      <c r="F104" s="19">
        <f t="shared" si="21"/>
        <v>1</v>
      </c>
      <c r="G104" s="19">
        <f t="shared" si="22"/>
        <v>1</v>
      </c>
      <c r="H104" s="19" t="str">
        <f t="shared" si="23"/>
        <v/>
      </c>
      <c r="I104" s="81">
        <v>0</v>
      </c>
      <c r="J104" s="102">
        <v>3.8208000000000002</v>
      </c>
      <c r="K104" s="102">
        <v>0</v>
      </c>
      <c r="L104" s="102">
        <v>4.2700000000000002E-2</v>
      </c>
      <c r="M104" s="102">
        <v>0</v>
      </c>
      <c r="N104" s="107">
        <f t="shared" si="25"/>
        <v>0</v>
      </c>
      <c r="O104" s="108">
        <f t="shared" si="26"/>
        <v>29.292929292929294</v>
      </c>
      <c r="P104" s="108">
        <f t="shared" si="27"/>
        <v>0</v>
      </c>
      <c r="Q104" s="108">
        <f t="shared" si="28"/>
        <v>21.052631578947366</v>
      </c>
      <c r="R104" s="108">
        <f t="shared" si="29"/>
        <v>0</v>
      </c>
      <c r="S104" s="166">
        <v>0</v>
      </c>
      <c r="T104" s="167">
        <v>5.8000000000000003E-2</v>
      </c>
      <c r="U104" s="167">
        <v>0</v>
      </c>
      <c r="V104" s="167">
        <v>3.32E-2</v>
      </c>
      <c r="W104" s="167">
        <v>0</v>
      </c>
      <c r="X104" s="168">
        <v>0</v>
      </c>
      <c r="Y104" s="169">
        <v>0.24110000000000001</v>
      </c>
      <c r="Z104" s="169">
        <v>0</v>
      </c>
      <c r="AA104" s="169">
        <v>1.374E-3</v>
      </c>
      <c r="AB104" s="169">
        <v>0</v>
      </c>
      <c r="AC104" s="168">
        <v>0</v>
      </c>
      <c r="AD104" s="169">
        <v>3.7642999999999999E-3</v>
      </c>
      <c r="AE104" s="169">
        <v>0</v>
      </c>
      <c r="AF104" s="169">
        <v>2.6689999999999999E-3</v>
      </c>
      <c r="AG104" s="169">
        <v>0</v>
      </c>
      <c r="AI104" s="172">
        <v>100</v>
      </c>
      <c r="AJ104" s="171">
        <v>0</v>
      </c>
      <c r="AK104" s="171">
        <v>57.133099999999999</v>
      </c>
      <c r="AL104" s="171">
        <v>0</v>
      </c>
      <c r="AM104" s="97">
        <v>0</v>
      </c>
      <c r="AN104" s="96">
        <v>100</v>
      </c>
      <c r="AO104" s="97">
        <v>0</v>
      </c>
      <c r="AP104" s="97">
        <v>1.1291</v>
      </c>
      <c r="AQ104" s="97">
        <v>0</v>
      </c>
      <c r="AR104" s="97">
        <v>0</v>
      </c>
      <c r="AS104" s="84">
        <f>2/5</f>
        <v>0.4</v>
      </c>
      <c r="AT104" s="54" t="s">
        <v>3285</v>
      </c>
      <c r="AU104" s="54" t="s">
        <v>3286</v>
      </c>
      <c r="AV104" s="54" t="s">
        <v>3285</v>
      </c>
      <c r="AX104" s="54" t="s">
        <v>2872</v>
      </c>
      <c r="BA104" s="83" t="s">
        <v>3285</v>
      </c>
      <c r="BB104" s="54" t="s">
        <v>2882</v>
      </c>
      <c r="BC104" s="54" t="s">
        <v>2881</v>
      </c>
      <c r="BD104" s="55" t="s">
        <v>2890</v>
      </c>
      <c r="BE104" s="55" t="s">
        <v>2881</v>
      </c>
      <c r="BF104" s="82" t="s">
        <v>3285</v>
      </c>
      <c r="BG104" s="55" t="s">
        <v>2873</v>
      </c>
      <c r="BH104" s="55" t="s">
        <v>2891</v>
      </c>
      <c r="BI104" s="55" t="s">
        <v>3313</v>
      </c>
      <c r="BJ104" s="55" t="s">
        <v>2881</v>
      </c>
      <c r="BK104" s="52"/>
      <c r="BL104" s="220" t="s">
        <v>3142</v>
      </c>
      <c r="BM104" s="220" t="s">
        <v>3141</v>
      </c>
      <c r="BN104" s="55" t="s">
        <v>15</v>
      </c>
      <c r="BP104" s="54" t="s">
        <v>3140</v>
      </c>
      <c r="BQ104" s="54" t="s">
        <v>44</v>
      </c>
      <c r="BR104" s="221">
        <v>10</v>
      </c>
      <c r="BS104" s="221" t="s">
        <v>5524</v>
      </c>
      <c r="BT104" s="221" t="s">
        <v>2871</v>
      </c>
      <c r="BU104" s="221">
        <v>1889</v>
      </c>
      <c r="BV104" s="54" t="s">
        <v>2887</v>
      </c>
      <c r="BW104" s="220" t="s">
        <v>3139</v>
      </c>
      <c r="BX104" s="54" t="s">
        <v>3138</v>
      </c>
      <c r="BY104" s="220">
        <v>1</v>
      </c>
      <c r="BZ104" s="220" t="s">
        <v>2868</v>
      </c>
    </row>
    <row r="105" spans="1:78" ht="18.75" customHeight="1" x14ac:dyDescent="0.2">
      <c r="A105" s="53" t="s">
        <v>3276</v>
      </c>
      <c r="B105" t="s">
        <v>4</v>
      </c>
      <c r="C105" s="19">
        <v>56649300</v>
      </c>
      <c r="D105" s="9" t="s">
        <v>5338</v>
      </c>
      <c r="E105" s="20">
        <f t="shared" si="20"/>
        <v>1</v>
      </c>
      <c r="F105" s="19">
        <f t="shared" si="21"/>
        <v>1</v>
      </c>
      <c r="G105" s="19">
        <f t="shared" si="22"/>
        <v>1</v>
      </c>
      <c r="H105" s="19" t="str">
        <f t="shared" si="23"/>
        <v/>
      </c>
      <c r="I105" s="81">
        <v>0.19366666666666699</v>
      </c>
      <c r="J105" s="102">
        <v>9.0266666666666703E-2</v>
      </c>
      <c r="K105" s="102">
        <v>0</v>
      </c>
      <c r="L105" s="102">
        <v>0.12053333333333301</v>
      </c>
      <c r="M105" s="102">
        <v>0</v>
      </c>
      <c r="N105" s="107">
        <f t="shared" si="25"/>
        <v>20.520373097692634</v>
      </c>
      <c r="O105" s="108">
        <f t="shared" si="26"/>
        <v>1.5723905723905707</v>
      </c>
      <c r="P105" s="108">
        <f t="shared" si="27"/>
        <v>0</v>
      </c>
      <c r="Q105" s="108">
        <f t="shared" si="28"/>
        <v>7.1866413020502851</v>
      </c>
      <c r="R105" s="108">
        <f t="shared" si="29"/>
        <v>0</v>
      </c>
      <c r="S105" s="166">
        <v>1.3933333333333299E-2</v>
      </c>
      <c r="T105" s="167">
        <v>3.1133333333333299E-3</v>
      </c>
      <c r="U105" s="167">
        <v>0</v>
      </c>
      <c r="V105" s="167">
        <v>1.1333333333333299E-2</v>
      </c>
      <c r="W105" s="167">
        <v>0</v>
      </c>
      <c r="X105" s="168">
        <v>8.6190357800497407E-3</v>
      </c>
      <c r="Y105" s="169">
        <v>6.2496222108042402E-3</v>
      </c>
      <c r="Z105" s="169">
        <v>0</v>
      </c>
      <c r="AA105" s="169">
        <v>8.2890154890540406E-3</v>
      </c>
      <c r="AB105" s="169">
        <v>0</v>
      </c>
      <c r="AC105" s="168">
        <v>1.1050389636167201E-3</v>
      </c>
      <c r="AD105" s="169">
        <v>7.7255708167386905E-4</v>
      </c>
      <c r="AE105" s="169">
        <v>0</v>
      </c>
      <c r="AF105" s="169">
        <v>6.88799277325726E-4</v>
      </c>
      <c r="AG105" s="169">
        <v>0</v>
      </c>
      <c r="AI105" s="170">
        <v>22.995799999999999</v>
      </c>
      <c r="AJ105" s="171">
        <v>0</v>
      </c>
      <c r="AK105" s="171">
        <v>83.152100000000004</v>
      </c>
      <c r="AL105" s="171">
        <v>100</v>
      </c>
      <c r="AM105" s="98">
        <v>0</v>
      </c>
      <c r="AN105" s="96">
        <v>46.517099999999999</v>
      </c>
      <c r="AO105" s="97">
        <v>0</v>
      </c>
      <c r="AP105" s="97">
        <v>62.209899999999998</v>
      </c>
      <c r="AQ105" s="97">
        <v>100</v>
      </c>
      <c r="AR105" s="98">
        <v>0</v>
      </c>
      <c r="AS105" s="82">
        <f>3/5</f>
        <v>0.6</v>
      </c>
      <c r="AT105" s="54" t="s">
        <v>3295</v>
      </c>
      <c r="AU105" s="54" t="s">
        <v>3296</v>
      </c>
      <c r="AV105" s="54" t="s">
        <v>3285</v>
      </c>
      <c r="AX105" s="56" t="s">
        <v>2872</v>
      </c>
      <c r="AY105" s="56" t="s">
        <v>3295</v>
      </c>
      <c r="AZ105" s="56"/>
      <c r="BA105" s="83" t="s">
        <v>2882</v>
      </c>
      <c r="BB105" s="54" t="s">
        <v>2882</v>
      </c>
      <c r="BC105" s="54" t="s">
        <v>2881</v>
      </c>
      <c r="BD105" s="55" t="s">
        <v>2881</v>
      </c>
      <c r="BE105" s="55" t="s">
        <v>2881</v>
      </c>
      <c r="BF105" s="82"/>
      <c r="BG105" s="55"/>
      <c r="BH105" s="55"/>
      <c r="BI105" s="55"/>
      <c r="BJ105" s="55" t="s">
        <v>2869</v>
      </c>
      <c r="BK105" s="52"/>
      <c r="BL105" s="220" t="s">
        <v>3276</v>
      </c>
      <c r="BM105" s="220" t="s">
        <v>3276</v>
      </c>
      <c r="BN105" s="55" t="s">
        <v>15</v>
      </c>
      <c r="BP105" s="54" t="s">
        <v>3275</v>
      </c>
      <c r="BQ105" s="54" t="s">
        <v>3274</v>
      </c>
      <c r="BR105" s="220">
        <v>10</v>
      </c>
      <c r="BS105" s="220"/>
      <c r="BT105" s="220" t="s">
        <v>2871</v>
      </c>
      <c r="BU105" s="220">
        <v>6784</v>
      </c>
      <c r="BV105" s="54" t="s">
        <v>2887</v>
      </c>
      <c r="BW105" s="220" t="s">
        <v>3273</v>
      </c>
      <c r="BX105" s="54" t="s">
        <v>3272</v>
      </c>
      <c r="BY105" s="220">
        <v>12</v>
      </c>
      <c r="BZ105" s="220" t="s">
        <v>2868</v>
      </c>
    </row>
    <row r="106" spans="1:78" ht="18.75" customHeight="1" x14ac:dyDescent="0.2">
      <c r="A106" s="53" t="s">
        <v>128</v>
      </c>
      <c r="B106" t="s">
        <v>4</v>
      </c>
      <c r="C106" s="19">
        <v>16133831</v>
      </c>
      <c r="D106" s="9" t="s">
        <v>5337</v>
      </c>
      <c r="E106" s="20">
        <f t="shared" si="20"/>
        <v>1</v>
      </c>
      <c r="F106" s="19">
        <f t="shared" si="21"/>
        <v>1</v>
      </c>
      <c r="G106" s="19">
        <f t="shared" si="22"/>
        <v>1</v>
      </c>
      <c r="H106" s="19" t="str">
        <f t="shared" si="23"/>
        <v/>
      </c>
      <c r="I106" s="81">
        <v>1.3573</v>
      </c>
      <c r="J106" s="102">
        <v>0.23319999999999999</v>
      </c>
      <c r="K106" s="102">
        <v>0</v>
      </c>
      <c r="L106" s="102">
        <v>5.7599999999999998E-2</v>
      </c>
      <c r="M106" s="102">
        <v>0</v>
      </c>
      <c r="N106" s="107">
        <f t="shared" si="25"/>
        <v>50.662739322533135</v>
      </c>
      <c r="O106" s="108">
        <f t="shared" si="26"/>
        <v>40.808080808080803</v>
      </c>
      <c r="P106" s="108">
        <f t="shared" si="27"/>
        <v>0</v>
      </c>
      <c r="Q106" s="108">
        <f t="shared" si="28"/>
        <v>41.97844007609384</v>
      </c>
      <c r="R106" s="108">
        <f t="shared" si="29"/>
        <v>0</v>
      </c>
      <c r="S106" s="166">
        <v>3.44E-2</v>
      </c>
      <c r="T106" s="167">
        <v>8.0799999999999997E-2</v>
      </c>
      <c r="U106" s="167">
        <v>0</v>
      </c>
      <c r="V106" s="167">
        <v>6.6199999999999995E-2</v>
      </c>
      <c r="W106" s="167">
        <v>0</v>
      </c>
      <c r="X106" s="168">
        <v>9.9199999999999997E-2</v>
      </c>
      <c r="Y106" s="169">
        <v>1.1900000000000001E-2</v>
      </c>
      <c r="Z106" s="169">
        <v>0</v>
      </c>
      <c r="AA106" s="169">
        <v>2.8869E-3</v>
      </c>
      <c r="AB106" s="169">
        <v>0</v>
      </c>
      <c r="AC106" s="168">
        <v>4.3359999999999996E-3</v>
      </c>
      <c r="AD106" s="169">
        <v>6.8878999999999998E-3</v>
      </c>
      <c r="AE106" s="169">
        <v>0</v>
      </c>
      <c r="AF106" s="169">
        <v>8.6385000000000003E-3</v>
      </c>
      <c r="AG106" s="169">
        <v>0</v>
      </c>
      <c r="AI106" s="170">
        <v>100</v>
      </c>
      <c r="AJ106" s="171">
        <v>0</v>
      </c>
      <c r="AK106" s="171">
        <v>81.444000000000003</v>
      </c>
      <c r="AL106" s="171">
        <v>42.491399999999999</v>
      </c>
      <c r="AM106" s="97">
        <v>0</v>
      </c>
      <c r="AN106" s="96">
        <v>17.2423</v>
      </c>
      <c r="AO106" s="97">
        <v>0</v>
      </c>
      <c r="AP106" s="97">
        <v>4.2724000000000002</v>
      </c>
      <c r="AQ106" s="97">
        <v>100</v>
      </c>
      <c r="AR106" s="97">
        <v>0</v>
      </c>
      <c r="AS106" s="82">
        <f>3/5</f>
        <v>0.6</v>
      </c>
      <c r="AT106" s="54" t="s">
        <v>3295</v>
      </c>
      <c r="AU106" s="54" t="s">
        <v>3304</v>
      </c>
      <c r="AV106" s="54" t="s">
        <v>3285</v>
      </c>
      <c r="AX106" s="54" t="s">
        <v>2872</v>
      </c>
      <c r="AY106" s="54" t="s">
        <v>3295</v>
      </c>
      <c r="BA106" s="83" t="s">
        <v>3295</v>
      </c>
      <c r="BB106" s="54" t="s">
        <v>2882</v>
      </c>
      <c r="BC106" s="54" t="s">
        <v>2881</v>
      </c>
      <c r="BD106" s="55" t="s">
        <v>2890</v>
      </c>
      <c r="BE106" s="55" t="s">
        <v>2881</v>
      </c>
      <c r="BF106" s="82" t="s">
        <v>2891</v>
      </c>
      <c r="BG106" s="55" t="s">
        <v>2891</v>
      </c>
      <c r="BH106" s="55" t="s">
        <v>3295</v>
      </c>
      <c r="BI106" s="55" t="s">
        <v>2891</v>
      </c>
      <c r="BJ106" s="55" t="s">
        <v>2881</v>
      </c>
      <c r="BK106" s="52"/>
      <c r="BL106" s="220" t="s">
        <v>128</v>
      </c>
      <c r="BM106" s="220" t="s">
        <v>128</v>
      </c>
      <c r="BN106" s="55" t="s">
        <v>2913</v>
      </c>
      <c r="BP106" s="54" t="s">
        <v>2954</v>
      </c>
      <c r="BQ106" s="54" t="s">
        <v>44</v>
      </c>
      <c r="BR106" s="220">
        <v>10</v>
      </c>
      <c r="BS106" s="220" t="s">
        <v>5525</v>
      </c>
      <c r="BT106" s="220" t="s">
        <v>2953</v>
      </c>
      <c r="BU106" s="220" t="s">
        <v>2952</v>
      </c>
      <c r="BV106" s="54" t="s">
        <v>2870</v>
      </c>
      <c r="BW106" s="220" t="s">
        <v>2869</v>
      </c>
      <c r="BX106" s="54" t="s">
        <v>2951</v>
      </c>
      <c r="BY106" s="220">
        <v>6</v>
      </c>
      <c r="BZ106" s="220" t="s">
        <v>2868</v>
      </c>
    </row>
    <row r="107" spans="1:78" ht="18.75" customHeight="1" x14ac:dyDescent="0.2">
      <c r="A107" s="53" t="s">
        <v>129</v>
      </c>
      <c r="B107" t="s">
        <v>4</v>
      </c>
      <c r="C107" s="19">
        <v>90488756</v>
      </c>
      <c r="D107" s="9" t="s">
        <v>5337</v>
      </c>
      <c r="E107" s="20">
        <f t="shared" si="20"/>
        <v>1</v>
      </c>
      <c r="F107" s="19">
        <f t="shared" si="21"/>
        <v>1</v>
      </c>
      <c r="G107" s="19">
        <f t="shared" si="22"/>
        <v>1</v>
      </c>
      <c r="H107" s="19" t="str">
        <f t="shared" si="23"/>
        <v/>
      </c>
      <c r="I107" s="81">
        <v>0.61799999999999999</v>
      </c>
      <c r="J107" s="102">
        <v>0.53120000000000001</v>
      </c>
      <c r="K107" s="102">
        <v>0</v>
      </c>
      <c r="L107" s="102">
        <v>2.41E-2</v>
      </c>
      <c r="M107" s="102">
        <v>0</v>
      </c>
      <c r="N107" s="107">
        <f t="shared" si="25"/>
        <v>27.39322533136966</v>
      </c>
      <c r="O107" s="108">
        <f t="shared" si="26"/>
        <v>17.272727272727273</v>
      </c>
      <c r="P107" s="108">
        <f t="shared" si="27"/>
        <v>0</v>
      </c>
      <c r="Q107" s="108">
        <f t="shared" si="28"/>
        <v>8.6873811033608117</v>
      </c>
      <c r="R107" s="108">
        <f t="shared" si="29"/>
        <v>0</v>
      </c>
      <c r="S107" s="166">
        <v>1.8599999999999998E-2</v>
      </c>
      <c r="T107" s="167">
        <v>3.4200000000000001E-2</v>
      </c>
      <c r="U107" s="167">
        <v>0</v>
      </c>
      <c r="V107" s="167">
        <v>1.37E-2</v>
      </c>
      <c r="W107" s="167">
        <v>0</v>
      </c>
      <c r="X107" s="168">
        <v>3.5200000000000002E-2</v>
      </c>
      <c r="Y107" s="169">
        <v>4.5400000000000003E-2</v>
      </c>
      <c r="Z107" s="169">
        <v>0</v>
      </c>
      <c r="AA107" s="169">
        <v>6.5063999999999996E-4</v>
      </c>
      <c r="AB107" s="169">
        <v>0</v>
      </c>
      <c r="AC107" s="168">
        <v>1.4970000000000001E-3</v>
      </c>
      <c r="AD107" s="169">
        <v>2.6034000000000002E-4</v>
      </c>
      <c r="AE107" s="169">
        <v>0</v>
      </c>
      <c r="AF107" s="169">
        <v>2.0033E-3</v>
      </c>
      <c r="AG107" s="169">
        <v>0</v>
      </c>
      <c r="AI107" s="170">
        <v>100</v>
      </c>
      <c r="AJ107" s="171">
        <v>0</v>
      </c>
      <c r="AK107" s="171">
        <v>40.124499999999998</v>
      </c>
      <c r="AL107" s="171">
        <v>54.407699999999998</v>
      </c>
      <c r="AM107" s="97">
        <v>0</v>
      </c>
      <c r="AN107" s="96">
        <v>85.6648</v>
      </c>
      <c r="AO107" s="97">
        <v>0</v>
      </c>
      <c r="AP107" s="97">
        <v>3.9156</v>
      </c>
      <c r="AQ107" s="97">
        <v>100</v>
      </c>
      <c r="AR107" s="97">
        <v>0</v>
      </c>
      <c r="AS107" s="82">
        <f>3/5</f>
        <v>0.6</v>
      </c>
      <c r="AT107" s="54" t="s">
        <v>3295</v>
      </c>
      <c r="AU107" s="54" t="s">
        <v>3304</v>
      </c>
      <c r="AV107" s="54" t="s">
        <v>3285</v>
      </c>
      <c r="AX107" s="54" t="s">
        <v>2872</v>
      </c>
      <c r="AY107" s="54" t="s">
        <v>3295</v>
      </c>
      <c r="BA107" s="83" t="s">
        <v>3295</v>
      </c>
      <c r="BB107" s="54" t="s">
        <v>2882</v>
      </c>
      <c r="BC107" s="54" t="s">
        <v>2881</v>
      </c>
      <c r="BD107" s="55" t="s">
        <v>2890</v>
      </c>
      <c r="BE107" s="55" t="s">
        <v>2881</v>
      </c>
      <c r="BF107" s="82" t="s">
        <v>2891</v>
      </c>
      <c r="BG107" s="55" t="s">
        <v>2891</v>
      </c>
      <c r="BH107" s="55" t="s">
        <v>3295</v>
      </c>
      <c r="BI107" s="55" t="s">
        <v>2891</v>
      </c>
      <c r="BJ107" s="55" t="s">
        <v>2881</v>
      </c>
      <c r="BK107" s="52"/>
      <c r="BL107" s="220" t="s">
        <v>129</v>
      </c>
      <c r="BM107" s="220" t="s">
        <v>129</v>
      </c>
      <c r="BN107" s="55" t="s">
        <v>2913</v>
      </c>
      <c r="BP107" s="54" t="s">
        <v>2950</v>
      </c>
      <c r="BQ107" s="54" t="s">
        <v>44</v>
      </c>
      <c r="BR107" s="220">
        <v>10</v>
      </c>
      <c r="BS107" s="220" t="s">
        <v>5526</v>
      </c>
      <c r="BT107" s="220" t="s">
        <v>2871</v>
      </c>
      <c r="BU107" s="220">
        <v>2258</v>
      </c>
      <c r="BV107" s="54" t="s">
        <v>2887</v>
      </c>
      <c r="BW107" s="220" t="s">
        <v>2949</v>
      </c>
      <c r="BX107" s="54" t="s">
        <v>2948</v>
      </c>
      <c r="BY107" s="220">
        <v>6</v>
      </c>
      <c r="BZ107" s="220" t="s">
        <v>2868</v>
      </c>
    </row>
    <row r="108" spans="1:78" ht="18.75" customHeight="1" x14ac:dyDescent="0.2">
      <c r="A108" s="53" t="s">
        <v>142</v>
      </c>
      <c r="B108" t="s">
        <v>583</v>
      </c>
      <c r="C108" s="19">
        <v>1283</v>
      </c>
      <c r="D108" s="9" t="s">
        <v>5337</v>
      </c>
      <c r="E108" s="20" t="str">
        <f t="shared" si="20"/>
        <v/>
      </c>
      <c r="F108" s="19" t="str">
        <f t="shared" si="21"/>
        <v/>
      </c>
      <c r="G108" s="19">
        <f t="shared" si="22"/>
        <v>1</v>
      </c>
      <c r="H108" s="19" t="str">
        <f t="shared" si="23"/>
        <v/>
      </c>
      <c r="I108" s="81">
        <v>0</v>
      </c>
      <c r="J108" s="102">
        <v>0</v>
      </c>
      <c r="K108" s="102">
        <v>1.8262</v>
      </c>
      <c r="L108" s="102">
        <v>0.52410000000000001</v>
      </c>
      <c r="M108" s="102">
        <v>0</v>
      </c>
      <c r="N108" s="107">
        <f t="shared" si="25"/>
        <v>0</v>
      </c>
      <c r="O108" s="108">
        <f t="shared" si="26"/>
        <v>0</v>
      </c>
      <c r="P108" s="108">
        <f t="shared" si="27"/>
        <v>25.587248322147648</v>
      </c>
      <c r="Q108" s="108">
        <f t="shared" si="28"/>
        <v>19.784400760938489</v>
      </c>
      <c r="R108" s="108">
        <f t="shared" si="29"/>
        <v>0</v>
      </c>
      <c r="S108" s="166">
        <v>0</v>
      </c>
      <c r="T108" s="167">
        <v>0</v>
      </c>
      <c r="U108" s="167">
        <v>3.0499999999999999E-2</v>
      </c>
      <c r="V108" s="167">
        <v>3.1199999999999999E-2</v>
      </c>
      <c r="W108" s="167">
        <v>0</v>
      </c>
      <c r="X108" s="168">
        <v>0</v>
      </c>
      <c r="Y108" s="169">
        <v>0</v>
      </c>
      <c r="Z108" s="169">
        <v>0.36230000000000001</v>
      </c>
      <c r="AA108" s="169">
        <v>6.83E-2</v>
      </c>
      <c r="AB108" s="169">
        <v>0</v>
      </c>
      <c r="AC108" s="168">
        <v>0</v>
      </c>
      <c r="AD108" s="169">
        <v>0</v>
      </c>
      <c r="AE108" s="169">
        <v>8.7368999999999999E-4</v>
      </c>
      <c r="AF108" s="169">
        <v>4.3920000000000001E-3</v>
      </c>
      <c r="AG108" s="169">
        <v>0</v>
      </c>
      <c r="AI108" s="170">
        <v>0</v>
      </c>
      <c r="AJ108" s="171">
        <v>100.6662</v>
      </c>
      <c r="AK108" s="171">
        <v>100</v>
      </c>
      <c r="AL108" s="171">
        <v>0</v>
      </c>
      <c r="AM108" s="97">
        <v>0</v>
      </c>
      <c r="AN108" s="96">
        <v>0</v>
      </c>
      <c r="AO108" s="97">
        <v>100</v>
      </c>
      <c r="AP108" s="97">
        <v>29.451599999999999</v>
      </c>
      <c r="AQ108" s="97">
        <v>0</v>
      </c>
      <c r="AR108" s="97">
        <v>0</v>
      </c>
      <c r="AS108" s="82">
        <f>2/5</f>
        <v>0.4</v>
      </c>
      <c r="AT108" s="54" t="s">
        <v>2873</v>
      </c>
      <c r="AU108" s="54" t="s">
        <v>2876</v>
      </c>
      <c r="AW108" s="54" t="s">
        <v>2873</v>
      </c>
      <c r="AX108" s="54" t="s">
        <v>2872</v>
      </c>
      <c r="BA108" s="83" t="s">
        <v>2873</v>
      </c>
      <c r="BB108" s="54" t="s">
        <v>2882</v>
      </c>
      <c r="BC108" s="54" t="s">
        <v>2890</v>
      </c>
      <c r="BD108" s="55" t="s">
        <v>2890</v>
      </c>
      <c r="BE108" s="55" t="s">
        <v>2890</v>
      </c>
      <c r="BF108" s="82" t="s">
        <v>2891</v>
      </c>
      <c r="BG108" s="55" t="s">
        <v>2873</v>
      </c>
      <c r="BH108" s="55" t="s">
        <v>2891</v>
      </c>
      <c r="BI108" s="55" t="s">
        <v>2891</v>
      </c>
      <c r="BJ108" s="55" t="s">
        <v>2890</v>
      </c>
      <c r="BK108" s="52"/>
      <c r="BL108" s="220" t="s">
        <v>5527</v>
      </c>
      <c r="BM108" s="220" t="s">
        <v>3019</v>
      </c>
      <c r="BN108" s="55" t="s">
        <v>15</v>
      </c>
      <c r="BP108" s="54" t="s">
        <v>143</v>
      </c>
      <c r="BQ108" s="54" t="s">
        <v>44</v>
      </c>
      <c r="BR108" s="220">
        <v>100</v>
      </c>
      <c r="BS108" s="220"/>
      <c r="BT108" s="220" t="s">
        <v>2921</v>
      </c>
      <c r="BU108" s="220" t="s">
        <v>3018</v>
      </c>
      <c r="BV108" s="54" t="s">
        <v>2887</v>
      </c>
      <c r="BW108" s="220" t="s">
        <v>3017</v>
      </c>
      <c r="BX108" s="54" t="s">
        <v>3016</v>
      </c>
      <c r="BY108" s="220">
        <v>1</v>
      </c>
      <c r="BZ108" s="220" t="s">
        <v>2868</v>
      </c>
    </row>
    <row r="109" spans="1:78" ht="18.75" customHeight="1" x14ac:dyDescent="0.2">
      <c r="A109" s="99" t="s">
        <v>186</v>
      </c>
      <c r="B109" t="s">
        <v>583</v>
      </c>
      <c r="C109" s="19">
        <v>1697</v>
      </c>
      <c r="D109" s="9" t="s">
        <v>5337</v>
      </c>
      <c r="E109" s="20" t="str">
        <f t="shared" si="20"/>
        <v/>
      </c>
      <c r="F109" s="19">
        <f t="shared" si="21"/>
        <v>1</v>
      </c>
      <c r="G109" s="19">
        <f t="shared" si="22"/>
        <v>1</v>
      </c>
      <c r="H109" s="19">
        <f t="shared" si="23"/>
        <v>1</v>
      </c>
      <c r="I109" s="81">
        <v>0</v>
      </c>
      <c r="J109" s="102">
        <v>0.21729999999999999</v>
      </c>
      <c r="K109" s="102">
        <v>0.73150000000000004</v>
      </c>
      <c r="L109" s="102">
        <v>2.0500000000000001E-2</v>
      </c>
      <c r="M109" s="102">
        <v>0.16930000000000001</v>
      </c>
      <c r="N109" s="107">
        <f t="shared" si="25"/>
        <v>0</v>
      </c>
      <c r="O109" s="108">
        <f t="shared" si="26"/>
        <v>22.979797979797979</v>
      </c>
      <c r="P109" s="108">
        <f t="shared" si="27"/>
        <v>29.865771812080538</v>
      </c>
      <c r="Q109" s="108">
        <f t="shared" si="28"/>
        <v>5.7809131261889659</v>
      </c>
      <c r="R109" s="108">
        <f t="shared" si="29"/>
        <v>23.010920436817468</v>
      </c>
      <c r="S109" s="166">
        <v>0</v>
      </c>
      <c r="T109" s="167">
        <v>4.5499999999999999E-2</v>
      </c>
      <c r="U109" s="167">
        <v>3.56E-2</v>
      </c>
      <c r="V109" s="167">
        <v>9.1164999999999996E-3</v>
      </c>
      <c r="W109" s="167">
        <v>2.9499999999999998E-2</v>
      </c>
      <c r="X109" s="168">
        <v>0</v>
      </c>
      <c r="Y109" s="169">
        <v>1.6E-2</v>
      </c>
      <c r="Z109" s="169">
        <v>3.7699999999999997E-2</v>
      </c>
      <c r="AA109" s="169">
        <v>1.7458E-3</v>
      </c>
      <c r="AB109" s="169">
        <v>1.24E-2</v>
      </c>
      <c r="AC109" s="168">
        <v>0</v>
      </c>
      <c r="AD109" s="169">
        <v>2.4044000000000001E-3</v>
      </c>
      <c r="AE109" s="169">
        <v>1.0713000000000001E-3</v>
      </c>
      <c r="AF109" s="169">
        <v>1.5929E-3</v>
      </c>
      <c r="AG109" s="169">
        <v>1.2440999999999999E-3</v>
      </c>
      <c r="AI109" s="170">
        <v>100</v>
      </c>
      <c r="AJ109" s="171">
        <v>78.510900000000007</v>
      </c>
      <c r="AK109" s="171">
        <v>19.965399999999999</v>
      </c>
      <c r="AL109" s="171">
        <v>0</v>
      </c>
      <c r="AM109" s="97">
        <v>64.802000000000007</v>
      </c>
      <c r="AN109" s="96">
        <v>29.643999999999998</v>
      </c>
      <c r="AO109" s="97">
        <v>100</v>
      </c>
      <c r="AP109" s="97">
        <v>2.8033000000000001</v>
      </c>
      <c r="AQ109" s="97">
        <v>0</v>
      </c>
      <c r="AR109" s="97">
        <v>23.103300000000001</v>
      </c>
      <c r="AS109" s="82">
        <f>4/5</f>
        <v>0.8</v>
      </c>
      <c r="AT109" s="54" t="s">
        <v>2873</v>
      </c>
      <c r="AU109" s="54" t="s">
        <v>3329</v>
      </c>
      <c r="AV109" s="54" t="s">
        <v>3285</v>
      </c>
      <c r="AW109" s="54" t="s">
        <v>2873</v>
      </c>
      <c r="AX109" s="54" t="s">
        <v>2872</v>
      </c>
      <c r="AZ109" s="54" t="s">
        <v>3313</v>
      </c>
      <c r="BA109" s="83" t="s">
        <v>3301</v>
      </c>
      <c r="BB109" s="54" t="s">
        <v>2882</v>
      </c>
      <c r="BC109" s="54" t="s">
        <v>2881</v>
      </c>
      <c r="BD109" s="55" t="s">
        <v>2881</v>
      </c>
      <c r="BE109" s="55" t="s">
        <v>2881</v>
      </c>
      <c r="BF109" s="82" t="s">
        <v>3285</v>
      </c>
      <c r="BG109" s="55" t="s">
        <v>2873</v>
      </c>
      <c r="BH109" s="55" t="s">
        <v>3295</v>
      </c>
      <c r="BI109" s="55" t="s">
        <v>2891</v>
      </c>
      <c r="BJ109" s="55" t="s">
        <v>2881</v>
      </c>
      <c r="BK109" s="52"/>
      <c r="BL109" s="220" t="s">
        <v>5528</v>
      </c>
      <c r="BM109" s="220" t="s">
        <v>3056</v>
      </c>
      <c r="BN109" s="55" t="s">
        <v>15</v>
      </c>
      <c r="BP109" s="54" t="s">
        <v>3055</v>
      </c>
      <c r="BQ109" s="54" t="s">
        <v>44</v>
      </c>
      <c r="BR109" s="220">
        <v>10</v>
      </c>
      <c r="BS109" s="220" t="s">
        <v>5529</v>
      </c>
      <c r="BT109" s="220" t="s">
        <v>3049</v>
      </c>
      <c r="BU109" s="220" t="s">
        <v>3054</v>
      </c>
      <c r="BV109" s="54" t="s">
        <v>2887</v>
      </c>
      <c r="BW109" s="220" t="s">
        <v>3053</v>
      </c>
      <c r="BX109" s="54" t="s">
        <v>3052</v>
      </c>
      <c r="BY109" s="220">
        <v>6</v>
      </c>
      <c r="BZ109" s="220" t="s">
        <v>2868</v>
      </c>
    </row>
    <row r="110" spans="1:78" ht="18.75" customHeight="1" x14ac:dyDescent="0.2">
      <c r="A110" s="99" t="s">
        <v>187</v>
      </c>
      <c r="B110" t="s">
        <v>583</v>
      </c>
      <c r="C110" s="19">
        <v>1699</v>
      </c>
      <c r="D110" s="9" t="s">
        <v>5337</v>
      </c>
      <c r="E110" s="20" t="str">
        <f t="shared" si="20"/>
        <v/>
      </c>
      <c r="F110" s="19">
        <f t="shared" si="21"/>
        <v>1</v>
      </c>
      <c r="G110" s="19">
        <f t="shared" si="22"/>
        <v>1</v>
      </c>
      <c r="H110" s="19">
        <f t="shared" si="23"/>
        <v>1</v>
      </c>
      <c r="I110" s="81">
        <v>0</v>
      </c>
      <c r="J110" s="102">
        <v>8.6099999999999996E-2</v>
      </c>
      <c r="K110" s="102">
        <v>0.79610000000000003</v>
      </c>
      <c r="L110" s="102">
        <v>0</v>
      </c>
      <c r="M110" s="102">
        <v>5.4199999999999998E-2</v>
      </c>
      <c r="N110" s="107">
        <f t="shared" si="25"/>
        <v>0</v>
      </c>
      <c r="O110" s="108">
        <f t="shared" si="26"/>
        <v>11.717171717171716</v>
      </c>
      <c r="P110" s="108">
        <f t="shared" si="27"/>
        <v>30.453020134228186</v>
      </c>
      <c r="Q110" s="108">
        <f t="shared" si="28"/>
        <v>0</v>
      </c>
      <c r="R110" s="108">
        <f t="shared" si="29"/>
        <v>11.310452418096723</v>
      </c>
      <c r="S110" s="166">
        <v>0</v>
      </c>
      <c r="T110" s="167">
        <v>2.3199999999999998E-2</v>
      </c>
      <c r="U110" s="167">
        <v>3.6299999999999999E-2</v>
      </c>
      <c r="V110" s="167">
        <v>0</v>
      </c>
      <c r="W110" s="167">
        <v>1.4500000000000001E-2</v>
      </c>
      <c r="X110" s="168">
        <v>0</v>
      </c>
      <c r="Y110" s="169">
        <v>9.5437999999999999E-3</v>
      </c>
      <c r="Z110" s="169">
        <v>0.10100000000000001</v>
      </c>
      <c r="AA110" s="169">
        <v>0</v>
      </c>
      <c r="AB110" s="169">
        <v>2.6700000000000002E-2</v>
      </c>
      <c r="AC110" s="168">
        <v>0</v>
      </c>
      <c r="AD110" s="169">
        <v>4.4032000000000003E-3</v>
      </c>
      <c r="AE110" s="169">
        <v>5.2448E-3</v>
      </c>
      <c r="AF110" s="169">
        <v>0</v>
      </c>
      <c r="AG110" s="169">
        <v>1.7898E-3</v>
      </c>
      <c r="AI110" s="170">
        <v>69.181700000000006</v>
      </c>
      <c r="AJ110" s="171">
        <v>100</v>
      </c>
      <c r="AK110" s="171">
        <v>0</v>
      </c>
      <c r="AL110" s="171">
        <v>0</v>
      </c>
      <c r="AM110" s="97">
        <v>42.380800000000001</v>
      </c>
      <c r="AN110" s="96">
        <v>10.870900000000001</v>
      </c>
      <c r="AO110" s="97">
        <v>100</v>
      </c>
      <c r="AP110" s="97">
        <v>0</v>
      </c>
      <c r="AQ110" s="97">
        <v>0</v>
      </c>
      <c r="AR110" s="97">
        <v>7.3445999999999998</v>
      </c>
      <c r="AS110" s="82">
        <f>3/5</f>
        <v>0.6</v>
      </c>
      <c r="AT110" s="54" t="s">
        <v>2873</v>
      </c>
      <c r="AU110" s="54" t="s">
        <v>3330</v>
      </c>
      <c r="AV110" s="54" t="s">
        <v>3285</v>
      </c>
      <c r="AW110" s="54" t="s">
        <v>2873</v>
      </c>
      <c r="AZ110" s="54" t="s">
        <v>3313</v>
      </c>
      <c r="BA110" s="83" t="s">
        <v>2873</v>
      </c>
      <c r="BB110" s="54" t="s">
        <v>2882</v>
      </c>
      <c r="BC110" s="54" t="s">
        <v>2881</v>
      </c>
      <c r="BD110" s="55" t="s">
        <v>2890</v>
      </c>
      <c r="BE110" s="55" t="s">
        <v>2881</v>
      </c>
      <c r="BF110" s="82" t="s">
        <v>3285</v>
      </c>
      <c r="BG110" s="55" t="s">
        <v>2873</v>
      </c>
      <c r="BH110" s="55" t="s">
        <v>3295</v>
      </c>
      <c r="BI110" s="55" t="s">
        <v>3313</v>
      </c>
      <c r="BJ110" s="55" t="s">
        <v>2881</v>
      </c>
      <c r="BK110" s="52"/>
      <c r="BL110" s="220" t="s">
        <v>5530</v>
      </c>
      <c r="BM110" s="220" t="s">
        <v>3051</v>
      </c>
      <c r="BN110" s="55" t="s">
        <v>15</v>
      </c>
      <c r="BP110" s="54" t="s">
        <v>3050</v>
      </c>
      <c r="BQ110" s="54" t="s">
        <v>44</v>
      </c>
      <c r="BR110" s="220">
        <v>10</v>
      </c>
      <c r="BS110" s="220" t="s">
        <v>5531</v>
      </c>
      <c r="BT110" s="220" t="s">
        <v>3049</v>
      </c>
      <c r="BU110" s="220" t="s">
        <v>3048</v>
      </c>
      <c r="BV110" s="54" t="s">
        <v>2870</v>
      </c>
      <c r="BW110" s="220" t="s">
        <v>2869</v>
      </c>
      <c r="BX110" s="54" t="s">
        <v>3047</v>
      </c>
      <c r="BY110" s="220">
        <v>6</v>
      </c>
      <c r="BZ110" s="220" t="s">
        <v>2868</v>
      </c>
    </row>
    <row r="111" spans="1:78" ht="18.75" customHeight="1" x14ac:dyDescent="0.2">
      <c r="A111" s="53" t="s">
        <v>198</v>
      </c>
      <c r="B111" t="s">
        <v>583</v>
      </c>
      <c r="C111" s="19">
        <v>4448</v>
      </c>
      <c r="D111" s="9" t="s">
        <v>5337</v>
      </c>
      <c r="E111" s="20">
        <f t="shared" si="20"/>
        <v>1</v>
      </c>
      <c r="F111" s="19">
        <f t="shared" si="21"/>
        <v>1</v>
      </c>
      <c r="G111" s="19">
        <f t="shared" si="22"/>
        <v>1</v>
      </c>
      <c r="H111" s="19">
        <f t="shared" si="23"/>
        <v>1</v>
      </c>
      <c r="I111" s="81">
        <v>2.1095999999999999</v>
      </c>
      <c r="J111" s="102">
        <v>0.4753</v>
      </c>
      <c r="K111" s="102">
        <v>9.9099999999999994E-2</v>
      </c>
      <c r="L111" s="102">
        <v>0.23880000000000001</v>
      </c>
      <c r="M111" s="102">
        <v>5.9400000000000001E-2</v>
      </c>
      <c r="N111" s="107">
        <f t="shared" si="25"/>
        <v>83.210603829160533</v>
      </c>
      <c r="O111" s="108">
        <f t="shared" si="26"/>
        <v>46.565656565656568</v>
      </c>
      <c r="P111" s="108">
        <f t="shared" si="27"/>
        <v>23.406040268456376</v>
      </c>
      <c r="Q111" s="108">
        <f t="shared" si="28"/>
        <v>38.871274571972094</v>
      </c>
      <c r="R111" s="108">
        <f t="shared" si="29"/>
        <v>25.039001560062395</v>
      </c>
      <c r="S111" s="166">
        <v>5.6500000000000002E-2</v>
      </c>
      <c r="T111" s="167">
        <v>9.2200000000000004E-2</v>
      </c>
      <c r="U111" s="167">
        <v>2.7900000000000001E-2</v>
      </c>
      <c r="V111" s="167">
        <v>6.13E-2</v>
      </c>
      <c r="W111" s="167">
        <v>3.2099999999999997E-2</v>
      </c>
      <c r="X111" s="168">
        <v>0.20080000000000001</v>
      </c>
      <c r="Y111" s="169">
        <v>5.0500000000000003E-2</v>
      </c>
      <c r="Z111" s="169">
        <v>4.6233000000000003E-3</v>
      </c>
      <c r="AA111" s="169">
        <v>2.1100000000000001E-2</v>
      </c>
      <c r="AB111" s="169">
        <v>2.2341000000000001E-3</v>
      </c>
      <c r="AC111" s="168">
        <v>8.5576999999999997E-3</v>
      </c>
      <c r="AD111" s="169">
        <v>1.14E-2</v>
      </c>
      <c r="AE111" s="169">
        <v>2.3965000000000002E-3</v>
      </c>
      <c r="AF111" s="169">
        <v>4.3844000000000001E-3</v>
      </c>
      <c r="AG111" s="169">
        <v>4.4625999999999997E-3</v>
      </c>
      <c r="AI111" s="170">
        <v>100</v>
      </c>
      <c r="AJ111" s="171">
        <v>30.658799999999999</v>
      </c>
      <c r="AK111" s="171">
        <v>67.4726</v>
      </c>
      <c r="AL111" s="171">
        <v>60.731000000000002</v>
      </c>
      <c r="AM111" s="97">
        <v>34.622599999999998</v>
      </c>
      <c r="AN111" s="96">
        <v>22.526700000000002</v>
      </c>
      <c r="AO111" s="97">
        <v>4.8135000000000003</v>
      </c>
      <c r="AP111" s="97">
        <v>11.351599999999999</v>
      </c>
      <c r="AQ111" s="97">
        <v>100</v>
      </c>
      <c r="AR111" s="97">
        <v>2.8488000000000002</v>
      </c>
      <c r="AS111" s="82">
        <f>5/5</f>
        <v>1</v>
      </c>
      <c r="AT111" s="54" t="s">
        <v>3295</v>
      </c>
      <c r="AU111" s="54" t="s">
        <v>3336</v>
      </c>
      <c r="AV111" s="54" t="s">
        <v>3285</v>
      </c>
      <c r="AW111" s="54" t="s">
        <v>2873</v>
      </c>
      <c r="AX111" s="54" t="s">
        <v>2872</v>
      </c>
      <c r="AY111" s="54" t="s">
        <v>3295</v>
      </c>
      <c r="AZ111" s="54" t="s">
        <v>3313</v>
      </c>
      <c r="BA111" s="83" t="s">
        <v>3295</v>
      </c>
      <c r="BB111" s="54" t="s">
        <v>2873</v>
      </c>
      <c r="BC111" s="54" t="s">
        <v>2881</v>
      </c>
      <c r="BD111" s="55" t="s">
        <v>2890</v>
      </c>
      <c r="BE111" s="55" t="s">
        <v>2881</v>
      </c>
      <c r="BF111" s="82" t="s">
        <v>2891</v>
      </c>
      <c r="BG111" s="55" t="s">
        <v>2873</v>
      </c>
      <c r="BH111" s="55" t="s">
        <v>3295</v>
      </c>
      <c r="BI111" s="55" t="s">
        <v>2891</v>
      </c>
      <c r="BJ111" s="55" t="s">
        <v>2881</v>
      </c>
      <c r="BK111" s="52"/>
      <c r="BL111" s="220" t="s">
        <v>5532</v>
      </c>
      <c r="BM111" s="220" t="s">
        <v>198</v>
      </c>
      <c r="BN111" s="55" t="s">
        <v>2913</v>
      </c>
      <c r="BP111" s="54" t="s">
        <v>2930</v>
      </c>
      <c r="BQ111" s="54" t="s">
        <v>44</v>
      </c>
      <c r="BR111" s="220">
        <v>10</v>
      </c>
      <c r="BS111" s="220"/>
      <c r="BT111" s="220" t="s">
        <v>2875</v>
      </c>
      <c r="BU111" s="220">
        <v>24985</v>
      </c>
      <c r="BV111" s="54" t="s">
        <v>2887</v>
      </c>
      <c r="BW111" s="220" t="s">
        <v>2932</v>
      </c>
      <c r="BX111" s="54" t="s">
        <v>2931</v>
      </c>
      <c r="BY111" s="220">
        <v>2</v>
      </c>
      <c r="BZ111" s="220" t="s">
        <v>2868</v>
      </c>
    </row>
    <row r="112" spans="1:78" ht="18.75" customHeight="1" x14ac:dyDescent="0.2">
      <c r="A112" s="53" t="s">
        <v>199</v>
      </c>
      <c r="B112" t="s">
        <v>583</v>
      </c>
      <c r="C112" s="19">
        <v>4448</v>
      </c>
      <c r="D112" s="9" t="s">
        <v>5337</v>
      </c>
      <c r="E112" s="20">
        <f t="shared" si="20"/>
        <v>1</v>
      </c>
      <c r="F112" s="19" t="str">
        <f t="shared" si="21"/>
        <v/>
      </c>
      <c r="G112" s="19">
        <f t="shared" si="22"/>
        <v>1</v>
      </c>
      <c r="H112" s="19" t="str">
        <f t="shared" si="23"/>
        <v/>
      </c>
      <c r="I112" s="81">
        <v>0.5514</v>
      </c>
      <c r="J112" s="102">
        <v>0</v>
      </c>
      <c r="K112" s="102">
        <v>0</v>
      </c>
      <c r="L112" s="102">
        <v>6.5000000000000002E-2</v>
      </c>
      <c r="M112" s="102">
        <v>0</v>
      </c>
      <c r="N112" s="107">
        <f t="shared" si="25"/>
        <v>52.577319587628871</v>
      </c>
      <c r="O112" s="108">
        <f t="shared" si="26"/>
        <v>0</v>
      </c>
      <c r="P112" s="108">
        <f t="shared" si="27"/>
        <v>0</v>
      </c>
      <c r="Q112" s="108">
        <f t="shared" si="28"/>
        <v>31.705770450221944</v>
      </c>
      <c r="R112" s="108">
        <f t="shared" si="29"/>
        <v>0</v>
      </c>
      <c r="S112" s="166">
        <v>3.5700000000000003E-2</v>
      </c>
      <c r="T112" s="167">
        <v>0</v>
      </c>
      <c r="U112" s="167">
        <v>0</v>
      </c>
      <c r="V112" s="167">
        <v>0.05</v>
      </c>
      <c r="W112" s="167">
        <v>0</v>
      </c>
      <c r="X112" s="168">
        <v>3.9699999999999999E-2</v>
      </c>
      <c r="Y112" s="169">
        <v>0</v>
      </c>
      <c r="Z112" s="169">
        <v>0</v>
      </c>
      <c r="AA112" s="169">
        <v>3.3893999999999999E-3</v>
      </c>
      <c r="AB112" s="169">
        <v>0</v>
      </c>
      <c r="AC112" s="168">
        <v>1.2837E-3</v>
      </c>
      <c r="AD112" s="169">
        <v>0</v>
      </c>
      <c r="AE112" s="169">
        <v>0</v>
      </c>
      <c r="AF112" s="169">
        <v>4.4432999999999999E-3</v>
      </c>
      <c r="AG112" s="169">
        <v>0</v>
      </c>
      <c r="AI112" s="170">
        <v>0</v>
      </c>
      <c r="AJ112" s="171">
        <v>0</v>
      </c>
      <c r="AK112" s="171">
        <v>100</v>
      </c>
      <c r="AL112" s="171">
        <v>72.0642</v>
      </c>
      <c r="AM112" s="97">
        <v>0</v>
      </c>
      <c r="AN112" s="96">
        <v>0</v>
      </c>
      <c r="AO112" s="97">
        <v>0</v>
      </c>
      <c r="AP112" s="97">
        <v>11.8415</v>
      </c>
      <c r="AQ112" s="97">
        <v>100</v>
      </c>
      <c r="AR112" s="97">
        <v>0</v>
      </c>
      <c r="AS112" s="82">
        <f>2/5</f>
        <v>0.4</v>
      </c>
      <c r="AT112" s="54" t="s">
        <v>3295</v>
      </c>
      <c r="AU112" s="54" t="s">
        <v>3300</v>
      </c>
      <c r="AX112" s="54" t="s">
        <v>2872</v>
      </c>
      <c r="AY112" s="54" t="s">
        <v>3295</v>
      </c>
      <c r="BA112" s="83" t="s">
        <v>2882</v>
      </c>
      <c r="BB112" s="54" t="s">
        <v>2882</v>
      </c>
      <c r="BC112" s="54" t="s">
        <v>2881</v>
      </c>
      <c r="BD112" s="55" t="s">
        <v>2881</v>
      </c>
      <c r="BE112" s="55" t="s">
        <v>2881</v>
      </c>
      <c r="BF112" s="82" t="s">
        <v>2891</v>
      </c>
      <c r="BG112" s="55" t="s">
        <v>2891</v>
      </c>
      <c r="BH112" s="55" t="s">
        <v>2891</v>
      </c>
      <c r="BI112" s="55" t="s">
        <v>2891</v>
      </c>
      <c r="BJ112" s="55" t="s">
        <v>2869</v>
      </c>
      <c r="BK112" s="52"/>
      <c r="BL112" s="220" t="s">
        <v>5533</v>
      </c>
      <c r="BM112" s="220" t="s">
        <v>199</v>
      </c>
      <c r="BN112" s="55" t="s">
        <v>2913</v>
      </c>
      <c r="BP112" s="54" t="s">
        <v>2930</v>
      </c>
      <c r="BQ112" s="54" t="s">
        <v>44</v>
      </c>
      <c r="BR112" s="220">
        <v>10</v>
      </c>
      <c r="BS112" s="220"/>
      <c r="BT112" s="220" t="s">
        <v>2875</v>
      </c>
      <c r="BU112" s="220">
        <v>24985</v>
      </c>
      <c r="BV112" s="54" t="s">
        <v>2887</v>
      </c>
      <c r="BW112" s="220" t="s">
        <v>2929</v>
      </c>
      <c r="BX112" s="54" t="s">
        <v>2928</v>
      </c>
      <c r="BY112" s="220">
        <v>12</v>
      </c>
      <c r="BZ112" s="220" t="s">
        <v>2868</v>
      </c>
    </row>
    <row r="113" spans="1:79" ht="18.75" customHeight="1" x14ac:dyDescent="0.2">
      <c r="A113" s="99" t="s">
        <v>209</v>
      </c>
      <c r="B113" t="s">
        <v>583</v>
      </c>
      <c r="C113" s="19">
        <v>4483</v>
      </c>
      <c r="D113" s="9" t="s">
        <v>5337</v>
      </c>
      <c r="E113" s="20" t="str">
        <f t="shared" si="20"/>
        <v/>
      </c>
      <c r="F113" s="19" t="str">
        <f t="shared" si="21"/>
        <v/>
      </c>
      <c r="G113" s="19">
        <f t="shared" si="22"/>
        <v>1</v>
      </c>
      <c r="H113" s="19">
        <f t="shared" si="23"/>
        <v>1</v>
      </c>
      <c r="I113" s="81">
        <v>0</v>
      </c>
      <c r="J113" s="102">
        <v>0</v>
      </c>
      <c r="K113" s="102">
        <v>0.2</v>
      </c>
      <c r="L113" s="102">
        <v>8.5599999999999996E-2</v>
      </c>
      <c r="M113" s="102">
        <v>0.46650000000000003</v>
      </c>
      <c r="N113" s="107">
        <f t="shared" si="25"/>
        <v>0</v>
      </c>
      <c r="O113" s="108">
        <f t="shared" si="26"/>
        <v>0</v>
      </c>
      <c r="P113" s="108">
        <f t="shared" si="27"/>
        <v>21.644295302013422</v>
      </c>
      <c r="Q113" s="108">
        <f t="shared" si="28"/>
        <v>32.149651236525045</v>
      </c>
      <c r="R113" s="108">
        <f t="shared" si="29"/>
        <v>26.053042121684868</v>
      </c>
      <c r="S113" s="166">
        <v>0</v>
      </c>
      <c r="T113" s="167">
        <v>0</v>
      </c>
      <c r="U113" s="167">
        <v>2.58E-2</v>
      </c>
      <c r="V113" s="167">
        <v>5.0700000000000002E-2</v>
      </c>
      <c r="W113" s="167">
        <v>3.3399999999999999E-2</v>
      </c>
      <c r="X113" s="168">
        <v>0</v>
      </c>
      <c r="Y113" s="169">
        <v>0</v>
      </c>
      <c r="Z113" s="169">
        <v>2.5999999999999999E-2</v>
      </c>
      <c r="AA113" s="169">
        <v>1.72E-2</v>
      </c>
      <c r="AB113" s="169">
        <v>2.0299999999999999E-2</v>
      </c>
      <c r="AC113" s="168">
        <v>0</v>
      </c>
      <c r="AD113" s="169">
        <v>0</v>
      </c>
      <c r="AE113" s="169">
        <v>2.9938999999999999E-3</v>
      </c>
      <c r="AF113" s="169">
        <v>2.1673999999999999E-3</v>
      </c>
      <c r="AG113" s="169">
        <v>3.9014000000000002E-3</v>
      </c>
      <c r="AI113" s="170">
        <v>0</v>
      </c>
      <c r="AJ113" s="171">
        <v>50.617699999999999</v>
      </c>
      <c r="AK113" s="171">
        <v>100</v>
      </c>
      <c r="AL113" s="171">
        <v>0</v>
      </c>
      <c r="AM113" s="97">
        <v>66.004199999999997</v>
      </c>
      <c r="AN113" s="96">
        <v>0</v>
      </c>
      <c r="AO113" s="97">
        <v>43.543100000000003</v>
      </c>
      <c r="AP113" s="97">
        <v>18.75</v>
      </c>
      <c r="AQ113" s="97">
        <v>0</v>
      </c>
      <c r="AR113" s="97">
        <v>100</v>
      </c>
      <c r="AS113" s="82">
        <f>3/5</f>
        <v>0.6</v>
      </c>
      <c r="AT113" s="54" t="s">
        <v>3313</v>
      </c>
      <c r="AU113" s="54" t="s">
        <v>3334</v>
      </c>
      <c r="AW113" s="54" t="s">
        <v>2873</v>
      </c>
      <c r="AX113" s="54" t="s">
        <v>2872</v>
      </c>
      <c r="AZ113" s="54" t="s">
        <v>3313</v>
      </c>
      <c r="BA113" s="83" t="s">
        <v>2873</v>
      </c>
      <c r="BB113" s="54" t="s">
        <v>2882</v>
      </c>
      <c r="BC113" s="54" t="s">
        <v>2881</v>
      </c>
      <c r="BD113" s="55" t="s">
        <v>2881</v>
      </c>
      <c r="BE113" s="55" t="s">
        <v>2881</v>
      </c>
      <c r="BF113" s="82" t="s">
        <v>2891</v>
      </c>
      <c r="BG113" s="55" t="s">
        <v>2873</v>
      </c>
      <c r="BH113" s="55" t="s">
        <v>2891</v>
      </c>
      <c r="BI113" s="55" t="s">
        <v>2891</v>
      </c>
      <c r="BJ113" s="55" t="s">
        <v>2881</v>
      </c>
      <c r="BK113" s="52"/>
      <c r="BL113" s="220" t="s">
        <v>2537</v>
      </c>
      <c r="BM113" s="220" t="s">
        <v>2990</v>
      </c>
      <c r="BN113" s="55" t="s">
        <v>15</v>
      </c>
      <c r="BO113" s="206" t="s">
        <v>2989</v>
      </c>
      <c r="BP113" s="54" t="s">
        <v>5335</v>
      </c>
      <c r="BQ113" s="54" t="s">
        <v>2985</v>
      </c>
      <c r="BR113" s="220">
        <v>10</v>
      </c>
      <c r="BS113" s="220" t="s">
        <v>2882</v>
      </c>
      <c r="BT113" s="220" t="s">
        <v>2875</v>
      </c>
      <c r="BU113" s="220">
        <v>17020</v>
      </c>
      <c r="BV113" s="54" t="s">
        <v>2887</v>
      </c>
      <c r="BW113" s="220" t="s">
        <v>2988</v>
      </c>
      <c r="BX113" s="54" t="s">
        <v>2987</v>
      </c>
      <c r="BY113" s="220">
        <v>2</v>
      </c>
      <c r="BZ113" s="220" t="s">
        <v>2868</v>
      </c>
    </row>
    <row r="114" spans="1:79" ht="18.75" customHeight="1" x14ac:dyDescent="0.2">
      <c r="A114" s="53" t="s">
        <v>76</v>
      </c>
      <c r="B114" t="s">
        <v>583</v>
      </c>
      <c r="C114" s="19">
        <v>4358</v>
      </c>
      <c r="D114" s="9" t="s">
        <v>5337</v>
      </c>
      <c r="E114" s="20" t="str">
        <f t="shared" si="20"/>
        <v/>
      </c>
      <c r="F114" s="19">
        <f t="shared" si="21"/>
        <v>1</v>
      </c>
      <c r="G114" s="19">
        <f t="shared" si="22"/>
        <v>1</v>
      </c>
      <c r="H114" s="19" t="str">
        <f t="shared" si="23"/>
        <v/>
      </c>
      <c r="I114" s="81">
        <v>0</v>
      </c>
      <c r="J114" s="102">
        <v>0.28620000000000001</v>
      </c>
      <c r="K114" s="102">
        <v>0</v>
      </c>
      <c r="L114" s="102">
        <v>1.95E-2</v>
      </c>
      <c r="M114" s="102">
        <v>0</v>
      </c>
      <c r="N114" s="107">
        <f t="shared" si="25"/>
        <v>0</v>
      </c>
      <c r="O114" s="108">
        <f t="shared" si="26"/>
        <v>34.696969696969695</v>
      </c>
      <c r="P114" s="108">
        <f t="shared" si="27"/>
        <v>0</v>
      </c>
      <c r="Q114" s="108">
        <f t="shared" si="28"/>
        <v>4.2339251743817377</v>
      </c>
      <c r="R114" s="108">
        <f t="shared" si="29"/>
        <v>0</v>
      </c>
      <c r="S114" s="166">
        <v>0</v>
      </c>
      <c r="T114" s="167">
        <v>6.8699999999999997E-2</v>
      </c>
      <c r="U114" s="167">
        <v>0</v>
      </c>
      <c r="V114" s="167">
        <v>6.6769000000000004E-3</v>
      </c>
      <c r="W114" s="167">
        <v>0</v>
      </c>
      <c r="X114" s="168">
        <v>0</v>
      </c>
      <c r="Y114" s="169">
        <v>1.14E-2</v>
      </c>
      <c r="Z114" s="169">
        <v>0</v>
      </c>
      <c r="AA114" s="169">
        <v>5.7830999999999996E-4</v>
      </c>
      <c r="AB114" s="169">
        <v>0</v>
      </c>
      <c r="AC114" s="168">
        <v>0</v>
      </c>
      <c r="AD114" s="169">
        <v>1.2731999999999999E-3</v>
      </c>
      <c r="AE114" s="169">
        <v>0</v>
      </c>
      <c r="AF114" s="169">
        <v>3.4317000000000001E-4</v>
      </c>
      <c r="AG114" s="169">
        <v>0</v>
      </c>
      <c r="AI114" s="170">
        <v>100</v>
      </c>
      <c r="AJ114" s="171">
        <v>0</v>
      </c>
      <c r="AK114" s="171">
        <v>9.7227999999999994</v>
      </c>
      <c r="AL114" s="171">
        <v>0</v>
      </c>
      <c r="AM114" s="97">
        <v>0</v>
      </c>
      <c r="AN114" s="96">
        <v>100</v>
      </c>
      <c r="AO114" s="97">
        <v>0</v>
      </c>
      <c r="AP114" s="97">
        <v>6.8368000000000002</v>
      </c>
      <c r="AQ114" s="97">
        <v>0</v>
      </c>
      <c r="AR114" s="97">
        <v>0</v>
      </c>
      <c r="AS114" s="82">
        <f>2/5</f>
        <v>0.4</v>
      </c>
      <c r="AT114" s="54" t="s">
        <v>3285</v>
      </c>
      <c r="AU114" s="54" t="s">
        <v>3286</v>
      </c>
      <c r="AV114" s="54" t="s">
        <v>3285</v>
      </c>
      <c r="AX114" s="54" t="s">
        <v>2872</v>
      </c>
      <c r="BA114" s="83" t="s">
        <v>3285</v>
      </c>
      <c r="BB114" s="54" t="s">
        <v>2882</v>
      </c>
      <c r="BC114" s="54" t="s">
        <v>2881</v>
      </c>
      <c r="BD114" s="55" t="s">
        <v>2890</v>
      </c>
      <c r="BE114" s="55" t="s">
        <v>2881</v>
      </c>
      <c r="BF114" s="82" t="s">
        <v>3285</v>
      </c>
      <c r="BG114" s="55" t="s">
        <v>2891</v>
      </c>
      <c r="BH114" s="55" t="s">
        <v>2891</v>
      </c>
      <c r="BI114" s="55" t="s">
        <v>2891</v>
      </c>
      <c r="BJ114" s="55" t="s">
        <v>2890</v>
      </c>
      <c r="BK114" s="52"/>
      <c r="BL114" s="220" t="s">
        <v>5534</v>
      </c>
      <c r="BM114" s="220" t="s">
        <v>76</v>
      </c>
      <c r="BN114" s="55" t="s">
        <v>15</v>
      </c>
      <c r="BP114" s="54" t="s">
        <v>3015</v>
      </c>
      <c r="BQ114" s="54" t="s">
        <v>3014</v>
      </c>
      <c r="BR114" s="220" t="s">
        <v>3013</v>
      </c>
      <c r="BS114" s="220" t="s">
        <v>5535</v>
      </c>
      <c r="BT114" s="220" t="s">
        <v>3012</v>
      </c>
      <c r="BU114" s="220" t="s">
        <v>3011</v>
      </c>
      <c r="BV114" s="54" t="s">
        <v>2887</v>
      </c>
      <c r="BW114" s="220" t="s">
        <v>3010</v>
      </c>
      <c r="BX114" s="54" t="s">
        <v>3009</v>
      </c>
      <c r="BY114" s="220">
        <v>6</v>
      </c>
      <c r="BZ114" s="220" t="s">
        <v>2868</v>
      </c>
    </row>
    <row r="115" spans="1:79" ht="18.75" customHeight="1" x14ac:dyDescent="0.2">
      <c r="A115" s="99" t="s">
        <v>3584</v>
      </c>
      <c r="B115" t="s">
        <v>583</v>
      </c>
      <c r="C115" s="19">
        <v>3637</v>
      </c>
      <c r="D115" s="9" t="s">
        <v>5337</v>
      </c>
      <c r="E115" s="20" t="str">
        <f t="shared" si="20"/>
        <v/>
      </c>
      <c r="F115" s="19">
        <f t="shared" si="21"/>
        <v>1</v>
      </c>
      <c r="G115" s="19" t="str">
        <f t="shared" si="22"/>
        <v/>
      </c>
      <c r="H115" s="19" t="str">
        <f t="shared" si="23"/>
        <v/>
      </c>
      <c r="I115" s="81">
        <v>0</v>
      </c>
      <c r="J115" s="102">
        <v>0.1128</v>
      </c>
      <c r="K115" s="102">
        <v>0</v>
      </c>
      <c r="L115" s="102">
        <v>0</v>
      </c>
      <c r="M115" s="102">
        <v>0</v>
      </c>
      <c r="N115" s="107">
        <f t="shared" si="25"/>
        <v>0</v>
      </c>
      <c r="O115" s="108">
        <f t="shared" si="26"/>
        <v>9.545454545454545</v>
      </c>
      <c r="P115" s="108">
        <f t="shared" si="27"/>
        <v>0</v>
      </c>
      <c r="Q115" s="108">
        <f t="shared" si="28"/>
        <v>0</v>
      </c>
      <c r="R115" s="108">
        <f t="shared" si="29"/>
        <v>0</v>
      </c>
      <c r="S115" s="166">
        <v>0</v>
      </c>
      <c r="T115" s="167">
        <v>1.89E-2</v>
      </c>
      <c r="U115" s="167">
        <v>0</v>
      </c>
      <c r="V115" s="167">
        <v>0</v>
      </c>
      <c r="W115" s="167">
        <v>0</v>
      </c>
      <c r="X115" s="168">
        <v>0</v>
      </c>
      <c r="Y115" s="169">
        <v>4.4860000000000004E-3</v>
      </c>
      <c r="Z115" s="169">
        <v>0</v>
      </c>
      <c r="AA115" s="169">
        <v>0</v>
      </c>
      <c r="AB115" s="169">
        <v>0</v>
      </c>
      <c r="AC115" s="168">
        <v>0</v>
      </c>
      <c r="AD115" s="169">
        <v>1.6272000000000001E-3</v>
      </c>
      <c r="AE115" s="169">
        <v>0</v>
      </c>
      <c r="AF115" s="169">
        <v>0</v>
      </c>
      <c r="AG115" s="169">
        <v>0</v>
      </c>
      <c r="AI115" s="170">
        <v>100</v>
      </c>
      <c r="AJ115" s="171">
        <v>0</v>
      </c>
      <c r="AK115" s="171">
        <v>0</v>
      </c>
      <c r="AL115" s="171">
        <v>0</v>
      </c>
      <c r="AM115" s="97">
        <v>0</v>
      </c>
      <c r="AN115" s="96">
        <v>100</v>
      </c>
      <c r="AO115" s="97">
        <v>0</v>
      </c>
      <c r="AP115" s="97">
        <v>0</v>
      </c>
      <c r="AQ115" s="97">
        <v>0</v>
      </c>
      <c r="AR115" s="97">
        <v>0</v>
      </c>
      <c r="AS115" s="82">
        <f>1/5</f>
        <v>0.2</v>
      </c>
      <c r="AT115" s="54" t="s">
        <v>3285</v>
      </c>
      <c r="AU115" s="54" t="s">
        <v>3285</v>
      </c>
      <c r="AV115" s="54" t="s">
        <v>3285</v>
      </c>
      <c r="BA115" s="83" t="s">
        <v>3285</v>
      </c>
      <c r="BB115" s="54" t="s">
        <v>2873</v>
      </c>
      <c r="BC115" s="54" t="s">
        <v>2881</v>
      </c>
      <c r="BD115" s="55" t="s">
        <v>2890</v>
      </c>
      <c r="BE115" s="55" t="s">
        <v>2881</v>
      </c>
      <c r="BF115" s="82" t="s">
        <v>3285</v>
      </c>
      <c r="BG115" s="55" t="s">
        <v>2873</v>
      </c>
      <c r="BH115" s="55" t="s">
        <v>2891</v>
      </c>
      <c r="BI115" s="55" t="s">
        <v>2891</v>
      </c>
      <c r="BJ115" s="55" t="s">
        <v>2881</v>
      </c>
      <c r="BK115" s="52"/>
      <c r="BL115" s="220" t="s">
        <v>5536</v>
      </c>
      <c r="BM115" s="220" t="s">
        <v>2977</v>
      </c>
      <c r="BN115" s="55" t="s">
        <v>15</v>
      </c>
      <c r="BP115" s="54" t="s">
        <v>2976</v>
      </c>
      <c r="BQ115" s="54" t="s">
        <v>2970</v>
      </c>
      <c r="BR115" s="225">
        <v>1000</v>
      </c>
      <c r="BS115" s="220" t="s">
        <v>5537</v>
      </c>
      <c r="BT115" s="220" t="s">
        <v>2975</v>
      </c>
      <c r="BU115" s="220" t="s">
        <v>2974</v>
      </c>
      <c r="BV115" s="54" t="s">
        <v>2887</v>
      </c>
      <c r="BW115" s="220" t="s">
        <v>2973</v>
      </c>
      <c r="BX115" s="54" t="s">
        <v>2972</v>
      </c>
      <c r="BY115" s="220">
        <v>6</v>
      </c>
      <c r="BZ115" s="220" t="s">
        <v>2868</v>
      </c>
    </row>
    <row r="116" spans="1:79" ht="18.75" customHeight="1" x14ac:dyDescent="0.2">
      <c r="A116" s="53" t="s">
        <v>2940</v>
      </c>
      <c r="B116" t="s">
        <v>583</v>
      </c>
      <c r="C116" s="19">
        <v>681</v>
      </c>
      <c r="D116" s="9" t="s">
        <v>5337</v>
      </c>
      <c r="E116" s="20">
        <f t="shared" si="20"/>
        <v>1</v>
      </c>
      <c r="F116" s="19" t="str">
        <f t="shared" si="21"/>
        <v/>
      </c>
      <c r="G116" s="19">
        <f t="shared" si="22"/>
        <v>1</v>
      </c>
      <c r="H116" s="19" t="str">
        <f t="shared" si="23"/>
        <v/>
      </c>
      <c r="I116" s="81">
        <v>0.65612499999999996</v>
      </c>
      <c r="J116" s="102">
        <v>0</v>
      </c>
      <c r="K116" s="102">
        <v>0</v>
      </c>
      <c r="L116" s="102">
        <v>3.8825000000000005E-2</v>
      </c>
      <c r="M116" s="102">
        <v>0</v>
      </c>
      <c r="N116" s="107">
        <f t="shared" si="25"/>
        <v>65.260997545409907</v>
      </c>
      <c r="O116" s="108">
        <f t="shared" si="26"/>
        <v>0</v>
      </c>
      <c r="P116" s="108">
        <f t="shared" si="27"/>
        <v>0</v>
      </c>
      <c r="Q116" s="108">
        <f t="shared" si="28"/>
        <v>1.7038476009300356</v>
      </c>
      <c r="R116" s="108">
        <f t="shared" si="29"/>
        <v>0</v>
      </c>
      <c r="S116" s="166">
        <v>4.4312217333333327E-2</v>
      </c>
      <c r="T116" s="167">
        <v>0</v>
      </c>
      <c r="U116" s="167">
        <v>0</v>
      </c>
      <c r="V116" s="167">
        <v>2.6869676666666665E-3</v>
      </c>
      <c r="W116" s="167">
        <v>0</v>
      </c>
      <c r="X116" s="168">
        <v>1.8009953479488319E-2</v>
      </c>
      <c r="Y116" s="169">
        <v>0</v>
      </c>
      <c r="Z116" s="169">
        <v>0</v>
      </c>
      <c r="AA116" s="169">
        <v>1.302104229059E-2</v>
      </c>
      <c r="AB116" s="169">
        <v>0</v>
      </c>
      <c r="AC116" s="168">
        <v>1.7928963224999326E-3</v>
      </c>
      <c r="AD116" s="169">
        <v>0</v>
      </c>
      <c r="AE116" s="169">
        <v>0</v>
      </c>
      <c r="AF116" s="169">
        <v>2.8118583531022874E-4</v>
      </c>
      <c r="AG116" s="169">
        <v>0</v>
      </c>
      <c r="AI116" s="170">
        <v>0</v>
      </c>
      <c r="AJ116" s="171">
        <v>0</v>
      </c>
      <c r="AK116" s="171">
        <v>6.0637174765015152</v>
      </c>
      <c r="AL116" s="171">
        <v>100</v>
      </c>
      <c r="AM116" s="97">
        <v>0</v>
      </c>
      <c r="AN116" s="96">
        <v>0</v>
      </c>
      <c r="AO116" s="97">
        <v>0</v>
      </c>
      <c r="AP116" s="97">
        <v>5.9173175843017729</v>
      </c>
      <c r="AQ116" s="97">
        <v>100</v>
      </c>
      <c r="AR116" s="97">
        <v>0</v>
      </c>
      <c r="AS116" s="82">
        <f>1/5</f>
        <v>0.2</v>
      </c>
      <c r="AT116" s="54" t="s">
        <v>3295</v>
      </c>
      <c r="AU116" s="54" t="s">
        <v>3300</v>
      </c>
      <c r="AX116" s="54" t="s">
        <v>2872</v>
      </c>
      <c r="AY116" s="54" t="s">
        <v>3295</v>
      </c>
      <c r="BA116" s="83" t="s">
        <v>2882</v>
      </c>
      <c r="BB116" s="54" t="s">
        <v>2882</v>
      </c>
      <c r="BC116" s="54" t="s">
        <v>2881</v>
      </c>
      <c r="BD116" s="55" t="s">
        <v>2881</v>
      </c>
      <c r="BE116" s="55" t="s">
        <v>2881</v>
      </c>
      <c r="BF116" s="82"/>
      <c r="BG116" s="55"/>
      <c r="BH116" s="55"/>
      <c r="BI116" s="55"/>
      <c r="BJ116" s="55" t="s">
        <v>2869</v>
      </c>
      <c r="BK116" s="52"/>
      <c r="BL116" s="220" t="s">
        <v>2940</v>
      </c>
      <c r="BM116" s="220" t="s">
        <v>2939</v>
      </c>
      <c r="BN116" s="55" t="s">
        <v>2913</v>
      </c>
      <c r="BP116" s="54" t="s">
        <v>2938</v>
      </c>
      <c r="BQ116" s="54" t="s">
        <v>44</v>
      </c>
      <c r="BR116" s="220"/>
      <c r="BS116" s="220" t="s">
        <v>2882</v>
      </c>
      <c r="BT116" s="220" t="s">
        <v>2937</v>
      </c>
      <c r="BU116" s="222" t="s">
        <v>2936</v>
      </c>
      <c r="BV116" s="54" t="s">
        <v>2887</v>
      </c>
      <c r="BW116" s="220" t="s">
        <v>2935</v>
      </c>
      <c r="BX116" s="54" t="s">
        <v>2934</v>
      </c>
      <c r="BY116" s="220"/>
      <c r="BZ116" s="220" t="s">
        <v>2868</v>
      </c>
      <c r="CA116" s="54" t="s">
        <v>2933</v>
      </c>
    </row>
    <row r="117" spans="1:79" ht="18.75" customHeight="1" x14ac:dyDescent="0.2">
      <c r="A117" s="53" t="s">
        <v>188</v>
      </c>
      <c r="B117" t="s">
        <v>583</v>
      </c>
      <c r="C117" s="19">
        <v>3636</v>
      </c>
      <c r="D117" s="9" t="s">
        <v>5337</v>
      </c>
      <c r="E117" s="20" t="str">
        <f t="shared" si="20"/>
        <v/>
      </c>
      <c r="F117" s="19">
        <f t="shared" si="21"/>
        <v>1</v>
      </c>
      <c r="G117" s="19">
        <f t="shared" si="22"/>
        <v>1</v>
      </c>
      <c r="H117" s="19" t="str">
        <f t="shared" si="23"/>
        <v/>
      </c>
      <c r="I117" s="81">
        <v>0</v>
      </c>
      <c r="J117" s="102">
        <v>8.9800000000000005E-2</v>
      </c>
      <c r="K117" s="102">
        <v>0.2165</v>
      </c>
      <c r="L117" s="102">
        <v>0</v>
      </c>
      <c r="M117" s="102">
        <v>0</v>
      </c>
      <c r="N117" s="107">
        <f t="shared" si="25"/>
        <v>0</v>
      </c>
      <c r="O117" s="108">
        <f t="shared" si="26"/>
        <v>9.7474747474747474</v>
      </c>
      <c r="P117" s="108">
        <f t="shared" si="27"/>
        <v>17.869127516778523</v>
      </c>
      <c r="Q117" s="108">
        <f t="shared" si="28"/>
        <v>0</v>
      </c>
      <c r="R117" s="108">
        <f t="shared" si="29"/>
        <v>0</v>
      </c>
      <c r="S117" s="166">
        <v>0</v>
      </c>
      <c r="T117" s="167">
        <v>1.9300000000000001E-2</v>
      </c>
      <c r="U117" s="167">
        <v>2.1299999999999999E-2</v>
      </c>
      <c r="V117" s="167">
        <v>0</v>
      </c>
      <c r="W117" s="167">
        <v>0</v>
      </c>
      <c r="X117" s="168">
        <v>0</v>
      </c>
      <c r="Y117" s="169">
        <v>2.0795000000000002E-3</v>
      </c>
      <c r="Z117" s="169">
        <v>1.01E-2</v>
      </c>
      <c r="AA117" s="169">
        <v>0</v>
      </c>
      <c r="AB117" s="169">
        <v>0</v>
      </c>
      <c r="AC117" s="168">
        <v>0</v>
      </c>
      <c r="AD117" s="169">
        <v>2.5828000000000001E-3</v>
      </c>
      <c r="AE117" s="169">
        <v>2.1619999999999999E-3</v>
      </c>
      <c r="AF117" s="169">
        <v>0</v>
      </c>
      <c r="AG117" s="169">
        <v>0</v>
      </c>
      <c r="AI117" s="170">
        <v>89.660799999999995</v>
      </c>
      <c r="AJ117" s="171">
        <v>100</v>
      </c>
      <c r="AK117" s="171">
        <v>0</v>
      </c>
      <c r="AL117" s="171">
        <v>0</v>
      </c>
      <c r="AM117" s="97">
        <v>0</v>
      </c>
      <c r="AN117" s="96">
        <v>41.6479</v>
      </c>
      <c r="AO117" s="97">
        <v>100</v>
      </c>
      <c r="AP117" s="97">
        <v>0</v>
      </c>
      <c r="AQ117" s="97">
        <v>0</v>
      </c>
      <c r="AR117" s="97">
        <v>0</v>
      </c>
      <c r="AS117" s="82">
        <f>2/5</f>
        <v>0.4</v>
      </c>
      <c r="AT117" s="54" t="s">
        <v>2873</v>
      </c>
      <c r="AU117" s="54" t="s">
        <v>3292</v>
      </c>
      <c r="AV117" s="54" t="s">
        <v>3285</v>
      </c>
      <c r="AW117" s="54" t="s">
        <v>2873</v>
      </c>
      <c r="BA117" s="83" t="s">
        <v>2873</v>
      </c>
      <c r="BB117" s="54" t="s">
        <v>2882</v>
      </c>
      <c r="BC117" s="54" t="s">
        <v>2881</v>
      </c>
      <c r="BD117" s="55" t="s">
        <v>2890</v>
      </c>
      <c r="BE117" s="55" t="s">
        <v>2881</v>
      </c>
      <c r="BF117" s="82" t="s">
        <v>2891</v>
      </c>
      <c r="BG117" s="55" t="s">
        <v>2873</v>
      </c>
      <c r="BH117" s="55" t="s">
        <v>2891</v>
      </c>
      <c r="BI117" s="55" t="s">
        <v>2891</v>
      </c>
      <c r="BJ117" s="55" t="s">
        <v>2881</v>
      </c>
      <c r="BK117" s="52"/>
      <c r="BL117" s="220" t="s">
        <v>5538</v>
      </c>
      <c r="BM117" s="220" t="s">
        <v>188</v>
      </c>
      <c r="BN117" s="55" t="s">
        <v>15</v>
      </c>
      <c r="BP117" s="54" t="s">
        <v>2971</v>
      </c>
      <c r="BQ117" s="54" t="s">
        <v>2970</v>
      </c>
      <c r="BR117" s="225">
        <v>1000</v>
      </c>
      <c r="BS117" s="220" t="s">
        <v>5539</v>
      </c>
      <c r="BT117" s="220" t="s">
        <v>2888</v>
      </c>
      <c r="BU117" s="220" t="s">
        <v>2969</v>
      </c>
      <c r="BV117" s="54" t="s">
        <v>2887</v>
      </c>
      <c r="BW117" s="220" t="s">
        <v>2968</v>
      </c>
      <c r="BX117" s="54" t="s">
        <v>2967</v>
      </c>
      <c r="BY117" s="220">
        <v>6</v>
      </c>
      <c r="BZ117" s="220" t="s">
        <v>2868</v>
      </c>
    </row>
  </sheetData>
  <sortState ref="A66:CA117">
    <sortCondition ref="C66:C117"/>
  </sortState>
  <conditionalFormatting sqref="I2:M117">
    <cfRule type="colorScale" priority="374">
      <colorScale>
        <cfvo type="min"/>
        <cfvo type="max"/>
        <color theme="0"/>
        <color rgb="FF0000FF"/>
      </colorScale>
    </cfRule>
  </conditionalFormatting>
  <conditionalFormatting sqref="N2:R117">
    <cfRule type="colorScale" priority="376">
      <colorScale>
        <cfvo type="min"/>
        <cfvo type="max"/>
        <color theme="0"/>
        <color rgb="FFFF0000"/>
      </colorScale>
    </cfRule>
  </conditionalFormatting>
  <conditionalFormatting sqref="S2:W117">
    <cfRule type="colorScale" priority="378">
      <colorScale>
        <cfvo type="min"/>
        <cfvo type="max"/>
        <color theme="0"/>
        <color rgb="FFFF0000"/>
      </colorScale>
    </cfRule>
  </conditionalFormatting>
  <conditionalFormatting sqref="AS2:AS117">
    <cfRule type="dataBar" priority="3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{232F1EA6-1928-F34F-AD21-BADB7A408BDA}</x14:id>
        </ext>
      </extLst>
    </cfRule>
  </conditionalFormatting>
  <pageMargins left="0.7" right="0.7" top="0.75" bottom="0.75" header="0.3" footer="0.3"/>
  <ignoredErrors>
    <ignoredError sqref="G5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2F1EA6-1928-F34F-AD21-BADB7A408B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AS2:AS117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U54"/>
  <sheetViews>
    <sheetView zoomScale="150" workbookViewId="0">
      <pane xSplit="1" ySplit="1" topLeftCell="B2" activePane="bottomRight" state="frozen"/>
      <selection activeCell="J80" sqref="J80"/>
      <selection pane="topRight" activeCell="J80" sqref="J80"/>
      <selection pane="bottomLeft" activeCell="J80" sqref="J80"/>
      <selection pane="bottomRight" activeCell="V2" sqref="V2"/>
    </sheetView>
  </sheetViews>
  <sheetFormatPr baseColWidth="10" defaultColWidth="10.83203125" defaultRowHeight="16" x14ac:dyDescent="0.2"/>
  <cols>
    <col min="1" max="1" width="7.33203125" style="12" bestFit="1" customWidth="1"/>
    <col min="2" max="2" width="7.1640625" style="9" bestFit="1" customWidth="1"/>
    <col min="3" max="3" width="6.33203125" style="235" customWidth="1"/>
    <col min="4" max="4" width="6" style="9" bestFit="1" customWidth="1"/>
    <col min="5" max="5" width="5.33203125" style="1" bestFit="1" customWidth="1"/>
    <col min="6" max="6" width="5.33203125" bestFit="1" customWidth="1"/>
    <col min="7" max="7" width="6.33203125" bestFit="1" customWidth="1"/>
    <col min="8" max="8" width="7.33203125" bestFit="1" customWidth="1"/>
    <col min="9" max="9" width="9" style="8" customWidth="1"/>
    <col min="10" max="10" width="5.83203125" style="146" bestFit="1" customWidth="1"/>
    <col min="11" max="11" width="6.1640625" style="147" bestFit="1" customWidth="1"/>
    <col min="12" max="14" width="6.33203125" style="147" customWidth="1"/>
    <col min="15" max="15" width="7.6640625" style="194" bestFit="1" customWidth="1"/>
    <col min="16" max="16" width="8.5" style="229" customWidth="1"/>
    <col min="17" max="17" width="7.83203125" style="230" customWidth="1"/>
    <col min="18" max="18" width="5.83203125" style="231" bestFit="1" customWidth="1"/>
    <col min="19" max="19" width="6.83203125" style="232" bestFit="1" customWidth="1"/>
    <col min="20" max="20" width="6.33203125" style="240" bestFit="1" customWidth="1"/>
    <col min="21" max="21" width="10.83203125" style="194"/>
    <col min="22" max="16384" width="10.83203125" style="18"/>
  </cols>
  <sheetData>
    <row r="1" spans="1:21" s="145" customFormat="1" ht="68" customHeight="1" x14ac:dyDescent="0.2">
      <c r="A1" s="195" t="s">
        <v>254</v>
      </c>
      <c r="B1" s="196" t="s">
        <v>5578</v>
      </c>
      <c r="C1" s="177" t="s">
        <v>5579</v>
      </c>
      <c r="D1" s="196" t="s">
        <v>5336</v>
      </c>
      <c r="E1" s="199" t="s">
        <v>5582</v>
      </c>
      <c r="F1" s="204" t="s">
        <v>5583</v>
      </c>
      <c r="G1" s="204" t="s">
        <v>5584</v>
      </c>
      <c r="H1" s="200" t="s">
        <v>5585</v>
      </c>
      <c r="I1" s="178" t="s">
        <v>2784</v>
      </c>
      <c r="J1" s="192" t="s">
        <v>2799</v>
      </c>
      <c r="K1" s="237" t="s">
        <v>2814</v>
      </c>
      <c r="L1" s="122"/>
      <c r="M1" s="122"/>
      <c r="N1" s="122"/>
      <c r="O1" s="193" t="s">
        <v>255</v>
      </c>
      <c r="P1" s="227" t="s">
        <v>580</v>
      </c>
      <c r="Q1" s="227" t="s">
        <v>581</v>
      </c>
      <c r="R1" s="226" t="s">
        <v>5245</v>
      </c>
      <c r="S1" s="126" t="s">
        <v>2564</v>
      </c>
      <c r="T1" s="239" t="s">
        <v>2828</v>
      </c>
      <c r="U1" s="193"/>
    </row>
    <row r="2" spans="1:21" x14ac:dyDescent="0.2">
      <c r="A2" s="12" t="s">
        <v>198</v>
      </c>
      <c r="B2" s="9" t="str">
        <f>IF(VLOOKUP($A2,'I-Ligands'!$A:$G,5,FALSE)="","",VLOOKUP($A2,'I-Ligands'!$A:$G,5,FALSE))</f>
        <v>Guide to Pharmacology</v>
      </c>
      <c r="C2" s="235">
        <f>IF(VLOOKUP($A2,'I-Ligands'!$A:$G,6,FALSE)="","",VLOOKUP($A2,'I-Ligands'!$A:$G,6,FALSE))</f>
        <v>4448</v>
      </c>
      <c r="D2" s="9" t="str">
        <f>IF(VLOOKUP($A2,'I-Ligands'!$A:$G,7,FALSE)="","",VLOOKUP($A2,'I-Ligands'!$A:$G,7,FALSE))</f>
        <v>Phys</v>
      </c>
      <c r="E2" s="20"/>
      <c r="F2" s="19"/>
      <c r="G2" s="19">
        <f>IF(I2&gt;0,1,"")</f>
        <v>1</v>
      </c>
      <c r="H2" s="19"/>
      <c r="I2" s="8">
        <f t="array" ref="I2">_xlfn.IFS(R2=0,0,R2&gt;0,(LOG(0.01*J2/10^-R2)))</f>
        <v>14.179788373533542</v>
      </c>
      <c r="J2" s="146">
        <f t="shared" ref="J2:J33" si="0">IF(R2="",0,100*R2/MAX(R:R))</f>
        <v>30.184804928131417</v>
      </c>
      <c r="K2" s="147">
        <v>7.9</v>
      </c>
      <c r="O2" s="228" t="s">
        <v>2544</v>
      </c>
      <c r="P2" s="229" t="str">
        <f>IF(VLOOKUP($A2,'I-Ligands'!$A:$G,3,FALSE)="","",VLOOKUP($A2,'I-Ligands'!$A:$G,3,FALSE))</f>
        <v>Parathyroid Hormone</v>
      </c>
      <c r="Q2" s="230" t="str">
        <f>IF(VLOOKUP($A2,'I-Ligands'!$A:$G,4,FALSE)="","",VLOOKUP($A2,'I-Ligands'!$A:$G,4,FALSE))</f>
        <v>SVSEIQLMHNLGKHLNSMERVEWLRKKLQDVHNF</v>
      </c>
      <c r="R2" s="231">
        <v>14.7</v>
      </c>
      <c r="S2" s="232">
        <v>5.72</v>
      </c>
      <c r="T2" s="240">
        <f t="shared" ref="T2:T33" si="1">IF(R2="",0,IFERROR(R2/S2,""))</f>
        <v>2.56993006993007</v>
      </c>
    </row>
    <row r="3" spans="1:21" ht="18" x14ac:dyDescent="0.25">
      <c r="A3" s="12" t="s">
        <v>26</v>
      </c>
      <c r="B3" s="9" t="str">
        <f>IF(VLOOKUP($A3,'I-Ligands'!$A:$G,5,FALSE)="","",VLOOKUP($A3,'I-Ligands'!$A:$G,5,FALSE))</f>
        <v>Guide to Pharmacology</v>
      </c>
      <c r="C3" s="235">
        <f>IF(VLOOKUP($A3,'I-Ligands'!$A:$G,6,FALSE)="","",VLOOKUP($A3,'I-Ligands'!$A:$G,6,FALSE))</f>
        <v>294</v>
      </c>
      <c r="D3" s="9" t="str">
        <f>IF(VLOOKUP($A3,'I-Ligands'!$A:$G,7,FALSE)="","",VLOOKUP($A3,'I-Ligands'!$A:$G,7,FALSE))</f>
        <v>Phys</v>
      </c>
      <c r="E3" s="20"/>
      <c r="F3" s="19"/>
      <c r="G3" s="19">
        <f t="shared" ref="G3:G6" si="2">IF(I3&gt;0,1,"")</f>
        <v>1</v>
      </c>
      <c r="H3" s="19"/>
      <c r="I3" s="8">
        <f t="array" ref="I3">_xlfn.IFS(R3=0,0,R3&gt;0,(LOG(0.01*J3/10^-R3)))</f>
        <v>38.600182003804285</v>
      </c>
      <c r="J3" s="146">
        <f t="shared" si="0"/>
        <v>79.466119096509246</v>
      </c>
      <c r="K3" s="147">
        <v>7.93</v>
      </c>
      <c r="O3" s="228" t="s">
        <v>5540</v>
      </c>
      <c r="P3" s="229" t="str">
        <f>IF(VLOOKUP($A3,'I-Ligands'!$A:$G,3,FALSE)="","",VLOOKUP($A3,'I-Ligands'!$A:$G,3,FALSE))</f>
        <v>Acetylcholine</v>
      </c>
      <c r="Q3" s="230" t="str">
        <f>IF(VLOOKUP($A3,'I-Ligands'!$A:$G,4,FALSE)="","",VLOOKUP($A3,'I-Ligands'!$A:$G,4,FALSE))</f>
        <v>Acetylcholine Chloride</v>
      </c>
      <c r="R3" s="231">
        <v>38.700000000000003</v>
      </c>
      <c r="S3" s="232">
        <v>10.19</v>
      </c>
      <c r="T3" s="240">
        <f t="shared" si="1"/>
        <v>3.7978410206084403</v>
      </c>
    </row>
    <row r="4" spans="1:21" ht="18" x14ac:dyDescent="0.25">
      <c r="A4" s="12" t="s">
        <v>135</v>
      </c>
      <c r="B4" s="9" t="str">
        <f>IF(VLOOKUP($A4,'I-Ligands'!$A:$G,5,FALSE)="","",VLOOKUP($A4,'I-Ligands'!$A:$G,5,FALSE))</f>
        <v>Guide to Pharmacology</v>
      </c>
      <c r="C4" s="235">
        <f>IF(VLOOKUP($A4,'I-Ligands'!$A:$G,6,FALSE)="","",VLOOKUP($A4,'I-Ligands'!$A:$G,6,FALSE))</f>
        <v>1204</v>
      </c>
      <c r="D4" s="9" t="str">
        <f>IF(VLOOKUP($A4,'I-Ligands'!$A:$G,7,FALSE)="","",VLOOKUP($A4,'I-Ligands'!$A:$G,7,FALSE))</f>
        <v>Phys</v>
      </c>
      <c r="E4" s="20"/>
      <c r="F4" s="19"/>
      <c r="G4" s="19">
        <f t="shared" si="2"/>
        <v>1</v>
      </c>
      <c r="H4" s="19"/>
      <c r="I4" s="8">
        <f t="array" ref="I4">_xlfn.IFS(R4=0,0,R4&gt;0,(LOG(0.01*J4/10^-R4)))</f>
        <v>13.664759383168422</v>
      </c>
      <c r="J4" s="146">
        <f t="shared" si="0"/>
        <v>29.158110882956876</v>
      </c>
      <c r="K4" s="147">
        <v>8.0299999999999994</v>
      </c>
      <c r="O4" s="228" t="s">
        <v>5541</v>
      </c>
      <c r="P4" s="229" t="str">
        <f>IF(VLOOKUP($A4,'I-Ligands'!$A:$G,3,FALSE)="","",VLOOKUP($A4,'I-Ligands'!$A:$G,3,FALSE))</f>
        <v>Histamine</v>
      </c>
      <c r="Q4" s="230" t="str">
        <f>IF(VLOOKUP($A4,'I-Ligands'!$A:$G,4,FALSE)="","",VLOOKUP($A4,'I-Ligands'!$A:$G,4,FALSE))</f>
        <v>Histamine Dihydrochloride</v>
      </c>
      <c r="R4" s="231">
        <v>14.2</v>
      </c>
      <c r="S4" s="232">
        <v>9.18</v>
      </c>
      <c r="T4" s="240">
        <f t="shared" si="1"/>
        <v>1.5468409586056644</v>
      </c>
    </row>
    <row r="5" spans="1:21" x14ac:dyDescent="0.2">
      <c r="A5" s="12" t="s">
        <v>213</v>
      </c>
      <c r="B5" s="9" t="str">
        <f>IF(VLOOKUP($A5,'I-Ligands'!$A:$G,5,FALSE)="","",VLOOKUP($A5,'I-Ligands'!$A:$G,5,FALSE))</f>
        <v>Guide to Pharmacology</v>
      </c>
      <c r="C5" s="235">
        <f>IF(VLOOKUP($A5,'I-Ligands'!$A:$G,6,FALSE)="","",VLOOKUP($A5,'I-Ligands'!$A:$G,6,FALSE))</f>
        <v>4453</v>
      </c>
      <c r="D5" s="9" t="str">
        <f>IF(VLOOKUP($A5,'I-Ligands'!$A:$G,7,FALSE)="","",VLOOKUP($A5,'I-Ligands'!$A:$G,7,FALSE))</f>
        <v>Phys</v>
      </c>
      <c r="E5" s="20"/>
      <c r="F5" s="19"/>
      <c r="G5" s="19">
        <f t="shared" si="2"/>
        <v>1</v>
      </c>
      <c r="H5" s="19"/>
      <c r="I5" s="8">
        <f t="array" ref="I5">_xlfn.IFS(R5=0,0,R5&gt;0,(LOG(0.01*J5/10^-R5)))</f>
        <v>21.348930772633899</v>
      </c>
      <c r="J5" s="146">
        <f t="shared" si="0"/>
        <v>44.558521560574945</v>
      </c>
      <c r="K5" s="147">
        <v>8.06</v>
      </c>
      <c r="O5" s="228" t="s">
        <v>213</v>
      </c>
      <c r="P5" s="229" t="str">
        <f>IF(VLOOKUP($A5,'I-Ligands'!$A:$G,3,FALSE)="","",VLOOKUP($A5,'I-Ligands'!$A:$G,3,FALSE))</f>
        <v>Thrombin</v>
      </c>
      <c r="Q5" s="230" t="str">
        <f>IF(VLOOKUP($A5,'I-Ligands'!$A:$G,4,FALSE)="","",VLOOKUP($A5,'I-Ligands'!$A:$G,4,FALSE))</f>
        <v>Thrombin from bovine plasma</v>
      </c>
      <c r="R5" s="231">
        <v>21.7</v>
      </c>
      <c r="S5" s="232">
        <v>5.7</v>
      </c>
      <c r="T5" s="240">
        <f t="shared" si="1"/>
        <v>3.807017543859649</v>
      </c>
    </row>
    <row r="6" spans="1:21" ht="18" x14ac:dyDescent="0.25">
      <c r="A6" s="12" t="s">
        <v>205</v>
      </c>
      <c r="B6" s="9" t="str">
        <f>IF(VLOOKUP($A6,'I-Ligands'!$A:$G,5,FALSE)="","",VLOOKUP($A6,'I-Ligands'!$A:$G,5,FALSE))</f>
        <v>Guide to Pharmacology</v>
      </c>
      <c r="C6" s="235">
        <f>IF(VLOOKUP($A6,'I-Ligands'!$A:$G,6,FALSE)="","",VLOOKUP($A6,'I-Ligands'!$A:$G,6,FALSE))</f>
        <v>1883</v>
      </c>
      <c r="D6" s="9" t="str">
        <f>IF(VLOOKUP($A6,'I-Ligands'!$A:$G,7,FALSE)="","",VLOOKUP($A6,'I-Ligands'!$A:$G,7,FALSE))</f>
        <v>Phys</v>
      </c>
      <c r="E6" s="20"/>
      <c r="F6" s="19"/>
      <c r="G6" s="19">
        <f t="shared" si="2"/>
        <v>1</v>
      </c>
      <c r="H6" s="19"/>
      <c r="I6" s="8">
        <f t="array" ref="I6">_xlfn.IFS(R6=0,0,R6&gt;0,(LOG(0.01*J6/10^-R6)))</f>
        <v>23.896286404765799</v>
      </c>
      <c r="J6" s="146">
        <f t="shared" si="0"/>
        <v>49.691991786447637</v>
      </c>
      <c r="K6" s="147">
        <v>8.1</v>
      </c>
      <c r="O6" s="228" t="s">
        <v>5542</v>
      </c>
      <c r="P6" s="229" t="str">
        <f>IF(VLOOKUP($A6,'I-Ligands'!$A:$G,3,FALSE)="","",VLOOKUP($A6,'I-Ligands'!$A:$G,3,FALSE))</f>
        <v>Prostaglandin E2</v>
      </c>
      <c r="Q6" s="230" t="str">
        <f>IF(VLOOKUP($A6,'I-Ligands'!$A:$G,4,FALSE)="","",VLOOKUP($A6,'I-Ligands'!$A:$G,4,FALSE))</f>
        <v>Prostaglandin E2</v>
      </c>
      <c r="R6" s="231">
        <v>24.2</v>
      </c>
      <c r="S6" s="232">
        <v>6.16</v>
      </c>
      <c r="T6" s="240">
        <f t="shared" si="1"/>
        <v>3.9285714285714284</v>
      </c>
    </row>
    <row r="7" spans="1:21" x14ac:dyDescent="0.2">
      <c r="A7" s="12" t="s">
        <v>132</v>
      </c>
      <c r="B7" s="9" t="str">
        <f>IF(VLOOKUP($A7,'I-Ligands'!$A:$G,5,FALSE)="","",VLOOKUP($A7,'I-Ligands'!$A:$G,5,FALSE))</f>
        <v>CAS registry number</v>
      </c>
      <c r="C7" s="235" t="str">
        <f>IF(VLOOKUP($A7,'I-Ligands'!$A:$G,6,FALSE)="","",VLOOKUP($A7,'I-Ligands'!$A:$G,6,FALSE))</f>
        <v>1032823-75-8</v>
      </c>
      <c r="D7" s="9" t="str">
        <f>IF(VLOOKUP($A7,'I-Ligands'!$A:$G,7,FALSE)="","",VLOOKUP($A7,'I-Ligands'!$A:$G,7,FALSE))</f>
        <v>Surr</v>
      </c>
      <c r="E7" s="20"/>
      <c r="F7" s="19"/>
      <c r="G7" s="19">
        <f t="shared" ref="G7:G54" si="3">IF(I7&gt;0,1,"")</f>
        <v>1</v>
      </c>
      <c r="H7" s="19"/>
      <c r="I7" s="8">
        <f t="array" ref="I7">_xlfn.IFS(R7=0,0,R7&gt;0,(LOG(0.01*J7/10^-R7)))</f>
        <v>15.721986053327997</v>
      </c>
      <c r="J7" s="146">
        <f t="shared" si="0"/>
        <v>33.264887063655031</v>
      </c>
      <c r="K7" s="147">
        <v>8.11</v>
      </c>
      <c r="O7" s="228" t="s">
        <v>133</v>
      </c>
      <c r="P7" s="229" t="str">
        <f>IF(VLOOKUP($A7,'I-Ligands'!$A:$G,3,FALSE)="","",VLOOKUP($A7,'I-Ligands'!$A:$G,3,FALSE))</f>
        <v>GSK1292263</v>
      </c>
      <c r="Q7" s="230" t="str">
        <f>IF(VLOOKUP($A7,'I-Ligands'!$A:$G,4,FALSE)="","",VLOOKUP($A7,'I-Ligands'!$A:$G,4,FALSE))</f>
        <v>GSK1292263</v>
      </c>
      <c r="R7" s="231">
        <v>16.2</v>
      </c>
      <c r="S7" s="232">
        <v>4.4400000000000004</v>
      </c>
      <c r="T7" s="240">
        <f t="shared" si="1"/>
        <v>3.6486486486486482</v>
      </c>
    </row>
    <row r="8" spans="1:21" ht="18" x14ac:dyDescent="0.25">
      <c r="A8" s="12" t="s">
        <v>20</v>
      </c>
      <c r="B8" s="9" t="str">
        <f>IF(VLOOKUP($A8,'I-Ligands'!$A:$G,5,FALSE)="","",VLOOKUP($A8,'I-Ligands'!$A:$G,5,FALSE))</f>
        <v>Guide to Pharmacology</v>
      </c>
      <c r="C8" s="235">
        <f>IF(VLOOKUP($A8,'I-Ligands'!$A:$G,6,FALSE)="","",VLOOKUP($A8,'I-Ligands'!$A:$G,6,FALSE))</f>
        <v>5</v>
      </c>
      <c r="D8" s="9" t="str">
        <f>IF(VLOOKUP($A8,'I-Ligands'!$A:$G,7,FALSE)="","",VLOOKUP($A8,'I-Ligands'!$A:$G,7,FALSE))</f>
        <v>Phys</v>
      </c>
      <c r="E8" s="20"/>
      <c r="F8" s="19"/>
      <c r="G8" s="19">
        <f t="shared" si="3"/>
        <v>1</v>
      </c>
      <c r="H8" s="19"/>
      <c r="I8" s="8">
        <f t="array" ref="I8">_xlfn.IFS(R8=0,0,R8&gt;0,(LOG(0.01*J8/10^-R8)))</f>
        <v>9.3124710387853664</v>
      </c>
      <c r="J8" s="146">
        <f t="shared" si="0"/>
        <v>20.533880903490758</v>
      </c>
      <c r="K8" s="147">
        <v>8.17</v>
      </c>
      <c r="O8" s="228" t="s">
        <v>5543</v>
      </c>
      <c r="P8" s="229" t="str">
        <f>IF(VLOOKUP($A8,'I-Ligands'!$A:$G,3,FALSE)="","",VLOOKUP($A8,'I-Ligands'!$A:$G,3,FALSE))</f>
        <v>Serotonin</v>
      </c>
      <c r="Q8" s="230" t="str">
        <f>IF(VLOOKUP($A8,'I-Ligands'!$A:$G,4,FALSE)="","",VLOOKUP($A8,'I-Ligands'!$A:$G,4,FALSE))</f>
        <v>5-Hydroxytryptamine Hydrochloride</v>
      </c>
      <c r="R8" s="231">
        <v>10</v>
      </c>
      <c r="S8" s="232">
        <v>4.91</v>
      </c>
      <c r="T8" s="240">
        <f t="shared" si="1"/>
        <v>2.0366598778004072</v>
      </c>
    </row>
    <row r="9" spans="1:21" ht="18" x14ac:dyDescent="0.25">
      <c r="A9" s="12" t="s">
        <v>187</v>
      </c>
      <c r="B9" s="9" t="str">
        <f>IF(VLOOKUP($A9,'I-Ligands'!$A:$G,5,FALSE)="","",VLOOKUP($A9,'I-Ligands'!$A:$G,5,FALSE))</f>
        <v>Guide to Pharmacology</v>
      </c>
      <c r="C9" s="235">
        <f>IF(VLOOKUP($A9,'I-Ligands'!$A:$G,6,FALSE)="","",VLOOKUP($A9,'I-Ligands'!$A:$G,6,FALSE))</f>
        <v>1697</v>
      </c>
      <c r="D9" s="9" t="str">
        <f>IF(VLOOKUP($A9,'I-Ligands'!$A:$G,7,FALSE)="","",VLOOKUP($A9,'I-Ligands'!$A:$G,7,FALSE))</f>
        <v>Phys</v>
      </c>
      <c r="E9" s="20"/>
      <c r="F9" s="19"/>
      <c r="G9" s="19">
        <f t="shared" si="3"/>
        <v>1</v>
      </c>
      <c r="H9" s="19"/>
      <c r="I9" s="8">
        <f t="array" ref="I9">_xlfn.IFS(R9=0,0,R9&gt;0,(LOG(0.01*J9/10^-R9)))</f>
        <v>42.238811406160409</v>
      </c>
      <c r="J9" s="146">
        <f t="shared" si="0"/>
        <v>86.858316221765904</v>
      </c>
      <c r="K9" s="147">
        <v>8.2200000000000006</v>
      </c>
      <c r="O9" s="228" t="s">
        <v>5544</v>
      </c>
      <c r="P9" s="229" t="str">
        <f>IF(VLOOKUP($A9,'I-Ligands'!$A:$G,3,FALSE)="","",VLOOKUP($A9,'I-Ligands'!$A:$G,3,FALSE))</f>
        <v>Orexin-A</v>
      </c>
      <c r="Q9" s="230" t="str">
        <f>IF(VLOOKUP($A9,'I-Ligands'!$A:$G,4,FALSE)="","",VLOOKUP($A9,'I-Ligands'!$A:$G,4,FALSE))</f>
        <v>Pyr-PLPDCCRQKTCSCRLYELLHGAGNHAAGILTL-NH2</v>
      </c>
      <c r="R9" s="231">
        <v>42.3</v>
      </c>
      <c r="S9" s="232">
        <v>2.82</v>
      </c>
      <c r="T9" s="240">
        <f t="shared" si="1"/>
        <v>15</v>
      </c>
    </row>
    <row r="10" spans="1:21" x14ac:dyDescent="0.2">
      <c r="A10" s="12" t="s">
        <v>201</v>
      </c>
      <c r="B10" s="9" t="str">
        <f>IF(VLOOKUP($A10,'I-Ligands'!$A:$G,5,FALSE)="","",VLOOKUP($A10,'I-Ligands'!$A:$G,5,FALSE))</f>
        <v>Guide to Pharmacology</v>
      </c>
      <c r="C10" s="235">
        <f>IF(VLOOKUP($A10,'I-Ligands'!$A:$G,6,FALSE)="","",VLOOKUP($A10,'I-Ligands'!$A:$G,6,FALSE))</f>
        <v>1871</v>
      </c>
      <c r="D10" s="9" t="str">
        <f>IF(VLOOKUP($A10,'I-Ligands'!$A:$G,7,FALSE)="","",VLOOKUP($A10,'I-Ligands'!$A:$G,7,FALSE))</f>
        <v>Phys</v>
      </c>
      <c r="E10" s="20"/>
      <c r="F10" s="19"/>
      <c r="G10" s="19">
        <f t="shared" si="3"/>
        <v>1</v>
      </c>
      <c r="H10" s="19"/>
      <c r="I10" s="8">
        <f t="array" ref="I10">_xlfn.IFS(R10=0,0,R10&gt;0,(LOG(0.01*J10/10^-R10)))</f>
        <v>32.93229903256109</v>
      </c>
      <c r="J10" s="146">
        <f t="shared" si="0"/>
        <v>67.967145790554412</v>
      </c>
      <c r="K10" s="147">
        <v>8.2899999999999991</v>
      </c>
      <c r="O10" s="228" t="s">
        <v>2545</v>
      </c>
      <c r="P10" s="229" t="str">
        <f>IF(VLOOKUP($A10,'I-Ligands'!$A:$G,3,FALSE)="","",VLOOKUP($A10,'I-Ligands'!$A:$G,3,FALSE))</f>
        <v>Prolactin-Releasing Peptide-20</v>
      </c>
      <c r="Q10" s="230" t="str">
        <f>IF(VLOOKUP($A10,'I-Ligands'!$A:$G,4,FALSE)="","",VLOOKUP($A10,'I-Ligands'!$A:$G,4,FALSE))</f>
        <v>TPDINPAWYASRGIRPVGRF-NH2</v>
      </c>
      <c r="R10" s="231">
        <v>33.1</v>
      </c>
      <c r="S10" s="232">
        <v>4.3600000000000003</v>
      </c>
      <c r="T10" s="240">
        <f t="shared" si="1"/>
        <v>7.5917431192660549</v>
      </c>
    </row>
    <row r="11" spans="1:21" ht="18" x14ac:dyDescent="0.25">
      <c r="A11" s="12" t="s">
        <v>149</v>
      </c>
      <c r="B11" s="9" t="str">
        <f>IF(VLOOKUP($A11,'I-Ligands'!$A:$G,5,FALSE)="","",VLOOKUP($A11,'I-Ligands'!$A:$G,5,FALSE))</f>
        <v>Guide to Pharmacology</v>
      </c>
      <c r="C11" s="235">
        <f>IF(VLOOKUP($A11,'I-Ligands'!$A:$G,6,FALSE)="","",VLOOKUP($A11,'I-Ligands'!$A:$G,6,FALSE))</f>
        <v>2906</v>
      </c>
      <c r="D11" s="9" t="str">
        <f>IF(VLOOKUP($A11,'I-Ligands'!$A:$G,7,FALSE)="","",VLOOKUP($A11,'I-Ligands'!$A:$G,7,FALSE))</f>
        <v>Phys</v>
      </c>
      <c r="E11" s="20"/>
      <c r="F11" s="19"/>
      <c r="G11" s="19">
        <f t="shared" si="3"/>
        <v>1</v>
      </c>
      <c r="H11" s="19"/>
      <c r="I11" s="8">
        <f t="array" ref="I11">_xlfn.IFS(R11=0,0,R11&gt;0,(LOG(0.01*J11/10^-R11)))</f>
        <v>13.149191605941773</v>
      </c>
      <c r="J11" s="146">
        <f t="shared" si="0"/>
        <v>28.131416837782339</v>
      </c>
      <c r="K11" s="147">
        <v>8.43</v>
      </c>
      <c r="O11" s="228" t="s">
        <v>5545</v>
      </c>
      <c r="P11" s="229" t="str">
        <f>IF(VLOOKUP($A11,'I-Ligands'!$A:$G,3,FALSE)="","",VLOOKUP($A11,'I-Ligands'!$A:$G,3,FALSE))</f>
        <v>Lysophosphatidic acid</v>
      </c>
      <c r="Q11" s="230" t="str">
        <f>IF(VLOOKUP($A11,'I-Ligands'!$A:$G,4,FALSE)="","",VLOOKUP($A11,'I-Ligands'!$A:$G,4,FALSE))</f>
        <v>1-oleoyl-2-hydroxy-sn-glycero-3-phosphate, sodium salt</v>
      </c>
      <c r="R11" s="231">
        <v>13.7</v>
      </c>
      <c r="S11" s="232">
        <v>4.2300000000000004</v>
      </c>
      <c r="T11" s="240">
        <f t="shared" si="1"/>
        <v>3.2387706855791958</v>
      </c>
    </row>
    <row r="12" spans="1:21" ht="18" x14ac:dyDescent="0.25">
      <c r="A12" s="12" t="s">
        <v>146</v>
      </c>
      <c r="B12" s="9" t="str">
        <f>IF(VLOOKUP($A12,'I-Ligands'!$A:$G,5,FALSE)="","",VLOOKUP($A12,'I-Ligands'!$A:$G,5,FALSE))</f>
        <v>Guide to Pharmacology</v>
      </c>
      <c r="C12" s="235">
        <f>IF(VLOOKUP($A12,'I-Ligands'!$A:$G,6,FALSE)="","",VLOOKUP($A12,'I-Ligands'!$A:$G,6,FALSE))</f>
        <v>2487</v>
      </c>
      <c r="D12" s="9" t="str">
        <f>IF(VLOOKUP($A12,'I-Ligands'!$A:$G,7,FALSE)="","",VLOOKUP($A12,'I-Ligands'!$A:$G,7,FALSE))</f>
        <v>Phys</v>
      </c>
      <c r="E12" s="20"/>
      <c r="F12" s="19"/>
      <c r="G12" s="19">
        <f t="shared" si="3"/>
        <v>1</v>
      </c>
      <c r="H12" s="19"/>
      <c r="I12" s="8">
        <f t="array" ref="I12">_xlfn.IFS(R12=0,0,R12&gt;0,(LOG(0.01*J12/10^-R12)))</f>
        <v>6.1575690787996225</v>
      </c>
      <c r="J12" s="146">
        <f t="shared" si="0"/>
        <v>14.37371663244353</v>
      </c>
      <c r="K12" s="147">
        <v>8.4499999999999993</v>
      </c>
      <c r="O12" s="228" t="s">
        <v>5546</v>
      </c>
      <c r="P12" s="229" t="str">
        <f>IF(VLOOKUP($A12,'I-Ligands'!$A:$G,3,FALSE)="","",VLOOKUP($A12,'I-Ligands'!$A:$G,3,FALSE))</f>
        <v>Leukotriene B4</v>
      </c>
      <c r="Q12" s="230" t="str">
        <f>IF(VLOOKUP($A12,'I-Ligands'!$A:$G,4,FALSE)="","",VLOOKUP($A12,'I-Ligands'!$A:$G,4,FALSE))</f>
        <v>Leukotriene B4</v>
      </c>
      <c r="R12" s="231">
        <v>7</v>
      </c>
      <c r="S12" s="232">
        <v>3.32</v>
      </c>
      <c r="T12" s="240">
        <f t="shared" si="1"/>
        <v>2.1084337349397591</v>
      </c>
    </row>
    <row r="13" spans="1:21" ht="18" x14ac:dyDescent="0.25">
      <c r="A13" s="12" t="s">
        <v>34</v>
      </c>
      <c r="B13" s="9" t="str">
        <f>IF(VLOOKUP($A13,'I-Ligands'!$A:$G,5,FALSE)="","",VLOOKUP($A13,'I-Ligands'!$A:$G,5,FALSE))</f>
        <v>Guide to Pharmacology</v>
      </c>
      <c r="C13" s="235">
        <f>IF(VLOOKUP($A13,'I-Ligands'!$A:$G,6,FALSE)="","",VLOOKUP($A13,'I-Ligands'!$A:$G,6,FALSE))</f>
        <v>505</v>
      </c>
      <c r="D13" s="9" t="str">
        <f>IF(VLOOKUP($A13,'I-Ligands'!$A:$G,7,FALSE)="","",VLOOKUP($A13,'I-Ligands'!$A:$G,7,FALSE))</f>
        <v>Phys</v>
      </c>
      <c r="E13" s="20"/>
      <c r="F13" s="19"/>
      <c r="G13" s="19">
        <f t="shared" si="3"/>
        <v>1</v>
      </c>
      <c r="H13" s="19"/>
      <c r="I13" s="8">
        <f t="array" ref="I13">_xlfn.IFS(R13=0,0,R13&gt;0,(LOG(0.01*J13/10^-R13)))</f>
        <v>34.75529646574455</v>
      </c>
      <c r="J13" s="146">
        <f t="shared" si="0"/>
        <v>71.663244353182748</v>
      </c>
      <c r="K13" s="147">
        <v>8.4499999999999993</v>
      </c>
      <c r="O13" s="228" t="s">
        <v>5547</v>
      </c>
      <c r="P13" s="229" t="str">
        <f>IF(VLOOKUP($A13,'I-Ligands'!$A:$G,3,FALSE)="","",VLOOKUP($A13,'I-Ligands'!$A:$G,3,FALSE))</f>
        <v>Norepinephrine</v>
      </c>
      <c r="Q13" s="230" t="str">
        <f>IF(VLOOKUP($A13,'I-Ligands'!$A:$G,4,FALSE)="","",VLOOKUP($A13,'I-Ligands'!$A:$G,4,FALSE))</f>
        <v>L-(−)-Norepinephrine (+)-bitartrate salt monohydrate</v>
      </c>
      <c r="R13" s="231">
        <v>34.9</v>
      </c>
      <c r="S13" s="232">
        <v>6.74</v>
      </c>
      <c r="T13" s="240">
        <f t="shared" si="1"/>
        <v>5.1780415430267057</v>
      </c>
    </row>
    <row r="14" spans="1:21" x14ac:dyDescent="0.2">
      <c r="A14" s="12" t="s">
        <v>208</v>
      </c>
      <c r="B14" s="9" t="str">
        <f>IF(VLOOKUP($A14,'I-Ligands'!$A:$G,5,FALSE)="","",VLOOKUP($A14,'I-Ligands'!$A:$G,5,FALSE))</f>
        <v>Guide to Pharmacology</v>
      </c>
      <c r="C14" s="235">
        <f>IF(VLOOKUP($A14,'I-Ligands'!$A:$G,6,FALSE)="","",VLOOKUP($A14,'I-Ligands'!$A:$G,6,FALSE))</f>
        <v>1895</v>
      </c>
      <c r="D14" s="9" t="str">
        <f>IF(VLOOKUP($A14,'I-Ligands'!$A:$G,7,FALSE)="","",VLOOKUP($A14,'I-Ligands'!$A:$G,7,FALSE))</f>
        <v>Surr</v>
      </c>
      <c r="E14" s="20"/>
      <c r="F14" s="19"/>
      <c r="G14" s="19">
        <f t="shared" si="3"/>
        <v>1</v>
      </c>
      <c r="H14" s="19"/>
      <c r="I14" s="8">
        <f t="array" ref="I14">_xlfn.IFS(R14=0,0,R14&gt;0,(LOG(0.01*J14/10^-R14)))</f>
        <v>36.374763903241842</v>
      </c>
      <c r="J14" s="146">
        <f t="shared" si="0"/>
        <v>74.948665297741272</v>
      </c>
      <c r="K14" s="147">
        <v>8.4600000000000009</v>
      </c>
      <c r="O14" s="228" t="s">
        <v>2546</v>
      </c>
      <c r="P14" s="229" t="str">
        <f>IF(VLOOKUP($A14,'I-Ligands'!$A:$G,3,FALSE)="","",VLOOKUP($A14,'I-Ligands'!$A:$G,3,FALSE))</f>
        <v>Iloprost</v>
      </c>
      <c r="Q14" s="230" t="str">
        <f>IF(VLOOKUP($A14,'I-Ligands'!$A:$G,4,FALSE)="","",VLOOKUP($A14,'I-Ligands'!$A:$G,4,FALSE))</f>
        <v>Iloprost</v>
      </c>
      <c r="R14" s="231">
        <v>36.5</v>
      </c>
      <c r="S14" s="232">
        <v>7.11</v>
      </c>
      <c r="T14" s="240">
        <f t="shared" si="1"/>
        <v>5.133614627285513</v>
      </c>
    </row>
    <row r="15" spans="1:21" ht="18" x14ac:dyDescent="0.25">
      <c r="A15" s="12" t="s">
        <v>231</v>
      </c>
      <c r="B15" s="9" t="str">
        <f>IF(VLOOKUP($A15,'I-Ligands'!$A:$G,5,FALSE)="","",VLOOKUP($A15,'I-Ligands'!$A:$G,5,FALSE))</f>
        <v>Guide to Pharmacology</v>
      </c>
      <c r="C15" s="235">
        <f>IF(VLOOKUP($A15,'I-Ligands'!$A:$G,6,FALSE)="","",VLOOKUP($A15,'I-Ligands'!$A:$G,6,FALSE))</f>
        <v>2257</v>
      </c>
      <c r="D15" s="9" t="str">
        <f>IF(VLOOKUP($A15,'I-Ligands'!$A:$G,7,FALSE)="","",VLOOKUP($A15,'I-Ligands'!$A:$G,7,FALSE))</f>
        <v>Phys</v>
      </c>
      <c r="E15" s="20"/>
      <c r="F15" s="19"/>
      <c r="G15" s="19">
        <f t="shared" si="3"/>
        <v>1</v>
      </c>
      <c r="H15" s="19"/>
      <c r="I15" s="8">
        <f t="array" ref="I15">_xlfn.IFS(R15=0,0,R15&gt;0,(LOG(0.01*J15/10^-R15)))</f>
        <v>43.753945149289471</v>
      </c>
      <c r="J15" s="146">
        <f t="shared" si="0"/>
        <v>89.938398357289529</v>
      </c>
      <c r="K15" s="147">
        <v>8.4600000000000009</v>
      </c>
      <c r="O15" s="228" t="s">
        <v>5548</v>
      </c>
      <c r="P15" s="229" t="str">
        <f>IF(VLOOKUP($A15,'I-Ligands'!$A:$G,3,FALSE)="","",VLOOKUP($A15,'I-Ligands'!$A:$G,3,FALSE))</f>
        <v>PACAP27</v>
      </c>
      <c r="Q15" s="230" t="str">
        <f>IF(VLOOKUP($A15,'I-Ligands'!$A:$G,4,FALSE)="","",VLOOKUP($A15,'I-Ligands'!$A:$G,4,FALSE))</f>
        <v>HSDGIFTDSYSRYRKQMAVKKYLAAVL-NH2</v>
      </c>
      <c r="R15" s="231">
        <v>43.8</v>
      </c>
      <c r="S15" s="232">
        <v>2.0299999999999998</v>
      </c>
      <c r="T15" s="240">
        <f t="shared" si="1"/>
        <v>21.576354679802957</v>
      </c>
    </row>
    <row r="16" spans="1:21" ht="18" x14ac:dyDescent="0.25">
      <c r="A16" s="12" t="s">
        <v>158</v>
      </c>
      <c r="B16" s="9" t="str">
        <f>IF(VLOOKUP($A16,'I-Ligands'!$A:$G,5,FALSE)="","",VLOOKUP($A16,'I-Ligands'!$A:$G,5,FALSE))</f>
        <v>Guide to Pharmacology</v>
      </c>
      <c r="C16" s="235">
        <f>IF(VLOOKUP($A16,'I-Ligands'!$A:$G,6,FALSE)="","",VLOOKUP($A16,'I-Ligands'!$A:$G,6,FALSE))</f>
        <v>1298</v>
      </c>
      <c r="D16" s="9" t="str">
        <f>IF(VLOOKUP($A16,'I-Ligands'!$A:$G,7,FALSE)="","",VLOOKUP($A16,'I-Ligands'!$A:$G,7,FALSE))</f>
        <v>Phys</v>
      </c>
      <c r="E16" s="20"/>
      <c r="F16" s="19"/>
      <c r="G16" s="19">
        <f t="shared" si="3"/>
        <v>1</v>
      </c>
      <c r="H16" s="19"/>
      <c r="I16" s="8">
        <f t="array" ref="I16">_xlfn.IFS(R16=0,0,R16&gt;0,(LOG(0.01*J16/10^-R16)))</f>
        <v>48.70000000000001</v>
      </c>
      <c r="J16" s="146">
        <f t="shared" si="0"/>
        <v>100</v>
      </c>
      <c r="K16" s="147">
        <v>8.51</v>
      </c>
      <c r="O16" s="228" t="s">
        <v>5549</v>
      </c>
      <c r="P16" s="229" t="str">
        <f>IF(VLOOKUP($A16,'I-Ligands'!$A:$G,3,FALSE)="","",VLOOKUP($A16,'I-Ligands'!$A:$G,3,FALSE))</f>
        <v>MCH</v>
      </c>
      <c r="Q16" s="230" t="str">
        <f>IF(VLOOKUP($A16,'I-Ligands'!$A:$G,4,FALSE)="","",VLOOKUP($A16,'I-Ligands'!$A:$G,4,FALSE))</f>
        <v>DFDMLRCMLGRVYRPCWQV</v>
      </c>
      <c r="R16" s="231">
        <v>48.7</v>
      </c>
      <c r="S16" s="232">
        <v>7.8</v>
      </c>
      <c r="T16" s="240">
        <f t="shared" si="1"/>
        <v>6.2435897435897445</v>
      </c>
    </row>
    <row r="17" spans="1:20" x14ac:dyDescent="0.2">
      <c r="A17" s="12" t="s">
        <v>227</v>
      </c>
      <c r="B17" s="9" t="str">
        <f>IF(VLOOKUP($A17,'I-Ligands'!$A:$G,5,FALSE)="","",VLOOKUP($A17,'I-Ligands'!$A:$G,5,FALSE))</f>
        <v>Guide to Pharmacology</v>
      </c>
      <c r="C17" s="235">
        <f>IF(VLOOKUP($A17,'I-Ligands'!$A:$G,6,FALSE)="","",VLOOKUP($A17,'I-Ligands'!$A:$G,6,FALSE))</f>
        <v>2174</v>
      </c>
      <c r="D17" s="9" t="str">
        <f>IF(VLOOKUP($A17,'I-Ligands'!$A:$G,7,FALSE)="","",VLOOKUP($A17,'I-Ligands'!$A:$G,7,FALSE))</f>
        <v>Phys</v>
      </c>
      <c r="E17" s="20"/>
      <c r="F17" s="19"/>
      <c r="G17" s="19">
        <f t="shared" si="3"/>
        <v>1</v>
      </c>
      <c r="H17" s="19"/>
      <c r="I17" s="8">
        <f t="array" ref="I17">_xlfn.IFS(R17=0,0,R17&gt;0,(LOG(0.01*J17/10^-R17)))</f>
        <v>27.353380120850588</v>
      </c>
      <c r="J17" s="146">
        <f t="shared" si="0"/>
        <v>56.67351129363449</v>
      </c>
      <c r="K17" s="147">
        <v>8.57</v>
      </c>
      <c r="O17" s="228" t="s">
        <v>2548</v>
      </c>
      <c r="P17" s="229" t="str">
        <f>IF(VLOOKUP($A17,'I-Ligands'!$A:$G,3,FALSE)="","",VLOOKUP($A17,'I-Ligands'!$A:$G,3,FALSE))</f>
        <v>Oxytocin</v>
      </c>
      <c r="Q17" s="230" t="str">
        <f>IF(VLOOKUP($A17,'I-Ligands'!$A:$G,4,FALSE)="","",VLOOKUP($A17,'I-Ligands'!$A:$G,4,FALSE))</f>
        <v>CYIQNCPLG-NH2</v>
      </c>
      <c r="R17" s="231">
        <v>27.6</v>
      </c>
      <c r="S17" s="232">
        <v>9.6300000000000008</v>
      </c>
      <c r="T17" s="240">
        <f t="shared" si="1"/>
        <v>2.866043613707165</v>
      </c>
    </row>
    <row r="18" spans="1:20" ht="18" x14ac:dyDescent="0.25">
      <c r="A18" s="12" t="s">
        <v>21</v>
      </c>
      <c r="B18" s="9" t="str">
        <f>IF(VLOOKUP($A18,'I-Ligands'!$A:$G,5,FALSE)="","",VLOOKUP($A18,'I-Ligands'!$A:$G,5,FALSE))</f>
        <v>Guide to Pharmacology</v>
      </c>
      <c r="C18" s="235">
        <f>IF(VLOOKUP($A18,'I-Ligands'!$A:$G,6,FALSE)="","",VLOOKUP($A18,'I-Ligands'!$A:$G,6,FALSE))</f>
        <v>5</v>
      </c>
      <c r="D18" s="9" t="str">
        <f>IF(VLOOKUP($A18,'I-Ligands'!$A:$G,7,FALSE)="","",VLOOKUP($A18,'I-Ligands'!$A:$G,7,FALSE))</f>
        <v>Phys</v>
      </c>
      <c r="E18" s="20"/>
      <c r="F18" s="19"/>
      <c r="G18" s="19">
        <f t="shared" si="3"/>
        <v>1</v>
      </c>
      <c r="H18" s="19"/>
      <c r="I18" s="8">
        <f t="array" ref="I18">_xlfn.IFS(R18=0,0,R18&gt;0,(LOG(0.01*J18/10^-R18)))</f>
        <v>10.665549482268787</v>
      </c>
      <c r="J18" s="146">
        <f t="shared" si="0"/>
        <v>23.203285420944557</v>
      </c>
      <c r="K18" s="147">
        <v>8.58</v>
      </c>
      <c r="O18" s="228" t="s">
        <v>5550</v>
      </c>
      <c r="P18" s="229" t="str">
        <f>IF(VLOOKUP($A18,'I-Ligands'!$A:$G,3,FALSE)="","",VLOOKUP($A18,'I-Ligands'!$A:$G,3,FALSE))</f>
        <v>Serotonin</v>
      </c>
      <c r="Q18" s="230" t="str">
        <f>IF(VLOOKUP($A18,'I-Ligands'!$A:$G,4,FALSE)="","",VLOOKUP($A18,'I-Ligands'!$A:$G,4,FALSE))</f>
        <v>5-Hydroxytryptamine Hydrochloride</v>
      </c>
      <c r="R18" s="231">
        <v>11.3</v>
      </c>
      <c r="S18" s="232">
        <v>1.69</v>
      </c>
      <c r="T18" s="240">
        <f t="shared" si="1"/>
        <v>6.6863905325443795</v>
      </c>
    </row>
    <row r="19" spans="1:20" ht="18" x14ac:dyDescent="0.25">
      <c r="A19" s="12" t="s">
        <v>224</v>
      </c>
      <c r="B19" s="9" t="str">
        <f>IF(VLOOKUP($A19,'I-Ligands'!$A:$G,5,FALSE)="","",VLOOKUP($A19,'I-Ligands'!$A:$G,5,FALSE))</f>
        <v>Guide to Pharmacology</v>
      </c>
      <c r="C19" s="235">
        <f>IF(VLOOKUP($A19,'I-Ligands'!$A:$G,6,FALSE)="","",VLOOKUP($A19,'I-Ligands'!$A:$G,6,FALSE))</f>
        <v>2089</v>
      </c>
      <c r="D19" s="9" t="str">
        <f>IF(VLOOKUP($A19,'I-Ligands'!$A:$G,7,FALSE)="","",VLOOKUP($A19,'I-Ligands'!$A:$G,7,FALSE))</f>
        <v>Phys</v>
      </c>
      <c r="E19" s="20"/>
      <c r="F19" s="19"/>
      <c r="G19" s="19">
        <f t="shared" si="3"/>
        <v>1</v>
      </c>
      <c r="H19" s="19"/>
      <c r="I19" s="8">
        <f t="array" ref="I19">_xlfn.IFS(R19=0,0,R19&gt;0,(LOG(0.01*J19/10^-R19)))</f>
        <v>35.565139254897566</v>
      </c>
      <c r="J19" s="146">
        <f t="shared" si="0"/>
        <v>73.305954825462024</v>
      </c>
      <c r="K19" s="147">
        <v>8.6</v>
      </c>
      <c r="O19" s="228" t="s">
        <v>5551</v>
      </c>
      <c r="P19" s="229" t="str">
        <f>IF(VLOOKUP($A19,'I-Ligands'!$A:$G,3,FALSE)="","",VLOOKUP($A19,'I-Ligands'!$A:$G,3,FALSE))</f>
        <v>Neurokinin A</v>
      </c>
      <c r="Q19" s="230" t="str">
        <f>IF(VLOOKUP($A19,'I-Ligands'!$A:$G,4,FALSE)="","",VLOOKUP($A19,'I-Ligands'!$A:$G,4,FALSE))</f>
        <v>HKTDSFVGLM-NH2</v>
      </c>
      <c r="R19" s="231">
        <v>35.700000000000003</v>
      </c>
      <c r="S19" s="232">
        <v>9.5299999999999994</v>
      </c>
      <c r="T19" s="240">
        <f t="shared" si="1"/>
        <v>3.7460650577124874</v>
      </c>
    </row>
    <row r="20" spans="1:20" ht="18" x14ac:dyDescent="0.25">
      <c r="A20" s="12" t="s">
        <v>22</v>
      </c>
      <c r="B20" s="9" t="str">
        <f>IF(VLOOKUP($A20,'I-Ligands'!$A:$G,5,FALSE)="","",VLOOKUP($A20,'I-Ligands'!$A:$G,5,FALSE))</f>
        <v>Guide to Pharmacology</v>
      </c>
      <c r="C20" s="235">
        <f>IF(VLOOKUP($A20,'I-Ligands'!$A:$G,6,FALSE)="","",VLOOKUP($A20,'I-Ligands'!$A:$G,6,FALSE))</f>
        <v>5</v>
      </c>
      <c r="D20" s="9" t="str">
        <f>IF(VLOOKUP($A20,'I-Ligands'!$A:$G,7,FALSE)="","",VLOOKUP($A20,'I-Ligands'!$A:$G,7,FALSE))</f>
        <v>Phys</v>
      </c>
      <c r="E20" s="20"/>
      <c r="F20" s="19"/>
      <c r="G20" s="19">
        <f t="shared" si="3"/>
        <v>1</v>
      </c>
      <c r="H20" s="19"/>
      <c r="I20" s="8">
        <f t="array" ref="I20">_xlfn.IFS(R20=0,0,R20&gt;0,(LOG(0.01*J20/10^-R20)))</f>
        <v>4.3367469083861554</v>
      </c>
      <c r="J20" s="146">
        <f t="shared" si="0"/>
        <v>10.882956878850102</v>
      </c>
      <c r="K20" s="147">
        <v>8.64</v>
      </c>
      <c r="O20" s="228" t="s">
        <v>5552</v>
      </c>
      <c r="P20" s="229" t="str">
        <f>IF(VLOOKUP($A20,'I-Ligands'!$A:$G,3,FALSE)="","",VLOOKUP($A20,'I-Ligands'!$A:$G,3,FALSE))</f>
        <v>Serotonin</v>
      </c>
      <c r="Q20" s="230" t="str">
        <f>IF(VLOOKUP($A20,'I-Ligands'!$A:$G,4,FALSE)="","",VLOOKUP($A20,'I-Ligands'!$A:$G,4,FALSE))</f>
        <v>5-Hydroxytryptamine Hydrochloride</v>
      </c>
      <c r="R20" s="231">
        <v>5.3</v>
      </c>
      <c r="S20" s="232">
        <v>1.78</v>
      </c>
      <c r="T20" s="240">
        <f t="shared" si="1"/>
        <v>2.9775280898876404</v>
      </c>
    </row>
    <row r="21" spans="1:20" ht="18" x14ac:dyDescent="0.25">
      <c r="A21" s="12" t="s">
        <v>145</v>
      </c>
      <c r="B21" s="9" t="str">
        <f>IF(VLOOKUP($A21,'I-Ligands'!$A:$G,5,FALSE)="","",VLOOKUP($A21,'I-Ligands'!$A:$G,5,FALSE))</f>
        <v>Guide to Pharmacology</v>
      </c>
      <c r="C21" s="235">
        <f>IF(VLOOKUP($A21,'I-Ligands'!$A:$G,6,FALSE)="","",VLOOKUP($A21,'I-Ligands'!$A:$G,6,FALSE))</f>
        <v>3353</v>
      </c>
      <c r="D21" s="9" t="str">
        <f>IF(VLOOKUP($A21,'I-Ligands'!$A:$G,7,FALSE)="","",VLOOKUP($A21,'I-Ligands'!$A:$G,7,FALSE))</f>
        <v>Phys</v>
      </c>
      <c r="E21" s="20"/>
      <c r="F21" s="19"/>
      <c r="G21" s="19">
        <f t="shared" si="3"/>
        <v>1</v>
      </c>
      <c r="H21" s="19"/>
      <c r="I21" s="8">
        <f t="array" ref="I21">_xlfn.IFS(R21=0,0,R21&gt;0,(LOG(0.01*J21/10^-R21)))</f>
        <v>35.463921036758251</v>
      </c>
      <c r="J21" s="146">
        <f t="shared" si="0"/>
        <v>73.100616016427097</v>
      </c>
      <c r="K21" s="147">
        <v>8.64</v>
      </c>
      <c r="O21" s="228" t="s">
        <v>5553</v>
      </c>
      <c r="P21" s="229" t="str">
        <f>IF(VLOOKUP($A21,'I-Ligands'!$A:$G,3,FALSE)="","",VLOOKUP($A21,'I-Ligands'!$A:$G,3,FALSE))</f>
        <v>Leukotriene D4</v>
      </c>
      <c r="Q21" s="230" t="str">
        <f>IF(VLOOKUP($A21,'I-Ligands'!$A:$G,4,FALSE)="","",VLOOKUP($A21,'I-Ligands'!$A:$G,4,FALSE))</f>
        <v>Leukotriene D4</v>
      </c>
      <c r="R21" s="231">
        <v>35.6</v>
      </c>
      <c r="S21" s="232">
        <v>4.99</v>
      </c>
      <c r="T21" s="240">
        <f t="shared" si="1"/>
        <v>7.1342685370741483</v>
      </c>
    </row>
    <row r="22" spans="1:20" ht="18" x14ac:dyDescent="0.25">
      <c r="A22" s="12" t="s">
        <v>28</v>
      </c>
      <c r="B22" s="9" t="str">
        <f>IF(VLOOKUP($A22,'I-Ligands'!$A:$G,5,FALSE)="","",VLOOKUP($A22,'I-Ligands'!$A:$G,5,FALSE))</f>
        <v>Guide to Pharmacology</v>
      </c>
      <c r="C22" s="235">
        <f>IF(VLOOKUP($A22,'I-Ligands'!$A:$G,6,FALSE)="","",VLOOKUP($A22,'I-Ligands'!$A:$G,6,FALSE))</f>
        <v>294</v>
      </c>
      <c r="D22" s="9" t="str">
        <f>IF(VLOOKUP($A22,'I-Ligands'!$A:$G,7,FALSE)="","",VLOOKUP($A22,'I-Ligands'!$A:$G,7,FALSE))</f>
        <v>Phys</v>
      </c>
      <c r="E22" s="20"/>
      <c r="F22" s="19"/>
      <c r="G22" s="19">
        <f t="shared" si="3"/>
        <v>1</v>
      </c>
      <c r="H22" s="19"/>
      <c r="I22" s="8">
        <f t="array" ref="I22">_xlfn.IFS(R22=0,0,R22&gt;0,(LOG(0.01*J22/10^-R22)))</f>
        <v>28.267315898793882</v>
      </c>
      <c r="J22" s="146">
        <f t="shared" si="0"/>
        <v>58.521560574948658</v>
      </c>
      <c r="K22" s="147">
        <v>8.66</v>
      </c>
      <c r="O22" s="228" t="s">
        <v>5554</v>
      </c>
      <c r="P22" s="229" t="str">
        <f>IF(VLOOKUP($A22,'I-Ligands'!$A:$G,3,FALSE)="","",VLOOKUP($A22,'I-Ligands'!$A:$G,3,FALSE))</f>
        <v>Acetylcholine</v>
      </c>
      <c r="Q22" s="230" t="str">
        <f>IF(VLOOKUP($A22,'I-Ligands'!$A:$G,4,FALSE)="","",VLOOKUP($A22,'I-Ligands'!$A:$G,4,FALSE))</f>
        <v>Acetylcholine Chloride</v>
      </c>
      <c r="R22" s="231">
        <v>28.5</v>
      </c>
      <c r="S22" s="232">
        <v>2.99</v>
      </c>
      <c r="T22" s="240">
        <f t="shared" si="1"/>
        <v>9.5317725752508355</v>
      </c>
    </row>
    <row r="23" spans="1:20" ht="18" x14ac:dyDescent="0.25">
      <c r="A23" s="12" t="s">
        <v>30</v>
      </c>
      <c r="B23" s="9" t="str">
        <f>IF(VLOOKUP($A23,'I-Ligands'!$A:$G,5,FALSE)="","",VLOOKUP($A23,'I-Ligands'!$A:$G,5,FALSE))</f>
        <v>Guide to Pharmacology</v>
      </c>
      <c r="C23" s="235">
        <f>IF(VLOOKUP($A23,'I-Ligands'!$A:$G,6,FALSE)="","",VLOOKUP($A23,'I-Ligands'!$A:$G,6,FALSE))</f>
        <v>294</v>
      </c>
      <c r="D23" s="9" t="str">
        <f>IF(VLOOKUP($A23,'I-Ligands'!$A:$G,7,FALSE)="","",VLOOKUP($A23,'I-Ligands'!$A:$G,7,FALSE))</f>
        <v>Phys</v>
      </c>
      <c r="E23" s="20"/>
      <c r="F23" s="19"/>
      <c r="G23" s="19">
        <f t="shared" si="3"/>
        <v>1</v>
      </c>
      <c r="H23" s="19"/>
      <c r="I23" s="8">
        <f t="array" ref="I23">_xlfn.IFS(R23=0,0,R23&gt;0,(LOG(0.01*J23/10^-R23)))</f>
        <v>27.658075242058963</v>
      </c>
      <c r="J23" s="146">
        <f t="shared" si="0"/>
        <v>57.289527720739216</v>
      </c>
      <c r="K23" s="147">
        <v>8.68</v>
      </c>
      <c r="O23" s="228" t="s">
        <v>5555</v>
      </c>
      <c r="P23" s="229" t="str">
        <f>IF(VLOOKUP($A23,'I-Ligands'!$A:$G,3,FALSE)="","",VLOOKUP($A23,'I-Ligands'!$A:$G,3,FALSE))</f>
        <v>Acetylcholine</v>
      </c>
      <c r="Q23" s="230" t="str">
        <f>IF(VLOOKUP($A23,'I-Ligands'!$A:$G,4,FALSE)="","",VLOOKUP($A23,'I-Ligands'!$A:$G,4,FALSE))</f>
        <v>Acetylcholine Chloride</v>
      </c>
      <c r="R23" s="231">
        <v>27.9</v>
      </c>
      <c r="S23" s="232">
        <v>5.33</v>
      </c>
      <c r="T23" s="240">
        <f t="shared" si="1"/>
        <v>5.2345215759849903</v>
      </c>
    </row>
    <row r="24" spans="1:20" ht="18" x14ac:dyDescent="0.25">
      <c r="A24" s="12" t="s">
        <v>25</v>
      </c>
      <c r="B24" s="9" t="str">
        <f>IF(VLOOKUP($A24,'I-Ligands'!$A:$G,5,FALSE)="","",VLOOKUP($A24,'I-Ligands'!$A:$G,5,FALSE))</f>
        <v>Guide to Pharmacology</v>
      </c>
      <c r="C24" s="235">
        <f>IF(VLOOKUP($A24,'I-Ligands'!$A:$G,6,FALSE)="","",VLOOKUP($A24,'I-Ligands'!$A:$G,6,FALSE))</f>
        <v>5</v>
      </c>
      <c r="D24" s="9" t="str">
        <f>IF(VLOOKUP($A24,'I-Ligands'!$A:$G,7,FALSE)="","",VLOOKUP($A24,'I-Ligands'!$A:$G,7,FALSE))</f>
        <v>Phys</v>
      </c>
      <c r="E24" s="20"/>
      <c r="F24" s="19"/>
      <c r="G24" s="19">
        <f t="shared" si="3"/>
        <v>1</v>
      </c>
      <c r="H24" s="19"/>
      <c r="I24" s="8">
        <f t="array" ref="I24">_xlfn.IFS(R24=0,0,R24&gt;0,(LOG(0.01*J24/10^-R24)))</f>
        <v>11.805892723947602</v>
      </c>
      <c r="J24" s="146">
        <f t="shared" si="0"/>
        <v>25.46201232032854</v>
      </c>
      <c r="K24" s="147">
        <v>8.74</v>
      </c>
      <c r="O24" s="228" t="s">
        <v>5556</v>
      </c>
      <c r="P24" s="229" t="str">
        <f>IF(VLOOKUP($A24,'I-Ligands'!$A:$G,3,FALSE)="","",VLOOKUP($A24,'I-Ligands'!$A:$G,3,FALSE))</f>
        <v>Serotonin</v>
      </c>
      <c r="Q24" s="230" t="str">
        <f>IF(VLOOKUP($A24,'I-Ligands'!$A:$G,4,FALSE)="","",VLOOKUP($A24,'I-Ligands'!$A:$G,4,FALSE))</f>
        <v>5-Hydroxytryptamine Hydrochloride</v>
      </c>
      <c r="R24" s="231">
        <v>12.4</v>
      </c>
      <c r="S24" s="232">
        <v>5.31</v>
      </c>
      <c r="T24" s="240">
        <f t="shared" si="1"/>
        <v>2.3352165725047085</v>
      </c>
    </row>
    <row r="25" spans="1:20" ht="18" x14ac:dyDescent="0.25">
      <c r="A25" s="12" t="s">
        <v>123</v>
      </c>
      <c r="B25" s="9" t="str">
        <f>IF(VLOOKUP($A25,'I-Ligands'!$A:$G,5,FALSE)="","",VLOOKUP($A25,'I-Ligands'!$A:$G,5,FALSE))</f>
        <v>Guide to Pharmacology</v>
      </c>
      <c r="C25" s="235">
        <f>IF(VLOOKUP($A25,'I-Ligands'!$A:$G,6,FALSE)="","",VLOOKUP($A25,'I-Ligands'!$A:$G,6,FALSE))</f>
        <v>3592</v>
      </c>
      <c r="D25" s="9" t="str">
        <f>IF(VLOOKUP($A25,'I-Ligands'!$A:$G,7,FALSE)="","",VLOOKUP($A25,'I-Ligands'!$A:$G,7,FALSE))</f>
        <v>Phys</v>
      </c>
      <c r="E25" s="20"/>
      <c r="F25" s="19"/>
      <c r="G25" s="19">
        <f t="shared" si="3"/>
        <v>1</v>
      </c>
      <c r="H25" s="19"/>
      <c r="I25" s="8">
        <f t="array" ref="I25">_xlfn.IFS(R25=0,0,R25&gt;0,(LOG(0.01*J25/10^-R25)))</f>
        <v>24.812144760266406</v>
      </c>
      <c r="J25" s="146">
        <f t="shared" si="0"/>
        <v>51.540041067761805</v>
      </c>
      <c r="K25" s="147">
        <v>8.74</v>
      </c>
      <c r="O25" s="228" t="s">
        <v>5557</v>
      </c>
      <c r="P25" s="229" t="str">
        <f>IF(VLOOKUP($A25,'I-Ligands'!$A:$G,3,FALSE)="","",VLOOKUP($A25,'I-Ligands'!$A:$G,3,FALSE))</f>
        <v>Galanin</v>
      </c>
      <c r="Q25" s="230" t="str">
        <f>IF(VLOOKUP($A25,'I-Ligands'!$A:$G,4,FALSE)="","",VLOOKUP($A25,'I-Ligands'!$A:$G,4,FALSE))</f>
        <v>GWTLNSAGYLLGPHAVGNHRSFSDKNGLTS</v>
      </c>
      <c r="R25" s="231">
        <v>25.1</v>
      </c>
      <c r="S25" s="232">
        <v>4.8600000000000003</v>
      </c>
      <c r="T25" s="240">
        <f t="shared" si="1"/>
        <v>5.1646090534979425</v>
      </c>
    </row>
    <row r="26" spans="1:20" x14ac:dyDescent="0.2">
      <c r="A26" s="12" t="s">
        <v>199</v>
      </c>
      <c r="B26" s="9" t="str">
        <f>IF(VLOOKUP($A26,'I-Ligands'!$A:$G,5,FALSE)="","",VLOOKUP($A26,'I-Ligands'!$A:$G,5,FALSE))</f>
        <v>Guide to Pharmacology</v>
      </c>
      <c r="C26" s="235">
        <f>IF(VLOOKUP($A26,'I-Ligands'!$A:$G,6,FALSE)="","",VLOOKUP($A26,'I-Ligands'!$A:$G,6,FALSE))</f>
        <v>1815</v>
      </c>
      <c r="D26" s="9" t="str">
        <f>IF(VLOOKUP($A26,'I-Ligands'!$A:$G,7,FALSE)="","",VLOOKUP($A26,'I-Ligands'!$A:$G,7,FALSE))</f>
        <v>Phys</v>
      </c>
      <c r="E26" s="20"/>
      <c r="F26" s="19"/>
      <c r="G26" s="19">
        <f t="shared" si="3"/>
        <v>1</v>
      </c>
      <c r="H26" s="19"/>
      <c r="I26" s="8">
        <f t="array" ref="I26">_xlfn.IFS(R26=0,0,R26&gt;0,(LOG(0.01*J26/10^-R26)))</f>
        <v>17.977288861794904</v>
      </c>
      <c r="J26" s="146">
        <f t="shared" si="0"/>
        <v>37.782340862422991</v>
      </c>
      <c r="K26" s="147">
        <v>8.81</v>
      </c>
      <c r="O26" s="228" t="s">
        <v>2543</v>
      </c>
      <c r="P26" s="229" t="str">
        <f>IF(VLOOKUP($A26,'I-Ligands'!$A:$G,3,FALSE)="","",VLOOKUP($A26,'I-Ligands'!$A:$G,3,FALSE))</f>
        <v>TIP39</v>
      </c>
      <c r="Q26" s="230" t="str">
        <f>IF(VLOOKUP($A26,'I-Ligands'!$A:$G,4,FALSE)="","",VLOOKUP($A26,'I-Ligands'!$A:$G,4,FALSE))</f>
        <v>SLALADDAAFRERARLLAALERRHWLNSYMHKLLVLDAP</v>
      </c>
      <c r="R26" s="231">
        <v>18.399999999999999</v>
      </c>
      <c r="S26" s="232">
        <v>6.74</v>
      </c>
      <c r="T26" s="240">
        <f t="shared" si="1"/>
        <v>2.7299703264094952</v>
      </c>
    </row>
    <row r="27" spans="1:20" ht="18" x14ac:dyDescent="0.25">
      <c r="A27" s="12" t="s">
        <v>159</v>
      </c>
      <c r="B27" s="9" t="str">
        <f>IF(VLOOKUP($A27,'I-Ligands'!$A:$G,5,FALSE)="","",VLOOKUP($A27,'I-Ligands'!$A:$G,5,FALSE))</f>
        <v>Guide to Pharmacology</v>
      </c>
      <c r="C27" s="235">
        <f>IF(VLOOKUP($A27,'I-Ligands'!$A:$G,6,FALSE)="","",VLOOKUP($A27,'I-Ligands'!$A:$G,6,FALSE))</f>
        <v>1298</v>
      </c>
      <c r="D27" s="9" t="str">
        <f>IF(VLOOKUP($A27,'I-Ligands'!$A:$G,7,FALSE)="","",VLOOKUP($A27,'I-Ligands'!$A:$G,7,FALSE))</f>
        <v>Phys</v>
      </c>
      <c r="E27" s="20"/>
      <c r="F27" s="19"/>
      <c r="G27" s="19">
        <f t="shared" si="3"/>
        <v>1</v>
      </c>
      <c r="H27" s="19"/>
      <c r="I27" s="8">
        <f t="array" ref="I27">_xlfn.IFS(R27=0,0,R27&gt;0,(LOG(0.01*J27/10^-R27)))</f>
        <v>35.868773539552656</v>
      </c>
      <c r="J27" s="146">
        <f t="shared" si="0"/>
        <v>73.921971252566735</v>
      </c>
      <c r="K27" s="147">
        <v>8.83</v>
      </c>
      <c r="O27" s="228" t="s">
        <v>5558</v>
      </c>
      <c r="P27" s="229" t="str">
        <f>IF(VLOOKUP($A27,'I-Ligands'!$A:$G,3,FALSE)="","",VLOOKUP($A27,'I-Ligands'!$A:$G,3,FALSE))</f>
        <v>MCH</v>
      </c>
      <c r="Q27" s="230" t="str">
        <f>IF(VLOOKUP($A27,'I-Ligands'!$A:$G,4,FALSE)="","",VLOOKUP($A27,'I-Ligands'!$A:$G,4,FALSE))</f>
        <v>DFDMLRCMLGRVYRPCWQV</v>
      </c>
      <c r="R27" s="231">
        <v>36</v>
      </c>
      <c r="S27" s="232">
        <v>3.31</v>
      </c>
      <c r="T27" s="240">
        <f t="shared" si="1"/>
        <v>10.876132930513595</v>
      </c>
    </row>
    <row r="28" spans="1:20" ht="18" x14ac:dyDescent="0.25">
      <c r="A28" s="12" t="s">
        <v>203</v>
      </c>
      <c r="B28" s="9" t="str">
        <f>IF(VLOOKUP($A28,'I-Ligands'!$A:$G,5,FALSE)="","",VLOOKUP($A28,'I-Ligands'!$A:$G,5,FALSE))</f>
        <v>Guide to Pharmacology</v>
      </c>
      <c r="C28" s="235">
        <f>IF(VLOOKUP($A28,'I-Ligands'!$A:$G,6,FALSE)="","",VLOOKUP($A28,'I-Ligands'!$A:$G,6,FALSE))</f>
        <v>1883</v>
      </c>
      <c r="D28" s="9" t="str">
        <f>IF(VLOOKUP($A28,'I-Ligands'!$A:$G,7,FALSE)="","",VLOOKUP($A28,'I-Ligands'!$A:$G,7,FALSE))</f>
        <v>Phys</v>
      </c>
      <c r="E28" s="20"/>
      <c r="F28" s="19"/>
      <c r="G28" s="19">
        <f t="shared" si="3"/>
        <v>1</v>
      </c>
      <c r="H28" s="19"/>
      <c r="I28" s="8">
        <f t="array" ref="I28">_xlfn.IFS(R28=0,0,R28&gt;0,(LOG(0.01*J28/10^-R28)))</f>
        <v>38.903535645811864</v>
      </c>
      <c r="J28" s="146">
        <f t="shared" si="0"/>
        <v>80.082135523613957</v>
      </c>
      <c r="K28" s="147">
        <v>8.93</v>
      </c>
      <c r="O28" s="228" t="s">
        <v>5559</v>
      </c>
      <c r="P28" s="229" t="str">
        <f>IF(VLOOKUP($A28,'I-Ligands'!$A:$G,3,FALSE)="","",VLOOKUP($A28,'I-Ligands'!$A:$G,3,FALSE))</f>
        <v>Prostaglandin E2</v>
      </c>
      <c r="Q28" s="230" t="str">
        <f>IF(VLOOKUP($A28,'I-Ligands'!$A:$G,4,FALSE)="","",VLOOKUP($A28,'I-Ligands'!$A:$G,4,FALSE))</f>
        <v>Prostaglandin E2</v>
      </c>
      <c r="R28" s="231">
        <v>39</v>
      </c>
      <c r="S28" s="232">
        <v>6.4</v>
      </c>
      <c r="T28" s="240">
        <f t="shared" si="1"/>
        <v>6.09375</v>
      </c>
    </row>
    <row r="29" spans="1:20" x14ac:dyDescent="0.2">
      <c r="A29" s="12" t="s">
        <v>172</v>
      </c>
      <c r="B29" s="9" t="str">
        <f>IF(VLOOKUP($A29,'I-Ligands'!$A:$G,5,FALSE)="","",VLOOKUP($A29,'I-Ligands'!$A:$G,5,FALSE))</f>
        <v>Guide to Pharmacology</v>
      </c>
      <c r="C29" s="235">
        <f>IF(VLOOKUP($A29,'I-Ligands'!$A:$G,6,FALSE)="","",VLOOKUP($A29,'I-Ligands'!$A:$G,6,FALSE))</f>
        <v>1470</v>
      </c>
      <c r="D29" s="9" t="str">
        <f>IF(VLOOKUP($A29,'I-Ligands'!$A:$G,7,FALSE)="","",VLOOKUP($A29,'I-Ligands'!$A:$G,7,FALSE))</f>
        <v>Phys</v>
      </c>
      <c r="E29" s="20"/>
      <c r="F29" s="19"/>
      <c r="G29" s="19">
        <f t="shared" si="3"/>
        <v>1</v>
      </c>
      <c r="H29" s="19"/>
      <c r="I29" s="8">
        <f t="array" ref="I29">_xlfn.IFS(R29=0,0,R29&gt;0,(LOG(0.01*J29/10^-R29)))</f>
        <v>37.689962838622591</v>
      </c>
      <c r="J29" s="146">
        <f t="shared" si="0"/>
        <v>77.618069815195057</v>
      </c>
      <c r="K29" s="147">
        <v>9.0399999999999991</v>
      </c>
      <c r="O29" s="228" t="s">
        <v>2553</v>
      </c>
      <c r="P29" s="229" t="str">
        <f>IF(VLOOKUP($A29,'I-Ligands'!$A:$G,3,FALSE)="","",VLOOKUP($A29,'I-Ligands'!$A:$G,3,FALSE))</f>
        <v>Neuromedin-U25</v>
      </c>
      <c r="Q29" s="230" t="str">
        <f>IF(VLOOKUP($A29,'I-Ligands'!$A:$G,4,FALSE)="","",VLOOKUP($A29,'I-Ligands'!$A:$G,4,FALSE))</f>
        <v>FRVDEEFQSPFASQSRGYFLFRPRN-NH2</v>
      </c>
      <c r="R29" s="231">
        <v>37.799999999999997</v>
      </c>
      <c r="S29" s="232">
        <v>7.13</v>
      </c>
      <c r="T29" s="240">
        <f t="shared" si="1"/>
        <v>5.3015427769985974</v>
      </c>
    </row>
    <row r="30" spans="1:20" ht="18" x14ac:dyDescent="0.25">
      <c r="A30" s="12" t="s">
        <v>230</v>
      </c>
      <c r="B30" s="9" t="str">
        <f>IF(VLOOKUP($A30,'I-Ligands'!$A:$G,5,FALSE)="","",VLOOKUP($A30,'I-Ligands'!$A:$G,5,FALSE))</f>
        <v>Guide to Pharmacology</v>
      </c>
      <c r="C30" s="235">
        <f>IF(VLOOKUP($A30,'I-Ligands'!$A:$G,6,FALSE)="","",VLOOKUP($A30,'I-Ligands'!$A:$G,6,FALSE))</f>
        <v>2168</v>
      </c>
      <c r="D30" s="9" t="str">
        <f>IF(VLOOKUP($A30,'I-Ligands'!$A:$G,7,FALSE)="","",VLOOKUP($A30,'I-Ligands'!$A:$G,7,FALSE))</f>
        <v>Phys</v>
      </c>
      <c r="E30" s="20"/>
      <c r="F30" s="19"/>
      <c r="G30" s="19">
        <f t="shared" si="3"/>
        <v>1</v>
      </c>
      <c r="H30" s="19"/>
      <c r="I30" s="8">
        <f t="array" ref="I30">_xlfn.IFS(R30=0,0,R30&gt;0,(LOG(0.01*J30/10^-R30)))</f>
        <v>25.117304755405303</v>
      </c>
      <c r="J30" s="146">
        <f t="shared" si="0"/>
        <v>52.156057494866523</v>
      </c>
      <c r="K30" s="147">
        <v>9.09</v>
      </c>
      <c r="O30" s="228" t="s">
        <v>5560</v>
      </c>
      <c r="P30" s="229" t="str">
        <f>IF(VLOOKUP($A30,'I-Ligands'!$A:$G,3,FALSE)="","",VLOOKUP($A30,'I-Ligands'!$A:$G,3,FALSE))</f>
        <v>Vasopressin</v>
      </c>
      <c r="Q30" s="230" t="str">
        <f>IF(VLOOKUP($A30,'I-Ligands'!$A:$G,4,FALSE)="","",VLOOKUP($A30,'I-Ligands'!$A:$G,4,FALSE))</f>
        <v>CYFQNCPRG-NH2</v>
      </c>
      <c r="R30" s="231">
        <v>25.4</v>
      </c>
      <c r="S30" s="232">
        <v>7.83</v>
      </c>
      <c r="T30" s="240">
        <f t="shared" si="1"/>
        <v>3.2439335887611747</v>
      </c>
    </row>
    <row r="31" spans="1:20" x14ac:dyDescent="0.2">
      <c r="A31" s="12" t="s">
        <v>207</v>
      </c>
      <c r="B31" s="9" t="str">
        <f>IF(VLOOKUP($A31,'I-Ligands'!$A:$G,5,FALSE)="","",VLOOKUP($A31,'I-Ligands'!$A:$G,5,FALSE))</f>
        <v>Guide to Pharmacology</v>
      </c>
      <c r="C31" s="235">
        <f>IF(VLOOKUP($A31,'I-Ligands'!$A:$G,6,FALSE)="","",VLOOKUP($A31,'I-Ligands'!$A:$G,6,FALSE))</f>
        <v>1884</v>
      </c>
      <c r="D31" s="9" t="str">
        <f>IF(VLOOKUP($A31,'I-Ligands'!$A:$G,7,FALSE)="","",VLOOKUP($A31,'I-Ligands'!$A:$G,7,FALSE))</f>
        <v>Phys</v>
      </c>
      <c r="E31" s="20"/>
      <c r="F31" s="19"/>
      <c r="G31" s="19">
        <f t="shared" si="3"/>
        <v>1</v>
      </c>
      <c r="H31" s="19"/>
      <c r="I31" s="8">
        <f t="array" ref="I31">_xlfn.IFS(R31=0,0,R31&gt;0,(LOG(0.01*J31/10^-R31)))</f>
        <v>29.891037534379215</v>
      </c>
      <c r="J31" s="146">
        <f t="shared" si="0"/>
        <v>61.806981519507183</v>
      </c>
      <c r="K31" s="147">
        <v>9.09</v>
      </c>
      <c r="O31" s="228" t="s">
        <v>2547</v>
      </c>
      <c r="P31" s="229" t="str">
        <f>IF(VLOOKUP($A31,'I-Ligands'!$A:$G,3,FALSE)="","",VLOOKUP($A31,'I-Ligands'!$A:$G,3,FALSE))</f>
        <v>Prostaglandin F2α</v>
      </c>
      <c r="Q31" s="230" t="str">
        <f>IF(VLOOKUP($A31,'I-Ligands'!$A:$G,4,FALSE)="","",VLOOKUP($A31,'I-Ligands'!$A:$G,4,FALSE))</f>
        <v>Prostaglandin F2α</v>
      </c>
      <c r="R31" s="231">
        <v>30.1</v>
      </c>
      <c r="S31" s="232">
        <v>3.26</v>
      </c>
      <c r="T31" s="240">
        <f t="shared" si="1"/>
        <v>9.2331288343558295</v>
      </c>
    </row>
    <row r="32" spans="1:20" x14ac:dyDescent="0.2">
      <c r="A32" s="12" t="s">
        <v>209</v>
      </c>
      <c r="B32" s="9" t="str">
        <f>IF(VLOOKUP($A32,'I-Ligands'!$A:$G,5,FALSE)="","",VLOOKUP($A32,'I-Ligands'!$A:$G,5,FALSE))</f>
        <v>Guide to Pharmacology</v>
      </c>
      <c r="C32" s="235">
        <f>IF(VLOOKUP($A32,'I-Ligands'!$A:$G,6,FALSE)="","",VLOOKUP($A32,'I-Ligands'!$A:$G,6,FALSE))</f>
        <v>1888</v>
      </c>
      <c r="D32" s="9" t="str">
        <f>IF(VLOOKUP($A32,'I-Ligands'!$A:$G,7,FALSE)="","",VLOOKUP($A32,'I-Ligands'!$A:$G,7,FALSE))</f>
        <v>Surr</v>
      </c>
      <c r="E32" s="20"/>
      <c r="F32" s="19"/>
      <c r="G32" s="19">
        <f t="shared" si="3"/>
        <v>1</v>
      </c>
      <c r="H32" s="19"/>
      <c r="I32" s="8">
        <f t="array" ref="I32">_xlfn.IFS(R32=0,0,R32&gt;0,(LOG(0.01*J32/10^-R32)))</f>
        <v>43.450960295740011</v>
      </c>
      <c r="J32" s="146">
        <f t="shared" si="0"/>
        <v>89.322381930184804</v>
      </c>
      <c r="K32" s="147">
        <v>9.1300000000000008</v>
      </c>
      <c r="O32" s="228" t="s">
        <v>2537</v>
      </c>
      <c r="P32" s="229" t="str">
        <f>IF(VLOOKUP($A32,'I-Ligands'!$A:$G,3,FALSE)="","",VLOOKUP($A32,'I-Ligands'!$A:$G,3,FALSE))</f>
        <v>U-46619</v>
      </c>
      <c r="Q32" s="230" t="str">
        <f>IF(VLOOKUP($A32,'I-Ligands'!$A:$G,4,FALSE)="","",VLOOKUP($A32,'I-Ligands'!$A:$G,4,FALSE))</f>
        <v>U-46619</v>
      </c>
      <c r="R32" s="231">
        <v>43.5</v>
      </c>
      <c r="S32" s="232">
        <v>5.96</v>
      </c>
      <c r="T32" s="240">
        <f t="shared" si="1"/>
        <v>7.298657718120805</v>
      </c>
    </row>
    <row r="33" spans="1:20" ht="18" x14ac:dyDescent="0.25">
      <c r="A33" s="12" t="s">
        <v>186</v>
      </c>
      <c r="B33" s="9" t="str">
        <f>IF(VLOOKUP($A33,'I-Ligands'!$A:$G,5,FALSE)="","",VLOOKUP($A33,'I-Ligands'!$A:$G,5,FALSE))</f>
        <v>Guide to Pharmacology</v>
      </c>
      <c r="C33" s="235">
        <f>IF(VLOOKUP($A33,'I-Ligands'!$A:$G,6,FALSE)="","",VLOOKUP($A33,'I-Ligands'!$A:$G,6,FALSE))</f>
        <v>1697</v>
      </c>
      <c r="D33" s="9" t="str">
        <f>IF(VLOOKUP($A33,'I-Ligands'!$A:$G,7,FALSE)="","",VLOOKUP($A33,'I-Ligands'!$A:$G,7,FALSE))</f>
        <v>Phys</v>
      </c>
      <c r="E33" s="20"/>
      <c r="F33" s="19"/>
      <c r="G33" s="19">
        <f t="shared" si="3"/>
        <v>1</v>
      </c>
      <c r="H33" s="19"/>
      <c r="I33" s="8">
        <f t="array" ref="I33">_xlfn.IFS(R33=0,0,R33&gt;0,(LOG(0.01*J33/10^-R33)))</f>
        <v>35.160245744173189</v>
      </c>
      <c r="J33" s="146">
        <f t="shared" si="0"/>
        <v>72.484599589322372</v>
      </c>
      <c r="K33" s="147">
        <v>9.33</v>
      </c>
      <c r="O33" s="228" t="s">
        <v>5561</v>
      </c>
      <c r="P33" s="229" t="str">
        <f>IF(VLOOKUP($A33,'I-Ligands'!$A:$G,3,FALSE)="","",VLOOKUP($A33,'I-Ligands'!$A:$G,3,FALSE))</f>
        <v>Orexin-A</v>
      </c>
      <c r="Q33" s="230" t="str">
        <f>IF(VLOOKUP($A33,'I-Ligands'!$A:$G,4,FALSE)="","",VLOOKUP($A33,'I-Ligands'!$A:$G,4,FALSE))</f>
        <v>Pyr-PLPDCCRQKTCSCRLYELLHGAGNHAAGILTL-NH2</v>
      </c>
      <c r="R33" s="231">
        <v>35.299999999999997</v>
      </c>
      <c r="S33" s="232">
        <v>7.04</v>
      </c>
      <c r="T33" s="240">
        <f t="shared" si="1"/>
        <v>5.014204545454545</v>
      </c>
    </row>
    <row r="34" spans="1:20" x14ac:dyDescent="0.2">
      <c r="A34" s="12" t="s">
        <v>173</v>
      </c>
      <c r="B34" s="9" t="str">
        <f>IF(VLOOKUP($A34,'I-Ligands'!$A:$G,5,FALSE)="","",VLOOKUP($A34,'I-Ligands'!$A:$G,5,FALSE))</f>
        <v>Guide to Pharmacology</v>
      </c>
      <c r="C34" s="235">
        <f>IF(VLOOKUP($A34,'I-Ligands'!$A:$G,6,FALSE)="","",VLOOKUP($A34,'I-Ligands'!$A:$G,6,FALSE))</f>
        <v>1470</v>
      </c>
      <c r="D34" s="9" t="str">
        <f>IF(VLOOKUP($A34,'I-Ligands'!$A:$G,7,FALSE)="","",VLOOKUP($A34,'I-Ligands'!$A:$G,7,FALSE))</f>
        <v>Phys</v>
      </c>
      <c r="E34" s="20"/>
      <c r="F34" s="19"/>
      <c r="G34" s="19">
        <f t="shared" si="3"/>
        <v>1</v>
      </c>
      <c r="H34" s="19"/>
      <c r="I34" s="8">
        <f t="array" ref="I34">_xlfn.IFS(R34=0,0,R34&gt;0,(LOG(0.01*J34/10^-R34)))</f>
        <v>30.80383273261964</v>
      </c>
      <c r="J34" s="146">
        <f t="shared" ref="J34:J54" si="4">IF(R34="",0,100*R34/MAX(R:R))</f>
        <v>63.655030800821351</v>
      </c>
      <c r="K34" s="147">
        <v>9.3699999999999992</v>
      </c>
      <c r="O34" s="228" t="s">
        <v>2552</v>
      </c>
      <c r="P34" s="229" t="str">
        <f>IF(VLOOKUP($A34,'I-Ligands'!$A:$G,3,FALSE)="","",VLOOKUP($A34,'I-Ligands'!$A:$G,3,FALSE))</f>
        <v>Neuromedin-U25</v>
      </c>
      <c r="Q34" s="230" t="str">
        <f>IF(VLOOKUP($A34,'I-Ligands'!$A:$G,4,FALSE)="","",VLOOKUP($A34,'I-Ligands'!$A:$G,4,FALSE))</f>
        <v>FRVDEEFQSPFASQSRGYFLFRPRN-NH2</v>
      </c>
      <c r="R34" s="231">
        <v>31</v>
      </c>
      <c r="S34" s="232">
        <v>4.83</v>
      </c>
      <c r="T34" s="240">
        <f t="shared" ref="T34:T54" si="5">IF(R34="",0,IFERROR(R34/S34,""))</f>
        <v>6.4182194616977224</v>
      </c>
    </row>
    <row r="35" spans="1:20" x14ac:dyDescent="0.2">
      <c r="A35" s="12" t="s">
        <v>142</v>
      </c>
      <c r="B35" s="9" t="str">
        <f>IF(VLOOKUP($A35,'I-Ligands'!$A:$G,5,FALSE)="","",VLOOKUP($A35,'I-Ligands'!$A:$G,5,FALSE))</f>
        <v>Guide to Pharmacology</v>
      </c>
      <c r="C35" s="235">
        <f>IF(VLOOKUP($A35,'I-Ligands'!$A:$G,6,FALSE)="","",VLOOKUP($A35,'I-Ligands'!$A:$G,6,FALSE))</f>
        <v>1283</v>
      </c>
      <c r="D35" s="9" t="str">
        <f>IF(VLOOKUP($A35,'I-Ligands'!$A:$G,7,FALSE)="","",VLOOKUP($A35,'I-Ligands'!$A:$G,7,FALSE))</f>
        <v>Phys</v>
      </c>
      <c r="E35" s="20"/>
      <c r="F35" s="19"/>
      <c r="G35" s="19">
        <f t="shared" si="3"/>
        <v>1</v>
      </c>
      <c r="H35" s="19"/>
      <c r="I35" s="8">
        <f t="array" ref="I35">_xlfn.IFS(R35=0,0,R35&gt;0,(LOG(0.01*J35/10^-R35)))</f>
        <v>31.108015376331821</v>
      </c>
      <c r="J35" s="146">
        <f t="shared" si="4"/>
        <v>64.271047227926076</v>
      </c>
      <c r="K35" s="147">
        <v>9.39</v>
      </c>
      <c r="O35" s="228" t="s">
        <v>143</v>
      </c>
      <c r="P35" s="229" t="str">
        <f>IF(VLOOKUP($A35,'I-Ligands'!$A:$G,3,FALSE)="","",VLOOKUP($A35,'I-Ligands'!$A:$G,3,FALSE))</f>
        <v xml:space="preserve">Kisspeptin-10 </v>
      </c>
      <c r="Q35" s="230" t="str">
        <f>IF(VLOOKUP($A35,'I-Ligands'!$A:$G,4,FALSE)="","",VLOOKUP($A35,'I-Ligands'!$A:$G,4,FALSE))</f>
        <v>YNWNSFGLRF-NH2</v>
      </c>
      <c r="R35" s="231">
        <v>31.3</v>
      </c>
      <c r="S35" s="232">
        <v>8.58</v>
      </c>
      <c r="T35" s="240">
        <f t="shared" si="5"/>
        <v>3.6480186480186481</v>
      </c>
    </row>
    <row r="36" spans="1:20" ht="18" x14ac:dyDescent="0.25">
      <c r="A36" s="12" t="s">
        <v>144</v>
      </c>
      <c r="B36" s="9" t="str">
        <f>IF(VLOOKUP($A36,'I-Ligands'!$A:$G,5,FALSE)="","",VLOOKUP($A36,'I-Ligands'!$A:$G,5,FALSE))</f>
        <v>Guide to Pharmacology</v>
      </c>
      <c r="C36" s="235">
        <f>IF(VLOOKUP($A36,'I-Ligands'!$A:$G,6,FALSE)="","",VLOOKUP($A36,'I-Ligands'!$A:$G,6,FALSE))</f>
        <v>3353</v>
      </c>
      <c r="D36" s="9" t="str">
        <f>IF(VLOOKUP($A36,'I-Ligands'!$A:$G,7,FALSE)="","",VLOOKUP($A36,'I-Ligands'!$A:$G,7,FALSE))</f>
        <v>Phys</v>
      </c>
      <c r="E36" s="20"/>
      <c r="F36" s="19"/>
      <c r="G36" s="19">
        <f t="shared" si="3"/>
        <v>1</v>
      </c>
      <c r="H36" s="19"/>
      <c r="I36" s="8">
        <f t="array" ref="I36">_xlfn.IFS(R36=0,0,R36&gt;0,(LOG(0.01*J36/10^-R36)))</f>
        <v>35.362699391840458</v>
      </c>
      <c r="J36" s="146">
        <f t="shared" si="4"/>
        <v>72.895277207392198</v>
      </c>
      <c r="K36" s="147">
        <v>9.41</v>
      </c>
      <c r="O36" s="228" t="s">
        <v>5562</v>
      </c>
      <c r="P36" s="229" t="str">
        <f>IF(VLOOKUP($A36,'I-Ligands'!$A:$G,3,FALSE)="","",VLOOKUP($A36,'I-Ligands'!$A:$G,3,FALSE))</f>
        <v>Leukotriene D4</v>
      </c>
      <c r="Q36" s="230" t="str">
        <f>IF(VLOOKUP($A36,'I-Ligands'!$A:$G,4,FALSE)="","",VLOOKUP($A36,'I-Ligands'!$A:$G,4,FALSE))</f>
        <v>Leukotriene D4</v>
      </c>
      <c r="R36" s="231">
        <v>35.5</v>
      </c>
      <c r="S36" s="232">
        <v>10.53</v>
      </c>
      <c r="T36" s="240">
        <f t="shared" si="5"/>
        <v>3.3713200379867048</v>
      </c>
    </row>
    <row r="37" spans="1:20" ht="18" x14ac:dyDescent="0.25">
      <c r="A37" s="12" t="s">
        <v>131</v>
      </c>
      <c r="B37" s="9" t="str">
        <f>IF(VLOOKUP($A37,'I-Ligands'!$A:$G,5,FALSE)="","",VLOOKUP($A37,'I-Ligands'!$A:$G,5,FALSE))</f>
        <v>Guide to Pharmacology</v>
      </c>
      <c r="C37" s="235">
        <f>IF(VLOOKUP($A37,'I-Ligands'!$A:$G,6,FALSE)="","",VLOOKUP($A37,'I-Ligands'!$A:$G,6,FALSE))</f>
        <v>1175</v>
      </c>
      <c r="D37" s="9" t="str">
        <f>IF(VLOOKUP($A37,'I-Ligands'!$A:$G,7,FALSE)="","",VLOOKUP($A37,'I-Ligands'!$A:$G,7,FALSE))</f>
        <v>Surr</v>
      </c>
      <c r="E37" s="20"/>
      <c r="F37" s="19"/>
      <c r="G37" s="19">
        <f t="shared" si="3"/>
        <v>1</v>
      </c>
      <c r="H37" s="19"/>
      <c r="I37" s="8">
        <f t="array" ref="I37">_xlfn.IFS(R37=0,0,R37&gt;0,(LOG(0.01*J37/10^-R37)))</f>
        <v>27.962720147104726</v>
      </c>
      <c r="J37" s="146">
        <f t="shared" si="4"/>
        <v>57.905544147843941</v>
      </c>
      <c r="K37" s="147">
        <v>9.67</v>
      </c>
      <c r="O37" s="228" t="s">
        <v>5563</v>
      </c>
      <c r="P37" s="229" t="str">
        <f>IF(VLOOKUP($A37,'I-Ligands'!$A:$G,3,FALSE)="","",VLOOKUP($A37,'I-Ligands'!$A:$G,3,FALSE))</f>
        <v>Leuprolide</v>
      </c>
      <c r="Q37" s="230" t="str">
        <f>IF(VLOOKUP($A37,'I-Ligands'!$A:$G,4,FALSE)="","",VLOOKUP($A37,'I-Ligands'!$A:$G,4,FALSE))</f>
        <v>Pyr-His-Trp-Ser-Tyr-D-Leu-Leu-Arg-Pro-NHEt, acetate salt</v>
      </c>
      <c r="R37" s="231">
        <v>28.2</v>
      </c>
      <c r="S37" s="232">
        <v>7.75</v>
      </c>
      <c r="T37" s="240">
        <f t="shared" si="5"/>
        <v>3.6387096774193548</v>
      </c>
    </row>
    <row r="38" spans="1:20" ht="18" x14ac:dyDescent="0.25">
      <c r="A38" s="12" t="s">
        <v>179</v>
      </c>
      <c r="B38" s="9" t="str">
        <f>IF(VLOOKUP($A38,'I-Ligands'!$A:$G,5,FALSE)="","",VLOOKUP($A38,'I-Ligands'!$A:$G,5,FALSE))</f>
        <v>Guide to Pharmacology</v>
      </c>
      <c r="C38" s="235">
        <f>IF(VLOOKUP($A38,'I-Ligands'!$A:$G,6,FALSE)="","",VLOOKUP($A38,'I-Ligands'!$A:$G,6,FALSE))</f>
        <v>1579</v>
      </c>
      <c r="D38" s="9" t="str">
        <f>IF(VLOOKUP($A38,'I-Ligands'!$A:$G,7,FALSE)="","",VLOOKUP($A38,'I-Ligands'!$A:$G,7,FALSE))</f>
        <v>Phys</v>
      </c>
      <c r="E38" s="20"/>
      <c r="F38" s="19"/>
      <c r="G38" s="19">
        <f t="shared" si="3"/>
        <v>1</v>
      </c>
      <c r="H38" s="19"/>
      <c r="I38" s="8">
        <f t="array" ref="I38">_xlfn.IFS(R38=0,0,R38&gt;0,(LOG(0.01*J38/10^-R38)))</f>
        <v>37.285342640985846</v>
      </c>
      <c r="J38" s="146">
        <f t="shared" si="4"/>
        <v>76.796714579055433</v>
      </c>
      <c r="K38" s="147">
        <v>9.7200000000000006</v>
      </c>
      <c r="O38" s="228" t="s">
        <v>5564</v>
      </c>
      <c r="P38" s="229" t="str">
        <f>IF(VLOOKUP($A38,'I-Ligands'!$A:$G,3,FALSE)="","",VLOOKUP($A38,'I-Ligands'!$A:$G,3,FALSE))</f>
        <v>NT</v>
      </c>
      <c r="Q38" s="230" t="str">
        <f>IF(VLOOKUP($A38,'I-Ligands'!$A:$G,4,FALSE)="","",VLOOKUP($A38,'I-Ligands'!$A:$G,4,FALSE))</f>
        <v>Neurotensin</v>
      </c>
      <c r="R38" s="231">
        <v>37.4</v>
      </c>
      <c r="S38" s="232">
        <v>6.12</v>
      </c>
      <c r="T38" s="240">
        <f t="shared" si="5"/>
        <v>6.1111111111111107</v>
      </c>
    </row>
    <row r="39" spans="1:20" ht="18" x14ac:dyDescent="0.25">
      <c r="A39" s="12" t="s">
        <v>229</v>
      </c>
      <c r="B39" s="9" t="str">
        <f>IF(VLOOKUP($A39,'I-Ligands'!$A:$G,5,FALSE)="","",VLOOKUP($A39,'I-Ligands'!$A:$G,5,FALSE))</f>
        <v>Guide to Pharmacology</v>
      </c>
      <c r="C39" s="235">
        <f>IF(VLOOKUP($A39,'I-Ligands'!$A:$G,6,FALSE)="","",VLOOKUP($A39,'I-Ligands'!$A:$G,6,FALSE))</f>
        <v>2168</v>
      </c>
      <c r="D39" s="9" t="str">
        <f>IF(VLOOKUP($A39,'I-Ligands'!$A:$G,7,FALSE)="","",VLOOKUP($A39,'I-Ligands'!$A:$G,7,FALSE))</f>
        <v>Phys</v>
      </c>
      <c r="E39" s="20"/>
      <c r="F39" s="19"/>
      <c r="G39" s="19">
        <f t="shared" si="3"/>
        <v>1</v>
      </c>
      <c r="H39" s="19"/>
      <c r="I39" s="8">
        <f t="array" ref="I39">_xlfn.IFS(R39=0,0,R39&gt;0,(LOG(0.01*J39/10^-R39)))</f>
        <v>41.026312860661434</v>
      </c>
      <c r="J39" s="146">
        <f t="shared" si="4"/>
        <v>84.394250513347018</v>
      </c>
      <c r="K39" s="147">
        <v>9.8800000000000008</v>
      </c>
      <c r="O39" s="228" t="s">
        <v>5565</v>
      </c>
      <c r="P39" s="229" t="str">
        <f>IF(VLOOKUP($A39,'I-Ligands'!$A:$G,3,FALSE)="","",VLOOKUP($A39,'I-Ligands'!$A:$G,3,FALSE))</f>
        <v>Vasopressin</v>
      </c>
      <c r="Q39" s="230" t="str">
        <f>IF(VLOOKUP($A39,'I-Ligands'!$A:$G,4,FALSE)="","",VLOOKUP($A39,'I-Ligands'!$A:$G,4,FALSE))</f>
        <v>CYFQNCPRG-NH2</v>
      </c>
      <c r="R39" s="231">
        <v>41.1</v>
      </c>
      <c r="S39" s="232">
        <v>6.48</v>
      </c>
      <c r="T39" s="240">
        <f t="shared" si="5"/>
        <v>6.3425925925925926</v>
      </c>
    </row>
    <row r="40" spans="1:20" ht="18" x14ac:dyDescent="0.25">
      <c r="A40" s="12" t="s">
        <v>222</v>
      </c>
      <c r="B40" s="9" t="str">
        <f>IF(VLOOKUP($A40,'I-Ligands'!$A:$G,5,FALSE)="","",VLOOKUP($A40,'I-Ligands'!$A:$G,5,FALSE))</f>
        <v>Guide to Pharmacology</v>
      </c>
      <c r="C40" s="235">
        <f>IF(VLOOKUP($A40,'I-Ligands'!$A:$G,6,FALSE)="","",VLOOKUP($A40,'I-Ligands'!$A:$G,6,FALSE))</f>
        <v>2098</v>
      </c>
      <c r="D40" s="9" t="str">
        <f>IF(VLOOKUP($A40,'I-Ligands'!$A:$G,7,FALSE)="","",VLOOKUP($A40,'I-Ligands'!$A:$G,7,FALSE))</f>
        <v>Phys</v>
      </c>
      <c r="E40" s="20"/>
      <c r="F40" s="19"/>
      <c r="G40" s="19">
        <f t="shared" si="3"/>
        <v>1</v>
      </c>
      <c r="H40" s="19"/>
      <c r="I40" s="8">
        <f t="array" ref="I40">_xlfn.IFS(R40=0,0,R40&gt;0,(LOG(0.01*J40/10^-R40)))</f>
        <v>39.813443934472112</v>
      </c>
      <c r="J40" s="146">
        <f t="shared" si="4"/>
        <v>81.930184804928132</v>
      </c>
      <c r="K40" s="147">
        <v>9.89</v>
      </c>
      <c r="O40" s="228" t="s">
        <v>5566</v>
      </c>
      <c r="P40" s="229" t="str">
        <f>IF(VLOOKUP($A40,'I-Ligands'!$A:$G,3,FALSE)="","",VLOOKUP($A40,'I-Ligands'!$A:$G,3,FALSE))</f>
        <v>Substance P</v>
      </c>
      <c r="Q40" s="230" t="str">
        <f>IF(VLOOKUP($A40,'I-Ligands'!$A:$G,4,FALSE)="","",VLOOKUP($A40,'I-Ligands'!$A:$G,4,FALSE))</f>
        <v>RPKPQQFFGLM-NH2</v>
      </c>
      <c r="R40" s="231">
        <v>39.9</v>
      </c>
      <c r="S40" s="232">
        <v>6.77</v>
      </c>
      <c r="T40" s="240">
        <f t="shared" si="5"/>
        <v>5.8936484490398824</v>
      </c>
    </row>
    <row r="41" spans="1:20" ht="18" x14ac:dyDescent="0.25">
      <c r="A41" s="12" t="s">
        <v>113</v>
      </c>
      <c r="B41" s="9" t="str">
        <f>IF(VLOOKUP($A41,'I-Ligands'!$A:$G,5,FALSE)="","",VLOOKUP($A41,'I-Ligands'!$A:$G,5,FALSE))</f>
        <v>Guide to Pharmacology</v>
      </c>
      <c r="C41" s="235">
        <f>IF(VLOOKUP($A41,'I-Ligands'!$A:$G,6,FALSE)="","",VLOOKUP($A41,'I-Ligands'!$A:$G,6,FALSE))</f>
        <v>989</v>
      </c>
      <c r="D41" s="9" t="str">
        <f>IF(VLOOKUP($A41,'I-Ligands'!$A:$G,7,FALSE)="","",VLOOKUP($A41,'I-Ligands'!$A:$G,7,FALSE))</f>
        <v>Phys</v>
      </c>
      <c r="E41" s="20"/>
      <c r="F41" s="19"/>
      <c r="G41" s="19">
        <f t="shared" si="3"/>
        <v>1</v>
      </c>
      <c r="H41" s="19"/>
      <c r="I41" s="8">
        <f t="array" ref="I41">_xlfn.IFS(R41=0,0,R41&gt;0,(LOG(0.01*J41/10^-R41)))</f>
        <v>29.485227488102577</v>
      </c>
      <c r="J41" s="146">
        <f t="shared" si="4"/>
        <v>60.985626283367552</v>
      </c>
      <c r="K41" s="147">
        <v>9.9</v>
      </c>
      <c r="O41" s="228" t="s">
        <v>5567</v>
      </c>
      <c r="P41" s="229" t="str">
        <f>IF(VLOOKUP($A41,'I-Ligands'!$A:$G,3,FALSE)="","",VLOOKUP($A41,'I-Ligands'!$A:$G,3,FALSE))</f>
        <v>Endothelin-1</v>
      </c>
      <c r="Q41" s="230" t="str">
        <f>IF(VLOOKUP($A41,'I-Ligands'!$A:$G,4,FALSE)="","",VLOOKUP($A41,'I-Ligands'!$A:$G,4,FALSE))</f>
        <v>CSCSSLMDKECVYFCHLDIIW</v>
      </c>
      <c r="R41" s="231">
        <v>29.7</v>
      </c>
      <c r="S41" s="232">
        <v>4.76</v>
      </c>
      <c r="T41" s="240">
        <f t="shared" si="5"/>
        <v>6.2394957983193278</v>
      </c>
    </row>
    <row r="42" spans="1:20" ht="18" x14ac:dyDescent="0.25">
      <c r="A42" s="12" t="s">
        <v>225</v>
      </c>
      <c r="B42" s="9" t="str">
        <f>IF(VLOOKUP($A42,'I-Ligands'!$A:$G,5,FALSE)="","",VLOOKUP($A42,'I-Ligands'!$A:$G,5,FALSE))</f>
        <v>Guide to Pharmacology</v>
      </c>
      <c r="C42" s="235">
        <f>IF(VLOOKUP($A42,'I-Ligands'!$A:$G,6,FALSE)="","",VLOOKUP($A42,'I-Ligands'!$A:$G,6,FALSE))</f>
        <v>2139</v>
      </c>
      <c r="D42" s="9" t="str">
        <f>IF(VLOOKUP($A42,'I-Ligands'!$A:$G,7,FALSE)="","",VLOOKUP($A42,'I-Ligands'!$A:$G,7,FALSE))</f>
        <v>Phys</v>
      </c>
      <c r="E42" s="20"/>
      <c r="F42" s="19"/>
      <c r="G42" s="19">
        <f t="shared" si="3"/>
        <v>1</v>
      </c>
      <c r="H42" s="19"/>
      <c r="I42" s="8">
        <f t="array" ref="I42">_xlfn.IFS(R42=0,0,R42&gt;0,(LOG(0.01*J42/10^-R42)))</f>
        <v>46.378989019340253</v>
      </c>
      <c r="J42" s="146">
        <f t="shared" si="4"/>
        <v>95.277207392197113</v>
      </c>
      <c r="K42" s="147">
        <v>9.91</v>
      </c>
      <c r="O42" s="228" t="s">
        <v>5568</v>
      </c>
      <c r="P42" s="229" t="str">
        <f>IF(VLOOKUP($A42,'I-Ligands'!$A:$G,3,FALSE)="","",VLOOKUP($A42,'I-Ligands'!$A:$G,3,FALSE))</f>
        <v>TRH</v>
      </c>
      <c r="Q42" s="230" t="str">
        <f>IF(VLOOKUP($A42,'I-Ligands'!$A:$G,4,FALSE)="","",VLOOKUP($A42,'I-Ligands'!$A:$G,4,FALSE))</f>
        <v>Thyrotropin releasing hormone</v>
      </c>
      <c r="R42" s="231">
        <v>46.4</v>
      </c>
      <c r="S42" s="232">
        <v>7.81</v>
      </c>
      <c r="T42" s="240">
        <f t="shared" si="5"/>
        <v>5.9411011523687582</v>
      </c>
    </row>
    <row r="43" spans="1:20" ht="18" x14ac:dyDescent="0.25">
      <c r="A43" s="12" t="s">
        <v>223</v>
      </c>
      <c r="B43" s="9" t="str">
        <f>IF(VLOOKUP($A43,'I-Ligands'!$A:$G,5,FALSE)="","",VLOOKUP($A43,'I-Ligands'!$A:$G,5,FALSE))</f>
        <v>Guide to Pharmacology</v>
      </c>
      <c r="C43" s="235">
        <f>IF(VLOOKUP($A43,'I-Ligands'!$A:$G,6,FALSE)="","",VLOOKUP($A43,'I-Ligands'!$A:$G,6,FALSE))</f>
        <v>2090</v>
      </c>
      <c r="D43" s="9" t="str">
        <f>IF(VLOOKUP($A43,'I-Ligands'!$A:$G,7,FALSE)="","",VLOOKUP($A43,'I-Ligands'!$A:$G,7,FALSE))</f>
        <v>Phys</v>
      </c>
      <c r="E43" s="20"/>
      <c r="F43" s="19"/>
      <c r="G43" s="19">
        <f t="shared" si="3"/>
        <v>1</v>
      </c>
      <c r="H43" s="19"/>
      <c r="I43" s="8">
        <f t="array" ref="I43">_xlfn.IFS(R43=0,0,R43&gt;0,(LOG(0.01*J43/10^-R43)))</f>
        <v>32.121673561116474</v>
      </c>
      <c r="J43" s="146">
        <f t="shared" si="4"/>
        <v>66.324435318275135</v>
      </c>
      <c r="K43" s="147">
        <v>10</v>
      </c>
      <c r="O43" s="228" t="s">
        <v>5569</v>
      </c>
      <c r="P43" s="229" t="str">
        <f>IF(VLOOKUP($A43,'I-Ligands'!$A:$G,3,FALSE)="","",VLOOKUP($A43,'I-Ligands'!$A:$G,3,FALSE))</f>
        <v>Neurokinin B</v>
      </c>
      <c r="Q43" s="230" t="str">
        <f>IF(VLOOKUP($A43,'I-Ligands'!$A:$G,4,FALSE)="","",VLOOKUP($A43,'I-Ligands'!$A:$G,4,FALSE))</f>
        <v>DMHDFFVGLM-NH2</v>
      </c>
      <c r="R43" s="231">
        <v>32.299999999999997</v>
      </c>
      <c r="S43" s="232">
        <v>6.92</v>
      </c>
      <c r="T43" s="240">
        <f t="shared" si="5"/>
        <v>4.6676300578034677</v>
      </c>
    </row>
    <row r="44" spans="1:20" x14ac:dyDescent="0.2">
      <c r="A44" s="12" t="s">
        <v>171</v>
      </c>
      <c r="B44" s="9" t="str">
        <f>IF(VLOOKUP($A44,'I-Ligands'!$A:$G,5,FALSE)="","",VLOOKUP($A44,'I-Ligands'!$A:$G,5,FALSE))</f>
        <v>Guide to Pharmacology</v>
      </c>
      <c r="C44" s="235">
        <f>IF(VLOOKUP($A44,'I-Ligands'!$A:$G,6,FALSE)="","",VLOOKUP($A44,'I-Ligands'!$A:$G,6,FALSE))</f>
        <v>1458</v>
      </c>
      <c r="D44" s="9" t="str">
        <f>IF(VLOOKUP($A44,'I-Ligands'!$A:$G,7,FALSE)="","",VLOOKUP($A44,'I-Ligands'!$A:$G,7,FALSE))</f>
        <v>Phys</v>
      </c>
      <c r="E44" s="20"/>
      <c r="F44" s="19"/>
      <c r="G44" s="19">
        <f t="shared" si="3"/>
        <v>1</v>
      </c>
      <c r="H44" s="19"/>
      <c r="I44" s="8">
        <f t="array" ref="I44">_xlfn.IFS(R44=0,0,R44&gt;0,(LOG(0.01*J44/10^-R44)))</f>
        <v>45.2685692407982</v>
      </c>
      <c r="J44" s="146">
        <f t="shared" si="4"/>
        <v>93.01848049281314</v>
      </c>
      <c r="K44" s="147">
        <v>10.029999999999999</v>
      </c>
      <c r="O44" s="228" t="s">
        <v>1743</v>
      </c>
      <c r="P44" s="229" t="str">
        <f>IF(VLOOKUP($A44,'I-Ligands'!$A:$G,3,FALSE)="","",VLOOKUP($A44,'I-Ligands'!$A:$G,3,FALSE))</f>
        <v>Motilin</v>
      </c>
      <c r="Q44" s="230" t="str">
        <f>IF(VLOOKUP($A44,'I-Ligands'!$A:$G,4,FALSE)="","",VLOOKUP($A44,'I-Ligands'!$A:$G,4,FALSE))</f>
        <v>FVPIFTYGELQRMQEKERNKGQ</v>
      </c>
      <c r="R44" s="231">
        <v>45.3</v>
      </c>
      <c r="S44" s="232">
        <v>2.72</v>
      </c>
      <c r="T44" s="240">
        <f t="shared" si="5"/>
        <v>16.65441176470588</v>
      </c>
    </row>
    <row r="45" spans="1:20" x14ac:dyDescent="0.2">
      <c r="A45" s="12" t="s">
        <v>226</v>
      </c>
      <c r="B45" s="9" t="str">
        <f>IF(VLOOKUP($A45,'I-Ligands'!$A:$G,5,FALSE)="","",VLOOKUP($A45,'I-Ligands'!$A:$G,5,FALSE))</f>
        <v>Guide to Pharmacology</v>
      </c>
      <c r="C45" s="235">
        <f>IF(VLOOKUP($A45,'I-Ligands'!$A:$G,6,FALSE)="","",VLOOKUP($A45,'I-Ligands'!$A:$G,6,FALSE))</f>
        <v>2153</v>
      </c>
      <c r="D45" s="9" t="str">
        <f>IF(VLOOKUP($A45,'I-Ligands'!$A:$G,7,FALSE)="","",VLOOKUP($A45,'I-Ligands'!$A:$G,7,FALSE))</f>
        <v>Phys</v>
      </c>
      <c r="E45" s="20"/>
      <c r="F45" s="19"/>
      <c r="G45" s="19">
        <f t="shared" si="3"/>
        <v>1</v>
      </c>
      <c r="H45" s="19"/>
      <c r="I45" s="8">
        <f t="array" ref="I45">_xlfn.IFS(R45=0,0,R45&gt;0,(LOG(0.01*J45/10^-R45)))</f>
        <v>10.457794017572024</v>
      </c>
      <c r="J45" s="146">
        <f t="shared" si="4"/>
        <v>22.792607802874741</v>
      </c>
      <c r="K45" s="147">
        <v>10.130000000000001</v>
      </c>
      <c r="O45" s="228" t="s">
        <v>2536</v>
      </c>
      <c r="P45" s="229" t="str">
        <f>IF(VLOOKUP($A45,'I-Ligands'!$A:$G,3,FALSE)="","",VLOOKUP($A45,'I-Ligands'!$A:$G,3,FALSE))</f>
        <v>Urotensin II</v>
      </c>
      <c r="Q45" s="230" t="str">
        <f>IF(VLOOKUP($A45,'I-Ligands'!$A:$G,4,FALSE)="","",VLOOKUP($A45,'I-Ligands'!$A:$G,4,FALSE))</f>
        <v>ETPDCFWKYCV</v>
      </c>
      <c r="R45" s="231">
        <v>11.1</v>
      </c>
      <c r="S45" s="232">
        <v>6.81</v>
      </c>
      <c r="T45" s="240">
        <f t="shared" si="5"/>
        <v>1.6299559471365639</v>
      </c>
    </row>
    <row r="46" spans="1:20" ht="18" x14ac:dyDescent="0.25">
      <c r="A46" s="12" t="s">
        <v>54</v>
      </c>
      <c r="B46" s="9" t="str">
        <f>IF(VLOOKUP($A46,'I-Ligands'!$A:$G,5,FALSE)="","",VLOOKUP($A46,'I-Ligands'!$A:$G,5,FALSE))</f>
        <v>Guide to Pharmacology</v>
      </c>
      <c r="C46" s="235">
        <f>IF(VLOOKUP($A46,'I-Ligands'!$A:$G,6,FALSE)="","",VLOOKUP($A46,'I-Ligands'!$A:$G,6,FALSE))</f>
        <v>650</v>
      </c>
      <c r="D46" s="9" t="str">
        <f>IF(VLOOKUP($A46,'I-Ligands'!$A:$G,7,FALSE)="","",VLOOKUP($A46,'I-Ligands'!$A:$G,7,FALSE))</f>
        <v>Phys</v>
      </c>
      <c r="E46" s="20"/>
      <c r="F46" s="19"/>
      <c r="G46" s="19">
        <f t="shared" si="3"/>
        <v>1</v>
      </c>
      <c r="H46" s="19"/>
      <c r="I46" s="8">
        <f t="array" ref="I46">_xlfn.IFS(R46=0,0,R46&gt;0,(LOG(0.01*J46/10^-R46)))</f>
        <v>30.60102175528581</v>
      </c>
      <c r="J46" s="146">
        <f t="shared" si="4"/>
        <v>63.244353182751539</v>
      </c>
      <c r="K46" s="147">
        <v>10.32</v>
      </c>
      <c r="O46" s="228" t="s">
        <v>5570</v>
      </c>
      <c r="P46" s="229" t="str">
        <f>IF(VLOOKUP($A46,'I-Ligands'!$A:$G,3,FALSE)="","",VLOOKUP($A46,'I-Ligands'!$A:$G,3,FALSE))</f>
        <v>Lysyl-Bradykinin</v>
      </c>
      <c r="Q46" s="230" t="str">
        <f>IF(VLOOKUP($A46,'I-Ligands'!$A:$G,4,FALSE)="","",VLOOKUP($A46,'I-Ligands'!$A:$G,4,FALSE))</f>
        <v>KRPPGFSPFR</v>
      </c>
      <c r="R46" s="231">
        <v>30.8</v>
      </c>
      <c r="S46" s="232">
        <v>4.8</v>
      </c>
      <c r="T46" s="240">
        <f t="shared" si="5"/>
        <v>6.416666666666667</v>
      </c>
    </row>
    <row r="47" spans="1:20" ht="18" x14ac:dyDescent="0.25">
      <c r="A47" s="12" t="s">
        <v>50</v>
      </c>
      <c r="B47" s="9" t="str">
        <f>IF(VLOOKUP($A47,'I-Ligands'!$A:$G,5,FALSE)="","",VLOOKUP($A47,'I-Ligands'!$A:$G,5,FALSE))</f>
        <v>Guide to Pharmacology</v>
      </c>
      <c r="C47" s="235">
        <f>IF(VLOOKUP($A47,'I-Ligands'!$A:$G,6,FALSE)="","",VLOOKUP($A47,'I-Ligands'!$A:$G,6,FALSE))</f>
        <v>616</v>
      </c>
      <c r="D47" s="9" t="str">
        <f>IF(VLOOKUP($A47,'I-Ligands'!$A:$G,7,FALSE)="","",VLOOKUP($A47,'I-Ligands'!$A:$G,7,FALSE))</f>
        <v>Phys</v>
      </c>
      <c r="E47" s="20"/>
      <c r="F47" s="19"/>
      <c r="G47" s="19">
        <f t="shared" si="3"/>
        <v>1</v>
      </c>
      <c r="H47" s="19"/>
      <c r="I47" s="8">
        <f t="array" ref="I47">_xlfn.IFS(R47=0,0,R47&gt;0,(LOG(0.01*J47/10^-R47)))</f>
        <v>38.094534401697082</v>
      </c>
      <c r="J47" s="146">
        <f t="shared" si="4"/>
        <v>78.439425051334709</v>
      </c>
      <c r="K47" s="147">
        <v>10.36</v>
      </c>
      <c r="O47" s="228" t="s">
        <v>5571</v>
      </c>
      <c r="P47" s="229" t="str">
        <f>IF(VLOOKUP($A47,'I-Ligands'!$A:$G,3,FALSE)="","",VLOOKUP($A47,'I-Ligands'!$A:$G,3,FALSE))</f>
        <v>Bombesin</v>
      </c>
      <c r="Q47" s="230" t="str">
        <f>IF(VLOOKUP($A47,'I-Ligands'!$A:$G,4,FALSE)="","",VLOOKUP($A47,'I-Ligands'!$A:$G,4,FALSE))</f>
        <v>Pyr-QRLGNQWAVGHLM-NH2</v>
      </c>
      <c r="R47" s="231">
        <v>38.200000000000003</v>
      </c>
      <c r="S47" s="232">
        <v>12.09</v>
      </c>
      <c r="T47" s="240">
        <f t="shared" si="5"/>
        <v>3.1596360628618694</v>
      </c>
    </row>
    <row r="48" spans="1:20" ht="18" x14ac:dyDescent="0.25">
      <c r="A48" s="12" t="s">
        <v>112</v>
      </c>
      <c r="B48" s="9" t="str">
        <f>IF(VLOOKUP($A48,'I-Ligands'!$A:$G,5,FALSE)="","",VLOOKUP($A48,'I-Ligands'!$A:$G,5,FALSE))</f>
        <v>Guide to Pharmacology</v>
      </c>
      <c r="C48" s="235">
        <f>IF(VLOOKUP($A48,'I-Ligands'!$A:$G,6,FALSE)="","",VLOOKUP($A48,'I-Ligands'!$A:$G,6,FALSE))</f>
        <v>989</v>
      </c>
      <c r="D48" s="9" t="str">
        <f>IF(VLOOKUP($A48,'I-Ligands'!$A:$G,7,FALSE)="","",VLOOKUP($A48,'I-Ligands'!$A:$G,7,FALSE))</f>
        <v>Phys</v>
      </c>
      <c r="E48" s="20"/>
      <c r="F48" s="19"/>
      <c r="G48" s="19">
        <f t="shared" si="3"/>
        <v>1</v>
      </c>
      <c r="H48" s="19"/>
      <c r="I48" s="8">
        <f t="array" ref="I48">_xlfn.IFS(R48=0,0,R48&gt;0,(LOG(0.01*J48/10^-R48)))</f>
        <v>41.329471379906266</v>
      </c>
      <c r="J48" s="146">
        <f t="shared" si="4"/>
        <v>85.010266940451743</v>
      </c>
      <c r="K48" s="147">
        <v>10.39</v>
      </c>
      <c r="O48" s="228" t="s">
        <v>5572</v>
      </c>
      <c r="P48" s="229" t="str">
        <f>IF(VLOOKUP($A48,'I-Ligands'!$A:$G,3,FALSE)="","",VLOOKUP($A48,'I-Ligands'!$A:$G,3,FALSE))</f>
        <v>Endothelin-1</v>
      </c>
      <c r="Q48" s="230" t="str">
        <f>IF(VLOOKUP($A48,'I-Ligands'!$A:$G,4,FALSE)="","",VLOOKUP($A48,'I-Ligands'!$A:$G,4,FALSE))</f>
        <v>CSCSSLMDKECVYFCHLDIIW</v>
      </c>
      <c r="R48" s="231">
        <v>41.4</v>
      </c>
      <c r="S48" s="232">
        <v>7.69</v>
      </c>
      <c r="T48" s="240">
        <f t="shared" si="5"/>
        <v>5.3836150845253572</v>
      </c>
    </row>
    <row r="49" spans="1:20" x14ac:dyDescent="0.2">
      <c r="A49" s="12" t="s">
        <v>125</v>
      </c>
      <c r="B49" s="9" t="str">
        <f>IF(VLOOKUP($A49,'I-Ligands'!$A:$G,5,FALSE)="","",VLOOKUP($A49,'I-Ligands'!$A:$G,5,FALSE))</f>
        <v>Guide to Pharmacology</v>
      </c>
      <c r="C49" s="235">
        <f>IF(VLOOKUP($A49,'I-Ligands'!$A:$G,6,FALSE)="","",VLOOKUP($A49,'I-Ligands'!$A:$G,6,FALSE))</f>
        <v>5867</v>
      </c>
      <c r="D49" s="9" t="str">
        <f>IF(VLOOKUP($A49,'I-Ligands'!$A:$G,7,FALSE)="","",VLOOKUP($A49,'I-Ligands'!$A:$G,7,FALSE))</f>
        <v>Surr</v>
      </c>
      <c r="E49" s="20"/>
      <c r="F49" s="19"/>
      <c r="G49" s="19">
        <f t="shared" si="3"/>
        <v>1</v>
      </c>
      <c r="H49" s="19"/>
      <c r="I49" s="8">
        <f t="array" ref="I49">_xlfn.IFS(R49=0,0,R49&gt;0,(LOG(0.01*J49/10^-R49)))</f>
        <v>4.4448647986083349</v>
      </c>
      <c r="J49" s="146">
        <f t="shared" si="4"/>
        <v>11.08829568788501</v>
      </c>
      <c r="K49" s="147">
        <v>10.44</v>
      </c>
      <c r="O49" s="228" t="s">
        <v>126</v>
      </c>
      <c r="P49" s="229" t="str">
        <f>IF(VLOOKUP($A49,'I-Ligands'!$A:$G,3,FALSE)="","",VLOOKUP($A49,'I-Ligands'!$A:$G,3,FALSE))</f>
        <v>MK-0677</v>
      </c>
      <c r="Q49" s="230" t="str">
        <f>IF(VLOOKUP($A49,'I-Ligands'!$A:$G,4,FALSE)="","",VLOOKUP($A49,'I-Ligands'!$A:$G,4,FALSE))</f>
        <v>MK 0677</v>
      </c>
      <c r="R49" s="231">
        <v>5.4</v>
      </c>
      <c r="S49" s="232">
        <v>2.0499999999999998</v>
      </c>
      <c r="T49" s="240">
        <f t="shared" si="5"/>
        <v>2.6341463414634152</v>
      </c>
    </row>
    <row r="50" spans="1:20" ht="18" x14ac:dyDescent="0.25">
      <c r="A50" s="12" t="s">
        <v>81</v>
      </c>
      <c r="B50" s="9" t="str">
        <f>IF(VLOOKUP($A50,'I-Ligands'!$A:$G,5,FALSE)="","",VLOOKUP($A50,'I-Ligands'!$A:$G,5,FALSE))</f>
        <v>Guide to Pharmacology</v>
      </c>
      <c r="C50" s="235">
        <f>IF(VLOOKUP($A50,'I-Ligands'!$A:$G,6,FALSE)="","",VLOOKUP($A50,'I-Ligands'!$A:$G,6,FALSE))</f>
        <v>864</v>
      </c>
      <c r="D50" s="9" t="str">
        <f>IF(VLOOKUP($A50,'I-Ligands'!$A:$G,7,FALSE)="","",VLOOKUP($A50,'I-Ligands'!$A:$G,7,FALSE))</f>
        <v>Phys</v>
      </c>
      <c r="E50" s="20"/>
      <c r="F50" s="19"/>
      <c r="G50" s="19">
        <f t="shared" si="3"/>
        <v>1</v>
      </c>
      <c r="H50" s="19"/>
      <c r="I50" s="8">
        <f t="array" ref="I50">_xlfn.IFS(R50=0,0,R50&gt;0,(LOG(0.01*J50/10^-R50)))</f>
        <v>34.451547137578146</v>
      </c>
      <c r="J50" s="146">
        <f t="shared" si="4"/>
        <v>71.047227926078023</v>
      </c>
      <c r="K50" s="147">
        <v>10.48</v>
      </c>
      <c r="O50" s="228" t="s">
        <v>5573</v>
      </c>
      <c r="P50" s="229" t="str">
        <f>IF(VLOOKUP($A50,'I-Ligands'!$A:$G,3,FALSE)="","",VLOOKUP($A50,'I-Ligands'!$A:$G,3,FALSE))</f>
        <v>CCK-Octapeptide</v>
      </c>
      <c r="Q50" s="230" t="str">
        <f>IF(VLOOKUP($A50,'I-Ligands'!$A:$G,4,FALSE)="","",VLOOKUP($A50,'I-Ligands'!$A:$G,4,FALSE))</f>
        <v>DY(SO3H)MGWMDF-NH2</v>
      </c>
      <c r="R50" s="231">
        <v>34.6</v>
      </c>
      <c r="S50" s="232">
        <v>5.37</v>
      </c>
      <c r="T50" s="240">
        <f t="shared" si="5"/>
        <v>6.4432029795158288</v>
      </c>
    </row>
    <row r="51" spans="1:20" ht="18" x14ac:dyDescent="0.25">
      <c r="A51" s="12" t="s">
        <v>43</v>
      </c>
      <c r="B51" s="9" t="str">
        <f>IF(VLOOKUP($A51,'I-Ligands'!$A:$G,5,FALSE)="","",VLOOKUP($A51,'I-Ligands'!$A:$G,5,FALSE))</f>
        <v>Guide to Pharmacology</v>
      </c>
      <c r="C51" s="235">
        <f>IF(VLOOKUP($A51,'I-Ligands'!$A:$G,6,FALSE)="","",VLOOKUP($A51,'I-Ligands'!$A:$G,6,FALSE))</f>
        <v>2504</v>
      </c>
      <c r="D51" s="9" t="str">
        <f>IF(VLOOKUP($A51,'I-Ligands'!$A:$G,7,FALSE)="","",VLOOKUP($A51,'I-Ligands'!$A:$G,7,FALSE))</f>
        <v>Phys</v>
      </c>
      <c r="E51" s="20"/>
      <c r="F51" s="19"/>
      <c r="G51" s="19">
        <f t="shared" si="3"/>
        <v>1</v>
      </c>
      <c r="H51" s="19"/>
      <c r="I51" s="8">
        <f t="array" ref="I51">_xlfn.IFS(R51=0,0,R51&gt;0,(LOG(0.01*J51/10^-R51)))</f>
        <v>32.425688638853309</v>
      </c>
      <c r="J51" s="146">
        <f t="shared" si="4"/>
        <v>66.940451745379875</v>
      </c>
      <c r="K51" s="147">
        <v>10.48</v>
      </c>
      <c r="O51" s="228" t="s">
        <v>5574</v>
      </c>
      <c r="P51" s="229" t="str">
        <f>IF(VLOOKUP($A51,'I-Ligands'!$A:$G,3,FALSE)="","",VLOOKUP($A51,'I-Ligands'!$A:$G,3,FALSE))</f>
        <v>Angiotensin II</v>
      </c>
      <c r="Q51" s="230" t="str">
        <f>IF(VLOOKUP($A51,'I-Ligands'!$A:$G,4,FALSE)="","",VLOOKUP($A51,'I-Ligands'!$A:$G,4,FALSE))</f>
        <v>DRVYIHPF</v>
      </c>
      <c r="R51" s="231">
        <v>32.6</v>
      </c>
      <c r="S51" s="232">
        <v>2.4500000000000002</v>
      </c>
      <c r="T51" s="240">
        <f t="shared" si="5"/>
        <v>13.306122448979592</v>
      </c>
    </row>
    <row r="52" spans="1:20" ht="18" x14ac:dyDescent="0.25">
      <c r="A52" s="12" t="s">
        <v>228</v>
      </c>
      <c r="B52" s="9" t="str">
        <f>IF(VLOOKUP($A52,'I-Ligands'!$A:$G,5,FALSE)="","",VLOOKUP($A52,'I-Ligands'!$A:$G,5,FALSE))</f>
        <v>Guide to Pharmacology</v>
      </c>
      <c r="C52" s="235">
        <f>IF(VLOOKUP($A52,'I-Ligands'!$A:$G,6,FALSE)="","",VLOOKUP($A52,'I-Ligands'!$A:$G,6,FALSE))</f>
        <v>2168</v>
      </c>
      <c r="D52" s="9" t="str">
        <f>IF(VLOOKUP($A52,'I-Ligands'!$A:$G,7,FALSE)="","",VLOOKUP($A52,'I-Ligands'!$A:$G,7,FALSE))</f>
        <v>Phys</v>
      </c>
      <c r="E52" s="20"/>
      <c r="F52" s="19"/>
      <c r="G52" s="19">
        <f t="shared" si="3"/>
        <v>1</v>
      </c>
      <c r="H52" s="19"/>
      <c r="I52" s="8">
        <f t="array" ref="I52">_xlfn.IFS(R52=0,0,R52&gt;0,(LOG(0.01*J52/10^-R52)))</f>
        <v>34.04649714484151</v>
      </c>
      <c r="J52" s="146">
        <f t="shared" si="4"/>
        <v>70.225872689938399</v>
      </c>
      <c r="K52" s="147">
        <v>10.59</v>
      </c>
      <c r="O52" s="228" t="s">
        <v>5575</v>
      </c>
      <c r="P52" s="229" t="str">
        <f>IF(VLOOKUP($A52,'I-Ligands'!$A:$G,3,FALSE)="","",VLOOKUP($A52,'I-Ligands'!$A:$G,3,FALSE))</f>
        <v>Vasopressin</v>
      </c>
      <c r="Q52" s="230" t="str">
        <f>IF(VLOOKUP($A52,'I-Ligands'!$A:$G,4,FALSE)="","",VLOOKUP($A52,'I-Ligands'!$A:$G,4,FALSE))</f>
        <v>CYFQNCPRG-NH2</v>
      </c>
      <c r="R52" s="231">
        <v>34.200000000000003</v>
      </c>
      <c r="S52" s="232">
        <v>4.55</v>
      </c>
      <c r="T52" s="240">
        <f t="shared" si="5"/>
        <v>7.5164835164835173</v>
      </c>
    </row>
    <row r="53" spans="1:20" ht="18" x14ac:dyDescent="0.25">
      <c r="A53" s="12" t="s">
        <v>80</v>
      </c>
      <c r="B53" s="9" t="str">
        <f>IF(VLOOKUP($A53,'I-Ligands'!$A:$G,5,FALSE)="","",VLOOKUP($A53,'I-Ligands'!$A:$G,5,FALSE))</f>
        <v>Guide to Pharmacology</v>
      </c>
      <c r="C53" s="235">
        <f>IF(VLOOKUP($A53,'I-Ligands'!$A:$G,6,FALSE)="","",VLOOKUP($A53,'I-Ligands'!$A:$G,6,FALSE))</f>
        <v>864</v>
      </c>
      <c r="D53" s="9" t="str">
        <f>IF(VLOOKUP($A53,'I-Ligands'!$A:$G,7,FALSE)="","",VLOOKUP($A53,'I-Ligands'!$A:$G,7,FALSE))</f>
        <v>Phys</v>
      </c>
      <c r="E53" s="20"/>
      <c r="F53" s="19"/>
      <c r="G53" s="19">
        <f t="shared" si="3"/>
        <v>1</v>
      </c>
      <c r="H53" s="19"/>
      <c r="I53" s="8">
        <f t="array" ref="I53">_xlfn.IFS(R53=0,0,R53&gt;0,(LOG(0.01*J53/10^-R53)))</f>
        <v>47.186413037419463</v>
      </c>
      <c r="J53" s="146">
        <f t="shared" si="4"/>
        <v>96.919917864476375</v>
      </c>
      <c r="K53" s="147">
        <v>10.83</v>
      </c>
      <c r="O53" s="228" t="s">
        <v>5576</v>
      </c>
      <c r="P53" s="229" t="str">
        <f>IF(VLOOKUP($A53,'I-Ligands'!$A:$G,3,FALSE)="","",VLOOKUP($A53,'I-Ligands'!$A:$G,3,FALSE))</f>
        <v>CCK-Octapeptide</v>
      </c>
      <c r="Q53" s="230" t="str">
        <f>IF(VLOOKUP($A53,'I-Ligands'!$A:$G,4,FALSE)="","",VLOOKUP($A53,'I-Ligands'!$A:$G,4,FALSE))</f>
        <v>DY(SO3H)MGWMDF-NH2</v>
      </c>
      <c r="R53" s="231">
        <v>47.2</v>
      </c>
      <c r="S53" s="232">
        <v>5.39</v>
      </c>
      <c r="T53" s="240">
        <f t="shared" si="5"/>
        <v>8.7569573283859015</v>
      </c>
    </row>
    <row r="54" spans="1:20" ht="18" x14ac:dyDescent="0.25">
      <c r="A54" s="12" t="s">
        <v>51</v>
      </c>
      <c r="B54" s="9" t="str">
        <f>IF(VLOOKUP($A54,'I-Ligands'!$A:$G,5,FALSE)="","",VLOOKUP($A54,'I-Ligands'!$A:$G,5,FALSE))</f>
        <v>Guide to Pharmacology</v>
      </c>
      <c r="C54" s="235">
        <f>IF(VLOOKUP($A54,'I-Ligands'!$A:$G,6,FALSE)="","",VLOOKUP($A54,'I-Ligands'!$A:$G,6,FALSE))</f>
        <v>613</v>
      </c>
      <c r="D54" s="9" t="str">
        <f>IF(VLOOKUP($A54,'I-Ligands'!$A:$G,7,FALSE)="","",VLOOKUP($A54,'I-Ligands'!$A:$G,7,FALSE))</f>
        <v>Phys</v>
      </c>
      <c r="E54" s="20"/>
      <c r="F54" s="19"/>
      <c r="G54" s="19">
        <f t="shared" si="3"/>
        <v>1</v>
      </c>
      <c r="H54" s="19"/>
      <c r="I54" s="8">
        <f t="array" ref="I54">_xlfn.IFS(R54=0,0,R54&gt;0,(LOG(0.01*J54/10^-R54)))</f>
        <v>38.195669812753991</v>
      </c>
      <c r="J54" s="146">
        <f t="shared" si="4"/>
        <v>78.644763860369594</v>
      </c>
      <c r="K54" s="147">
        <v>10.84</v>
      </c>
      <c r="O54" s="228" t="s">
        <v>5577</v>
      </c>
      <c r="P54" s="229" t="str">
        <f>IF(VLOOKUP($A54,'I-Ligands'!$A:$G,3,FALSE)="","",VLOOKUP($A54,'I-Ligands'!$A:$G,3,FALSE))</f>
        <v>Neuromedin B</v>
      </c>
      <c r="Q54" s="230" t="str">
        <f>IF(VLOOKUP($A54,'I-Ligands'!$A:$G,4,FALSE)="","",VLOOKUP($A54,'I-Ligands'!$A:$G,4,FALSE))</f>
        <v>GNLWATGHFM-NH2</v>
      </c>
      <c r="R54" s="231">
        <v>38.299999999999997</v>
      </c>
      <c r="S54" s="232">
        <v>6.1</v>
      </c>
      <c r="T54" s="240">
        <f t="shared" si="5"/>
        <v>6.278688524590164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BE107"/>
  <sheetViews>
    <sheetView zoomScale="120" zoomScaleNormal="12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E8" sqref="E8"/>
    </sheetView>
  </sheetViews>
  <sheetFormatPr baseColWidth="10" defaultRowHeight="16" x14ac:dyDescent="0.2"/>
  <cols>
    <col min="1" max="1" width="13.33203125" style="28" bestFit="1" customWidth="1"/>
    <col min="2" max="2" width="9" style="22" customWidth="1"/>
    <col min="3" max="13" width="9" style="21" customWidth="1"/>
    <col min="14" max="14" width="8.6640625" style="27" customWidth="1"/>
    <col min="15" max="15" width="5.1640625" style="24" bestFit="1" customWidth="1"/>
    <col min="16" max="16" width="5.1640625" style="23" bestFit="1" customWidth="1"/>
    <col min="17" max="17" width="6.1640625" style="23" bestFit="1" customWidth="1"/>
    <col min="18" max="18" width="7.1640625" style="23" bestFit="1" customWidth="1"/>
    <col min="19" max="20" width="4.6640625" style="23" bestFit="1" customWidth="1"/>
    <col min="21" max="21" width="6.1640625" style="23" bestFit="1" customWidth="1"/>
    <col min="22" max="22" width="7.1640625" style="23" bestFit="1" customWidth="1"/>
    <col min="23" max="23" width="4.6640625" style="24" bestFit="1" customWidth="1"/>
    <col min="24" max="24" width="4.6640625" style="23" bestFit="1" customWidth="1"/>
    <col min="25" max="25" width="6.1640625" style="23" bestFit="1" customWidth="1"/>
    <col min="26" max="26" width="7.1640625" style="23" bestFit="1" customWidth="1"/>
    <col min="27" max="28" width="5.6640625" style="28" bestFit="1" customWidth="1"/>
    <col min="29" max="29" width="6.1640625" style="28" bestFit="1" customWidth="1"/>
    <col min="30" max="30" width="7.1640625" style="28" bestFit="1" customWidth="1"/>
    <col min="31" max="31" width="4.1640625" style="23" bestFit="1" customWidth="1"/>
    <col min="32" max="32" width="6.1640625" style="28" bestFit="1" customWidth="1"/>
    <col min="33" max="33" width="5.6640625" style="28" bestFit="1" customWidth="1"/>
    <col min="34" max="34" width="6.1640625" style="28" bestFit="1" customWidth="1"/>
    <col min="35" max="35" width="7.1640625" style="28" bestFit="1" customWidth="1"/>
    <col min="36" max="36" width="7.1640625" style="28" customWidth="1"/>
    <col min="37" max="38" width="5.83203125" style="28" bestFit="1" customWidth="1"/>
    <col min="39" max="39" width="6.1640625" style="28" bestFit="1" customWidth="1"/>
    <col min="40" max="40" width="7.1640625" style="28" bestFit="1" customWidth="1"/>
    <col min="41" max="41" width="3.83203125" style="23" bestFit="1" customWidth="1"/>
    <col min="42" max="45" width="8.83203125" style="23" bestFit="1" customWidth="1"/>
    <col min="46" max="46" width="7.1640625" style="23" customWidth="1"/>
    <col min="47" max="48" width="10.83203125" style="23"/>
    <col min="49" max="49" width="4.5" style="23" customWidth="1"/>
    <col min="50" max="50" width="4" style="23" customWidth="1"/>
    <col min="51" max="51" width="4" style="23" bestFit="1" customWidth="1"/>
    <col min="52" max="52" width="4.33203125" style="23" bestFit="1" customWidth="1"/>
    <col min="53" max="53" width="10.83203125" style="23"/>
    <col min="54" max="54" width="4.5" style="23" bestFit="1" customWidth="1"/>
    <col min="55" max="55" width="4.6640625" style="23" bestFit="1" customWidth="1"/>
    <col min="56" max="56" width="6.1640625" style="23" bestFit="1" customWidth="1"/>
    <col min="57" max="57" width="7.1640625" style="23" bestFit="1" customWidth="1"/>
    <col min="58" max="16384" width="10.83203125" style="23"/>
  </cols>
  <sheetData>
    <row r="1" spans="1:57" s="144" customFormat="1" ht="66" customHeight="1" x14ac:dyDescent="0.2">
      <c r="A1" s="139" t="s">
        <v>3</v>
      </c>
      <c r="B1" s="141" t="s">
        <v>2776</v>
      </c>
      <c r="C1" s="141" t="s">
        <v>2778</v>
      </c>
      <c r="D1" s="142" t="s">
        <v>2779</v>
      </c>
      <c r="E1" s="142" t="s">
        <v>2781</v>
      </c>
      <c r="F1" s="142" t="s">
        <v>2782</v>
      </c>
      <c r="G1" s="142" t="s">
        <v>2783</v>
      </c>
      <c r="H1" s="141" t="s">
        <v>2784</v>
      </c>
      <c r="I1" s="142" t="s">
        <v>2785</v>
      </c>
      <c r="J1" s="142" t="s">
        <v>2821</v>
      </c>
      <c r="K1" s="142" t="s">
        <v>2786</v>
      </c>
      <c r="L1" s="141" t="s">
        <v>2787</v>
      </c>
      <c r="M1" s="142" t="s">
        <v>2788</v>
      </c>
      <c r="N1" s="142"/>
      <c r="O1" s="70" t="s">
        <v>4505</v>
      </c>
      <c r="P1" s="65" t="s">
        <v>4506</v>
      </c>
      <c r="Q1" s="65" t="s">
        <v>4507</v>
      </c>
      <c r="R1" s="65" t="s">
        <v>4508</v>
      </c>
      <c r="S1" s="66" t="s">
        <v>4501</v>
      </c>
      <c r="T1" s="66" t="s">
        <v>4502</v>
      </c>
      <c r="U1" s="66" t="s">
        <v>4503</v>
      </c>
      <c r="V1" s="66" t="s">
        <v>4504</v>
      </c>
      <c r="W1" s="66" t="s">
        <v>4501</v>
      </c>
      <c r="X1" s="66" t="s">
        <v>4502</v>
      </c>
      <c r="Y1" s="66" t="s">
        <v>4503</v>
      </c>
      <c r="Z1" s="66" t="s">
        <v>4504</v>
      </c>
      <c r="AA1" s="66" t="s">
        <v>5262</v>
      </c>
      <c r="AB1" s="66" t="s">
        <v>5263</v>
      </c>
      <c r="AC1" s="65" t="s">
        <v>5264</v>
      </c>
      <c r="AD1" s="65" t="s">
        <v>5265</v>
      </c>
      <c r="AF1" s="66" t="s">
        <v>5273</v>
      </c>
      <c r="AG1" s="66" t="s">
        <v>5274</v>
      </c>
      <c r="AH1" s="65" t="s">
        <v>5275</v>
      </c>
      <c r="AI1" s="65" t="s">
        <v>5276</v>
      </c>
      <c r="AJ1" s="65"/>
      <c r="AK1" s="66" t="s">
        <v>5269</v>
      </c>
      <c r="AL1" s="66" t="s">
        <v>5270</v>
      </c>
      <c r="AM1" s="65" t="s">
        <v>5271</v>
      </c>
      <c r="AN1" s="65" t="s">
        <v>5272</v>
      </c>
      <c r="AP1" s="66" t="s">
        <v>5277</v>
      </c>
      <c r="AQ1" s="66" t="s">
        <v>5278</v>
      </c>
      <c r="AR1" s="65" t="s">
        <v>5279</v>
      </c>
      <c r="AS1" s="65" t="s">
        <v>5280</v>
      </c>
      <c r="AT1" s="65"/>
      <c r="AU1" s="143" t="s">
        <v>5281</v>
      </c>
      <c r="AW1" s="65" t="s">
        <v>4501</v>
      </c>
      <c r="AX1" s="65" t="s">
        <v>4502</v>
      </c>
      <c r="AY1" s="65" t="s">
        <v>4503</v>
      </c>
      <c r="AZ1" s="65" t="s">
        <v>4504</v>
      </c>
      <c r="BB1" s="65" t="s">
        <v>5285</v>
      </c>
      <c r="BC1" s="65" t="s">
        <v>5284</v>
      </c>
      <c r="BD1" s="65" t="s">
        <v>5283</v>
      </c>
      <c r="BE1" s="65" t="s">
        <v>5282</v>
      </c>
    </row>
    <row r="2" spans="1:57" s="29" customFormat="1" x14ac:dyDescent="0.2">
      <c r="A2" s="35" t="s">
        <v>211</v>
      </c>
      <c r="B2" s="7">
        <v>0</v>
      </c>
      <c r="C2" s="8">
        <v>65.962854744751738</v>
      </c>
      <c r="D2" s="8">
        <v>46.400002632502115</v>
      </c>
      <c r="E2" s="8">
        <v>57.12744515187417</v>
      </c>
      <c r="F2" s="8">
        <v>63.465025272528422</v>
      </c>
      <c r="G2" s="8">
        <v>53.202561784559954</v>
      </c>
      <c r="H2" s="8">
        <v>39.240350864950337</v>
      </c>
      <c r="I2" s="8">
        <v>55.674015120701625</v>
      </c>
      <c r="J2" s="8">
        <v>44.046459938590374</v>
      </c>
      <c r="K2" s="8">
        <v>45.418122397729675</v>
      </c>
      <c r="L2" s="8">
        <v>32.899622664159473</v>
      </c>
      <c r="M2" s="8">
        <v>32.127619497125167</v>
      </c>
      <c r="N2" s="34"/>
      <c r="O2" s="69" t="str">
        <f>VLOOKUP($A2,GtoPdb!$A:$BB,MATCH(O$1,GtoPdb!$A$1:$BB$1,0),FALSE)</f>
        <v>nc</v>
      </c>
      <c r="P2" s="29" t="str">
        <f>VLOOKUP($A2,GtoPdb!$A:$BB,MATCH(P$1,GtoPdb!$A$1:$BB$1,0),FALSE)</f>
        <v>nc</v>
      </c>
      <c r="Q2" s="29" t="str">
        <f>VLOOKUP($A2,GtoPdb!$A:$BB,MATCH(Q$1,GtoPdb!$A$1:$BB$1,0),FALSE)</f>
        <v>nc</v>
      </c>
      <c r="R2" s="29" t="str">
        <f>VLOOKUP($A2,GtoPdb!$A:$BB,MATCH(R$1,GtoPdb!$A$1:$BB$1,0),FALSE)</f>
        <v>nc</v>
      </c>
      <c r="S2" s="69">
        <f>VLOOKUP($A2,GtoPdb!$A:$BB,MATCH(S$1,GtoPdb!$A$1:$BB$1,0),FALSE)</f>
        <v>0</v>
      </c>
      <c r="T2" s="29">
        <f>VLOOKUP($A2,GtoPdb!$A:$BB,MATCH(T$1,GtoPdb!$A$1:$BB$1,0),FALSE)</f>
        <v>0</v>
      </c>
      <c r="U2" s="29">
        <f>VLOOKUP($A2,GtoPdb!$A:$BB,MATCH(U$1,GtoPdb!$A$1:$BB$1,0),FALSE)</f>
        <v>0</v>
      </c>
      <c r="V2" s="29">
        <f>VLOOKUP($A2,GtoPdb!$A:$BB,MATCH(V$1,GtoPdb!$A$1:$BB$1,0),FALSE)</f>
        <v>0</v>
      </c>
      <c r="W2" s="69">
        <f t="array" ref="W2">_xlfn.IFS($B2=0,0,MAX(B2)=MAX($B2:$M2),1,MAX(B2)&lt;MAX($B2:$M2),2)</f>
        <v>0</v>
      </c>
      <c r="X2" s="29">
        <f t="array" ref="X2">_xlfn.IFS(SUM($C2:$G2)=0,0,MAX(C2:G2)=MAX($B2:$M2),1,MAX(C2:G2)&lt;MAX($B2:$M2),2)</f>
        <v>1</v>
      </c>
      <c r="Y2" s="29">
        <f t="array" ref="Y2">_xlfn.IFS(SUM($H2:$K2)=0,0,MAX(H2:K2)=MAX($B2:$M2),1,MAX(H2:K2)&lt;MAX($B2:$M2),2)</f>
        <v>2</v>
      </c>
      <c r="Z2" s="29">
        <f t="array" ref="Z2">_xlfn.IFS(SUM($L2:$M2)=0,0,MAX(L2:M2)=MAX($B2:$M2),1,MAX(L2:M2)&lt;MAX($B2:$M2),2)</f>
        <v>2</v>
      </c>
      <c r="AA2" s="35" t="str">
        <f t="shared" ref="AA2:AA33" si="0">IF(S2=W2,"Same","Diff")</f>
        <v>Same</v>
      </c>
      <c r="AB2" s="35" t="str">
        <f t="shared" ref="AB2:AB33" si="1">IF(T2=X2,"Same","Diff")</f>
        <v>Diff</v>
      </c>
      <c r="AC2" s="35" t="str">
        <f t="shared" ref="AC2:AC33" si="2">IF(U2=Y2,"Same","Diff")</f>
        <v>Diff</v>
      </c>
      <c r="AD2" s="35" t="str">
        <f t="shared" ref="AD2:AD33" si="3">IF(V2=Z2,"Same","Diff")</f>
        <v>Diff</v>
      </c>
      <c r="AF2" s="35" t="str">
        <f t="shared" ref="AF2:AF33" si="4">IF(AND(S2&gt;0,W2=0),S2,"")</f>
        <v/>
      </c>
      <c r="AG2" s="35" t="str">
        <f t="shared" ref="AG2:AG33" si="5">IF(AND(T2&gt;0,X2=0),T2,"")</f>
        <v/>
      </c>
      <c r="AH2" s="35" t="str">
        <f t="shared" ref="AH2:AH33" si="6">IF(AND(U2&gt;0,Y2=0),U2,"")</f>
        <v/>
      </c>
      <c r="AI2" s="35" t="str">
        <f t="shared" ref="AI2:AI33" si="7">IF(AND(V2&gt;0,Z2=0),V2,"")</f>
        <v/>
      </c>
      <c r="AJ2" s="35"/>
      <c r="AK2" s="35" t="str">
        <f t="array" ref="AK2">_xlfn.IFNA(_xlfn.IFS(AND($S2=1,W2=1),"Same",AND($S2=1,W2&lt;&gt;1),"Diff",AND($S2&lt;&gt;1,W2=1),"Diff"),"")</f>
        <v/>
      </c>
      <c r="AL2" s="35" t="str">
        <f t="array" ref="AL2">_xlfn.IFNA(_xlfn.IFS(AND($T2=1,X2=1),"Same",AND($T2=1,X2&lt;&gt;1),"Diff",AND($T2&lt;&gt;1,X2=1),"Diff"),"")</f>
        <v>Diff</v>
      </c>
      <c r="AM2" s="35" t="str">
        <f t="array" ref="AM2">_xlfn.IFNA(_xlfn.IFS(AND($U2=1,Y2=1),"Same",AND($U2=1,Y2&lt;&gt;1),"Diff",AND($U2&lt;&gt;1,Y2=1),"Diff"),"")</f>
        <v/>
      </c>
      <c r="AN2" s="35" t="str">
        <f t="array" ref="AN2">_xlfn.IFNA(_xlfn.IFS(AND($V2=1,Z2=1),"Same",AND($V2=1,Z2&lt;&gt;1),"Diff",AND($V2&lt;&gt;1,Z2=1),"Diff"),"")</f>
        <v/>
      </c>
      <c r="AP2" s="29" t="str">
        <f t="array" ref="AP2">_xlfn.IFNA(_xlfn.IFS(AND(S2=1,W2&lt;&gt;1),"Removed",AND(S2&lt;&gt;1,W2=1),"Added"),"")</f>
        <v/>
      </c>
      <c r="AQ2" s="29" t="str">
        <f t="array" ref="AQ2">_xlfn.IFNA(_xlfn.IFS(AND(T2=1,X2&lt;&gt;1),"Removed",AND(T2&lt;&gt;1,X2=1),"Added"),"")</f>
        <v>Added</v>
      </c>
      <c r="AR2" s="29" t="str">
        <f t="array" ref="AR2">_xlfn.IFNA(_xlfn.IFS(AND(U2=1,Y2&lt;&gt;1),"Removed",AND(U2&lt;&gt;1,Y2=1),"Added"),"")</f>
        <v/>
      </c>
      <c r="AS2" s="29" t="str">
        <f t="array" ref="AS2">_xlfn.IFNA(_xlfn.IFS(AND(V2=1,Z2&lt;&gt;1),"Removed",AND(V2&lt;&gt;1,Z2=1),"Added"),"")</f>
        <v/>
      </c>
      <c r="AU2" s="29">
        <f t="shared" ref="AU2:AU33" si="8">COUNTIF(S2:V2,1)</f>
        <v>0</v>
      </c>
      <c r="AW2" s="29">
        <f t="array" ref="AW2">_xlfn.IFS($B2=0,0,MAX(B2)=MAX($B2,$E2,$H2,$K2,$M2),1,MAX($B2)&lt;MAX($B2,$E2,$H2,$K2,$M2),2)</f>
        <v>0</v>
      </c>
      <c r="AX2" s="29">
        <f t="array" ref="AX2">_xlfn.IFS(E2=0,0,MAX(E2)=MAX($B2,$E2,$H2,$K2,$M2),1,MAX(E2)&lt;MAX($B2,$E2,$H2,$K2,$M2),2)</f>
        <v>1</v>
      </c>
      <c r="AY2" s="29">
        <f t="array" ref="AY2">_xlfn.IFS(SUM(H2,K2)=0,0,MAX(H2,K2)=MAX($B2,$E2,$H2,$K2,$M2),1,MAX(H2,K2)&lt;MAX($B2,$E2,$H2,$K2,$M2),2)</f>
        <v>2</v>
      </c>
      <c r="AZ2" s="29">
        <f t="array" ref="AZ2">_xlfn.IFS(M2=0,0,MAX(M2)=MAX($B2,$E2,$H2,$K2,$M2),1,MAX(M2)&lt;MAX($B2,$E2,$H2,$K2,$M2),2)</f>
        <v>2</v>
      </c>
      <c r="BB2" s="29" t="str">
        <f>IF(AND(W2=1,AW2&lt;&gt;1),"Diff","")</f>
        <v/>
      </c>
      <c r="BC2" s="29" t="str">
        <f t="shared" ref="BC2:BE2" si="9">IF(AND(X2=1,AX2&lt;&gt;1),"Diff","")</f>
        <v/>
      </c>
      <c r="BD2" s="29" t="str">
        <f t="shared" si="9"/>
        <v/>
      </c>
      <c r="BE2" s="29" t="str">
        <f t="shared" si="9"/>
        <v/>
      </c>
    </row>
    <row r="3" spans="1:57" s="29" customFormat="1" x14ac:dyDescent="0.2">
      <c r="A3" s="35" t="s">
        <v>210</v>
      </c>
      <c r="B3" s="7">
        <v>0</v>
      </c>
      <c r="C3" s="8">
        <v>60.75796440521696</v>
      </c>
      <c r="D3" s="8">
        <v>24.513122911555079</v>
      </c>
      <c r="E3" s="8">
        <v>18.401540687871123</v>
      </c>
      <c r="F3" s="8">
        <v>43.519468666980472</v>
      </c>
      <c r="G3" s="8">
        <v>40.570334580967497</v>
      </c>
      <c r="H3" s="8">
        <v>30.553966142696815</v>
      </c>
      <c r="I3" s="8">
        <v>43.741872338567404</v>
      </c>
      <c r="J3" s="8">
        <v>42.618104161782888</v>
      </c>
      <c r="K3" s="8">
        <v>29.955997033582598</v>
      </c>
      <c r="L3" s="8">
        <v>0</v>
      </c>
      <c r="M3" s="8">
        <v>26.237695944442709</v>
      </c>
      <c r="N3" s="34"/>
      <c r="O3" s="69" t="str">
        <f>VLOOKUP($A3,GtoPdb!$A:$BB,MATCH(O$1,GtoPdb!$A$1:$BB$1,0),FALSE)</f>
        <v>nc</v>
      </c>
      <c r="P3" s="29" t="str">
        <f>VLOOKUP($A3,GtoPdb!$A:$BB,MATCH(P$1,GtoPdb!$A$1:$BB$1,0),FALSE)</f>
        <v>nc</v>
      </c>
      <c r="Q3" s="29" t="str">
        <f>VLOOKUP($A3,GtoPdb!$A:$BB,MATCH(Q$1,GtoPdb!$A$1:$BB$1,0),FALSE)</f>
        <v>nc</v>
      </c>
      <c r="R3" s="29" t="str">
        <f>VLOOKUP($A3,GtoPdb!$A:$BB,MATCH(R$1,GtoPdb!$A$1:$BB$1,0),FALSE)</f>
        <v>nc</v>
      </c>
      <c r="S3" s="69">
        <f>VLOOKUP($A3,GtoPdb!$A:$BB,MATCH(S$1,GtoPdb!$A$1:$BB$1,0),FALSE)</f>
        <v>0</v>
      </c>
      <c r="T3" s="29">
        <f>VLOOKUP($A3,GtoPdb!$A:$BB,MATCH(T$1,GtoPdb!$A$1:$BB$1,0),FALSE)</f>
        <v>0</v>
      </c>
      <c r="U3" s="29">
        <f>VLOOKUP($A3,GtoPdb!$A:$BB,MATCH(U$1,GtoPdb!$A$1:$BB$1,0),FALSE)</f>
        <v>0</v>
      </c>
      <c r="V3" s="29">
        <f>VLOOKUP($A3,GtoPdb!$A:$BB,MATCH(V$1,GtoPdb!$A$1:$BB$1,0),FALSE)</f>
        <v>0</v>
      </c>
      <c r="W3" s="69">
        <f t="array" ref="W3">_xlfn.IFS($B3=0,0,MAX(B3)=MAX($B3:$M3),1,MAX(B3)&lt;MAX($B3:$M3),2)</f>
        <v>0</v>
      </c>
      <c r="X3" s="29">
        <f t="array" ref="X3">_xlfn.IFS(SUM($C3:$G3)=0,0,MAX(C3:G3)=MAX($B3:$M3),1,MAX(C3:G3)&lt;MAX($B3:$M3),2)</f>
        <v>1</v>
      </c>
      <c r="Y3" s="29">
        <f t="array" ref="Y3">_xlfn.IFS(SUM($H3:$K3)=0,0,MAX(H3:K3)=MAX($B3:$M3),1,MAX(H3:K3)&lt;MAX($B3:$M3),2)</f>
        <v>2</v>
      </c>
      <c r="Z3" s="29">
        <f t="array" ref="Z3">_xlfn.IFS(SUM($L3:$M3)=0,0,MAX(L3:M3)=MAX($B3:$M3),1,MAX(L3:M3)&lt;MAX($B3:$M3),2)</f>
        <v>2</v>
      </c>
      <c r="AA3" s="35" t="str">
        <f t="shared" si="0"/>
        <v>Same</v>
      </c>
      <c r="AB3" s="35" t="str">
        <f t="shared" si="1"/>
        <v>Diff</v>
      </c>
      <c r="AC3" s="35" t="str">
        <f t="shared" si="2"/>
        <v>Diff</v>
      </c>
      <c r="AD3" s="35" t="str">
        <f t="shared" si="3"/>
        <v>Diff</v>
      </c>
      <c r="AF3" s="35" t="str">
        <f t="shared" si="4"/>
        <v/>
      </c>
      <c r="AG3" s="35" t="str">
        <f t="shared" si="5"/>
        <v/>
      </c>
      <c r="AH3" s="35" t="str">
        <f t="shared" si="6"/>
        <v/>
      </c>
      <c r="AI3" s="35" t="str">
        <f t="shared" si="7"/>
        <v/>
      </c>
      <c r="AJ3" s="35"/>
      <c r="AK3" s="35" t="str">
        <f t="array" ref="AK3">_xlfn.IFNA(_xlfn.IFS(AND($S3=1,W3=1),"Same",AND($S3=1,W3&lt;&gt;1),"Diff",AND($S3&lt;&gt;1,W3=1),"Diff"),"")</f>
        <v/>
      </c>
      <c r="AL3" s="35" t="str">
        <f t="array" ref="AL3">_xlfn.IFNA(_xlfn.IFS(AND($T3=1,X3=1),"Same",AND($T3=1,X3&lt;&gt;1),"Diff",AND($T3&lt;&gt;1,X3=1),"Diff"),"")</f>
        <v>Diff</v>
      </c>
      <c r="AM3" s="35" t="str">
        <f t="array" ref="AM3">_xlfn.IFNA(_xlfn.IFS(AND($U3=1,Y3=1),"Same",AND($U3=1,Y3&lt;&gt;1),"Diff",AND($U3&lt;&gt;1,Y3=1),"Diff"),"")</f>
        <v/>
      </c>
      <c r="AN3" s="35" t="str">
        <f t="array" ref="AN3">_xlfn.IFNA(_xlfn.IFS(AND($V3=1,Z3=1),"Same",AND($V3=1,Z3&lt;&gt;1),"Diff",AND($V3&lt;&gt;1,Z3=1),"Diff"),"")</f>
        <v/>
      </c>
      <c r="AP3" s="29" t="str">
        <f t="array" ref="AP3">_xlfn.IFNA(_xlfn.IFS(AND(S3=1,W3&lt;&gt;1),"Removed",AND(S3&lt;&gt;1,W3=1),"Added"),"")</f>
        <v/>
      </c>
      <c r="AQ3" s="29" t="str">
        <f t="array" ref="AQ3">_xlfn.IFNA(_xlfn.IFS(AND(T3=1,X3&lt;&gt;1),"Removed",AND(T3&lt;&gt;1,X3=1),"Added"),"")</f>
        <v>Added</v>
      </c>
      <c r="AR3" s="29" t="str">
        <f t="array" ref="AR3">_xlfn.IFNA(_xlfn.IFS(AND(U3=1,Y3&lt;&gt;1),"Removed",AND(U3&lt;&gt;1,Y3=1),"Added"),"")</f>
        <v/>
      </c>
      <c r="AS3" s="29" t="str">
        <f t="array" ref="AS3">_xlfn.IFNA(_xlfn.IFS(AND(V3=1,Z3&lt;&gt;1),"Removed",AND(V3&lt;&gt;1,Z3=1),"Added"),"")</f>
        <v/>
      </c>
      <c r="AU3" s="29">
        <f t="shared" si="8"/>
        <v>0</v>
      </c>
      <c r="AW3" s="29">
        <f t="array" ref="AW3">_xlfn.IFS($B3=0,0,MAX(B3)=MAX($B3,$E3,$H3,$K3,$M3),1,MAX($B3)&lt;MAX($B3,$E3,$H3,$K3,$M3),2)</f>
        <v>0</v>
      </c>
      <c r="AX3" s="29">
        <f t="array" ref="AX3">_xlfn.IFS(E3=0,0,MAX(E3)=MAX($B3,$E3,$H3,$K3,$M3),1,MAX(E3)&lt;MAX($B3,$E3,$H3,$K3,$M3),2)</f>
        <v>2</v>
      </c>
      <c r="AY3" s="29">
        <f t="array" ref="AY3">_xlfn.IFS(SUM(H3,K3)=0,0,MAX(H3,K3)=MAX($B3,$E3,$H3,$K3,$M3),1,MAX(H3,K3)&lt;MAX($B3,$E3,$H3,$K3,$M3),2)</f>
        <v>1</v>
      </c>
      <c r="AZ3" s="29">
        <f t="array" ref="AZ3">_xlfn.IFS(M3=0,0,MAX(M3)=MAX($B3,$E3,$H3,$K3,$M3),1,MAX(M3)&lt;MAX($B3,$E3,$H3,$K3,$M3),2)</f>
        <v>2</v>
      </c>
      <c r="BB3" s="29" t="str">
        <f t="shared" ref="BB3:BB66" si="10">IF(AND(W3=1,AW3&lt;&gt;1),"Diff","")</f>
        <v/>
      </c>
      <c r="BC3" s="29" t="str">
        <f>IF(AND(X3=1,AX3&lt;&gt;1),"Diff","")</f>
        <v>Diff</v>
      </c>
      <c r="BD3" s="29" t="str">
        <f t="shared" ref="BD3:BD66" si="11">IF(AND(Y3=1,AY3&lt;&gt;1),"Diff","")</f>
        <v/>
      </c>
      <c r="BE3" s="29" t="str">
        <f t="shared" ref="BE3:BE66" si="12">IF(AND(Z3=1,AZ3&lt;&gt;1),"Diff","")</f>
        <v/>
      </c>
    </row>
    <row r="4" spans="1:57" s="29" customFormat="1" x14ac:dyDescent="0.2">
      <c r="A4" s="35" t="s">
        <v>28</v>
      </c>
      <c r="B4" s="7">
        <v>0</v>
      </c>
      <c r="C4" s="8">
        <v>35.063551225111645</v>
      </c>
      <c r="D4" s="8">
        <v>15.827098412236488</v>
      </c>
      <c r="E4" s="8">
        <v>28.559973836657988</v>
      </c>
      <c r="F4" s="8">
        <v>32.309969665351545</v>
      </c>
      <c r="G4" s="8">
        <v>33.202164649132172</v>
      </c>
      <c r="H4" s="8">
        <v>81.199016190203722</v>
      </c>
      <c r="I4" s="8">
        <v>89.433333795467561</v>
      </c>
      <c r="J4" s="8">
        <v>98.867231714518894</v>
      </c>
      <c r="K4" s="8">
        <v>98.8785217955012</v>
      </c>
      <c r="L4" s="8">
        <v>0</v>
      </c>
      <c r="M4" s="8">
        <v>0</v>
      </c>
      <c r="N4" s="34"/>
      <c r="O4" s="69" t="str">
        <f>VLOOKUP($A4,GtoPdb!$A:$BB,MATCH(O$1,GtoPdb!$A$1:$BB$1,0),FALSE)</f>
        <v>nc</v>
      </c>
      <c r="P4" s="29" t="str">
        <f>VLOOKUP($A4,GtoPdb!$A:$BB,MATCH(P$1,GtoPdb!$A$1:$BB$1,0),FALSE)</f>
        <v>nc</v>
      </c>
      <c r="Q4" s="29" t="str">
        <f>VLOOKUP($A4,GtoPdb!$A:$BB,MATCH(Q$1,GtoPdb!$A$1:$BB$1,0),FALSE)</f>
        <v>c</v>
      </c>
      <c r="R4" s="29" t="str">
        <f>VLOOKUP($A4,GtoPdb!$A:$BB,MATCH(R$1,GtoPdb!$A$1:$BB$1,0),FALSE)</f>
        <v>nc</v>
      </c>
      <c r="S4" s="69">
        <f>VLOOKUP($A4,GtoPdb!$A:$BB,MATCH(S$1,GtoPdb!$A$1:$BB$1,0),FALSE)</f>
        <v>0</v>
      </c>
      <c r="T4" s="29">
        <f>VLOOKUP($A4,GtoPdb!$A:$BB,MATCH(T$1,GtoPdb!$A$1:$BB$1,0),FALSE)</f>
        <v>0</v>
      </c>
      <c r="U4" s="29">
        <f>VLOOKUP($A4,GtoPdb!$A:$BB,MATCH(U$1,GtoPdb!$A$1:$BB$1,0),FALSE)</f>
        <v>1</v>
      </c>
      <c r="V4" s="29">
        <f>VLOOKUP($A4,GtoPdb!$A:$BB,MATCH(V$1,GtoPdb!$A$1:$BB$1,0),FALSE)</f>
        <v>0</v>
      </c>
      <c r="W4" s="69">
        <f t="array" ref="W4">_xlfn.IFS($B4=0,0,MAX(B4)=MAX($B4:$M4),1,MAX(B4)&lt;MAX($B4:$M4),2)</f>
        <v>0</v>
      </c>
      <c r="X4" s="29">
        <f t="array" ref="X4">_xlfn.IFS(SUM($C4:$G4)=0,0,MAX(C4:G4)=MAX($B4:$M4),1,MAX(C4:G4)&lt;MAX($B4:$M4),2)</f>
        <v>2</v>
      </c>
      <c r="Y4" s="29">
        <f t="array" ref="Y4">_xlfn.IFS(SUM($H4:$K4)=0,0,MAX(H4:K4)=MAX($B4:$M4),1,MAX(H4:K4)&lt;MAX($B4:$M4),2)</f>
        <v>1</v>
      </c>
      <c r="Z4" s="29">
        <f t="array" ref="Z4">_xlfn.IFS(SUM($L4:$M4)=0,0,MAX(L4:M4)=MAX($B4:$M4),1,MAX(L4:M4)&lt;MAX($B4:$M4),2)</f>
        <v>0</v>
      </c>
      <c r="AA4" s="35" t="str">
        <f t="shared" si="0"/>
        <v>Same</v>
      </c>
      <c r="AB4" s="35" t="str">
        <f t="shared" si="1"/>
        <v>Diff</v>
      </c>
      <c r="AC4" s="35" t="str">
        <f t="shared" si="2"/>
        <v>Same</v>
      </c>
      <c r="AD4" s="35" t="str">
        <f t="shared" si="3"/>
        <v>Same</v>
      </c>
      <c r="AF4" s="35" t="str">
        <f t="shared" si="4"/>
        <v/>
      </c>
      <c r="AG4" s="35" t="str">
        <f t="shared" si="5"/>
        <v/>
      </c>
      <c r="AH4" s="35" t="str">
        <f t="shared" si="6"/>
        <v/>
      </c>
      <c r="AI4" s="35" t="str">
        <f t="shared" si="7"/>
        <v/>
      </c>
      <c r="AJ4" s="35"/>
      <c r="AK4" s="35" t="str">
        <f t="array" ref="AK4">_xlfn.IFNA(_xlfn.IFS(AND($S4=1,W4=1),"Same",AND($S4=1,W4&lt;&gt;1),"Diff",AND($S4&lt;&gt;1,W4=1),"Diff"),"")</f>
        <v/>
      </c>
      <c r="AL4" s="35" t="str">
        <f t="array" ref="AL4">_xlfn.IFNA(_xlfn.IFS(AND($T4=1,X4=1),"Same",AND($T4=1,X4&lt;&gt;1),"Diff",AND($T4&lt;&gt;1,X4=1),"Diff"),"")</f>
        <v/>
      </c>
      <c r="AM4" s="35" t="str">
        <f t="array" ref="AM4">_xlfn.IFNA(_xlfn.IFS(AND($U4=1,Y4=1),"Same",AND($U4=1,Y4&lt;&gt;1),"Diff",AND($U4&lt;&gt;1,Y4=1),"Diff"),"")</f>
        <v>Same</v>
      </c>
      <c r="AN4" s="35" t="str">
        <f t="array" ref="AN4">_xlfn.IFNA(_xlfn.IFS(AND($V4=1,Z4=1),"Same",AND($V4=1,Z4&lt;&gt;1),"Diff",AND($V4&lt;&gt;1,Z4=1),"Diff"),"")</f>
        <v/>
      </c>
      <c r="AP4" s="29" t="str">
        <f t="array" ref="AP4">_xlfn.IFNA(_xlfn.IFS(AND(S4=1,W4&lt;&gt;1),"Removed",AND(S4&lt;&gt;1,W4=1),"Added"),"")</f>
        <v/>
      </c>
      <c r="AQ4" s="29" t="str">
        <f t="array" ref="AQ4">_xlfn.IFNA(_xlfn.IFS(AND(T4=1,X4&lt;&gt;1),"Removed",AND(T4&lt;&gt;1,X4=1),"Added"),"")</f>
        <v/>
      </c>
      <c r="AR4" s="29" t="str">
        <f t="array" ref="AR4">_xlfn.IFNA(_xlfn.IFS(AND(U4=1,Y4&lt;&gt;1),"Removed",AND(U4&lt;&gt;1,Y4=1),"Added"),"")</f>
        <v/>
      </c>
      <c r="AS4" s="29" t="str">
        <f t="array" ref="AS4">_xlfn.IFNA(_xlfn.IFS(AND(V4=1,Z4&lt;&gt;1),"Removed",AND(V4&lt;&gt;1,Z4=1),"Added"),"")</f>
        <v/>
      </c>
      <c r="AU4" s="29">
        <f t="shared" si="8"/>
        <v>1</v>
      </c>
      <c r="AW4" s="29">
        <f t="array" ref="AW4">_xlfn.IFS($B4=0,0,MAX(B4)=MAX($B4,$E4,$H4,$K4,$M4),1,MAX($B4)&lt;MAX($B4,$E4,$H4,$K4,$M4),2)</f>
        <v>0</v>
      </c>
      <c r="AX4" s="29">
        <f t="array" ref="AX4">_xlfn.IFS(E4=0,0,MAX(E4)=MAX($B4,$E4,$H4,$K4,$M4),1,MAX(E4)&lt;MAX($B4,$E4,$H4,$K4,$M4),2)</f>
        <v>2</v>
      </c>
      <c r="AY4" s="29">
        <f t="array" ref="AY4">_xlfn.IFS(SUM(H4,K4)=0,0,MAX(H4,K4)=MAX($B4,$E4,$H4,$K4,$M4),1,MAX(H4,K4)&lt;MAX($B4,$E4,$H4,$K4,$M4),2)</f>
        <v>1</v>
      </c>
      <c r="AZ4" s="29">
        <f t="array" ref="AZ4">_xlfn.IFS(M4=0,0,MAX(M4)=MAX($B4,$E4,$H4,$K4,$M4),1,MAX(M4)&lt;MAX($B4,$E4,$H4,$K4,$M4),2)</f>
        <v>0</v>
      </c>
      <c r="BB4" s="29" t="str">
        <f t="shared" si="10"/>
        <v/>
      </c>
      <c r="BC4" s="29" t="str">
        <f t="shared" ref="BC4:BC66" si="13">IF(AND(X4=1,AX4&lt;&gt;1),"Diff","")</f>
        <v/>
      </c>
      <c r="BD4" s="29" t="str">
        <f t="shared" si="11"/>
        <v/>
      </c>
      <c r="BE4" s="29" t="str">
        <f t="shared" si="12"/>
        <v/>
      </c>
    </row>
    <row r="5" spans="1:57" s="29" customFormat="1" x14ac:dyDescent="0.2">
      <c r="A5" s="35" t="s">
        <v>34</v>
      </c>
      <c r="B5" s="7">
        <v>55.784309755487804</v>
      </c>
      <c r="C5" s="8">
        <v>3.3659972197096861</v>
      </c>
      <c r="D5" s="8">
        <v>0</v>
      </c>
      <c r="E5" s="8">
        <v>9.1132748649708297</v>
      </c>
      <c r="F5" s="8">
        <v>0</v>
      </c>
      <c r="G5" s="8">
        <v>0</v>
      </c>
      <c r="H5" s="8">
        <v>91.29098694594515</v>
      </c>
      <c r="I5" s="8">
        <v>86.817793313131972</v>
      </c>
      <c r="J5" s="8">
        <v>88.373502514515309</v>
      </c>
      <c r="K5" s="8">
        <v>96.360631994977581</v>
      </c>
      <c r="L5" s="8">
        <v>0</v>
      </c>
      <c r="M5" s="8">
        <v>0</v>
      </c>
      <c r="N5" s="34"/>
      <c r="O5" s="69" t="str">
        <f>VLOOKUP($A5,GtoPdb!$A:$BB,MATCH(O$1,GtoPdb!$A$1:$BB$1,0),FALSE)</f>
        <v>nc</v>
      </c>
      <c r="P5" s="29" t="str">
        <f>VLOOKUP($A5,GtoPdb!$A:$BB,MATCH(P$1,GtoPdb!$A$1:$BB$1,0),FALSE)</f>
        <v>nc</v>
      </c>
      <c r="Q5" s="29" t="str">
        <f>VLOOKUP($A5,GtoPdb!$A:$BB,MATCH(Q$1,GtoPdb!$A$1:$BB$1,0),FALSE)</f>
        <v>c</v>
      </c>
      <c r="R5" s="29" t="str">
        <f>VLOOKUP($A5,GtoPdb!$A:$BB,MATCH(R$1,GtoPdb!$A$1:$BB$1,0),FALSE)</f>
        <v>c</v>
      </c>
      <c r="S5" s="69">
        <f>VLOOKUP($A5,GtoPdb!$A:$BB,MATCH(S$1,GtoPdb!$A$1:$BB$1,0),FALSE)</f>
        <v>0</v>
      </c>
      <c r="T5" s="29">
        <f>VLOOKUP($A5,GtoPdb!$A:$BB,MATCH(T$1,GtoPdb!$A$1:$BB$1,0),FALSE)</f>
        <v>0</v>
      </c>
      <c r="U5" s="29">
        <f>VLOOKUP($A5,GtoPdb!$A:$BB,MATCH(U$1,GtoPdb!$A$1:$BB$1,0),FALSE)</f>
        <v>1</v>
      </c>
      <c r="V5" s="29">
        <f>VLOOKUP($A5,GtoPdb!$A:$BB,MATCH(V$1,GtoPdb!$A$1:$BB$1,0),FALSE)</f>
        <v>2</v>
      </c>
      <c r="W5" s="69">
        <f t="array" ref="W5">_xlfn.IFS($B5=0,0,MAX(B5)=MAX($B5:$M5),1,MAX(B5)&lt;MAX($B5:$M5),2)</f>
        <v>2</v>
      </c>
      <c r="X5" s="29">
        <f t="array" ref="X5">_xlfn.IFS(SUM($C5:$G5)=0,0,MAX(C5:G5)=MAX($B5:$M5),1,MAX(C5:G5)&lt;MAX($B5:$M5),2)</f>
        <v>2</v>
      </c>
      <c r="Y5" s="29">
        <f t="array" ref="Y5">_xlfn.IFS(SUM($H5:$K5)=0,0,MAX(H5:K5)=MAX($B5:$M5),1,MAX(H5:K5)&lt;MAX($B5:$M5),2)</f>
        <v>1</v>
      </c>
      <c r="Z5" s="29">
        <f t="array" ref="Z5">_xlfn.IFS(SUM($L5:$M5)=0,0,MAX(L5:M5)=MAX($B5:$M5),1,MAX(L5:M5)&lt;MAX($B5:$M5),2)</f>
        <v>0</v>
      </c>
      <c r="AA5" s="35" t="str">
        <f t="shared" si="0"/>
        <v>Diff</v>
      </c>
      <c r="AB5" s="35" t="str">
        <f t="shared" si="1"/>
        <v>Diff</v>
      </c>
      <c r="AC5" s="35" t="str">
        <f t="shared" si="2"/>
        <v>Same</v>
      </c>
      <c r="AD5" s="35" t="str">
        <f t="shared" si="3"/>
        <v>Diff</v>
      </c>
      <c r="AF5" s="35" t="str">
        <f t="shared" si="4"/>
        <v/>
      </c>
      <c r="AG5" s="35" t="str">
        <f t="shared" si="5"/>
        <v/>
      </c>
      <c r="AH5" s="35" t="str">
        <f t="shared" si="6"/>
        <v/>
      </c>
      <c r="AI5" s="35">
        <f t="shared" si="7"/>
        <v>2</v>
      </c>
      <c r="AJ5" s="35"/>
      <c r="AK5" s="35" t="str">
        <f t="array" ref="AK5">_xlfn.IFNA(_xlfn.IFS(AND($S5=1,W5=1),"Same",AND($S5=1,W5&lt;&gt;1),"Diff",AND($S5&lt;&gt;1,W5=1),"Diff"),"")</f>
        <v/>
      </c>
      <c r="AL5" s="35" t="str">
        <f t="array" ref="AL5">_xlfn.IFNA(_xlfn.IFS(AND($T5=1,X5=1),"Same",AND($T5=1,X5&lt;&gt;1),"Diff",AND($T5&lt;&gt;1,X5=1),"Diff"),"")</f>
        <v/>
      </c>
      <c r="AM5" s="35" t="str">
        <f t="array" ref="AM5">_xlfn.IFNA(_xlfn.IFS(AND($U5=1,Y5=1),"Same",AND($U5=1,Y5&lt;&gt;1),"Diff",AND($U5&lt;&gt;1,Y5=1),"Diff"),"")</f>
        <v>Same</v>
      </c>
      <c r="AN5" s="35" t="str">
        <f t="array" ref="AN5">_xlfn.IFNA(_xlfn.IFS(AND($V5=1,Z5=1),"Same",AND($V5=1,Z5&lt;&gt;1),"Diff",AND($V5&lt;&gt;1,Z5=1),"Diff"),"")</f>
        <v/>
      </c>
      <c r="AP5" s="29" t="str">
        <f t="array" ref="AP5">_xlfn.IFNA(_xlfn.IFS(AND(S5=1,W5&lt;&gt;1),"Removed",AND(S5&lt;&gt;1,W5=1),"Added"),"")</f>
        <v/>
      </c>
      <c r="AQ5" s="29" t="str">
        <f t="array" ref="AQ5">_xlfn.IFNA(_xlfn.IFS(AND(T5=1,X5&lt;&gt;1),"Removed",AND(T5&lt;&gt;1,X5=1),"Added"),"")</f>
        <v/>
      </c>
      <c r="AR5" s="29" t="str">
        <f t="array" ref="AR5">_xlfn.IFNA(_xlfn.IFS(AND(U5=1,Y5&lt;&gt;1),"Removed",AND(U5&lt;&gt;1,Y5=1),"Added"),"")</f>
        <v/>
      </c>
      <c r="AS5" s="29" t="str">
        <f t="array" ref="AS5">_xlfn.IFNA(_xlfn.IFS(AND(V5=1,Z5&lt;&gt;1),"Removed",AND(V5&lt;&gt;1,Z5=1),"Added"),"")</f>
        <v/>
      </c>
      <c r="AU5" s="29">
        <f t="shared" si="8"/>
        <v>1</v>
      </c>
      <c r="AW5" s="29">
        <f t="array" ref="AW5">_xlfn.IFS($B5=0,0,MAX(B5)=MAX($B5,$E5,$H5,$K5,$M5),1,MAX($B5)&lt;MAX($B5,$E5,$H5,$K5,$M5),2)</f>
        <v>2</v>
      </c>
      <c r="AX5" s="29">
        <f t="array" ref="AX5">_xlfn.IFS(E5=0,0,MAX(E5)=MAX($B5,$E5,$H5,$K5,$M5),1,MAX(E5)&lt;MAX($B5,$E5,$H5,$K5,$M5),2)</f>
        <v>2</v>
      </c>
      <c r="AY5" s="29">
        <f t="array" ref="AY5">_xlfn.IFS(SUM(H5,K5)=0,0,MAX(H5,K5)=MAX($B5,$E5,$H5,$K5,$M5),1,MAX(H5,K5)&lt;MAX($B5,$E5,$H5,$K5,$M5),2)</f>
        <v>1</v>
      </c>
      <c r="AZ5" s="29">
        <f t="array" ref="AZ5">_xlfn.IFS(M5=0,0,MAX(M5)=MAX($B5,$E5,$H5,$K5,$M5),1,MAX(M5)&lt;MAX($B5,$E5,$H5,$K5,$M5),2)</f>
        <v>0</v>
      </c>
      <c r="BB5" s="29" t="str">
        <f t="shared" si="10"/>
        <v/>
      </c>
      <c r="BC5" s="29" t="str">
        <f t="shared" si="13"/>
        <v/>
      </c>
      <c r="BD5" s="29" t="str">
        <f t="shared" si="11"/>
        <v/>
      </c>
      <c r="BE5" s="29" t="str">
        <f t="shared" si="12"/>
        <v/>
      </c>
    </row>
    <row r="6" spans="1:57" s="29" customFormat="1" x14ac:dyDescent="0.2">
      <c r="A6" s="35" t="s">
        <v>26</v>
      </c>
      <c r="B6" s="7">
        <v>51.266210262899264</v>
      </c>
      <c r="C6" s="8">
        <v>27.600313123808007</v>
      </c>
      <c r="D6" s="8">
        <v>22.317959019225462</v>
      </c>
      <c r="E6" s="8">
        <v>31.732645704387</v>
      </c>
      <c r="F6" s="8">
        <v>42.927216698990726</v>
      </c>
      <c r="G6" s="8">
        <v>59.096707306268989</v>
      </c>
      <c r="H6" s="8">
        <v>71.306190024194564</v>
      </c>
      <c r="I6" s="8">
        <v>70.671559857157675</v>
      </c>
      <c r="J6" s="8">
        <v>81.52222671958674</v>
      </c>
      <c r="K6" s="8">
        <v>82.40225650769105</v>
      </c>
      <c r="L6" s="8">
        <v>0</v>
      </c>
      <c r="M6" s="8">
        <v>0</v>
      </c>
      <c r="N6" s="34"/>
      <c r="O6" s="69" t="str">
        <f>VLOOKUP($A6,GtoPdb!$A:$BB,MATCH(O$1,GtoPdb!$A$1:$BB$1,0),FALSE)</f>
        <v>nc</v>
      </c>
      <c r="P6" s="29" t="str">
        <f>VLOOKUP($A6,GtoPdb!$A:$BB,MATCH(P$1,GtoPdb!$A$1:$BB$1,0),FALSE)</f>
        <v>nc</v>
      </c>
      <c r="Q6" s="29" t="str">
        <f>VLOOKUP($A6,GtoPdb!$A:$BB,MATCH(Q$1,GtoPdb!$A$1:$BB$1,0),FALSE)</f>
        <v>c</v>
      </c>
      <c r="R6" s="29" t="str">
        <f>VLOOKUP($A6,GtoPdb!$A:$BB,MATCH(R$1,GtoPdb!$A$1:$BB$1,0),FALSE)</f>
        <v>nc</v>
      </c>
      <c r="S6" s="69">
        <f>VLOOKUP($A6,GtoPdb!$A:$BB,MATCH(S$1,GtoPdb!$A$1:$BB$1,0),FALSE)</f>
        <v>0</v>
      </c>
      <c r="T6" s="29">
        <f>VLOOKUP($A6,GtoPdb!$A:$BB,MATCH(T$1,GtoPdb!$A$1:$BB$1,0),FALSE)</f>
        <v>0</v>
      </c>
      <c r="U6" s="29">
        <f>VLOOKUP($A6,GtoPdb!$A:$BB,MATCH(U$1,GtoPdb!$A$1:$BB$1,0),FALSE)</f>
        <v>1</v>
      </c>
      <c r="V6" s="29">
        <f>VLOOKUP($A6,GtoPdb!$A:$BB,MATCH(V$1,GtoPdb!$A$1:$BB$1,0),FALSE)</f>
        <v>0</v>
      </c>
      <c r="W6" s="69">
        <f t="array" ref="W6">_xlfn.IFS($B6=0,0,MAX(B6)=MAX($B6:$M6),1,MAX(B6)&lt;MAX($B6:$M6),2)</f>
        <v>2</v>
      </c>
      <c r="X6" s="29">
        <f t="array" ref="X6">_xlfn.IFS(SUM($C6:$G6)=0,0,MAX(C6:G6)=MAX($B6:$M6),1,MAX(C6:G6)&lt;MAX($B6:$M6),2)</f>
        <v>2</v>
      </c>
      <c r="Y6" s="29">
        <f t="array" ref="Y6">_xlfn.IFS(SUM($H6:$K6)=0,0,MAX(H6:K6)=MAX($B6:$M6),1,MAX(H6:K6)&lt;MAX($B6:$M6),2)</f>
        <v>1</v>
      </c>
      <c r="Z6" s="29">
        <f t="array" ref="Z6">_xlfn.IFS(SUM($L6:$M6)=0,0,MAX(L6:M6)=MAX($B6:$M6),1,MAX(L6:M6)&lt;MAX($B6:$M6),2)</f>
        <v>0</v>
      </c>
      <c r="AA6" s="35" t="str">
        <f t="shared" si="0"/>
        <v>Diff</v>
      </c>
      <c r="AB6" s="35" t="str">
        <f t="shared" si="1"/>
        <v>Diff</v>
      </c>
      <c r="AC6" s="35" t="str">
        <f t="shared" si="2"/>
        <v>Same</v>
      </c>
      <c r="AD6" s="35" t="str">
        <f t="shared" si="3"/>
        <v>Same</v>
      </c>
      <c r="AF6" s="35" t="str">
        <f t="shared" si="4"/>
        <v/>
      </c>
      <c r="AG6" s="35" t="str">
        <f t="shared" si="5"/>
        <v/>
      </c>
      <c r="AH6" s="35" t="str">
        <f t="shared" si="6"/>
        <v/>
      </c>
      <c r="AI6" s="35" t="str">
        <f t="shared" si="7"/>
        <v/>
      </c>
      <c r="AJ6" s="35"/>
      <c r="AK6" s="35" t="str">
        <f t="array" ref="AK6">_xlfn.IFNA(_xlfn.IFS(AND($S6=1,W6=1),"Same",AND($S6=1,W6&lt;&gt;1),"Diff",AND($S6&lt;&gt;1,W6=1),"Diff"),"")</f>
        <v/>
      </c>
      <c r="AL6" s="35" t="str">
        <f t="array" ref="AL6">_xlfn.IFNA(_xlfn.IFS(AND($T6=1,X6=1),"Same",AND($T6=1,X6&lt;&gt;1),"Diff",AND($T6&lt;&gt;1,X6=1),"Diff"),"")</f>
        <v/>
      </c>
      <c r="AM6" s="35" t="str">
        <f t="array" ref="AM6">_xlfn.IFNA(_xlfn.IFS(AND($U6=1,Y6=1),"Same",AND($U6=1,Y6&lt;&gt;1),"Diff",AND($U6&lt;&gt;1,Y6=1),"Diff"),"")</f>
        <v>Same</v>
      </c>
      <c r="AN6" s="35" t="str">
        <f t="array" ref="AN6">_xlfn.IFNA(_xlfn.IFS(AND($V6=1,Z6=1),"Same",AND($V6=1,Z6&lt;&gt;1),"Diff",AND($V6&lt;&gt;1,Z6=1),"Diff"),"")</f>
        <v/>
      </c>
      <c r="AP6" s="29" t="str">
        <f t="array" ref="AP6">_xlfn.IFNA(_xlfn.IFS(AND(S6=1,W6&lt;&gt;1),"Removed",AND(S6&lt;&gt;1,W6=1),"Added"),"")</f>
        <v/>
      </c>
      <c r="AQ6" s="29" t="str">
        <f t="array" ref="AQ6">_xlfn.IFNA(_xlfn.IFS(AND(T6=1,X6&lt;&gt;1),"Removed",AND(T6&lt;&gt;1,X6=1),"Added"),"")</f>
        <v/>
      </c>
      <c r="AR6" s="29" t="str">
        <f t="array" ref="AR6">_xlfn.IFNA(_xlfn.IFS(AND(U6=1,Y6&lt;&gt;1),"Removed",AND(U6&lt;&gt;1,Y6=1),"Added"),"")</f>
        <v/>
      </c>
      <c r="AS6" s="29" t="str">
        <f t="array" ref="AS6">_xlfn.IFNA(_xlfn.IFS(AND(V6=1,Z6&lt;&gt;1),"Removed",AND(V6&lt;&gt;1,Z6=1),"Added"),"")</f>
        <v/>
      </c>
      <c r="AU6" s="29">
        <f t="shared" si="8"/>
        <v>1</v>
      </c>
      <c r="AW6" s="29">
        <f t="array" ref="AW6">_xlfn.IFS($B6=0,0,MAX(B6)=MAX($B6,$E6,$H6,$K6,$M6),1,MAX($B6)&lt;MAX($B6,$E6,$H6,$K6,$M6),2)</f>
        <v>2</v>
      </c>
      <c r="AX6" s="29">
        <f t="array" ref="AX6">_xlfn.IFS(E6=0,0,MAX(E6)=MAX($B6,$E6,$H6,$K6,$M6),1,MAX(E6)&lt;MAX($B6,$E6,$H6,$K6,$M6),2)</f>
        <v>2</v>
      </c>
      <c r="AY6" s="29">
        <f t="array" ref="AY6">_xlfn.IFS(SUM(H6,K6)=0,0,MAX(H6,K6)=MAX($B6,$E6,$H6,$K6,$M6),1,MAX(H6,K6)&lt;MAX($B6,$E6,$H6,$K6,$M6),2)</f>
        <v>1</v>
      </c>
      <c r="AZ6" s="29">
        <f t="array" ref="AZ6">_xlfn.IFS(M6=0,0,MAX(M6)=MAX($B6,$E6,$H6,$K6,$M6),1,MAX(M6)&lt;MAX($B6,$E6,$H6,$K6,$M6),2)</f>
        <v>0</v>
      </c>
      <c r="BB6" s="29" t="str">
        <f t="shared" si="10"/>
        <v/>
      </c>
      <c r="BC6" s="29" t="str">
        <f t="shared" si="13"/>
        <v/>
      </c>
      <c r="BD6" s="29" t="str">
        <f t="shared" si="11"/>
        <v/>
      </c>
      <c r="BE6" s="29" t="str">
        <f t="shared" si="12"/>
        <v/>
      </c>
    </row>
    <row r="7" spans="1:57" s="29" customFormat="1" x14ac:dyDescent="0.2">
      <c r="A7" s="35" t="s">
        <v>29</v>
      </c>
      <c r="B7" s="7">
        <v>0</v>
      </c>
      <c r="C7" s="8">
        <v>74.538684918661062</v>
      </c>
      <c r="D7" s="8">
        <v>87.194957296642841</v>
      </c>
      <c r="E7" s="8">
        <v>73.287464653699203</v>
      </c>
      <c r="F7" s="8">
        <v>68.2383066610833</v>
      </c>
      <c r="G7" s="8">
        <v>43.36967379355626</v>
      </c>
      <c r="H7" s="8">
        <v>8.5345541293405223</v>
      </c>
      <c r="I7" s="8">
        <v>0</v>
      </c>
      <c r="J7" s="8">
        <v>14.406039121733555</v>
      </c>
      <c r="K7" s="8">
        <v>80.313087432829036</v>
      </c>
      <c r="L7" s="8">
        <v>0</v>
      </c>
      <c r="M7" s="8">
        <v>0</v>
      </c>
      <c r="N7" s="34"/>
      <c r="O7" s="69" t="str">
        <f>VLOOKUP($A7,GtoPdb!$A:$BB,MATCH(O$1,GtoPdb!$A$1:$BB$1,0),FALSE)</f>
        <v>nc</v>
      </c>
      <c r="P7" s="29" t="str">
        <f>VLOOKUP($A7,GtoPdb!$A:$BB,MATCH(P$1,GtoPdb!$A$1:$BB$1,0),FALSE)</f>
        <v>c</v>
      </c>
      <c r="Q7" s="29" t="str">
        <f>VLOOKUP($A7,GtoPdb!$A:$BB,MATCH(Q$1,GtoPdb!$A$1:$BB$1,0),FALSE)</f>
        <v>nc</v>
      </c>
      <c r="R7" s="29" t="str">
        <f>VLOOKUP($A7,GtoPdb!$A:$BB,MATCH(R$1,GtoPdb!$A$1:$BB$1,0),FALSE)</f>
        <v>nc</v>
      </c>
      <c r="S7" s="69">
        <f>VLOOKUP($A7,GtoPdb!$A:$BB,MATCH(S$1,GtoPdb!$A$1:$BB$1,0),FALSE)</f>
        <v>0</v>
      </c>
      <c r="T7" s="29">
        <f>VLOOKUP($A7,GtoPdb!$A:$BB,MATCH(T$1,GtoPdb!$A$1:$BB$1,0),FALSE)</f>
        <v>1</v>
      </c>
      <c r="U7" s="29">
        <f>VLOOKUP($A7,GtoPdb!$A:$BB,MATCH(U$1,GtoPdb!$A$1:$BB$1,0),FALSE)</f>
        <v>0</v>
      </c>
      <c r="V7" s="29">
        <f>VLOOKUP($A7,GtoPdb!$A:$BB,MATCH(V$1,GtoPdb!$A$1:$BB$1,0),FALSE)</f>
        <v>0</v>
      </c>
      <c r="W7" s="69">
        <f t="array" ref="W7">_xlfn.IFS($B7=0,0,MAX(B7)=MAX($B7:$M7),1,MAX(B7)&lt;MAX($B7:$M7),2)</f>
        <v>0</v>
      </c>
      <c r="X7" s="29">
        <f t="array" ref="X7">_xlfn.IFS(SUM($C7:$G7)=0,0,MAX(C7:G7)=MAX($B7:$M7),1,MAX(C7:G7)&lt;MAX($B7:$M7),2)</f>
        <v>1</v>
      </c>
      <c r="Y7" s="29">
        <f t="array" ref="Y7">_xlfn.IFS(SUM($H7:$K7)=0,0,MAX(H7:K7)=MAX($B7:$M7),1,MAX(H7:K7)&lt;MAX($B7:$M7),2)</f>
        <v>2</v>
      </c>
      <c r="Z7" s="29">
        <f t="array" ref="Z7">_xlfn.IFS(SUM($L7:$M7)=0,0,MAX(L7:M7)=MAX($B7:$M7),1,MAX(L7:M7)&lt;MAX($B7:$M7),2)</f>
        <v>0</v>
      </c>
      <c r="AA7" s="35" t="str">
        <f t="shared" si="0"/>
        <v>Same</v>
      </c>
      <c r="AB7" s="35" t="str">
        <f t="shared" si="1"/>
        <v>Same</v>
      </c>
      <c r="AC7" s="35" t="str">
        <f t="shared" si="2"/>
        <v>Diff</v>
      </c>
      <c r="AD7" s="35" t="str">
        <f t="shared" si="3"/>
        <v>Same</v>
      </c>
      <c r="AF7" s="35" t="str">
        <f t="shared" si="4"/>
        <v/>
      </c>
      <c r="AG7" s="35" t="str">
        <f t="shared" si="5"/>
        <v/>
      </c>
      <c r="AH7" s="35" t="str">
        <f t="shared" si="6"/>
        <v/>
      </c>
      <c r="AI7" s="35" t="str">
        <f t="shared" si="7"/>
        <v/>
      </c>
      <c r="AJ7" s="35"/>
      <c r="AK7" s="35" t="str">
        <f t="array" ref="AK7">_xlfn.IFNA(_xlfn.IFS(AND($S7=1,W7=1),"Same",AND($S7=1,W7&lt;&gt;1),"Diff",AND($S7&lt;&gt;1,W7=1),"Diff"),"")</f>
        <v/>
      </c>
      <c r="AL7" s="35" t="str">
        <f t="array" ref="AL7">_xlfn.IFNA(_xlfn.IFS(AND($T7=1,X7=1),"Same",AND($T7=1,X7&lt;&gt;1),"Diff",AND($T7&lt;&gt;1,X7=1),"Diff"),"")</f>
        <v>Same</v>
      </c>
      <c r="AM7" s="35" t="str">
        <f t="array" ref="AM7">_xlfn.IFNA(_xlfn.IFS(AND($U7=1,Y7=1),"Same",AND($U7=1,Y7&lt;&gt;1),"Diff",AND($U7&lt;&gt;1,Y7=1),"Diff"),"")</f>
        <v/>
      </c>
      <c r="AN7" s="35" t="str">
        <f t="array" ref="AN7">_xlfn.IFNA(_xlfn.IFS(AND($V7=1,Z7=1),"Same",AND($V7=1,Z7&lt;&gt;1),"Diff",AND($V7&lt;&gt;1,Z7=1),"Diff"),"")</f>
        <v/>
      </c>
      <c r="AP7" s="29" t="str">
        <f t="array" ref="AP7">_xlfn.IFNA(_xlfn.IFS(AND(S7=1,W7&lt;&gt;1),"Removed",AND(S7&lt;&gt;1,W7=1),"Added"),"")</f>
        <v/>
      </c>
      <c r="AQ7" s="29" t="str">
        <f t="array" ref="AQ7">_xlfn.IFNA(_xlfn.IFS(AND(T7=1,X7&lt;&gt;1),"Removed",AND(T7&lt;&gt;1,X7=1),"Added"),"")</f>
        <v/>
      </c>
      <c r="AR7" s="29" t="str">
        <f t="array" ref="AR7">_xlfn.IFNA(_xlfn.IFS(AND(U7=1,Y7&lt;&gt;1),"Removed",AND(U7&lt;&gt;1,Y7=1),"Added"),"")</f>
        <v/>
      </c>
      <c r="AS7" s="29" t="str">
        <f t="array" ref="AS7">_xlfn.IFNA(_xlfn.IFS(AND(V7=1,Z7&lt;&gt;1),"Removed",AND(V7&lt;&gt;1,Z7=1),"Added"),"")</f>
        <v/>
      </c>
      <c r="AU7" s="29">
        <f t="shared" si="8"/>
        <v>1</v>
      </c>
      <c r="AW7" s="29">
        <f t="array" ref="AW7">_xlfn.IFS($B7=0,0,MAX(B7)=MAX($B7,$E7,$H7,$K7,$M7),1,MAX($B7)&lt;MAX($B7,$E7,$H7,$K7,$M7),2)</f>
        <v>0</v>
      </c>
      <c r="AX7" s="29">
        <f t="array" ref="AX7">_xlfn.IFS(E7=0,0,MAX(E7)=MAX($B7,$E7,$H7,$K7,$M7),1,MAX(E7)&lt;MAX($B7,$E7,$H7,$K7,$M7),2)</f>
        <v>2</v>
      </c>
      <c r="AY7" s="29">
        <f t="array" ref="AY7">_xlfn.IFS(SUM(H7,K7)=0,0,MAX(H7,K7)=MAX($B7,$E7,$H7,$K7,$M7),1,MAX(H7,K7)&lt;MAX($B7,$E7,$H7,$K7,$M7),2)</f>
        <v>1</v>
      </c>
      <c r="AZ7" s="29">
        <f t="array" ref="AZ7">_xlfn.IFS(M7=0,0,MAX(M7)=MAX($B7,$E7,$H7,$K7,$M7),1,MAX(M7)&lt;MAX($B7,$E7,$H7,$K7,$M7),2)</f>
        <v>0</v>
      </c>
      <c r="BB7" s="29" t="str">
        <f t="shared" si="10"/>
        <v/>
      </c>
      <c r="BC7" s="29" t="str">
        <f t="shared" si="13"/>
        <v>Diff</v>
      </c>
      <c r="BD7" s="29" t="str">
        <f t="shared" si="11"/>
        <v/>
      </c>
      <c r="BE7" s="29" t="str">
        <f t="shared" si="12"/>
        <v/>
      </c>
    </row>
    <row r="8" spans="1:57" s="29" customFormat="1" x14ac:dyDescent="0.2">
      <c r="A8" s="35" t="s">
        <v>228</v>
      </c>
      <c r="B8" s="7">
        <v>0</v>
      </c>
      <c r="C8" s="8">
        <v>9.4969232865967044</v>
      </c>
      <c r="D8" s="8">
        <v>7.4080906169745395</v>
      </c>
      <c r="E8" s="8">
        <v>14.251541810526881</v>
      </c>
      <c r="F8" s="8">
        <v>9.5127538155972839</v>
      </c>
      <c r="G8" s="8">
        <v>25.869230094030769</v>
      </c>
      <c r="H8" s="8">
        <v>81.144005871564772</v>
      </c>
      <c r="I8" s="8">
        <v>95.190171740393978</v>
      </c>
      <c r="J8" s="8">
        <v>88.925028264039597</v>
      </c>
      <c r="K8" s="8">
        <v>78.688074877846191</v>
      </c>
      <c r="L8" s="8">
        <v>0</v>
      </c>
      <c r="M8" s="8">
        <v>0</v>
      </c>
      <c r="N8" s="34"/>
      <c r="O8" s="69" t="str">
        <f>VLOOKUP($A8,GtoPdb!$A:$BB,MATCH(O$1,GtoPdb!$A$1:$BB$1,0),FALSE)</f>
        <v>nc</v>
      </c>
      <c r="P8" s="29" t="str">
        <f>VLOOKUP($A8,GtoPdb!$A:$BB,MATCH(P$1,GtoPdb!$A$1:$BB$1,0),FALSE)</f>
        <v>nc</v>
      </c>
      <c r="Q8" s="29" t="str">
        <f>VLOOKUP($A8,GtoPdb!$A:$BB,MATCH(Q$1,GtoPdb!$A$1:$BB$1,0),FALSE)</f>
        <v>c</v>
      </c>
      <c r="R8" s="29" t="str">
        <f>VLOOKUP($A8,GtoPdb!$A:$BB,MATCH(R$1,GtoPdb!$A$1:$BB$1,0),FALSE)</f>
        <v>nc</v>
      </c>
      <c r="S8" s="69">
        <f>VLOOKUP($A8,GtoPdb!$A:$BB,MATCH(S$1,GtoPdb!$A$1:$BB$1,0),FALSE)</f>
        <v>0</v>
      </c>
      <c r="T8" s="29">
        <f>VLOOKUP($A8,GtoPdb!$A:$BB,MATCH(T$1,GtoPdb!$A$1:$BB$1,0),FALSE)</f>
        <v>0</v>
      </c>
      <c r="U8" s="29">
        <f>VLOOKUP($A8,GtoPdb!$A:$BB,MATCH(U$1,GtoPdb!$A$1:$BB$1,0),FALSE)</f>
        <v>1</v>
      </c>
      <c r="V8" s="29">
        <f>VLOOKUP($A8,GtoPdb!$A:$BB,MATCH(V$1,GtoPdb!$A$1:$BB$1,0),FALSE)</f>
        <v>0</v>
      </c>
      <c r="W8" s="69">
        <f t="array" ref="W8">_xlfn.IFS($B8=0,0,MAX(B8)=MAX($B8:$M8),1,MAX(B8)&lt;MAX($B8:$M8),2)</f>
        <v>0</v>
      </c>
      <c r="X8" s="29">
        <f t="array" ref="X8">_xlfn.IFS(SUM($C8:$G8)=0,0,MAX(C8:G8)=MAX($B8:$M8),1,MAX(C8:G8)&lt;MAX($B8:$M8),2)</f>
        <v>2</v>
      </c>
      <c r="Y8" s="29">
        <f t="array" ref="Y8">_xlfn.IFS(SUM($H8:$K8)=0,0,MAX(H8:K8)=MAX($B8:$M8),1,MAX(H8:K8)&lt;MAX($B8:$M8),2)</f>
        <v>1</v>
      </c>
      <c r="Z8" s="29">
        <f t="array" ref="Z8">_xlfn.IFS(SUM($L8:$M8)=0,0,MAX(L8:M8)=MAX($B8:$M8),1,MAX(L8:M8)&lt;MAX($B8:$M8),2)</f>
        <v>0</v>
      </c>
      <c r="AA8" s="35" t="str">
        <f t="shared" si="0"/>
        <v>Same</v>
      </c>
      <c r="AB8" s="35" t="str">
        <f t="shared" si="1"/>
        <v>Diff</v>
      </c>
      <c r="AC8" s="35" t="str">
        <f t="shared" si="2"/>
        <v>Same</v>
      </c>
      <c r="AD8" s="35" t="str">
        <f t="shared" si="3"/>
        <v>Same</v>
      </c>
      <c r="AF8" s="35" t="str">
        <f t="shared" si="4"/>
        <v/>
      </c>
      <c r="AG8" s="35" t="str">
        <f t="shared" si="5"/>
        <v/>
      </c>
      <c r="AH8" s="35" t="str">
        <f t="shared" si="6"/>
        <v/>
      </c>
      <c r="AI8" s="35" t="str">
        <f t="shared" si="7"/>
        <v/>
      </c>
      <c r="AJ8" s="35"/>
      <c r="AK8" s="35" t="str">
        <f t="array" ref="AK8">_xlfn.IFNA(_xlfn.IFS(AND($S8=1,W8=1),"Same",AND($S8=1,W8&lt;&gt;1),"Diff",AND($S8&lt;&gt;1,W8=1),"Diff"),"")</f>
        <v/>
      </c>
      <c r="AL8" s="35" t="str">
        <f t="array" ref="AL8">_xlfn.IFNA(_xlfn.IFS(AND($T8=1,X8=1),"Same",AND($T8=1,X8&lt;&gt;1),"Diff",AND($T8&lt;&gt;1,X8=1),"Diff"),"")</f>
        <v/>
      </c>
      <c r="AM8" s="35" t="str">
        <f t="array" ref="AM8">_xlfn.IFNA(_xlfn.IFS(AND($U8=1,Y8=1),"Same",AND($U8=1,Y8&lt;&gt;1),"Diff",AND($U8&lt;&gt;1,Y8=1),"Diff"),"")</f>
        <v>Same</v>
      </c>
      <c r="AN8" s="35" t="str">
        <f t="array" ref="AN8">_xlfn.IFNA(_xlfn.IFS(AND($V8=1,Z8=1),"Same",AND($V8=1,Z8&lt;&gt;1),"Diff",AND($V8&lt;&gt;1,Z8=1),"Diff"),"")</f>
        <v/>
      </c>
      <c r="AP8" s="29" t="str">
        <f t="array" ref="AP8">_xlfn.IFNA(_xlfn.IFS(AND(S8=1,W8&lt;&gt;1),"Removed",AND(S8&lt;&gt;1,W8=1),"Added"),"")</f>
        <v/>
      </c>
      <c r="AQ8" s="29" t="str">
        <f t="array" ref="AQ8">_xlfn.IFNA(_xlfn.IFS(AND(T8=1,X8&lt;&gt;1),"Removed",AND(T8&lt;&gt;1,X8=1),"Added"),"")</f>
        <v/>
      </c>
      <c r="AR8" s="29" t="str">
        <f t="array" ref="AR8">_xlfn.IFNA(_xlfn.IFS(AND(U8=1,Y8&lt;&gt;1),"Removed",AND(U8&lt;&gt;1,Y8=1),"Added"),"")</f>
        <v/>
      </c>
      <c r="AS8" s="29" t="str">
        <f t="array" ref="AS8">_xlfn.IFNA(_xlfn.IFS(AND(V8=1,Z8&lt;&gt;1),"Removed",AND(V8&lt;&gt;1,Z8=1),"Added"),"")</f>
        <v/>
      </c>
      <c r="AU8" s="29">
        <f t="shared" si="8"/>
        <v>1</v>
      </c>
      <c r="AW8" s="29">
        <f t="array" ref="AW8">_xlfn.IFS($B8=0,0,MAX(B8)=MAX($B8,$E8,$H8,$K8,$M8),1,MAX($B8)&lt;MAX($B8,$E8,$H8,$K8,$M8),2)</f>
        <v>0</v>
      </c>
      <c r="AX8" s="29">
        <f t="array" ref="AX8">_xlfn.IFS(E8=0,0,MAX(E8)=MAX($B8,$E8,$H8,$K8,$M8),1,MAX(E8)&lt;MAX($B8,$E8,$H8,$K8,$M8),2)</f>
        <v>2</v>
      </c>
      <c r="AY8" s="29">
        <f t="array" ref="AY8">_xlfn.IFS(SUM(H8,K8)=0,0,MAX(H8,K8)=MAX($B8,$E8,$H8,$K8,$M8),1,MAX(H8,K8)&lt;MAX($B8,$E8,$H8,$K8,$M8),2)</f>
        <v>1</v>
      </c>
      <c r="AZ8" s="29">
        <f t="array" ref="AZ8">_xlfn.IFS(M8=0,0,MAX(M8)=MAX($B8,$E8,$H8,$K8,$M8),1,MAX(M8)&lt;MAX($B8,$E8,$H8,$K8,$M8),2)</f>
        <v>0</v>
      </c>
      <c r="BB8" s="29" t="str">
        <f t="shared" si="10"/>
        <v/>
      </c>
      <c r="BC8" s="29" t="str">
        <f t="shared" si="13"/>
        <v/>
      </c>
      <c r="BD8" s="29" t="str">
        <f t="shared" si="11"/>
        <v/>
      </c>
      <c r="BE8" s="29" t="str">
        <f t="shared" si="12"/>
        <v/>
      </c>
    </row>
    <row r="9" spans="1:57" s="29" customFormat="1" x14ac:dyDescent="0.2">
      <c r="A9" s="35" t="s">
        <v>20</v>
      </c>
      <c r="B9" s="7">
        <v>0</v>
      </c>
      <c r="C9" s="8">
        <v>7.8485999033049705</v>
      </c>
      <c r="D9" s="8">
        <v>3.6171362216233849</v>
      </c>
      <c r="E9" s="8">
        <v>7.961477299238628</v>
      </c>
      <c r="F9" s="8">
        <v>10.626172085486711</v>
      </c>
      <c r="G9" s="8">
        <v>42.636540828066096</v>
      </c>
      <c r="H9" s="8">
        <v>18.51631294878057</v>
      </c>
      <c r="I9" s="8">
        <v>12.104408084213135</v>
      </c>
      <c r="J9" s="8">
        <v>27.241268174529939</v>
      </c>
      <c r="K9" s="8">
        <v>71.590128824368378</v>
      </c>
      <c r="L9" s="8">
        <v>0</v>
      </c>
      <c r="M9" s="8">
        <v>0</v>
      </c>
      <c r="N9" s="34"/>
      <c r="O9" s="69" t="str">
        <f>VLOOKUP($A9,GtoPdb!$A:$BB,MATCH(O$1,GtoPdb!$A$1:$BB$1,0),FALSE)</f>
        <v>nc</v>
      </c>
      <c r="P9" s="29" t="str">
        <f>VLOOKUP($A9,GtoPdb!$A:$BB,MATCH(P$1,GtoPdb!$A$1:$BB$1,0),FALSE)</f>
        <v>c</v>
      </c>
      <c r="Q9" s="29" t="str">
        <f>VLOOKUP($A9,GtoPdb!$A:$BB,MATCH(Q$1,GtoPdb!$A$1:$BB$1,0),FALSE)</f>
        <v>c</v>
      </c>
      <c r="R9" s="29" t="str">
        <f>VLOOKUP($A9,GtoPdb!$A:$BB,MATCH(R$1,GtoPdb!$A$1:$BB$1,0),FALSE)</f>
        <v>nc</v>
      </c>
      <c r="S9" s="69">
        <f>VLOOKUP($A9,GtoPdb!$A:$BB,MATCH(S$1,GtoPdb!$A$1:$BB$1,0),FALSE)</f>
        <v>0</v>
      </c>
      <c r="T9" s="29">
        <f>VLOOKUP($A9,GtoPdb!$A:$BB,MATCH(T$1,GtoPdb!$A$1:$BB$1,0),FALSE)</f>
        <v>2</v>
      </c>
      <c r="U9" s="29">
        <f>VLOOKUP($A9,GtoPdb!$A:$BB,MATCH(U$1,GtoPdb!$A$1:$BB$1,0),FALSE)</f>
        <v>1</v>
      </c>
      <c r="V9" s="29">
        <f>VLOOKUP($A9,GtoPdb!$A:$BB,MATCH(V$1,GtoPdb!$A$1:$BB$1,0),FALSE)</f>
        <v>0</v>
      </c>
      <c r="W9" s="69">
        <f t="array" ref="W9">_xlfn.IFS($B9=0,0,MAX(B9)=MAX($B9:$M9),1,MAX(B9)&lt;MAX($B9:$M9),2)</f>
        <v>0</v>
      </c>
      <c r="X9" s="29">
        <f t="array" ref="X9">_xlfn.IFS(SUM($C9:$G9)=0,0,MAX(C9:G9)=MAX($B9:$M9),1,MAX(C9:G9)&lt;MAX($B9:$M9),2)</f>
        <v>2</v>
      </c>
      <c r="Y9" s="29">
        <f t="array" ref="Y9">_xlfn.IFS(SUM($H9:$K9)=0,0,MAX(H9:K9)=MAX($B9:$M9),1,MAX(H9:K9)&lt;MAX($B9:$M9),2)</f>
        <v>1</v>
      </c>
      <c r="Z9" s="29">
        <f t="array" ref="Z9">_xlfn.IFS(SUM($L9:$M9)=0,0,MAX(L9:M9)=MAX($B9:$M9),1,MAX(L9:M9)&lt;MAX($B9:$M9),2)</f>
        <v>0</v>
      </c>
      <c r="AA9" s="35" t="str">
        <f t="shared" si="0"/>
        <v>Same</v>
      </c>
      <c r="AB9" s="35" t="str">
        <f t="shared" si="1"/>
        <v>Same</v>
      </c>
      <c r="AC9" s="35" t="str">
        <f t="shared" si="2"/>
        <v>Same</v>
      </c>
      <c r="AD9" s="35" t="str">
        <f t="shared" si="3"/>
        <v>Same</v>
      </c>
      <c r="AF9" s="35" t="str">
        <f t="shared" si="4"/>
        <v/>
      </c>
      <c r="AG9" s="35" t="str">
        <f t="shared" si="5"/>
        <v/>
      </c>
      <c r="AH9" s="35" t="str">
        <f t="shared" si="6"/>
        <v/>
      </c>
      <c r="AI9" s="35" t="str">
        <f t="shared" si="7"/>
        <v/>
      </c>
      <c r="AJ9" s="35"/>
      <c r="AK9" s="35" t="str">
        <f t="array" ref="AK9">_xlfn.IFNA(_xlfn.IFS(AND($S9=1,W9=1),"Same",AND($S9=1,W9&lt;&gt;1),"Diff",AND($S9&lt;&gt;1,W9=1),"Diff"),"")</f>
        <v/>
      </c>
      <c r="AL9" s="35" t="str">
        <f t="array" ref="AL9">_xlfn.IFNA(_xlfn.IFS(AND($T9=1,X9=1),"Same",AND($T9=1,X9&lt;&gt;1),"Diff",AND($T9&lt;&gt;1,X9=1),"Diff"),"")</f>
        <v/>
      </c>
      <c r="AM9" s="35" t="str">
        <f t="array" ref="AM9">_xlfn.IFNA(_xlfn.IFS(AND($U9=1,Y9=1),"Same",AND($U9=1,Y9&lt;&gt;1),"Diff",AND($U9&lt;&gt;1,Y9=1),"Diff"),"")</f>
        <v>Same</v>
      </c>
      <c r="AN9" s="35" t="str">
        <f t="array" ref="AN9">_xlfn.IFNA(_xlfn.IFS(AND($V9=1,Z9=1),"Same",AND($V9=1,Z9&lt;&gt;1),"Diff",AND($V9&lt;&gt;1,Z9=1),"Diff"),"")</f>
        <v/>
      </c>
      <c r="AP9" s="29" t="str">
        <f t="array" ref="AP9">_xlfn.IFNA(_xlfn.IFS(AND(S9=1,W9&lt;&gt;1),"Removed",AND(S9&lt;&gt;1,W9=1),"Added"),"")</f>
        <v/>
      </c>
      <c r="AQ9" s="29" t="str">
        <f t="array" ref="AQ9">_xlfn.IFNA(_xlfn.IFS(AND(T9=1,X9&lt;&gt;1),"Removed",AND(T9&lt;&gt;1,X9=1),"Added"),"")</f>
        <v/>
      </c>
      <c r="AR9" s="29" t="str">
        <f t="array" ref="AR9">_xlfn.IFNA(_xlfn.IFS(AND(U9=1,Y9&lt;&gt;1),"Removed",AND(U9&lt;&gt;1,Y9=1),"Added"),"")</f>
        <v/>
      </c>
      <c r="AS9" s="29" t="str">
        <f t="array" ref="AS9">_xlfn.IFNA(_xlfn.IFS(AND(V9=1,Z9&lt;&gt;1),"Removed",AND(V9&lt;&gt;1,Z9=1),"Added"),"")</f>
        <v/>
      </c>
      <c r="AU9" s="29">
        <f t="shared" si="8"/>
        <v>1</v>
      </c>
      <c r="AW9" s="29">
        <f t="array" ref="AW9">_xlfn.IFS($B9=0,0,MAX(B9)=MAX($B9,$E9,$H9,$K9,$M9),1,MAX($B9)&lt;MAX($B9,$E9,$H9,$K9,$M9),2)</f>
        <v>0</v>
      </c>
      <c r="AX9" s="29">
        <f t="array" ref="AX9">_xlfn.IFS(E9=0,0,MAX(E9)=MAX($B9,$E9,$H9,$K9,$M9),1,MAX(E9)&lt;MAX($B9,$E9,$H9,$K9,$M9),2)</f>
        <v>2</v>
      </c>
      <c r="AY9" s="29">
        <f t="array" ref="AY9">_xlfn.IFS(SUM(H9,K9)=0,0,MAX(H9,K9)=MAX($B9,$E9,$H9,$K9,$M9),1,MAX(H9,K9)&lt;MAX($B9,$E9,$H9,$K9,$M9),2)</f>
        <v>1</v>
      </c>
      <c r="AZ9" s="29">
        <f t="array" ref="AZ9">_xlfn.IFS(M9=0,0,MAX(M9)=MAX($B9,$E9,$H9,$K9,$M9),1,MAX(M9)&lt;MAX($B9,$E9,$H9,$K9,$M9),2)</f>
        <v>0</v>
      </c>
      <c r="BB9" s="29" t="str">
        <f t="shared" si="10"/>
        <v/>
      </c>
      <c r="BC9" s="29" t="str">
        <f t="shared" si="13"/>
        <v/>
      </c>
      <c r="BD9" s="29" t="str">
        <f t="shared" si="11"/>
        <v/>
      </c>
      <c r="BE9" s="29" t="str">
        <f t="shared" si="12"/>
        <v/>
      </c>
    </row>
    <row r="10" spans="1:57" s="29" customFormat="1" x14ac:dyDescent="0.2">
      <c r="A10" s="35" t="s">
        <v>111</v>
      </c>
      <c r="B10" s="7">
        <v>75.172522754266893</v>
      </c>
      <c r="C10" s="8">
        <v>1.0558036442835117</v>
      </c>
      <c r="D10" s="8">
        <v>1.6282471562289349</v>
      </c>
      <c r="E10" s="8">
        <v>0</v>
      </c>
      <c r="F10" s="8">
        <v>18.552328806831724</v>
      </c>
      <c r="G10" s="8">
        <v>0</v>
      </c>
      <c r="H10" s="8">
        <v>0</v>
      </c>
      <c r="I10" s="8">
        <v>0</v>
      </c>
      <c r="J10" s="8">
        <v>0</v>
      </c>
      <c r="K10" s="8">
        <v>71.369317701058122</v>
      </c>
      <c r="L10" s="8">
        <v>0</v>
      </c>
      <c r="M10" s="8">
        <v>0</v>
      </c>
      <c r="N10" s="34"/>
      <c r="O10" s="69" t="str">
        <f>VLOOKUP($A10,GtoPdb!$A:$BB,MATCH(O$1,GtoPdb!$A$1:$BB$1,0),FALSE)</f>
        <v>c</v>
      </c>
      <c r="P10" s="29" t="str">
        <f>VLOOKUP($A10,GtoPdb!$A:$BB,MATCH(P$1,GtoPdb!$A$1:$BB$1,0),FALSE)</f>
        <v>nc</v>
      </c>
      <c r="Q10" s="29" t="str">
        <f>VLOOKUP($A10,GtoPdb!$A:$BB,MATCH(Q$1,GtoPdb!$A$1:$BB$1,0),FALSE)</f>
        <v>nc</v>
      </c>
      <c r="R10" s="29" t="str">
        <f>VLOOKUP($A10,GtoPdb!$A:$BB,MATCH(R$1,GtoPdb!$A$1:$BB$1,0),FALSE)</f>
        <v>nc</v>
      </c>
      <c r="S10" s="69">
        <f>VLOOKUP($A10,GtoPdb!$A:$BB,MATCH(S$1,GtoPdb!$A$1:$BB$1,0),FALSE)</f>
        <v>1</v>
      </c>
      <c r="T10" s="29">
        <f>VLOOKUP($A10,GtoPdb!$A:$BB,MATCH(T$1,GtoPdb!$A$1:$BB$1,0),FALSE)</f>
        <v>0</v>
      </c>
      <c r="U10" s="29">
        <f>VLOOKUP($A10,GtoPdb!$A:$BB,MATCH(U$1,GtoPdb!$A$1:$BB$1,0),FALSE)</f>
        <v>0</v>
      </c>
      <c r="V10" s="29">
        <f>VLOOKUP($A10,GtoPdb!$A:$BB,MATCH(V$1,GtoPdb!$A$1:$BB$1,0),FALSE)</f>
        <v>0</v>
      </c>
      <c r="W10" s="69">
        <f t="array" ref="W10">_xlfn.IFS($B10=0,0,MAX(B10)=MAX($B10:$M10),1,MAX(B10)&lt;MAX($B10:$M10),2)</f>
        <v>1</v>
      </c>
      <c r="X10" s="29">
        <f t="array" ref="X10">_xlfn.IFS(SUM($C10:$G10)=0,0,MAX(C10:G10)=MAX($B10:$M10),1,MAX(C10:G10)&lt;MAX($B10:$M10),2)</f>
        <v>2</v>
      </c>
      <c r="Y10" s="29">
        <f t="array" ref="Y10">_xlfn.IFS(SUM($H10:$K10)=0,0,MAX(H10:K10)=MAX($B10:$M10),1,MAX(H10:K10)&lt;MAX($B10:$M10),2)</f>
        <v>2</v>
      </c>
      <c r="Z10" s="29">
        <f t="array" ref="Z10">_xlfn.IFS(SUM($L10:$M10)=0,0,MAX(L10:M10)=MAX($B10:$M10),1,MAX(L10:M10)&lt;MAX($B10:$M10),2)</f>
        <v>0</v>
      </c>
      <c r="AA10" s="35" t="str">
        <f t="shared" si="0"/>
        <v>Same</v>
      </c>
      <c r="AB10" s="35" t="str">
        <f t="shared" si="1"/>
        <v>Diff</v>
      </c>
      <c r="AC10" s="35" t="str">
        <f t="shared" si="2"/>
        <v>Diff</v>
      </c>
      <c r="AD10" s="35" t="str">
        <f t="shared" si="3"/>
        <v>Same</v>
      </c>
      <c r="AF10" s="35" t="str">
        <f t="shared" si="4"/>
        <v/>
      </c>
      <c r="AG10" s="35" t="str">
        <f t="shared" si="5"/>
        <v/>
      </c>
      <c r="AH10" s="35" t="str">
        <f t="shared" si="6"/>
        <v/>
      </c>
      <c r="AI10" s="35" t="str">
        <f t="shared" si="7"/>
        <v/>
      </c>
      <c r="AJ10" s="35"/>
      <c r="AK10" s="35" t="str">
        <f t="array" ref="AK10">_xlfn.IFNA(_xlfn.IFS(AND($S10=1,W10=1),"Same",AND($S10=1,W10&lt;&gt;1),"Diff",AND($S10&lt;&gt;1,W10=1),"Diff"),"")</f>
        <v>Same</v>
      </c>
      <c r="AL10" s="35" t="str">
        <f t="array" ref="AL10">_xlfn.IFNA(_xlfn.IFS(AND($T10=1,X10=1),"Same",AND($T10=1,X10&lt;&gt;1),"Diff",AND($T10&lt;&gt;1,X10=1),"Diff"),"")</f>
        <v/>
      </c>
      <c r="AM10" s="35" t="str">
        <f t="array" ref="AM10">_xlfn.IFNA(_xlfn.IFS(AND($U10=1,Y10=1),"Same",AND($U10=1,Y10&lt;&gt;1),"Diff",AND($U10&lt;&gt;1,Y10=1),"Diff"),"")</f>
        <v/>
      </c>
      <c r="AN10" s="35" t="str">
        <f t="array" ref="AN10">_xlfn.IFNA(_xlfn.IFS(AND($V10=1,Z10=1),"Same",AND($V10=1,Z10&lt;&gt;1),"Diff",AND($V10&lt;&gt;1,Z10=1),"Diff"),"")</f>
        <v/>
      </c>
      <c r="AP10" s="29" t="str">
        <f t="array" ref="AP10">_xlfn.IFNA(_xlfn.IFS(AND(S10=1,W10&lt;&gt;1),"Removed",AND(S10&lt;&gt;1,W10=1),"Added"),"")</f>
        <v/>
      </c>
      <c r="AQ10" s="29" t="str">
        <f t="array" ref="AQ10">_xlfn.IFNA(_xlfn.IFS(AND(T10=1,X10&lt;&gt;1),"Removed",AND(T10&lt;&gt;1,X10=1),"Added"),"")</f>
        <v/>
      </c>
      <c r="AR10" s="29" t="str">
        <f t="array" ref="AR10">_xlfn.IFNA(_xlfn.IFS(AND(U10=1,Y10&lt;&gt;1),"Removed",AND(U10&lt;&gt;1,Y10=1),"Added"),"")</f>
        <v/>
      </c>
      <c r="AS10" s="29" t="str">
        <f t="array" ref="AS10">_xlfn.IFNA(_xlfn.IFS(AND(V10=1,Z10&lt;&gt;1),"Removed",AND(V10&lt;&gt;1,Z10=1),"Added"),"")</f>
        <v/>
      </c>
      <c r="AU10" s="29">
        <f t="shared" si="8"/>
        <v>1</v>
      </c>
      <c r="AW10" s="29">
        <f t="array" ref="AW10">_xlfn.IFS($B10=0,0,MAX(B10)=MAX($B10,$E10,$H10,$K10,$M10),1,MAX($B10)&lt;MAX($B10,$E10,$H10,$K10,$M10),2)</f>
        <v>1</v>
      </c>
      <c r="AX10" s="29">
        <f t="array" ref="AX10">_xlfn.IFS(E10=0,0,MAX(E10)=MAX($B10,$E10,$H10,$K10,$M10),1,MAX(E10)&lt;MAX($B10,$E10,$H10,$K10,$M10),2)</f>
        <v>0</v>
      </c>
      <c r="AY10" s="29">
        <f t="array" ref="AY10">_xlfn.IFS(SUM(H10,K10)=0,0,MAX(H10,K10)=MAX($B10,$E10,$H10,$K10,$M10),1,MAX(H10,K10)&lt;MAX($B10,$E10,$H10,$K10,$M10),2)</f>
        <v>2</v>
      </c>
      <c r="AZ10" s="29">
        <f t="array" ref="AZ10">_xlfn.IFS(M10=0,0,MAX(M10)=MAX($B10,$E10,$H10,$K10,$M10),1,MAX(M10)&lt;MAX($B10,$E10,$H10,$K10,$M10),2)</f>
        <v>0</v>
      </c>
      <c r="BB10" s="29" t="str">
        <f t="shared" si="10"/>
        <v/>
      </c>
      <c r="BC10" s="29" t="str">
        <f t="shared" si="13"/>
        <v/>
      </c>
      <c r="BD10" s="29" t="str">
        <f t="shared" si="11"/>
        <v/>
      </c>
      <c r="BE10" s="29" t="str">
        <f t="shared" si="12"/>
        <v/>
      </c>
    </row>
    <row r="11" spans="1:57" s="29" customFormat="1" x14ac:dyDescent="0.2">
      <c r="A11" s="35" t="s">
        <v>41</v>
      </c>
      <c r="B11" s="7">
        <v>82.200070513164235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70.712157501125546</v>
      </c>
      <c r="L11" s="8">
        <v>0</v>
      </c>
      <c r="M11" s="8">
        <v>0</v>
      </c>
      <c r="N11" s="34"/>
      <c r="O11" s="69" t="str">
        <f>VLOOKUP($A11,GtoPdb!$A:$BB,MATCH(O$1,GtoPdb!$A$1:$BB$1,0),FALSE)</f>
        <v>c</v>
      </c>
      <c r="P11" s="29" t="str">
        <f>VLOOKUP($A11,GtoPdb!$A:$BB,MATCH(P$1,GtoPdb!$A$1:$BB$1,0),FALSE)</f>
        <v>c</v>
      </c>
      <c r="Q11" s="29" t="str">
        <f>VLOOKUP($A11,GtoPdb!$A:$BB,MATCH(Q$1,GtoPdb!$A$1:$BB$1,0),FALSE)</f>
        <v>nc</v>
      </c>
      <c r="R11" s="29" t="str">
        <f>VLOOKUP($A11,GtoPdb!$A:$BB,MATCH(R$1,GtoPdb!$A$1:$BB$1,0),FALSE)</f>
        <v>nc</v>
      </c>
      <c r="S11" s="69">
        <f>VLOOKUP($A11,GtoPdb!$A:$BB,MATCH(S$1,GtoPdb!$A$1:$BB$1,0),FALSE)</f>
        <v>1</v>
      </c>
      <c r="T11" s="29">
        <f>VLOOKUP($A11,GtoPdb!$A:$BB,MATCH(T$1,GtoPdb!$A$1:$BB$1,0),FALSE)</f>
        <v>2</v>
      </c>
      <c r="U11" s="29">
        <f>VLOOKUP($A11,GtoPdb!$A:$BB,MATCH(U$1,GtoPdb!$A$1:$BB$1,0),FALSE)</f>
        <v>0</v>
      </c>
      <c r="V11" s="29">
        <f>VLOOKUP($A11,GtoPdb!$A:$BB,MATCH(V$1,GtoPdb!$A$1:$BB$1,0),FALSE)</f>
        <v>0</v>
      </c>
      <c r="W11" s="69">
        <f t="array" ref="W11">_xlfn.IFS($B11=0,0,MAX(B11)=MAX($B11:$M11),1,MAX(B11)&lt;MAX($B11:$M11),2)</f>
        <v>1</v>
      </c>
      <c r="X11" s="29">
        <f t="array" ref="X11">_xlfn.IFS(SUM($C11:$G11)=0,0,MAX(C11:G11)=MAX($B11:$M11),1,MAX(C11:G11)&lt;MAX($B11:$M11),2)</f>
        <v>0</v>
      </c>
      <c r="Y11" s="29">
        <f t="array" ref="Y11">_xlfn.IFS(SUM($H11:$K11)=0,0,MAX(H11:K11)=MAX($B11:$M11),1,MAX(H11:K11)&lt;MAX($B11:$M11),2)</f>
        <v>2</v>
      </c>
      <c r="Z11" s="29">
        <f t="array" ref="Z11">_xlfn.IFS(SUM($L11:$M11)=0,0,MAX(L11:M11)=MAX($B11:$M11),1,MAX(L11:M11)&lt;MAX($B11:$M11),2)</f>
        <v>0</v>
      </c>
      <c r="AA11" s="35" t="str">
        <f t="shared" si="0"/>
        <v>Same</v>
      </c>
      <c r="AB11" s="35" t="str">
        <f t="shared" si="1"/>
        <v>Diff</v>
      </c>
      <c r="AC11" s="35" t="str">
        <f t="shared" si="2"/>
        <v>Diff</v>
      </c>
      <c r="AD11" s="35" t="str">
        <f t="shared" si="3"/>
        <v>Same</v>
      </c>
      <c r="AF11" s="35" t="str">
        <f t="shared" si="4"/>
        <v/>
      </c>
      <c r="AG11" s="35">
        <f t="shared" si="5"/>
        <v>2</v>
      </c>
      <c r="AH11" s="35" t="str">
        <f t="shared" si="6"/>
        <v/>
      </c>
      <c r="AI11" s="35" t="str">
        <f t="shared" si="7"/>
        <v/>
      </c>
      <c r="AJ11" s="35"/>
      <c r="AK11" s="35" t="str">
        <f t="array" ref="AK11">_xlfn.IFNA(_xlfn.IFS(AND($S11=1,W11=1),"Same",AND($S11=1,W11&lt;&gt;1),"Diff",AND($S11&lt;&gt;1,W11=1),"Diff"),"")</f>
        <v>Same</v>
      </c>
      <c r="AL11" s="35" t="str">
        <f t="array" ref="AL11">_xlfn.IFNA(_xlfn.IFS(AND($T11=1,X11=1),"Same",AND($T11=1,X11&lt;&gt;1),"Diff",AND($T11&lt;&gt;1,X11=1),"Diff"),"")</f>
        <v/>
      </c>
      <c r="AM11" s="35" t="str">
        <f t="array" ref="AM11">_xlfn.IFNA(_xlfn.IFS(AND($U11=1,Y11=1),"Same",AND($U11=1,Y11&lt;&gt;1),"Diff",AND($U11&lt;&gt;1,Y11=1),"Diff"),"")</f>
        <v/>
      </c>
      <c r="AN11" s="35" t="str">
        <f t="array" ref="AN11">_xlfn.IFNA(_xlfn.IFS(AND($V11=1,Z11=1),"Same",AND($V11=1,Z11&lt;&gt;1),"Diff",AND($V11&lt;&gt;1,Z11=1),"Diff"),"")</f>
        <v/>
      </c>
      <c r="AP11" s="29" t="str">
        <f t="array" ref="AP11">_xlfn.IFNA(_xlfn.IFS(AND(S11=1,W11&lt;&gt;1),"Removed",AND(S11&lt;&gt;1,W11=1),"Added"),"")</f>
        <v/>
      </c>
      <c r="AQ11" s="29" t="str">
        <f t="array" ref="AQ11">_xlfn.IFNA(_xlfn.IFS(AND(T11=1,X11&lt;&gt;1),"Removed",AND(T11&lt;&gt;1,X11=1),"Added"),"")</f>
        <v/>
      </c>
      <c r="AR11" s="29" t="str">
        <f t="array" ref="AR11">_xlfn.IFNA(_xlfn.IFS(AND(U11=1,Y11&lt;&gt;1),"Removed",AND(U11&lt;&gt;1,Y11=1),"Added"),"")</f>
        <v/>
      </c>
      <c r="AS11" s="29" t="str">
        <f t="array" ref="AS11">_xlfn.IFNA(_xlfn.IFS(AND(V11=1,Z11&lt;&gt;1),"Removed",AND(V11&lt;&gt;1,Z11=1),"Added"),"")</f>
        <v/>
      </c>
      <c r="AU11" s="29">
        <f t="shared" si="8"/>
        <v>1</v>
      </c>
      <c r="AW11" s="29">
        <f t="array" ref="AW11">_xlfn.IFS($B11=0,0,MAX(B11)=MAX($B11,$E11,$H11,$K11,$M11),1,MAX($B11)&lt;MAX($B11,$E11,$H11,$K11,$M11),2)</f>
        <v>1</v>
      </c>
      <c r="AX11" s="29">
        <f t="array" ref="AX11">_xlfn.IFS(E11=0,0,MAX(E11)=MAX($B11,$E11,$H11,$K11,$M11),1,MAX(E11)&lt;MAX($B11,$E11,$H11,$K11,$M11),2)</f>
        <v>0</v>
      </c>
      <c r="AY11" s="29">
        <f t="array" ref="AY11">_xlfn.IFS(SUM(H11,K11)=0,0,MAX(H11,K11)=MAX($B11,$E11,$H11,$K11,$M11),1,MAX(H11,K11)&lt;MAX($B11,$E11,$H11,$K11,$M11),2)</f>
        <v>2</v>
      </c>
      <c r="AZ11" s="29">
        <f t="array" ref="AZ11">_xlfn.IFS(M11=0,0,MAX(M11)=MAX($B11,$E11,$H11,$K11,$M11),1,MAX(M11)&lt;MAX($B11,$E11,$H11,$K11,$M11),2)</f>
        <v>0</v>
      </c>
      <c r="BB11" s="29" t="str">
        <f t="shared" si="10"/>
        <v/>
      </c>
      <c r="BC11" s="29" t="str">
        <f t="shared" si="13"/>
        <v/>
      </c>
      <c r="BD11" s="29" t="str">
        <f t="shared" si="11"/>
        <v/>
      </c>
      <c r="BE11" s="29" t="str">
        <f t="shared" si="12"/>
        <v/>
      </c>
    </row>
    <row r="12" spans="1:57" s="29" customFormat="1" x14ac:dyDescent="0.2">
      <c r="A12" s="35" t="s">
        <v>184</v>
      </c>
      <c r="B12" s="7">
        <v>0</v>
      </c>
      <c r="C12" s="8">
        <v>68.30607460452714</v>
      </c>
      <c r="D12" s="8">
        <v>38.108735358302148</v>
      </c>
      <c r="E12" s="8">
        <v>56.356160406929888</v>
      </c>
      <c r="F12" s="8">
        <v>61.817398781806148</v>
      </c>
      <c r="G12" s="8">
        <v>68.661328910163377</v>
      </c>
      <c r="H12" s="8">
        <v>0</v>
      </c>
      <c r="I12" s="8">
        <v>0</v>
      </c>
      <c r="J12" s="8">
        <v>16.413294970728831</v>
      </c>
      <c r="K12" s="8">
        <v>67.747584629495691</v>
      </c>
      <c r="L12" s="8">
        <v>0</v>
      </c>
      <c r="M12" s="8">
        <v>0</v>
      </c>
      <c r="N12" s="34"/>
      <c r="O12" s="69" t="str">
        <f>VLOOKUP($A12,GtoPdb!$A:$BB,MATCH(O$1,GtoPdb!$A$1:$BB$1,0),FALSE)</f>
        <v>nc</v>
      </c>
      <c r="P12" s="29" t="str">
        <f>VLOOKUP($A12,GtoPdb!$A:$BB,MATCH(P$1,GtoPdb!$A$1:$BB$1,0),FALSE)</f>
        <v>c</v>
      </c>
      <c r="Q12" s="29" t="str">
        <f>VLOOKUP($A12,GtoPdb!$A:$BB,MATCH(Q$1,GtoPdb!$A$1:$BB$1,0),FALSE)</f>
        <v>nc</v>
      </c>
      <c r="R12" s="29" t="str">
        <f>VLOOKUP($A12,GtoPdb!$A:$BB,MATCH(R$1,GtoPdb!$A$1:$BB$1,0),FALSE)</f>
        <v>nc</v>
      </c>
      <c r="S12" s="69">
        <f>VLOOKUP($A12,GtoPdb!$A:$BB,MATCH(S$1,GtoPdb!$A$1:$BB$1,0),FALSE)</f>
        <v>0</v>
      </c>
      <c r="T12" s="29">
        <f>VLOOKUP($A12,GtoPdb!$A:$BB,MATCH(T$1,GtoPdb!$A$1:$BB$1,0),FALSE)</f>
        <v>1</v>
      </c>
      <c r="U12" s="29">
        <f>VLOOKUP($A12,GtoPdb!$A:$BB,MATCH(U$1,GtoPdb!$A$1:$BB$1,0),FALSE)</f>
        <v>0</v>
      </c>
      <c r="V12" s="29">
        <f>VLOOKUP($A12,GtoPdb!$A:$BB,MATCH(V$1,GtoPdb!$A$1:$BB$1,0),FALSE)</f>
        <v>0</v>
      </c>
      <c r="W12" s="69">
        <f t="array" ref="W12">_xlfn.IFS($B12=0,0,MAX(B12)=MAX($B12:$M12),1,MAX(B12)&lt;MAX($B12:$M12),2)</f>
        <v>0</v>
      </c>
      <c r="X12" s="29">
        <f t="array" ref="X12">_xlfn.IFS(SUM($C12:$G12)=0,0,MAX(C12:G12)=MAX($B12:$M12),1,MAX(C12:G12)&lt;MAX($B12:$M12),2)</f>
        <v>1</v>
      </c>
      <c r="Y12" s="29">
        <f t="array" ref="Y12">_xlfn.IFS(SUM($H12:$K12)=0,0,MAX(H12:K12)=MAX($B12:$M12),1,MAX(H12:K12)&lt;MAX($B12:$M12),2)</f>
        <v>2</v>
      </c>
      <c r="Z12" s="29">
        <f t="array" ref="Z12">_xlfn.IFS(SUM($L12:$M12)=0,0,MAX(L12:M12)=MAX($B12:$M12),1,MAX(L12:M12)&lt;MAX($B12:$M12),2)</f>
        <v>0</v>
      </c>
      <c r="AA12" s="35" t="str">
        <f t="shared" si="0"/>
        <v>Same</v>
      </c>
      <c r="AB12" s="35" t="str">
        <f t="shared" si="1"/>
        <v>Same</v>
      </c>
      <c r="AC12" s="35" t="str">
        <f t="shared" si="2"/>
        <v>Diff</v>
      </c>
      <c r="AD12" s="35" t="str">
        <f t="shared" si="3"/>
        <v>Same</v>
      </c>
      <c r="AF12" s="35" t="str">
        <f t="shared" si="4"/>
        <v/>
      </c>
      <c r="AG12" s="35" t="str">
        <f t="shared" si="5"/>
        <v/>
      </c>
      <c r="AH12" s="35" t="str">
        <f t="shared" si="6"/>
        <v/>
      </c>
      <c r="AI12" s="35" t="str">
        <f t="shared" si="7"/>
        <v/>
      </c>
      <c r="AJ12" s="35"/>
      <c r="AK12" s="35" t="str">
        <f t="array" ref="AK12">_xlfn.IFNA(_xlfn.IFS(AND($S12=1,W12=1),"Same",AND($S12=1,W12&lt;&gt;1),"Diff",AND($S12&lt;&gt;1,W12=1),"Diff"),"")</f>
        <v/>
      </c>
      <c r="AL12" s="35" t="str">
        <f t="array" ref="AL12">_xlfn.IFNA(_xlfn.IFS(AND($T12=1,X12=1),"Same",AND($T12=1,X12&lt;&gt;1),"Diff",AND($T12&lt;&gt;1,X12=1),"Diff"),"")</f>
        <v>Same</v>
      </c>
      <c r="AM12" s="35" t="str">
        <f t="array" ref="AM12">_xlfn.IFNA(_xlfn.IFS(AND($U12=1,Y12=1),"Same",AND($U12=1,Y12&lt;&gt;1),"Diff",AND($U12&lt;&gt;1,Y12=1),"Diff"),"")</f>
        <v/>
      </c>
      <c r="AN12" s="35" t="str">
        <f t="array" ref="AN12">_xlfn.IFNA(_xlfn.IFS(AND($V12=1,Z12=1),"Same",AND($V12=1,Z12&lt;&gt;1),"Diff",AND($V12&lt;&gt;1,Z12=1),"Diff"),"")</f>
        <v/>
      </c>
      <c r="AP12" s="29" t="str">
        <f t="array" ref="AP12">_xlfn.IFNA(_xlfn.IFS(AND(S12=1,W12&lt;&gt;1),"Removed",AND(S12&lt;&gt;1,W12=1),"Added"),"")</f>
        <v/>
      </c>
      <c r="AQ12" s="29" t="str">
        <f t="array" ref="AQ12">_xlfn.IFNA(_xlfn.IFS(AND(T12=1,X12&lt;&gt;1),"Removed",AND(T12&lt;&gt;1,X12=1),"Added"),"")</f>
        <v/>
      </c>
      <c r="AR12" s="29" t="str">
        <f t="array" ref="AR12">_xlfn.IFNA(_xlfn.IFS(AND(U12=1,Y12&lt;&gt;1),"Removed",AND(U12&lt;&gt;1,Y12=1),"Added"),"")</f>
        <v/>
      </c>
      <c r="AS12" s="29" t="str">
        <f t="array" ref="AS12">_xlfn.IFNA(_xlfn.IFS(AND(V12=1,Z12&lt;&gt;1),"Removed",AND(V12&lt;&gt;1,Z12=1),"Added"),"")</f>
        <v/>
      </c>
      <c r="AU12" s="29">
        <f t="shared" si="8"/>
        <v>1</v>
      </c>
      <c r="AW12" s="29">
        <f t="array" ref="AW12">_xlfn.IFS($B12=0,0,MAX(B12)=MAX($B12,$E12,$H12,$K12,$M12),1,MAX($B12)&lt;MAX($B12,$E12,$H12,$K12,$M12),2)</f>
        <v>0</v>
      </c>
      <c r="AX12" s="29">
        <f t="array" ref="AX12">_xlfn.IFS(E12=0,0,MAX(E12)=MAX($B12,$E12,$H12,$K12,$M12),1,MAX(E12)&lt;MAX($B12,$E12,$H12,$K12,$M12),2)</f>
        <v>2</v>
      </c>
      <c r="AY12" s="29">
        <f t="array" ref="AY12">_xlfn.IFS(SUM(H12,K12)=0,0,MAX(H12,K12)=MAX($B12,$E12,$H12,$K12,$M12),1,MAX(H12,K12)&lt;MAX($B12,$E12,$H12,$K12,$M12),2)</f>
        <v>1</v>
      </c>
      <c r="AZ12" s="29">
        <f t="array" ref="AZ12">_xlfn.IFS(M12=0,0,MAX(M12)=MAX($B12,$E12,$H12,$K12,$M12),1,MAX(M12)&lt;MAX($B12,$E12,$H12,$K12,$M12),2)</f>
        <v>0</v>
      </c>
      <c r="BB12" s="29" t="str">
        <f t="shared" si="10"/>
        <v/>
      </c>
      <c r="BC12" s="29" t="str">
        <f t="shared" si="13"/>
        <v>Diff</v>
      </c>
      <c r="BD12" s="29" t="str">
        <f t="shared" si="11"/>
        <v/>
      </c>
      <c r="BE12" s="29" t="str">
        <f t="shared" si="12"/>
        <v/>
      </c>
    </row>
    <row r="13" spans="1:57" s="29" customFormat="1" x14ac:dyDescent="0.2">
      <c r="A13" s="35" t="s">
        <v>105</v>
      </c>
      <c r="B13" s="7">
        <v>86.767542921746411</v>
      </c>
      <c r="C13" s="8">
        <v>46.822594365763834</v>
      </c>
      <c r="D13" s="8">
        <v>29.023201239501795</v>
      </c>
      <c r="E13" s="8">
        <v>41.63554232809917</v>
      </c>
      <c r="F13" s="8">
        <v>52.03745650037731</v>
      </c>
      <c r="G13" s="8">
        <v>20.04195114163274</v>
      </c>
      <c r="H13" s="8">
        <v>0</v>
      </c>
      <c r="I13" s="8">
        <v>0</v>
      </c>
      <c r="J13" s="8">
        <v>0.34672750135876107</v>
      </c>
      <c r="K13" s="8">
        <v>66.909260136946187</v>
      </c>
      <c r="L13" s="8">
        <v>0</v>
      </c>
      <c r="M13" s="8">
        <v>0</v>
      </c>
      <c r="N13" s="34"/>
      <c r="O13" s="69" t="str">
        <f>VLOOKUP($A13,GtoPdb!$A:$BB,MATCH(O$1,GtoPdb!$A$1:$BB$1,0),FALSE)</f>
        <v>c</v>
      </c>
      <c r="P13" s="29" t="str">
        <f>VLOOKUP($A13,GtoPdb!$A:$BB,MATCH(P$1,GtoPdb!$A$1:$BB$1,0),FALSE)</f>
        <v>nc</v>
      </c>
      <c r="Q13" s="29" t="str">
        <f>VLOOKUP($A13,GtoPdb!$A:$BB,MATCH(Q$1,GtoPdb!$A$1:$BB$1,0),FALSE)</f>
        <v>c</v>
      </c>
      <c r="R13" s="29" t="str">
        <f>VLOOKUP($A13,GtoPdb!$A:$BB,MATCH(R$1,GtoPdb!$A$1:$BB$1,0),FALSE)</f>
        <v>nc</v>
      </c>
      <c r="S13" s="69">
        <f>VLOOKUP($A13,GtoPdb!$A:$BB,MATCH(S$1,GtoPdb!$A$1:$BB$1,0),FALSE)</f>
        <v>1</v>
      </c>
      <c r="T13" s="29">
        <f>VLOOKUP($A13,GtoPdb!$A:$BB,MATCH(T$1,GtoPdb!$A$1:$BB$1,0),FALSE)</f>
        <v>0</v>
      </c>
      <c r="U13" s="29">
        <f>VLOOKUP($A13,GtoPdb!$A:$BB,MATCH(U$1,GtoPdb!$A$1:$BB$1,0),FALSE)</f>
        <v>2</v>
      </c>
      <c r="V13" s="29">
        <f>VLOOKUP($A13,GtoPdb!$A:$BB,MATCH(V$1,GtoPdb!$A$1:$BB$1,0),FALSE)</f>
        <v>0</v>
      </c>
      <c r="W13" s="69">
        <f t="array" ref="W13">_xlfn.IFS($B13=0,0,MAX(B13)=MAX($B13:$M13),1,MAX(B13)&lt;MAX($B13:$M13),2)</f>
        <v>1</v>
      </c>
      <c r="X13" s="29">
        <f t="array" ref="X13">_xlfn.IFS(SUM($C13:$G13)=0,0,MAX(C13:G13)=MAX($B13:$M13),1,MAX(C13:G13)&lt;MAX($B13:$M13),2)</f>
        <v>2</v>
      </c>
      <c r="Y13" s="29">
        <f t="array" ref="Y13">_xlfn.IFS(SUM($H13:$K13)=0,0,MAX(H13:K13)=MAX($B13:$M13),1,MAX(H13:K13)&lt;MAX($B13:$M13),2)</f>
        <v>2</v>
      </c>
      <c r="Z13" s="29">
        <f t="array" ref="Z13">_xlfn.IFS(SUM($L13:$M13)=0,0,MAX(L13:M13)=MAX($B13:$M13),1,MAX(L13:M13)&lt;MAX($B13:$M13),2)</f>
        <v>0</v>
      </c>
      <c r="AA13" s="35" t="str">
        <f t="shared" si="0"/>
        <v>Same</v>
      </c>
      <c r="AB13" s="35" t="str">
        <f t="shared" si="1"/>
        <v>Diff</v>
      </c>
      <c r="AC13" s="35" t="str">
        <f t="shared" si="2"/>
        <v>Same</v>
      </c>
      <c r="AD13" s="35" t="str">
        <f t="shared" si="3"/>
        <v>Same</v>
      </c>
      <c r="AF13" s="35" t="str">
        <f t="shared" si="4"/>
        <v/>
      </c>
      <c r="AG13" s="35" t="str">
        <f t="shared" si="5"/>
        <v/>
      </c>
      <c r="AH13" s="35" t="str">
        <f t="shared" si="6"/>
        <v/>
      </c>
      <c r="AI13" s="35" t="str">
        <f t="shared" si="7"/>
        <v/>
      </c>
      <c r="AJ13" s="35"/>
      <c r="AK13" s="35" t="str">
        <f t="array" ref="AK13">_xlfn.IFNA(_xlfn.IFS(AND($S13=1,W13=1),"Same",AND($S13=1,W13&lt;&gt;1),"Diff",AND($S13&lt;&gt;1,W13=1),"Diff"),"")</f>
        <v>Same</v>
      </c>
      <c r="AL13" s="35" t="str">
        <f t="array" ref="AL13">_xlfn.IFNA(_xlfn.IFS(AND($T13=1,X13=1),"Same",AND($T13=1,X13&lt;&gt;1),"Diff",AND($T13&lt;&gt;1,X13=1),"Diff"),"")</f>
        <v/>
      </c>
      <c r="AM13" s="35" t="str">
        <f t="array" ref="AM13">_xlfn.IFNA(_xlfn.IFS(AND($U13=1,Y13=1),"Same",AND($U13=1,Y13&lt;&gt;1),"Diff",AND($U13&lt;&gt;1,Y13=1),"Diff"),"")</f>
        <v/>
      </c>
      <c r="AN13" s="35" t="str">
        <f t="array" ref="AN13">_xlfn.IFNA(_xlfn.IFS(AND($V13=1,Z13=1),"Same",AND($V13=1,Z13&lt;&gt;1),"Diff",AND($V13&lt;&gt;1,Z13=1),"Diff"),"")</f>
        <v/>
      </c>
      <c r="AP13" s="29" t="str">
        <f t="array" ref="AP13">_xlfn.IFNA(_xlfn.IFS(AND(S13=1,W13&lt;&gt;1),"Removed",AND(S13&lt;&gt;1,W13=1),"Added"),"")</f>
        <v/>
      </c>
      <c r="AQ13" s="29" t="str">
        <f t="array" ref="AQ13">_xlfn.IFNA(_xlfn.IFS(AND(T13=1,X13&lt;&gt;1),"Removed",AND(T13&lt;&gt;1,X13=1),"Added"),"")</f>
        <v/>
      </c>
      <c r="AR13" s="29" t="str">
        <f t="array" ref="AR13">_xlfn.IFNA(_xlfn.IFS(AND(U13=1,Y13&lt;&gt;1),"Removed",AND(U13&lt;&gt;1,Y13=1),"Added"),"")</f>
        <v/>
      </c>
      <c r="AS13" s="29" t="str">
        <f t="array" ref="AS13">_xlfn.IFNA(_xlfn.IFS(AND(V13=1,Z13&lt;&gt;1),"Removed",AND(V13&lt;&gt;1,Z13=1),"Added"),"")</f>
        <v/>
      </c>
      <c r="AU13" s="29">
        <f t="shared" si="8"/>
        <v>1</v>
      </c>
      <c r="AW13" s="29">
        <f t="array" ref="AW13">_xlfn.IFS($B13=0,0,MAX(B13)=MAX($B13,$E13,$H13,$K13,$M13),1,MAX($B13)&lt;MAX($B13,$E13,$H13,$K13,$M13),2)</f>
        <v>1</v>
      </c>
      <c r="AX13" s="29">
        <f t="array" ref="AX13">_xlfn.IFS(E13=0,0,MAX(E13)=MAX($B13,$E13,$H13,$K13,$M13),1,MAX(E13)&lt;MAX($B13,$E13,$H13,$K13,$M13),2)</f>
        <v>2</v>
      </c>
      <c r="AY13" s="29">
        <f t="array" ref="AY13">_xlfn.IFS(SUM(H13,K13)=0,0,MAX(H13,K13)=MAX($B13,$E13,$H13,$K13,$M13),1,MAX(H13,K13)&lt;MAX($B13,$E13,$H13,$K13,$M13),2)</f>
        <v>2</v>
      </c>
      <c r="AZ13" s="29">
        <f t="array" ref="AZ13">_xlfn.IFS(M13=0,0,MAX(M13)=MAX($B13,$E13,$H13,$K13,$M13),1,MAX(M13)&lt;MAX($B13,$E13,$H13,$K13,$M13),2)</f>
        <v>0</v>
      </c>
      <c r="BB13" s="29" t="str">
        <f t="shared" si="10"/>
        <v/>
      </c>
      <c r="BC13" s="29" t="str">
        <f t="shared" si="13"/>
        <v/>
      </c>
      <c r="BD13" s="29" t="str">
        <f t="shared" si="11"/>
        <v/>
      </c>
      <c r="BE13" s="29" t="str">
        <f t="shared" si="12"/>
        <v/>
      </c>
    </row>
    <row r="14" spans="1:57" s="29" customFormat="1" x14ac:dyDescent="0.2">
      <c r="A14" s="35" t="s">
        <v>103</v>
      </c>
      <c r="B14" s="7">
        <v>0</v>
      </c>
      <c r="C14" s="8">
        <v>80.294743520219143</v>
      </c>
      <c r="D14" s="8">
        <v>58.677776926827995</v>
      </c>
      <c r="E14" s="8">
        <v>52.725668091565147</v>
      </c>
      <c r="F14" s="8">
        <v>80.184472911656115</v>
      </c>
      <c r="G14" s="8">
        <v>56.253609888017415</v>
      </c>
      <c r="H14" s="8">
        <v>0</v>
      </c>
      <c r="I14" s="8">
        <v>0</v>
      </c>
      <c r="J14" s="8">
        <v>0</v>
      </c>
      <c r="K14" s="8">
        <v>64.982515654615085</v>
      </c>
      <c r="L14" s="8">
        <v>0</v>
      </c>
      <c r="M14" s="8">
        <v>0</v>
      </c>
      <c r="N14" s="34"/>
      <c r="O14" s="69" t="str">
        <f>VLOOKUP($A14,GtoPdb!$A:$BB,MATCH(O$1,GtoPdb!$A$1:$BB$1,0),FALSE)</f>
        <v>nc</v>
      </c>
      <c r="P14" s="29" t="str">
        <f>VLOOKUP($A14,GtoPdb!$A:$BB,MATCH(P$1,GtoPdb!$A$1:$BB$1,0),FALSE)</f>
        <v>c</v>
      </c>
      <c r="Q14" s="29" t="str">
        <f>VLOOKUP($A14,GtoPdb!$A:$BB,MATCH(Q$1,GtoPdb!$A$1:$BB$1,0),FALSE)</f>
        <v>c</v>
      </c>
      <c r="R14" s="29" t="str">
        <f>VLOOKUP($A14,GtoPdb!$A:$BB,MATCH(R$1,GtoPdb!$A$1:$BB$1,0),FALSE)</f>
        <v>nc</v>
      </c>
      <c r="S14" s="69">
        <f>VLOOKUP($A14,GtoPdb!$A:$BB,MATCH(S$1,GtoPdb!$A$1:$BB$1,0),FALSE)</f>
        <v>0</v>
      </c>
      <c r="T14" s="29">
        <f>VLOOKUP($A14,GtoPdb!$A:$BB,MATCH(T$1,GtoPdb!$A$1:$BB$1,0),FALSE)</f>
        <v>1</v>
      </c>
      <c r="U14" s="29">
        <f>VLOOKUP($A14,GtoPdb!$A:$BB,MATCH(U$1,GtoPdb!$A$1:$BB$1,0),FALSE)</f>
        <v>2</v>
      </c>
      <c r="V14" s="29">
        <f>VLOOKUP($A14,GtoPdb!$A:$BB,MATCH(V$1,GtoPdb!$A$1:$BB$1,0),FALSE)</f>
        <v>0</v>
      </c>
      <c r="W14" s="69">
        <f t="array" ref="W14">_xlfn.IFS($B14=0,0,MAX(B14)=MAX($B14:$M14),1,MAX(B14)&lt;MAX($B14:$M14),2)</f>
        <v>0</v>
      </c>
      <c r="X14" s="29">
        <f t="array" ref="X14">_xlfn.IFS(SUM($C14:$G14)=0,0,MAX(C14:G14)=MAX($B14:$M14),1,MAX(C14:G14)&lt;MAX($B14:$M14),2)</f>
        <v>1</v>
      </c>
      <c r="Y14" s="29">
        <f t="array" ref="Y14">_xlfn.IFS(SUM($H14:$K14)=0,0,MAX(H14:K14)=MAX($B14:$M14),1,MAX(H14:K14)&lt;MAX($B14:$M14),2)</f>
        <v>2</v>
      </c>
      <c r="Z14" s="29">
        <f t="array" ref="Z14">_xlfn.IFS(SUM($L14:$M14)=0,0,MAX(L14:M14)=MAX($B14:$M14),1,MAX(L14:M14)&lt;MAX($B14:$M14),2)</f>
        <v>0</v>
      </c>
      <c r="AA14" s="35" t="str">
        <f t="shared" si="0"/>
        <v>Same</v>
      </c>
      <c r="AB14" s="35" t="str">
        <f t="shared" si="1"/>
        <v>Same</v>
      </c>
      <c r="AC14" s="35" t="str">
        <f t="shared" si="2"/>
        <v>Same</v>
      </c>
      <c r="AD14" s="35" t="str">
        <f t="shared" si="3"/>
        <v>Same</v>
      </c>
      <c r="AF14" s="35" t="str">
        <f t="shared" si="4"/>
        <v/>
      </c>
      <c r="AG14" s="35" t="str">
        <f t="shared" si="5"/>
        <v/>
      </c>
      <c r="AH14" s="35" t="str">
        <f t="shared" si="6"/>
        <v/>
      </c>
      <c r="AI14" s="35" t="str">
        <f t="shared" si="7"/>
        <v/>
      </c>
      <c r="AJ14" s="35"/>
      <c r="AK14" s="35" t="str">
        <f t="array" ref="AK14">_xlfn.IFNA(_xlfn.IFS(AND($S14=1,W14=1),"Same",AND($S14=1,W14&lt;&gt;1),"Diff",AND($S14&lt;&gt;1,W14=1),"Diff"),"")</f>
        <v/>
      </c>
      <c r="AL14" s="35" t="str">
        <f t="array" ref="AL14">_xlfn.IFNA(_xlfn.IFS(AND($T14=1,X14=1),"Same",AND($T14=1,X14&lt;&gt;1),"Diff",AND($T14&lt;&gt;1,X14=1),"Diff"),"")</f>
        <v>Same</v>
      </c>
      <c r="AM14" s="35" t="str">
        <f t="array" ref="AM14">_xlfn.IFNA(_xlfn.IFS(AND($U14=1,Y14=1),"Same",AND($U14=1,Y14&lt;&gt;1),"Diff",AND($U14&lt;&gt;1,Y14=1),"Diff"),"")</f>
        <v/>
      </c>
      <c r="AN14" s="35" t="str">
        <f t="array" ref="AN14">_xlfn.IFNA(_xlfn.IFS(AND($V14=1,Z14=1),"Same",AND($V14=1,Z14&lt;&gt;1),"Diff",AND($V14&lt;&gt;1,Z14=1),"Diff"),"")</f>
        <v/>
      </c>
      <c r="AP14" s="29" t="str">
        <f t="array" ref="AP14">_xlfn.IFNA(_xlfn.IFS(AND(S14=1,W14&lt;&gt;1),"Removed",AND(S14&lt;&gt;1,W14=1),"Added"),"")</f>
        <v/>
      </c>
      <c r="AQ14" s="29" t="str">
        <f t="array" ref="AQ14">_xlfn.IFNA(_xlfn.IFS(AND(T14=1,X14&lt;&gt;1),"Removed",AND(T14&lt;&gt;1,X14=1),"Added"),"")</f>
        <v/>
      </c>
      <c r="AR14" s="29" t="str">
        <f t="array" ref="AR14">_xlfn.IFNA(_xlfn.IFS(AND(U14=1,Y14&lt;&gt;1),"Removed",AND(U14&lt;&gt;1,Y14=1),"Added"),"")</f>
        <v/>
      </c>
      <c r="AS14" s="29" t="str">
        <f t="array" ref="AS14">_xlfn.IFNA(_xlfn.IFS(AND(V14=1,Z14&lt;&gt;1),"Removed",AND(V14&lt;&gt;1,Z14=1),"Added"),"")</f>
        <v/>
      </c>
      <c r="AU14" s="29">
        <f t="shared" si="8"/>
        <v>1</v>
      </c>
      <c r="AW14" s="29">
        <f t="array" ref="AW14">_xlfn.IFS($B14=0,0,MAX(B14)=MAX($B14,$E14,$H14,$K14,$M14),1,MAX($B14)&lt;MAX($B14,$E14,$H14,$K14,$M14),2)</f>
        <v>0</v>
      </c>
      <c r="AX14" s="29">
        <f t="array" ref="AX14">_xlfn.IFS(E14=0,0,MAX(E14)=MAX($B14,$E14,$H14,$K14,$M14),1,MAX(E14)&lt;MAX($B14,$E14,$H14,$K14,$M14),2)</f>
        <v>2</v>
      </c>
      <c r="AY14" s="29">
        <f t="array" ref="AY14">_xlfn.IFS(SUM(H14,K14)=0,0,MAX(H14,K14)=MAX($B14,$E14,$H14,$K14,$M14),1,MAX(H14,K14)&lt;MAX($B14,$E14,$H14,$K14,$M14),2)</f>
        <v>1</v>
      </c>
      <c r="AZ14" s="29">
        <f t="array" ref="AZ14">_xlfn.IFS(M14=0,0,MAX(M14)=MAX($B14,$E14,$H14,$K14,$M14),1,MAX(M14)&lt;MAX($B14,$E14,$H14,$K14,$M14),2)</f>
        <v>0</v>
      </c>
      <c r="BB14" s="29" t="str">
        <f t="shared" si="10"/>
        <v/>
      </c>
      <c r="BC14" s="29" t="str">
        <f t="shared" si="13"/>
        <v>Diff</v>
      </c>
      <c r="BD14" s="29" t="str">
        <f t="shared" si="11"/>
        <v/>
      </c>
      <c r="BE14" s="29" t="str">
        <f t="shared" si="12"/>
        <v/>
      </c>
    </row>
    <row r="15" spans="1:57" s="29" customFormat="1" x14ac:dyDescent="0.2">
      <c r="A15" s="35" t="s">
        <v>40</v>
      </c>
      <c r="B15" s="7">
        <v>83.47863903811681</v>
      </c>
      <c r="C15" s="8">
        <v>0</v>
      </c>
      <c r="D15" s="8">
        <v>0</v>
      </c>
      <c r="E15" s="8">
        <v>13.944107718301876</v>
      </c>
      <c r="F15" s="8">
        <v>29.844544316664919</v>
      </c>
      <c r="G15" s="8">
        <v>41.879235339897768</v>
      </c>
      <c r="H15" s="8">
        <v>3.4216763650160145</v>
      </c>
      <c r="I15" s="8">
        <v>0</v>
      </c>
      <c r="J15" s="8">
        <v>19.659266696180349</v>
      </c>
      <c r="K15" s="8">
        <v>64.940113746840225</v>
      </c>
      <c r="L15" s="8">
        <v>77.502358077781366</v>
      </c>
      <c r="M15" s="8">
        <v>12.217042828631511</v>
      </c>
      <c r="N15" s="34"/>
      <c r="O15" s="69" t="str">
        <f>VLOOKUP($A15,GtoPdb!$A:$BB,MATCH(O$1,GtoPdb!$A$1:$BB$1,0),FALSE)</f>
        <v>c</v>
      </c>
      <c r="P15" s="29" t="str">
        <f>VLOOKUP($A15,GtoPdb!$A:$BB,MATCH(P$1,GtoPdb!$A$1:$BB$1,0),FALSE)</f>
        <v>c</v>
      </c>
      <c r="Q15" s="29" t="str">
        <f>VLOOKUP($A15,GtoPdb!$A:$BB,MATCH(Q$1,GtoPdb!$A$1:$BB$1,0),FALSE)</f>
        <v>nc</v>
      </c>
      <c r="R15" s="29" t="str">
        <f>VLOOKUP($A15,GtoPdb!$A:$BB,MATCH(R$1,GtoPdb!$A$1:$BB$1,0),FALSE)</f>
        <v>nc</v>
      </c>
      <c r="S15" s="69">
        <f>VLOOKUP($A15,GtoPdb!$A:$BB,MATCH(S$1,GtoPdb!$A$1:$BB$1,0),FALSE)</f>
        <v>1</v>
      </c>
      <c r="T15" s="29">
        <f>VLOOKUP($A15,GtoPdb!$A:$BB,MATCH(T$1,GtoPdb!$A$1:$BB$1,0),FALSE)</f>
        <v>2</v>
      </c>
      <c r="U15" s="29">
        <f>VLOOKUP($A15,GtoPdb!$A:$BB,MATCH(U$1,GtoPdb!$A$1:$BB$1,0),FALSE)</f>
        <v>0</v>
      </c>
      <c r="V15" s="29">
        <f>VLOOKUP($A15,GtoPdb!$A:$BB,MATCH(V$1,GtoPdb!$A$1:$BB$1,0),FALSE)</f>
        <v>0</v>
      </c>
      <c r="W15" s="69">
        <f t="array" ref="W15">_xlfn.IFS($B15=0,0,MAX(B15)=MAX($B15:$M15),1,MAX(B15)&lt;MAX($B15:$M15),2)</f>
        <v>1</v>
      </c>
      <c r="X15" s="29">
        <f t="array" ref="X15">_xlfn.IFS(SUM($C15:$G15)=0,0,MAX(C15:G15)=MAX($B15:$M15),1,MAX(C15:G15)&lt;MAX($B15:$M15),2)</f>
        <v>2</v>
      </c>
      <c r="Y15" s="29">
        <f t="array" ref="Y15">_xlfn.IFS(SUM($H15:$K15)=0,0,MAX(H15:K15)=MAX($B15:$M15),1,MAX(H15:K15)&lt;MAX($B15:$M15),2)</f>
        <v>2</v>
      </c>
      <c r="Z15" s="29">
        <f t="array" ref="Z15">_xlfn.IFS(SUM($L15:$M15)=0,0,MAX(L15:M15)=MAX($B15:$M15),1,MAX(L15:M15)&lt;MAX($B15:$M15),2)</f>
        <v>2</v>
      </c>
      <c r="AA15" s="35" t="str">
        <f t="shared" si="0"/>
        <v>Same</v>
      </c>
      <c r="AB15" s="35" t="str">
        <f t="shared" si="1"/>
        <v>Same</v>
      </c>
      <c r="AC15" s="35" t="str">
        <f t="shared" si="2"/>
        <v>Diff</v>
      </c>
      <c r="AD15" s="35" t="str">
        <f t="shared" si="3"/>
        <v>Diff</v>
      </c>
      <c r="AF15" s="35" t="str">
        <f t="shared" si="4"/>
        <v/>
      </c>
      <c r="AG15" s="35" t="str">
        <f t="shared" si="5"/>
        <v/>
      </c>
      <c r="AH15" s="35" t="str">
        <f t="shared" si="6"/>
        <v/>
      </c>
      <c r="AI15" s="35" t="str">
        <f t="shared" si="7"/>
        <v/>
      </c>
      <c r="AJ15" s="35"/>
      <c r="AK15" s="35" t="str">
        <f t="array" ref="AK15">_xlfn.IFNA(_xlfn.IFS(AND($S15=1,W15=1),"Same",AND($S15=1,W15&lt;&gt;1),"Diff",AND($S15&lt;&gt;1,W15=1),"Diff"),"")</f>
        <v>Same</v>
      </c>
      <c r="AL15" s="35" t="str">
        <f t="array" ref="AL15">_xlfn.IFNA(_xlfn.IFS(AND($T15=1,X15=1),"Same",AND($T15=1,X15&lt;&gt;1),"Diff",AND($T15&lt;&gt;1,X15=1),"Diff"),"")</f>
        <v/>
      </c>
      <c r="AM15" s="35" t="str">
        <f t="array" ref="AM15">_xlfn.IFNA(_xlfn.IFS(AND($U15=1,Y15=1),"Same",AND($U15=1,Y15&lt;&gt;1),"Diff",AND($U15&lt;&gt;1,Y15=1),"Diff"),"")</f>
        <v/>
      </c>
      <c r="AN15" s="35" t="str">
        <f t="array" ref="AN15">_xlfn.IFNA(_xlfn.IFS(AND($V15=1,Z15=1),"Same",AND($V15=1,Z15&lt;&gt;1),"Diff",AND($V15&lt;&gt;1,Z15=1),"Diff"),"")</f>
        <v/>
      </c>
      <c r="AP15" s="29" t="str">
        <f t="array" ref="AP15">_xlfn.IFNA(_xlfn.IFS(AND(S15=1,W15&lt;&gt;1),"Removed",AND(S15&lt;&gt;1,W15=1),"Added"),"")</f>
        <v/>
      </c>
      <c r="AQ15" s="29" t="str">
        <f t="array" ref="AQ15">_xlfn.IFNA(_xlfn.IFS(AND(T15=1,X15&lt;&gt;1),"Removed",AND(T15&lt;&gt;1,X15=1),"Added"),"")</f>
        <v/>
      </c>
      <c r="AR15" s="29" t="str">
        <f t="array" ref="AR15">_xlfn.IFNA(_xlfn.IFS(AND(U15=1,Y15&lt;&gt;1),"Removed",AND(U15&lt;&gt;1,Y15=1),"Added"),"")</f>
        <v/>
      </c>
      <c r="AS15" s="29" t="str">
        <f t="array" ref="AS15">_xlfn.IFNA(_xlfn.IFS(AND(V15=1,Z15&lt;&gt;1),"Removed",AND(V15&lt;&gt;1,Z15=1),"Added"),"")</f>
        <v/>
      </c>
      <c r="AU15" s="29">
        <f t="shared" si="8"/>
        <v>1</v>
      </c>
      <c r="AW15" s="29">
        <f t="array" ref="AW15">_xlfn.IFS($B15=0,0,MAX(B15)=MAX($B15,$E15,$H15,$K15,$M15),1,MAX($B15)&lt;MAX($B15,$E15,$H15,$K15,$M15),2)</f>
        <v>1</v>
      </c>
      <c r="AX15" s="29">
        <f t="array" ref="AX15">_xlfn.IFS(E15=0,0,MAX(E15)=MAX($B15,$E15,$H15,$K15,$M15),1,MAX(E15)&lt;MAX($B15,$E15,$H15,$K15,$M15),2)</f>
        <v>2</v>
      </c>
      <c r="AY15" s="29">
        <f t="array" ref="AY15">_xlfn.IFS(SUM(H15,K15)=0,0,MAX(H15,K15)=MAX($B15,$E15,$H15,$K15,$M15),1,MAX(H15,K15)&lt;MAX($B15,$E15,$H15,$K15,$M15),2)</f>
        <v>2</v>
      </c>
      <c r="AZ15" s="29">
        <f t="array" ref="AZ15">_xlfn.IFS(M15=0,0,MAX(M15)=MAX($B15,$E15,$H15,$K15,$M15),1,MAX(M15)&lt;MAX($B15,$E15,$H15,$K15,$M15),2)</f>
        <v>2</v>
      </c>
      <c r="BB15" s="29" t="str">
        <f t="shared" si="10"/>
        <v/>
      </c>
      <c r="BC15" s="29" t="str">
        <f t="shared" si="13"/>
        <v/>
      </c>
      <c r="BD15" s="29" t="str">
        <f t="shared" si="11"/>
        <v/>
      </c>
      <c r="BE15" s="29" t="str">
        <f t="shared" si="12"/>
        <v/>
      </c>
    </row>
    <row r="16" spans="1:57" s="29" customFormat="1" x14ac:dyDescent="0.2">
      <c r="A16" s="35" t="s">
        <v>32</v>
      </c>
      <c r="B16" s="7">
        <v>78.196098256122994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63.403660825213706</v>
      </c>
      <c r="L16" s="8">
        <v>0</v>
      </c>
      <c r="M16" s="8">
        <v>0</v>
      </c>
      <c r="N16" s="34"/>
      <c r="O16" s="69" t="str">
        <f>VLOOKUP($A16,GtoPdb!$A:$BB,MATCH(O$1,GtoPdb!$A$1:$BB$1,0),FALSE)</f>
        <v>c</v>
      </c>
      <c r="P16" s="29" t="str">
        <f>VLOOKUP($A16,GtoPdb!$A:$BB,MATCH(P$1,GtoPdb!$A$1:$BB$1,0),FALSE)</f>
        <v>nc</v>
      </c>
      <c r="Q16" s="29" t="str">
        <f>VLOOKUP($A16,GtoPdb!$A:$BB,MATCH(Q$1,GtoPdb!$A$1:$BB$1,0),FALSE)</f>
        <v>c</v>
      </c>
      <c r="R16" s="29" t="str">
        <f>VLOOKUP($A16,GtoPdb!$A:$BB,MATCH(R$1,GtoPdb!$A$1:$BB$1,0),FALSE)</f>
        <v>nc</v>
      </c>
      <c r="S16" s="69">
        <f>VLOOKUP($A16,GtoPdb!$A:$BB,MATCH(S$1,GtoPdb!$A$1:$BB$1,0),FALSE)</f>
        <v>1</v>
      </c>
      <c r="T16" s="29">
        <f>VLOOKUP($A16,GtoPdb!$A:$BB,MATCH(T$1,GtoPdb!$A$1:$BB$1,0),FALSE)</f>
        <v>0</v>
      </c>
      <c r="U16" s="29">
        <f>VLOOKUP($A16,GtoPdb!$A:$BB,MATCH(U$1,GtoPdb!$A$1:$BB$1,0),FALSE)</f>
        <v>2</v>
      </c>
      <c r="V16" s="29">
        <f>VLOOKUP($A16,GtoPdb!$A:$BB,MATCH(V$1,GtoPdb!$A$1:$BB$1,0),FALSE)</f>
        <v>0</v>
      </c>
      <c r="W16" s="69">
        <f t="array" ref="W16">_xlfn.IFS($B16=0,0,MAX(B16)=MAX($B16:$M16),1,MAX(B16)&lt;MAX($B16:$M16),2)</f>
        <v>1</v>
      </c>
      <c r="X16" s="29">
        <f t="array" ref="X16">_xlfn.IFS(SUM($C16:$G16)=0,0,MAX(C16:G16)=MAX($B16:$M16),1,MAX(C16:G16)&lt;MAX($B16:$M16),2)</f>
        <v>0</v>
      </c>
      <c r="Y16" s="29">
        <f t="array" ref="Y16">_xlfn.IFS(SUM($H16:$K16)=0,0,MAX(H16:K16)=MAX($B16:$M16),1,MAX(H16:K16)&lt;MAX($B16:$M16),2)</f>
        <v>2</v>
      </c>
      <c r="Z16" s="29">
        <f t="array" ref="Z16">_xlfn.IFS(SUM($L16:$M16)=0,0,MAX(L16:M16)=MAX($B16:$M16),1,MAX(L16:M16)&lt;MAX($B16:$M16),2)</f>
        <v>0</v>
      </c>
      <c r="AA16" s="35" t="str">
        <f t="shared" si="0"/>
        <v>Same</v>
      </c>
      <c r="AB16" s="35" t="str">
        <f t="shared" si="1"/>
        <v>Same</v>
      </c>
      <c r="AC16" s="35" t="str">
        <f t="shared" si="2"/>
        <v>Same</v>
      </c>
      <c r="AD16" s="35" t="str">
        <f t="shared" si="3"/>
        <v>Same</v>
      </c>
      <c r="AF16" s="35" t="str">
        <f t="shared" si="4"/>
        <v/>
      </c>
      <c r="AG16" s="35" t="str">
        <f t="shared" si="5"/>
        <v/>
      </c>
      <c r="AH16" s="35" t="str">
        <f t="shared" si="6"/>
        <v/>
      </c>
      <c r="AI16" s="35" t="str">
        <f t="shared" si="7"/>
        <v/>
      </c>
      <c r="AJ16" s="35"/>
      <c r="AK16" s="35" t="str">
        <f t="array" ref="AK16">_xlfn.IFNA(_xlfn.IFS(AND($S16=1,W16=1),"Same",AND($S16=1,W16&lt;&gt;1),"Diff",AND($S16&lt;&gt;1,W16=1),"Diff"),"")</f>
        <v>Same</v>
      </c>
      <c r="AL16" s="35" t="str">
        <f t="array" ref="AL16">_xlfn.IFNA(_xlfn.IFS(AND($T16=1,X16=1),"Same",AND($T16=1,X16&lt;&gt;1),"Diff",AND($T16&lt;&gt;1,X16=1),"Diff"),"")</f>
        <v/>
      </c>
      <c r="AM16" s="35" t="str">
        <f t="array" ref="AM16">_xlfn.IFNA(_xlfn.IFS(AND($U16=1,Y16=1),"Same",AND($U16=1,Y16&lt;&gt;1),"Diff",AND($U16&lt;&gt;1,Y16=1),"Diff"),"")</f>
        <v/>
      </c>
      <c r="AN16" s="35" t="str">
        <f t="array" ref="AN16">_xlfn.IFNA(_xlfn.IFS(AND($V16=1,Z16=1),"Same",AND($V16=1,Z16&lt;&gt;1),"Diff",AND($V16&lt;&gt;1,Z16=1),"Diff"),"")</f>
        <v/>
      </c>
      <c r="AP16" s="29" t="str">
        <f t="array" ref="AP16">_xlfn.IFNA(_xlfn.IFS(AND(S16=1,W16&lt;&gt;1),"Removed",AND(S16&lt;&gt;1,W16=1),"Added"),"")</f>
        <v/>
      </c>
      <c r="AQ16" s="29" t="str">
        <f t="array" ref="AQ16">_xlfn.IFNA(_xlfn.IFS(AND(T16=1,X16&lt;&gt;1),"Removed",AND(T16&lt;&gt;1,X16=1),"Added"),"")</f>
        <v/>
      </c>
      <c r="AR16" s="29" t="str">
        <f t="array" ref="AR16">_xlfn.IFNA(_xlfn.IFS(AND(U16=1,Y16&lt;&gt;1),"Removed",AND(U16&lt;&gt;1,Y16=1),"Added"),"")</f>
        <v/>
      </c>
      <c r="AS16" s="29" t="str">
        <f t="array" ref="AS16">_xlfn.IFNA(_xlfn.IFS(AND(V16=1,Z16&lt;&gt;1),"Removed",AND(V16&lt;&gt;1,Z16=1),"Added"),"")</f>
        <v/>
      </c>
      <c r="AU16" s="29">
        <f t="shared" si="8"/>
        <v>1</v>
      </c>
      <c r="AW16" s="29">
        <f t="array" ref="AW16">_xlfn.IFS($B16=0,0,MAX(B16)=MAX($B16,$E16,$H16,$K16,$M16),1,MAX($B16)&lt;MAX($B16,$E16,$H16,$K16,$M16),2)</f>
        <v>1</v>
      </c>
      <c r="AX16" s="29">
        <f t="array" ref="AX16">_xlfn.IFS(E16=0,0,MAX(E16)=MAX($B16,$E16,$H16,$K16,$M16),1,MAX(E16)&lt;MAX($B16,$E16,$H16,$K16,$M16),2)</f>
        <v>0</v>
      </c>
      <c r="AY16" s="29">
        <f t="array" ref="AY16">_xlfn.IFS(SUM(H16,K16)=0,0,MAX(H16,K16)=MAX($B16,$E16,$H16,$K16,$M16),1,MAX(H16,K16)&lt;MAX($B16,$E16,$H16,$K16,$M16),2)</f>
        <v>2</v>
      </c>
      <c r="AZ16" s="29">
        <f t="array" ref="AZ16">_xlfn.IFS(M16=0,0,MAX(M16)=MAX($B16,$E16,$H16,$K16,$M16),1,MAX(M16)&lt;MAX($B16,$E16,$H16,$K16,$M16),2)</f>
        <v>0</v>
      </c>
      <c r="BB16" s="29" t="str">
        <f t="shared" si="10"/>
        <v/>
      </c>
      <c r="BC16" s="29" t="str">
        <f t="shared" si="13"/>
        <v/>
      </c>
      <c r="BD16" s="29" t="str">
        <f t="shared" si="11"/>
        <v/>
      </c>
      <c r="BE16" s="29" t="str">
        <f t="shared" si="12"/>
        <v/>
      </c>
    </row>
    <row r="17" spans="1:57" s="29" customFormat="1" x14ac:dyDescent="0.2">
      <c r="A17" s="35" t="s">
        <v>206</v>
      </c>
      <c r="B17" s="7">
        <v>71.162886235095471</v>
      </c>
      <c r="C17" s="8">
        <v>54.552266511347696</v>
      </c>
      <c r="D17" s="8">
        <v>34.984298682506498</v>
      </c>
      <c r="E17" s="8">
        <v>0</v>
      </c>
      <c r="F17" s="8">
        <v>11.295376717394339</v>
      </c>
      <c r="G17" s="8">
        <v>24.62136822561979</v>
      </c>
      <c r="H17" s="8">
        <v>0</v>
      </c>
      <c r="I17" s="8">
        <v>0</v>
      </c>
      <c r="J17" s="8">
        <v>0</v>
      </c>
      <c r="K17" s="8">
        <v>63.333955019025403</v>
      </c>
      <c r="L17" s="8">
        <v>60.975654997680003</v>
      </c>
      <c r="M17" s="8">
        <v>12.6271378548184</v>
      </c>
      <c r="N17" s="34"/>
      <c r="O17" s="69" t="str">
        <f>VLOOKUP($A17,GtoPdb!$A:$BB,MATCH(O$1,GtoPdb!$A$1:$BB$1,0),FALSE)</f>
        <v>c</v>
      </c>
      <c r="P17" s="29" t="str">
        <f>VLOOKUP($A17,GtoPdb!$A:$BB,MATCH(P$1,GtoPdb!$A$1:$BB$1,0),FALSE)</f>
        <v>c</v>
      </c>
      <c r="Q17" s="29" t="str">
        <f>VLOOKUP($A17,GtoPdb!$A:$BB,MATCH(Q$1,GtoPdb!$A$1:$BB$1,0),FALSE)</f>
        <v>nc</v>
      </c>
      <c r="R17" s="29" t="str">
        <f>VLOOKUP($A17,GtoPdb!$A:$BB,MATCH(R$1,GtoPdb!$A$1:$BB$1,0),FALSE)</f>
        <v>nc</v>
      </c>
      <c r="S17" s="69">
        <f>VLOOKUP($A17,GtoPdb!$A:$BB,MATCH(S$1,GtoPdb!$A$1:$BB$1,0),FALSE)</f>
        <v>1</v>
      </c>
      <c r="T17" s="29">
        <f>VLOOKUP($A17,GtoPdb!$A:$BB,MATCH(T$1,GtoPdb!$A$1:$BB$1,0),FALSE)</f>
        <v>2</v>
      </c>
      <c r="U17" s="29">
        <f>VLOOKUP($A17,GtoPdb!$A:$BB,MATCH(U$1,GtoPdb!$A$1:$BB$1,0),FALSE)</f>
        <v>0</v>
      </c>
      <c r="V17" s="29">
        <f>VLOOKUP($A17,GtoPdb!$A:$BB,MATCH(V$1,GtoPdb!$A$1:$BB$1,0),FALSE)</f>
        <v>0</v>
      </c>
      <c r="W17" s="69">
        <f t="array" ref="W17">_xlfn.IFS($B17=0,0,MAX(B17)=MAX($B17:$M17),1,MAX(B17)&lt;MAX($B17:$M17),2)</f>
        <v>1</v>
      </c>
      <c r="X17" s="29">
        <f t="array" ref="X17">_xlfn.IFS(SUM($C17:$G17)=0,0,MAX(C17:G17)=MAX($B17:$M17),1,MAX(C17:G17)&lt;MAX($B17:$M17),2)</f>
        <v>2</v>
      </c>
      <c r="Y17" s="29">
        <f t="array" ref="Y17">_xlfn.IFS(SUM($H17:$K17)=0,0,MAX(H17:K17)=MAX($B17:$M17),1,MAX(H17:K17)&lt;MAX($B17:$M17),2)</f>
        <v>2</v>
      </c>
      <c r="Z17" s="29">
        <f t="array" ref="Z17">_xlfn.IFS(SUM($L17:$M17)=0,0,MAX(L17:M17)=MAX($B17:$M17),1,MAX(L17:M17)&lt;MAX($B17:$M17),2)</f>
        <v>2</v>
      </c>
      <c r="AA17" s="35" t="str">
        <f t="shared" si="0"/>
        <v>Same</v>
      </c>
      <c r="AB17" s="35" t="str">
        <f t="shared" si="1"/>
        <v>Same</v>
      </c>
      <c r="AC17" s="35" t="str">
        <f t="shared" si="2"/>
        <v>Diff</v>
      </c>
      <c r="AD17" s="35" t="str">
        <f t="shared" si="3"/>
        <v>Diff</v>
      </c>
      <c r="AF17" s="35" t="str">
        <f t="shared" si="4"/>
        <v/>
      </c>
      <c r="AG17" s="35" t="str">
        <f t="shared" si="5"/>
        <v/>
      </c>
      <c r="AH17" s="35" t="str">
        <f t="shared" si="6"/>
        <v/>
      </c>
      <c r="AI17" s="35" t="str">
        <f t="shared" si="7"/>
        <v/>
      </c>
      <c r="AJ17" s="35"/>
      <c r="AK17" s="35" t="str">
        <f t="array" ref="AK17">_xlfn.IFNA(_xlfn.IFS(AND($S17=1,W17=1),"Same",AND($S17=1,W17&lt;&gt;1),"Diff",AND($S17&lt;&gt;1,W17=1),"Diff"),"")</f>
        <v>Same</v>
      </c>
      <c r="AL17" s="35" t="str">
        <f t="array" ref="AL17">_xlfn.IFNA(_xlfn.IFS(AND($T17=1,X17=1),"Same",AND($T17=1,X17&lt;&gt;1),"Diff",AND($T17&lt;&gt;1,X17=1),"Diff"),"")</f>
        <v/>
      </c>
      <c r="AM17" s="35" t="str">
        <f t="array" ref="AM17">_xlfn.IFNA(_xlfn.IFS(AND($U17=1,Y17=1),"Same",AND($U17=1,Y17&lt;&gt;1),"Diff",AND($U17&lt;&gt;1,Y17=1),"Diff"),"")</f>
        <v/>
      </c>
      <c r="AN17" s="35" t="str">
        <f t="array" ref="AN17">_xlfn.IFNA(_xlfn.IFS(AND($V17=1,Z17=1),"Same",AND($V17=1,Z17&lt;&gt;1),"Diff",AND($V17&lt;&gt;1,Z17=1),"Diff"),"")</f>
        <v/>
      </c>
      <c r="AP17" s="29" t="str">
        <f t="array" ref="AP17">_xlfn.IFNA(_xlfn.IFS(AND(S17=1,W17&lt;&gt;1),"Removed",AND(S17&lt;&gt;1,W17=1),"Added"),"")</f>
        <v/>
      </c>
      <c r="AQ17" s="29" t="str">
        <f t="array" ref="AQ17">_xlfn.IFNA(_xlfn.IFS(AND(T17=1,X17&lt;&gt;1),"Removed",AND(T17&lt;&gt;1,X17=1),"Added"),"")</f>
        <v/>
      </c>
      <c r="AR17" s="29" t="str">
        <f t="array" ref="AR17">_xlfn.IFNA(_xlfn.IFS(AND(U17=1,Y17&lt;&gt;1),"Removed",AND(U17&lt;&gt;1,Y17=1),"Added"),"")</f>
        <v/>
      </c>
      <c r="AS17" s="29" t="str">
        <f t="array" ref="AS17">_xlfn.IFNA(_xlfn.IFS(AND(V17=1,Z17&lt;&gt;1),"Removed",AND(V17&lt;&gt;1,Z17=1),"Added"),"")</f>
        <v/>
      </c>
      <c r="AU17" s="29">
        <f t="shared" si="8"/>
        <v>1</v>
      </c>
      <c r="AW17" s="29">
        <f t="array" ref="AW17">_xlfn.IFS($B17=0,0,MAX(B17)=MAX($B17,$E17,$H17,$K17,$M17),1,MAX($B17)&lt;MAX($B17,$E17,$H17,$K17,$M17),2)</f>
        <v>1</v>
      </c>
      <c r="AX17" s="29">
        <f t="array" ref="AX17">_xlfn.IFS(E17=0,0,MAX(E17)=MAX($B17,$E17,$H17,$K17,$M17),1,MAX(E17)&lt;MAX($B17,$E17,$H17,$K17,$M17),2)</f>
        <v>0</v>
      </c>
      <c r="AY17" s="29">
        <f t="array" ref="AY17">_xlfn.IFS(SUM(H17,K17)=0,0,MAX(H17,K17)=MAX($B17,$E17,$H17,$K17,$M17),1,MAX(H17,K17)&lt;MAX($B17,$E17,$H17,$K17,$M17),2)</f>
        <v>2</v>
      </c>
      <c r="AZ17" s="29">
        <f t="array" ref="AZ17">_xlfn.IFS(M17=0,0,MAX(M17)=MAX($B17,$E17,$H17,$K17,$M17),1,MAX(M17)&lt;MAX($B17,$E17,$H17,$K17,$M17),2)</f>
        <v>2</v>
      </c>
      <c r="BB17" s="29" t="str">
        <f t="shared" si="10"/>
        <v/>
      </c>
      <c r="BC17" s="29" t="str">
        <f t="shared" si="13"/>
        <v/>
      </c>
      <c r="BD17" s="29" t="str">
        <f t="shared" si="11"/>
        <v/>
      </c>
      <c r="BE17" s="29" t="str">
        <f t="shared" si="12"/>
        <v/>
      </c>
    </row>
    <row r="18" spans="1:57" s="29" customFormat="1" x14ac:dyDescent="0.2">
      <c r="A18" s="35" t="s">
        <v>106</v>
      </c>
      <c r="B18" s="7">
        <v>64.039893238479408</v>
      </c>
      <c r="C18" s="8">
        <v>0</v>
      </c>
      <c r="D18" s="8">
        <v>0</v>
      </c>
      <c r="E18" s="8">
        <v>0</v>
      </c>
      <c r="F18" s="8">
        <v>30.403028870950312</v>
      </c>
      <c r="G18" s="8">
        <v>49.647206318072627</v>
      </c>
      <c r="H18" s="8">
        <v>0</v>
      </c>
      <c r="I18" s="8">
        <v>0</v>
      </c>
      <c r="J18" s="8">
        <v>0</v>
      </c>
      <c r="K18" s="8">
        <v>59.174592855153918</v>
      </c>
      <c r="L18" s="8">
        <v>0</v>
      </c>
      <c r="M18" s="8">
        <v>0</v>
      </c>
      <c r="N18" s="34"/>
      <c r="O18" s="69" t="str">
        <f>VLOOKUP($A18,GtoPdb!$A:$BB,MATCH(O$1,GtoPdb!$A$1:$BB$1,0),FALSE)</f>
        <v>c</v>
      </c>
      <c r="P18" s="29" t="str">
        <f>VLOOKUP($A18,GtoPdb!$A:$BB,MATCH(P$1,GtoPdb!$A$1:$BB$1,0),FALSE)</f>
        <v>nc</v>
      </c>
      <c r="Q18" s="29" t="str">
        <f>VLOOKUP($A18,GtoPdb!$A:$BB,MATCH(Q$1,GtoPdb!$A$1:$BB$1,0),FALSE)</f>
        <v>nc</v>
      </c>
      <c r="R18" s="29" t="str">
        <f>VLOOKUP($A18,GtoPdb!$A:$BB,MATCH(R$1,GtoPdb!$A$1:$BB$1,0),FALSE)</f>
        <v>nc</v>
      </c>
      <c r="S18" s="69">
        <f>VLOOKUP($A18,GtoPdb!$A:$BB,MATCH(S$1,GtoPdb!$A$1:$BB$1,0),FALSE)</f>
        <v>1</v>
      </c>
      <c r="T18" s="29">
        <f>VLOOKUP($A18,GtoPdb!$A:$BB,MATCH(T$1,GtoPdb!$A$1:$BB$1,0),FALSE)</f>
        <v>0</v>
      </c>
      <c r="U18" s="29">
        <f>VLOOKUP($A18,GtoPdb!$A:$BB,MATCH(U$1,GtoPdb!$A$1:$BB$1,0),FALSE)</f>
        <v>0</v>
      </c>
      <c r="V18" s="29">
        <f>VLOOKUP($A18,GtoPdb!$A:$BB,MATCH(V$1,GtoPdb!$A$1:$BB$1,0),FALSE)</f>
        <v>0</v>
      </c>
      <c r="W18" s="69">
        <f t="array" ref="W18">_xlfn.IFS($B18=0,0,MAX(B18)=MAX($B18:$M18),1,MAX(B18)&lt;MAX($B18:$M18),2)</f>
        <v>1</v>
      </c>
      <c r="X18" s="29">
        <f t="array" ref="X18">_xlfn.IFS(SUM($C18:$G18)=0,0,MAX(C18:G18)=MAX($B18:$M18),1,MAX(C18:G18)&lt;MAX($B18:$M18),2)</f>
        <v>2</v>
      </c>
      <c r="Y18" s="29">
        <f t="array" ref="Y18">_xlfn.IFS(SUM($H18:$K18)=0,0,MAX(H18:K18)=MAX($B18:$M18),1,MAX(H18:K18)&lt;MAX($B18:$M18),2)</f>
        <v>2</v>
      </c>
      <c r="Z18" s="29">
        <f t="array" ref="Z18">_xlfn.IFS(SUM($L18:$M18)=0,0,MAX(L18:M18)=MAX($B18:$M18),1,MAX(L18:M18)&lt;MAX($B18:$M18),2)</f>
        <v>0</v>
      </c>
      <c r="AA18" s="35" t="str">
        <f t="shared" si="0"/>
        <v>Same</v>
      </c>
      <c r="AB18" s="35" t="str">
        <f t="shared" si="1"/>
        <v>Diff</v>
      </c>
      <c r="AC18" s="35" t="str">
        <f t="shared" si="2"/>
        <v>Diff</v>
      </c>
      <c r="AD18" s="35" t="str">
        <f t="shared" si="3"/>
        <v>Same</v>
      </c>
      <c r="AF18" s="35" t="str">
        <f t="shared" si="4"/>
        <v/>
      </c>
      <c r="AG18" s="35" t="str">
        <f t="shared" si="5"/>
        <v/>
      </c>
      <c r="AH18" s="35" t="str">
        <f t="shared" si="6"/>
        <v/>
      </c>
      <c r="AI18" s="35" t="str">
        <f t="shared" si="7"/>
        <v/>
      </c>
      <c r="AJ18" s="35"/>
      <c r="AK18" s="35" t="str">
        <f t="array" ref="AK18">_xlfn.IFNA(_xlfn.IFS(AND($S18=1,W18=1),"Same",AND($S18=1,W18&lt;&gt;1),"Diff",AND($S18&lt;&gt;1,W18=1),"Diff"),"")</f>
        <v>Same</v>
      </c>
      <c r="AL18" s="35" t="str">
        <f t="array" ref="AL18">_xlfn.IFNA(_xlfn.IFS(AND($T18=1,X18=1),"Same",AND($T18=1,X18&lt;&gt;1),"Diff",AND($T18&lt;&gt;1,X18=1),"Diff"),"")</f>
        <v/>
      </c>
      <c r="AM18" s="35" t="str">
        <f t="array" ref="AM18">_xlfn.IFNA(_xlfn.IFS(AND($U18=1,Y18=1),"Same",AND($U18=1,Y18&lt;&gt;1),"Diff",AND($U18&lt;&gt;1,Y18=1),"Diff"),"")</f>
        <v/>
      </c>
      <c r="AN18" s="35" t="str">
        <f t="array" ref="AN18">_xlfn.IFNA(_xlfn.IFS(AND($V18=1,Z18=1),"Same",AND($V18=1,Z18&lt;&gt;1),"Diff",AND($V18&lt;&gt;1,Z18=1),"Diff"),"")</f>
        <v/>
      </c>
      <c r="AP18" s="29" t="str">
        <f t="array" ref="AP18">_xlfn.IFNA(_xlfn.IFS(AND(S18=1,W18&lt;&gt;1),"Removed",AND(S18&lt;&gt;1,W18=1),"Added"),"")</f>
        <v/>
      </c>
      <c r="AQ18" s="29" t="str">
        <f t="array" ref="AQ18">_xlfn.IFNA(_xlfn.IFS(AND(T18=1,X18&lt;&gt;1),"Removed",AND(T18&lt;&gt;1,X18=1),"Added"),"")</f>
        <v/>
      </c>
      <c r="AR18" s="29" t="str">
        <f t="array" ref="AR18">_xlfn.IFNA(_xlfn.IFS(AND(U18=1,Y18&lt;&gt;1),"Removed",AND(U18&lt;&gt;1,Y18=1),"Added"),"")</f>
        <v/>
      </c>
      <c r="AS18" s="29" t="str">
        <f t="array" ref="AS18">_xlfn.IFNA(_xlfn.IFS(AND(V18=1,Z18&lt;&gt;1),"Removed",AND(V18&lt;&gt;1,Z18=1),"Added"),"")</f>
        <v/>
      </c>
      <c r="AU18" s="29">
        <f t="shared" si="8"/>
        <v>1</v>
      </c>
      <c r="AW18" s="29">
        <f t="array" ref="AW18">_xlfn.IFS($B18=0,0,MAX(B18)=MAX($B18,$E18,$H18,$K18,$M18),1,MAX($B18)&lt;MAX($B18,$E18,$H18,$K18,$M18),2)</f>
        <v>1</v>
      </c>
      <c r="AX18" s="29">
        <f t="array" ref="AX18">_xlfn.IFS(E18=0,0,MAX(E18)=MAX($B18,$E18,$H18,$K18,$M18),1,MAX(E18)&lt;MAX($B18,$E18,$H18,$K18,$M18),2)</f>
        <v>0</v>
      </c>
      <c r="AY18" s="29">
        <f t="array" ref="AY18">_xlfn.IFS(SUM(H18,K18)=0,0,MAX(H18,K18)=MAX($B18,$E18,$H18,$K18,$M18),1,MAX(H18,K18)&lt;MAX($B18,$E18,$H18,$K18,$M18),2)</f>
        <v>2</v>
      </c>
      <c r="AZ18" s="29">
        <f t="array" ref="AZ18">_xlfn.IFS(M18=0,0,MAX(M18)=MAX($B18,$E18,$H18,$K18,$M18),1,MAX(M18)&lt;MAX($B18,$E18,$H18,$K18,$M18),2)</f>
        <v>0</v>
      </c>
      <c r="BB18" s="29" t="str">
        <f t="shared" si="10"/>
        <v/>
      </c>
      <c r="BC18" s="29" t="str">
        <f t="shared" si="13"/>
        <v/>
      </c>
      <c r="BD18" s="29" t="str">
        <f t="shared" si="11"/>
        <v/>
      </c>
      <c r="BE18" s="29" t="str">
        <f t="shared" si="12"/>
        <v/>
      </c>
    </row>
    <row r="19" spans="1:57" s="29" customFormat="1" x14ac:dyDescent="0.2">
      <c r="A19" s="35" t="s">
        <v>218</v>
      </c>
      <c r="B19" s="7">
        <v>0</v>
      </c>
      <c r="C19" s="8">
        <v>94.361138418143256</v>
      </c>
      <c r="D19" s="8">
        <v>46.139857974617172</v>
      </c>
      <c r="E19" s="8">
        <v>70.455934277008453</v>
      </c>
      <c r="F19" s="8">
        <v>89.920073992244923</v>
      </c>
      <c r="G19" s="8">
        <v>66.771956023926009</v>
      </c>
      <c r="H19" s="8">
        <v>16.354030418152018</v>
      </c>
      <c r="I19" s="8">
        <v>0</v>
      </c>
      <c r="J19" s="8">
        <v>51.518102999391871</v>
      </c>
      <c r="K19" s="8">
        <v>58.584518389819706</v>
      </c>
      <c r="L19" s="8">
        <v>38.130462691726137</v>
      </c>
      <c r="M19" s="8">
        <v>0</v>
      </c>
      <c r="N19" s="34"/>
      <c r="O19" s="69" t="str">
        <f>VLOOKUP($A19,GtoPdb!$A:$BB,MATCH(O$1,GtoPdb!$A$1:$BB$1,0),FALSE)</f>
        <v>nc</v>
      </c>
      <c r="P19" s="29" t="str">
        <f>VLOOKUP($A19,GtoPdb!$A:$BB,MATCH(P$1,GtoPdb!$A$1:$BB$1,0),FALSE)</f>
        <v>c</v>
      </c>
      <c r="Q19" s="29" t="str">
        <f>VLOOKUP($A19,GtoPdb!$A:$BB,MATCH(Q$1,GtoPdb!$A$1:$BB$1,0),FALSE)</f>
        <v>nc</v>
      </c>
      <c r="R19" s="29" t="str">
        <f>VLOOKUP($A19,GtoPdb!$A:$BB,MATCH(R$1,GtoPdb!$A$1:$BB$1,0),FALSE)</f>
        <v>nc</v>
      </c>
      <c r="S19" s="69">
        <f>VLOOKUP($A19,GtoPdb!$A:$BB,MATCH(S$1,GtoPdb!$A$1:$BB$1,0),FALSE)</f>
        <v>0</v>
      </c>
      <c r="T19" s="29">
        <f>VLOOKUP($A19,GtoPdb!$A:$BB,MATCH(T$1,GtoPdb!$A$1:$BB$1,0),FALSE)</f>
        <v>1</v>
      </c>
      <c r="U19" s="29">
        <f>VLOOKUP($A19,GtoPdb!$A:$BB,MATCH(U$1,GtoPdb!$A$1:$BB$1,0),FALSE)</f>
        <v>0</v>
      </c>
      <c r="V19" s="29">
        <f>VLOOKUP($A19,GtoPdb!$A:$BB,MATCH(V$1,GtoPdb!$A$1:$BB$1,0),FALSE)</f>
        <v>0</v>
      </c>
      <c r="W19" s="69">
        <f t="array" ref="W19">_xlfn.IFS($B19=0,0,MAX(B19)=MAX($B19:$M19),1,MAX(B19)&lt;MAX($B19:$M19),2)</f>
        <v>0</v>
      </c>
      <c r="X19" s="29">
        <f t="array" ref="X19">_xlfn.IFS(SUM($C19:$G19)=0,0,MAX(C19:G19)=MAX($B19:$M19),1,MAX(C19:G19)&lt;MAX($B19:$M19),2)</f>
        <v>1</v>
      </c>
      <c r="Y19" s="29">
        <f t="array" ref="Y19">_xlfn.IFS(SUM($H19:$K19)=0,0,MAX(H19:K19)=MAX($B19:$M19),1,MAX(H19:K19)&lt;MAX($B19:$M19),2)</f>
        <v>2</v>
      </c>
      <c r="Z19" s="29">
        <f t="array" ref="Z19">_xlfn.IFS(SUM($L19:$M19)=0,0,MAX(L19:M19)=MAX($B19:$M19),1,MAX(L19:M19)&lt;MAX($B19:$M19),2)</f>
        <v>2</v>
      </c>
      <c r="AA19" s="35" t="str">
        <f t="shared" si="0"/>
        <v>Same</v>
      </c>
      <c r="AB19" s="35" t="str">
        <f t="shared" si="1"/>
        <v>Same</v>
      </c>
      <c r="AC19" s="35" t="str">
        <f t="shared" si="2"/>
        <v>Diff</v>
      </c>
      <c r="AD19" s="35" t="str">
        <f t="shared" si="3"/>
        <v>Diff</v>
      </c>
      <c r="AF19" s="35" t="str">
        <f t="shared" si="4"/>
        <v/>
      </c>
      <c r="AG19" s="35" t="str">
        <f t="shared" si="5"/>
        <v/>
      </c>
      <c r="AH19" s="35" t="str">
        <f t="shared" si="6"/>
        <v/>
      </c>
      <c r="AI19" s="35" t="str">
        <f t="shared" si="7"/>
        <v/>
      </c>
      <c r="AJ19" s="35"/>
      <c r="AK19" s="35" t="str">
        <f t="array" ref="AK19">_xlfn.IFNA(_xlfn.IFS(AND($S19=1,W19=1),"Same",AND($S19=1,W19&lt;&gt;1),"Diff",AND($S19&lt;&gt;1,W19=1),"Diff"),"")</f>
        <v/>
      </c>
      <c r="AL19" s="35" t="str">
        <f t="array" ref="AL19">_xlfn.IFNA(_xlfn.IFS(AND($T19=1,X19=1),"Same",AND($T19=1,X19&lt;&gt;1),"Diff",AND($T19&lt;&gt;1,X19=1),"Diff"),"")</f>
        <v>Same</v>
      </c>
      <c r="AM19" s="35" t="str">
        <f t="array" ref="AM19">_xlfn.IFNA(_xlfn.IFS(AND($U19=1,Y19=1),"Same",AND($U19=1,Y19&lt;&gt;1),"Diff",AND($U19&lt;&gt;1,Y19=1),"Diff"),"")</f>
        <v/>
      </c>
      <c r="AN19" s="35" t="str">
        <f t="array" ref="AN19">_xlfn.IFNA(_xlfn.IFS(AND($V19=1,Z19=1),"Same",AND($V19=1,Z19&lt;&gt;1),"Diff",AND($V19&lt;&gt;1,Z19=1),"Diff"),"")</f>
        <v/>
      </c>
      <c r="AP19" s="29" t="str">
        <f t="array" ref="AP19">_xlfn.IFNA(_xlfn.IFS(AND(S19=1,W19&lt;&gt;1),"Removed",AND(S19&lt;&gt;1,W19=1),"Added"),"")</f>
        <v/>
      </c>
      <c r="AQ19" s="29" t="str">
        <f t="array" ref="AQ19">_xlfn.IFNA(_xlfn.IFS(AND(T19=1,X19&lt;&gt;1),"Removed",AND(T19&lt;&gt;1,X19=1),"Added"),"")</f>
        <v/>
      </c>
      <c r="AR19" s="29" t="str">
        <f t="array" ref="AR19">_xlfn.IFNA(_xlfn.IFS(AND(U19=1,Y19&lt;&gt;1),"Removed",AND(U19&lt;&gt;1,Y19=1),"Added"),"")</f>
        <v/>
      </c>
      <c r="AS19" s="29" t="str">
        <f t="array" ref="AS19">_xlfn.IFNA(_xlfn.IFS(AND(V19=1,Z19&lt;&gt;1),"Removed",AND(V19&lt;&gt;1,Z19=1),"Added"),"")</f>
        <v/>
      </c>
      <c r="AU19" s="29">
        <f t="shared" si="8"/>
        <v>1</v>
      </c>
      <c r="AW19" s="29">
        <f t="array" ref="AW19">_xlfn.IFS($B19=0,0,MAX(B19)=MAX($B19,$E19,$H19,$K19,$M19),1,MAX($B19)&lt;MAX($B19,$E19,$H19,$K19,$M19),2)</f>
        <v>0</v>
      </c>
      <c r="AX19" s="29">
        <f t="array" ref="AX19">_xlfn.IFS(E19=0,0,MAX(E19)=MAX($B19,$E19,$H19,$K19,$M19),1,MAX(E19)&lt;MAX($B19,$E19,$H19,$K19,$M19),2)</f>
        <v>1</v>
      </c>
      <c r="AY19" s="29">
        <f t="array" ref="AY19">_xlfn.IFS(SUM(H19,K19)=0,0,MAX(H19,K19)=MAX($B19,$E19,$H19,$K19,$M19),1,MAX(H19,K19)&lt;MAX($B19,$E19,$H19,$K19,$M19),2)</f>
        <v>2</v>
      </c>
      <c r="AZ19" s="29">
        <f t="array" ref="AZ19">_xlfn.IFS(M19=0,0,MAX(M19)=MAX($B19,$E19,$H19,$K19,$M19),1,MAX(M19)&lt;MAX($B19,$E19,$H19,$K19,$M19),2)</f>
        <v>0</v>
      </c>
      <c r="BB19" s="29" t="str">
        <f t="shared" si="10"/>
        <v/>
      </c>
      <c r="BC19" s="29" t="str">
        <f t="shared" si="13"/>
        <v/>
      </c>
      <c r="BD19" s="29" t="str">
        <f t="shared" si="11"/>
        <v/>
      </c>
      <c r="BE19" s="29" t="str">
        <f t="shared" si="12"/>
        <v/>
      </c>
    </row>
    <row r="20" spans="1:57" s="29" customFormat="1" x14ac:dyDescent="0.2">
      <c r="A20" s="35" t="s">
        <v>232</v>
      </c>
      <c r="B20" s="7">
        <v>72.691323462982083</v>
      </c>
      <c r="C20" s="8">
        <v>19.392633603896471</v>
      </c>
      <c r="D20" s="8">
        <v>12.926401656179257</v>
      </c>
      <c r="E20" s="8">
        <v>14.06799050998923</v>
      </c>
      <c r="F20" s="8">
        <v>31.868521471350878</v>
      </c>
      <c r="G20" s="8">
        <v>24.528768952886502</v>
      </c>
      <c r="H20" s="8">
        <v>33.703014369379858</v>
      </c>
      <c r="I20" s="8">
        <v>17.015759160537883</v>
      </c>
      <c r="J20" s="8">
        <v>3.8790566303509686</v>
      </c>
      <c r="K20" s="8">
        <v>56.223083937987617</v>
      </c>
      <c r="L20" s="8">
        <v>33.007915303595759</v>
      </c>
      <c r="M20" s="8">
        <v>44.692465834565915</v>
      </c>
      <c r="N20" s="34"/>
      <c r="O20" s="69" t="str">
        <f>VLOOKUP($A20,GtoPdb!$A:$BB,MATCH(O$1,GtoPdb!$A$1:$BB$1,0),FALSE)</f>
        <v>c</v>
      </c>
      <c r="P20" s="29" t="str">
        <f>VLOOKUP($A20,GtoPdb!$A:$BB,MATCH(P$1,GtoPdb!$A$1:$BB$1,0),FALSE)</f>
        <v>c</v>
      </c>
      <c r="Q20" s="29" t="str">
        <f>VLOOKUP($A20,GtoPdb!$A:$BB,MATCH(Q$1,GtoPdb!$A$1:$BB$1,0),FALSE)</f>
        <v>c</v>
      </c>
      <c r="R20" s="29" t="str">
        <f>VLOOKUP($A20,GtoPdb!$A:$BB,MATCH(R$1,GtoPdb!$A$1:$BB$1,0),FALSE)</f>
        <v>nc</v>
      </c>
      <c r="S20" s="69">
        <f>VLOOKUP($A20,GtoPdb!$A:$BB,MATCH(S$1,GtoPdb!$A$1:$BB$1,0),FALSE)</f>
        <v>1</v>
      </c>
      <c r="T20" s="29">
        <f>VLOOKUP($A20,GtoPdb!$A:$BB,MATCH(T$1,GtoPdb!$A$1:$BB$1,0),FALSE)</f>
        <v>2</v>
      </c>
      <c r="U20" s="29">
        <f>VLOOKUP($A20,GtoPdb!$A:$BB,MATCH(U$1,GtoPdb!$A$1:$BB$1,0),FALSE)</f>
        <v>2</v>
      </c>
      <c r="V20" s="29">
        <f>VLOOKUP($A20,GtoPdb!$A:$BB,MATCH(V$1,GtoPdb!$A$1:$BB$1,0),FALSE)</f>
        <v>0</v>
      </c>
      <c r="W20" s="69">
        <f t="array" ref="W20">_xlfn.IFS($B20=0,0,MAX(B20)=MAX($B20:$M20),1,MAX(B20)&lt;MAX($B20:$M20),2)</f>
        <v>1</v>
      </c>
      <c r="X20" s="29">
        <f t="array" ref="X20">_xlfn.IFS(SUM($C20:$G20)=0,0,MAX(C20:G20)=MAX($B20:$M20),1,MAX(C20:G20)&lt;MAX($B20:$M20),2)</f>
        <v>2</v>
      </c>
      <c r="Y20" s="29">
        <f t="array" ref="Y20">_xlfn.IFS(SUM($H20:$K20)=0,0,MAX(H20:K20)=MAX($B20:$M20),1,MAX(H20:K20)&lt;MAX($B20:$M20),2)</f>
        <v>2</v>
      </c>
      <c r="Z20" s="29">
        <f t="array" ref="Z20">_xlfn.IFS(SUM($L20:$M20)=0,0,MAX(L20:M20)=MAX($B20:$M20),1,MAX(L20:M20)&lt;MAX($B20:$M20),2)</f>
        <v>2</v>
      </c>
      <c r="AA20" s="35" t="str">
        <f t="shared" si="0"/>
        <v>Same</v>
      </c>
      <c r="AB20" s="35" t="str">
        <f t="shared" si="1"/>
        <v>Same</v>
      </c>
      <c r="AC20" s="35" t="str">
        <f t="shared" si="2"/>
        <v>Same</v>
      </c>
      <c r="AD20" s="35" t="str">
        <f t="shared" si="3"/>
        <v>Diff</v>
      </c>
      <c r="AF20" s="35" t="str">
        <f t="shared" si="4"/>
        <v/>
      </c>
      <c r="AG20" s="35" t="str">
        <f t="shared" si="5"/>
        <v/>
      </c>
      <c r="AH20" s="35" t="str">
        <f t="shared" si="6"/>
        <v/>
      </c>
      <c r="AI20" s="35" t="str">
        <f t="shared" si="7"/>
        <v/>
      </c>
      <c r="AJ20" s="35"/>
      <c r="AK20" s="35" t="str">
        <f t="array" ref="AK20">_xlfn.IFNA(_xlfn.IFS(AND($S20=1,W20=1),"Same",AND($S20=1,W20&lt;&gt;1),"Diff",AND($S20&lt;&gt;1,W20=1),"Diff"),"")</f>
        <v>Same</v>
      </c>
      <c r="AL20" s="35" t="str">
        <f t="array" ref="AL20">_xlfn.IFNA(_xlfn.IFS(AND($T20=1,X20=1),"Same",AND($T20=1,X20&lt;&gt;1),"Diff",AND($T20&lt;&gt;1,X20=1),"Diff"),"")</f>
        <v/>
      </c>
      <c r="AM20" s="35" t="str">
        <f t="array" ref="AM20">_xlfn.IFNA(_xlfn.IFS(AND($U20=1,Y20=1),"Same",AND($U20=1,Y20&lt;&gt;1),"Diff",AND($U20&lt;&gt;1,Y20=1),"Diff"),"")</f>
        <v/>
      </c>
      <c r="AN20" s="35" t="str">
        <f t="array" ref="AN20">_xlfn.IFNA(_xlfn.IFS(AND($V20=1,Z20=1),"Same",AND($V20=1,Z20&lt;&gt;1),"Diff",AND($V20&lt;&gt;1,Z20=1),"Diff"),"")</f>
        <v/>
      </c>
      <c r="AP20" s="29" t="str">
        <f t="array" ref="AP20">_xlfn.IFNA(_xlfn.IFS(AND(S20=1,W20&lt;&gt;1),"Removed",AND(S20&lt;&gt;1,W20=1),"Added"),"")</f>
        <v/>
      </c>
      <c r="AQ20" s="29" t="str">
        <f t="array" ref="AQ20">_xlfn.IFNA(_xlfn.IFS(AND(T20=1,X20&lt;&gt;1),"Removed",AND(T20&lt;&gt;1,X20=1),"Added"),"")</f>
        <v/>
      </c>
      <c r="AR20" s="29" t="str">
        <f t="array" ref="AR20">_xlfn.IFNA(_xlfn.IFS(AND(U20=1,Y20&lt;&gt;1),"Removed",AND(U20&lt;&gt;1,Y20=1),"Added"),"")</f>
        <v/>
      </c>
      <c r="AS20" s="29" t="str">
        <f t="array" ref="AS20">_xlfn.IFNA(_xlfn.IFS(AND(V20=1,Z20&lt;&gt;1),"Removed",AND(V20&lt;&gt;1,Z20=1),"Added"),"")</f>
        <v/>
      </c>
      <c r="AU20" s="29">
        <f t="shared" si="8"/>
        <v>1</v>
      </c>
      <c r="AW20" s="29">
        <f t="array" ref="AW20">_xlfn.IFS($B20=0,0,MAX(B20)=MAX($B20,$E20,$H20,$K20,$M20),1,MAX($B20)&lt;MAX($B20,$E20,$H20,$K20,$M20),2)</f>
        <v>1</v>
      </c>
      <c r="AX20" s="29">
        <f t="array" ref="AX20">_xlfn.IFS(E20=0,0,MAX(E20)=MAX($B20,$E20,$H20,$K20,$M20),1,MAX(E20)&lt;MAX($B20,$E20,$H20,$K20,$M20),2)</f>
        <v>2</v>
      </c>
      <c r="AY20" s="29">
        <f t="array" ref="AY20">_xlfn.IFS(SUM(H20,K20)=0,0,MAX(H20,K20)=MAX($B20,$E20,$H20,$K20,$M20),1,MAX(H20,K20)&lt;MAX($B20,$E20,$H20,$K20,$M20),2)</f>
        <v>2</v>
      </c>
      <c r="AZ20" s="29">
        <f t="array" ref="AZ20">_xlfn.IFS(M20=0,0,MAX(M20)=MAX($B20,$E20,$H20,$K20,$M20),1,MAX(M20)&lt;MAX($B20,$E20,$H20,$K20,$M20),2)</f>
        <v>2</v>
      </c>
      <c r="BB20" s="29" t="str">
        <f t="shared" si="10"/>
        <v/>
      </c>
      <c r="BC20" s="29" t="str">
        <f t="shared" si="13"/>
        <v/>
      </c>
      <c r="BD20" s="29" t="str">
        <f t="shared" si="11"/>
        <v/>
      </c>
      <c r="BE20" s="29" t="str">
        <f t="shared" si="12"/>
        <v/>
      </c>
    </row>
    <row r="21" spans="1:57" s="29" customFormat="1" x14ac:dyDescent="0.2">
      <c r="A21" s="35" t="s">
        <v>127</v>
      </c>
      <c r="B21" s="7">
        <v>82.409413919890738</v>
      </c>
      <c r="C21" s="8">
        <v>18.611964362665638</v>
      </c>
      <c r="D21" s="8">
        <v>28.302347817266334</v>
      </c>
      <c r="E21" s="8">
        <v>31.780762142726239</v>
      </c>
      <c r="F21" s="8">
        <v>52.90876434477147</v>
      </c>
      <c r="G21" s="8">
        <v>37.599106201232615</v>
      </c>
      <c r="H21" s="8">
        <v>0</v>
      </c>
      <c r="I21" s="8">
        <v>0</v>
      </c>
      <c r="J21" s="8">
        <v>0.75344159829866097</v>
      </c>
      <c r="K21" s="8">
        <v>54.047407409142146</v>
      </c>
      <c r="L21" s="8">
        <v>0</v>
      </c>
      <c r="M21" s="8">
        <v>0</v>
      </c>
      <c r="N21" s="34"/>
      <c r="O21" s="69" t="str">
        <f>VLOOKUP($A21,GtoPdb!$A:$BB,MATCH(O$1,GtoPdb!$A$1:$BB$1,0),FALSE)</f>
        <v>c</v>
      </c>
      <c r="P21" s="29" t="str">
        <f>VLOOKUP($A21,GtoPdb!$A:$BB,MATCH(P$1,GtoPdb!$A$1:$BB$1,0),FALSE)</f>
        <v>nc</v>
      </c>
      <c r="Q21" s="29" t="str">
        <f>VLOOKUP($A21,GtoPdb!$A:$BB,MATCH(Q$1,GtoPdb!$A$1:$BB$1,0),FALSE)</f>
        <v>nc</v>
      </c>
      <c r="R21" s="29" t="str">
        <f>VLOOKUP($A21,GtoPdb!$A:$BB,MATCH(R$1,GtoPdb!$A$1:$BB$1,0),FALSE)</f>
        <v>nc</v>
      </c>
      <c r="S21" s="69">
        <f>VLOOKUP($A21,GtoPdb!$A:$BB,MATCH(S$1,GtoPdb!$A$1:$BB$1,0),FALSE)</f>
        <v>1</v>
      </c>
      <c r="T21" s="29">
        <f>VLOOKUP($A21,GtoPdb!$A:$BB,MATCH(T$1,GtoPdb!$A$1:$BB$1,0),FALSE)</f>
        <v>0</v>
      </c>
      <c r="U21" s="29">
        <f>VLOOKUP($A21,GtoPdb!$A:$BB,MATCH(U$1,GtoPdb!$A$1:$BB$1,0),FALSE)</f>
        <v>0</v>
      </c>
      <c r="V21" s="29">
        <f>VLOOKUP($A21,GtoPdb!$A:$BB,MATCH(V$1,GtoPdb!$A$1:$BB$1,0),FALSE)</f>
        <v>0</v>
      </c>
      <c r="W21" s="69">
        <f t="array" ref="W21">_xlfn.IFS($B21=0,0,MAX(B21)=MAX($B21:$M21),1,MAX(B21)&lt;MAX($B21:$M21),2)</f>
        <v>1</v>
      </c>
      <c r="X21" s="29">
        <f t="array" ref="X21">_xlfn.IFS(SUM($C21:$G21)=0,0,MAX(C21:G21)=MAX($B21:$M21),1,MAX(C21:G21)&lt;MAX($B21:$M21),2)</f>
        <v>2</v>
      </c>
      <c r="Y21" s="29">
        <f t="array" ref="Y21">_xlfn.IFS(SUM($H21:$K21)=0,0,MAX(H21:K21)=MAX($B21:$M21),1,MAX(H21:K21)&lt;MAX($B21:$M21),2)</f>
        <v>2</v>
      </c>
      <c r="Z21" s="29">
        <f t="array" ref="Z21">_xlfn.IFS(SUM($L21:$M21)=0,0,MAX(L21:M21)=MAX($B21:$M21),1,MAX(L21:M21)&lt;MAX($B21:$M21),2)</f>
        <v>0</v>
      </c>
      <c r="AA21" s="35" t="str">
        <f t="shared" si="0"/>
        <v>Same</v>
      </c>
      <c r="AB21" s="35" t="str">
        <f t="shared" si="1"/>
        <v>Diff</v>
      </c>
      <c r="AC21" s="35" t="str">
        <f t="shared" si="2"/>
        <v>Diff</v>
      </c>
      <c r="AD21" s="35" t="str">
        <f t="shared" si="3"/>
        <v>Same</v>
      </c>
      <c r="AF21" s="35" t="str">
        <f t="shared" si="4"/>
        <v/>
      </c>
      <c r="AG21" s="35" t="str">
        <f t="shared" si="5"/>
        <v/>
      </c>
      <c r="AH21" s="35" t="str">
        <f t="shared" si="6"/>
        <v/>
      </c>
      <c r="AI21" s="35" t="str">
        <f t="shared" si="7"/>
        <v/>
      </c>
      <c r="AJ21" s="35"/>
      <c r="AK21" s="35" t="str">
        <f t="array" ref="AK21">_xlfn.IFNA(_xlfn.IFS(AND($S21=1,W21=1),"Same",AND($S21=1,W21&lt;&gt;1),"Diff",AND($S21&lt;&gt;1,W21=1),"Diff"),"")</f>
        <v>Same</v>
      </c>
      <c r="AL21" s="35" t="str">
        <f t="array" ref="AL21">_xlfn.IFNA(_xlfn.IFS(AND($T21=1,X21=1),"Same",AND($T21=1,X21&lt;&gt;1),"Diff",AND($T21&lt;&gt;1,X21=1),"Diff"),"")</f>
        <v/>
      </c>
      <c r="AM21" s="35" t="str">
        <f t="array" ref="AM21">_xlfn.IFNA(_xlfn.IFS(AND($U21=1,Y21=1),"Same",AND($U21=1,Y21&lt;&gt;1),"Diff",AND($U21&lt;&gt;1,Y21=1),"Diff"),"")</f>
        <v/>
      </c>
      <c r="AN21" s="35" t="str">
        <f t="array" ref="AN21">_xlfn.IFNA(_xlfn.IFS(AND($V21=1,Z21=1),"Same",AND($V21=1,Z21&lt;&gt;1),"Diff",AND($V21&lt;&gt;1,Z21=1),"Diff"),"")</f>
        <v/>
      </c>
      <c r="AP21" s="29" t="str">
        <f t="array" ref="AP21">_xlfn.IFNA(_xlfn.IFS(AND(S21=1,W21&lt;&gt;1),"Removed",AND(S21&lt;&gt;1,W21=1),"Added"),"")</f>
        <v/>
      </c>
      <c r="AQ21" s="29" t="str">
        <f t="array" ref="AQ21">_xlfn.IFNA(_xlfn.IFS(AND(T21=1,X21&lt;&gt;1),"Removed",AND(T21&lt;&gt;1,X21=1),"Added"),"")</f>
        <v/>
      </c>
      <c r="AR21" s="29" t="str">
        <f t="array" ref="AR21">_xlfn.IFNA(_xlfn.IFS(AND(U21=1,Y21&lt;&gt;1),"Removed",AND(U21&lt;&gt;1,Y21=1),"Added"),"")</f>
        <v/>
      </c>
      <c r="AS21" s="29" t="str">
        <f t="array" ref="AS21">_xlfn.IFNA(_xlfn.IFS(AND(V21=1,Z21&lt;&gt;1),"Removed",AND(V21&lt;&gt;1,Z21=1),"Added"),"")</f>
        <v/>
      </c>
      <c r="AU21" s="29">
        <f t="shared" si="8"/>
        <v>1</v>
      </c>
      <c r="AW21" s="29">
        <f t="array" ref="AW21">_xlfn.IFS($B21=0,0,MAX(B21)=MAX($B21,$E21,$H21,$K21,$M21),1,MAX($B21)&lt;MAX($B21,$E21,$H21,$K21,$M21),2)</f>
        <v>1</v>
      </c>
      <c r="AX21" s="29">
        <f t="array" ref="AX21">_xlfn.IFS(E21=0,0,MAX(E21)=MAX($B21,$E21,$H21,$K21,$M21),1,MAX(E21)&lt;MAX($B21,$E21,$H21,$K21,$M21),2)</f>
        <v>2</v>
      </c>
      <c r="AY21" s="29">
        <f t="array" ref="AY21">_xlfn.IFS(SUM(H21,K21)=0,0,MAX(H21,K21)=MAX($B21,$E21,$H21,$K21,$M21),1,MAX(H21,K21)&lt;MAX($B21,$E21,$H21,$K21,$M21),2)</f>
        <v>2</v>
      </c>
      <c r="AZ21" s="29">
        <f t="array" ref="AZ21">_xlfn.IFS(M21=0,0,MAX(M21)=MAX($B21,$E21,$H21,$K21,$M21),1,MAX(M21)&lt;MAX($B21,$E21,$H21,$K21,$M21),2)</f>
        <v>0</v>
      </c>
      <c r="BB21" s="29" t="str">
        <f t="shared" si="10"/>
        <v/>
      </c>
      <c r="BC21" s="29" t="str">
        <f t="shared" si="13"/>
        <v/>
      </c>
      <c r="BD21" s="29" t="str">
        <f t="shared" si="11"/>
        <v/>
      </c>
      <c r="BE21" s="29" t="str">
        <f t="shared" si="12"/>
        <v/>
      </c>
    </row>
    <row r="22" spans="1:57" s="29" customFormat="1" x14ac:dyDescent="0.2">
      <c r="A22" s="35" t="s">
        <v>160</v>
      </c>
      <c r="B22" s="7">
        <v>87.926999962265853</v>
      </c>
      <c r="C22" s="8">
        <v>0</v>
      </c>
      <c r="D22" s="8">
        <v>0</v>
      </c>
      <c r="E22" s="8">
        <v>0</v>
      </c>
      <c r="F22" s="8">
        <v>5.9884097952048059</v>
      </c>
      <c r="G22" s="8">
        <v>35.160311111544424</v>
      </c>
      <c r="H22" s="8">
        <v>0</v>
      </c>
      <c r="I22" s="8">
        <v>0</v>
      </c>
      <c r="J22" s="8">
        <v>0</v>
      </c>
      <c r="K22" s="8">
        <v>53.992093710810401</v>
      </c>
      <c r="L22" s="8">
        <v>40.49551496276279</v>
      </c>
      <c r="M22" s="8">
        <v>25.861112975802421</v>
      </c>
      <c r="N22" s="34"/>
      <c r="O22" s="69" t="str">
        <f>VLOOKUP($A22,GtoPdb!$A:$BB,MATCH(O$1,GtoPdb!$A$1:$BB$1,0),FALSE)</f>
        <v>c</v>
      </c>
      <c r="P22" s="29" t="str">
        <f>VLOOKUP($A22,GtoPdb!$A:$BB,MATCH(P$1,GtoPdb!$A$1:$BB$1,0),FALSE)</f>
        <v>nc</v>
      </c>
      <c r="Q22" s="29" t="str">
        <f>VLOOKUP($A22,GtoPdb!$A:$BB,MATCH(Q$1,GtoPdb!$A$1:$BB$1,0),FALSE)</f>
        <v>nc</v>
      </c>
      <c r="R22" s="29" t="str">
        <f>VLOOKUP($A22,GtoPdb!$A:$BB,MATCH(R$1,GtoPdb!$A$1:$BB$1,0),FALSE)</f>
        <v>nc</v>
      </c>
      <c r="S22" s="69">
        <f>VLOOKUP($A22,GtoPdb!$A:$BB,MATCH(S$1,GtoPdb!$A$1:$BB$1,0),FALSE)</f>
        <v>1</v>
      </c>
      <c r="T22" s="29">
        <f>VLOOKUP($A22,GtoPdb!$A:$BB,MATCH(T$1,GtoPdb!$A$1:$BB$1,0),FALSE)</f>
        <v>0</v>
      </c>
      <c r="U22" s="29">
        <f>VLOOKUP($A22,GtoPdb!$A:$BB,MATCH(U$1,GtoPdb!$A$1:$BB$1,0),FALSE)</f>
        <v>0</v>
      </c>
      <c r="V22" s="29">
        <f>VLOOKUP($A22,GtoPdb!$A:$BB,MATCH(V$1,GtoPdb!$A$1:$BB$1,0),FALSE)</f>
        <v>0</v>
      </c>
      <c r="W22" s="69">
        <f t="array" ref="W22">_xlfn.IFS($B22=0,0,MAX(B22)=MAX($B22:$M22),1,MAX(B22)&lt;MAX($B22:$M22),2)</f>
        <v>1</v>
      </c>
      <c r="X22" s="29">
        <f t="array" ref="X22">_xlfn.IFS(SUM($C22:$G22)=0,0,MAX(C22:G22)=MAX($B22:$M22),1,MAX(C22:G22)&lt;MAX($B22:$M22),2)</f>
        <v>2</v>
      </c>
      <c r="Y22" s="29">
        <f t="array" ref="Y22">_xlfn.IFS(SUM($H22:$K22)=0,0,MAX(H22:K22)=MAX($B22:$M22),1,MAX(H22:K22)&lt;MAX($B22:$M22),2)</f>
        <v>2</v>
      </c>
      <c r="Z22" s="29">
        <f t="array" ref="Z22">_xlfn.IFS(SUM($L22:$M22)=0,0,MAX(L22:M22)=MAX($B22:$M22),1,MAX(L22:M22)&lt;MAX($B22:$M22),2)</f>
        <v>2</v>
      </c>
      <c r="AA22" s="35" t="str">
        <f t="shared" si="0"/>
        <v>Same</v>
      </c>
      <c r="AB22" s="35" t="str">
        <f t="shared" si="1"/>
        <v>Diff</v>
      </c>
      <c r="AC22" s="35" t="str">
        <f t="shared" si="2"/>
        <v>Diff</v>
      </c>
      <c r="AD22" s="35" t="str">
        <f t="shared" si="3"/>
        <v>Diff</v>
      </c>
      <c r="AF22" s="35" t="str">
        <f t="shared" si="4"/>
        <v/>
      </c>
      <c r="AG22" s="35" t="str">
        <f t="shared" si="5"/>
        <v/>
      </c>
      <c r="AH22" s="35" t="str">
        <f t="shared" si="6"/>
        <v/>
      </c>
      <c r="AI22" s="35" t="str">
        <f t="shared" si="7"/>
        <v/>
      </c>
      <c r="AJ22" s="35"/>
      <c r="AK22" s="35" t="str">
        <f t="array" ref="AK22">_xlfn.IFNA(_xlfn.IFS(AND($S22=1,W22=1),"Same",AND($S22=1,W22&lt;&gt;1),"Diff",AND($S22&lt;&gt;1,W22=1),"Diff"),"")</f>
        <v>Same</v>
      </c>
      <c r="AL22" s="35" t="str">
        <f t="array" ref="AL22">_xlfn.IFNA(_xlfn.IFS(AND($T22=1,X22=1),"Same",AND($T22=1,X22&lt;&gt;1),"Diff",AND($T22&lt;&gt;1,X22=1),"Diff"),"")</f>
        <v/>
      </c>
      <c r="AM22" s="35" t="str">
        <f t="array" ref="AM22">_xlfn.IFNA(_xlfn.IFS(AND($U22=1,Y22=1),"Same",AND($U22=1,Y22&lt;&gt;1),"Diff",AND($U22&lt;&gt;1,Y22=1),"Diff"),"")</f>
        <v/>
      </c>
      <c r="AN22" s="35" t="str">
        <f t="array" ref="AN22">_xlfn.IFNA(_xlfn.IFS(AND($V22=1,Z22=1),"Same",AND($V22=1,Z22&lt;&gt;1),"Diff",AND($V22&lt;&gt;1,Z22=1),"Diff"),"")</f>
        <v/>
      </c>
      <c r="AP22" s="29" t="str">
        <f t="array" ref="AP22">_xlfn.IFNA(_xlfn.IFS(AND(S22=1,W22&lt;&gt;1),"Removed",AND(S22&lt;&gt;1,W22=1),"Added"),"")</f>
        <v/>
      </c>
      <c r="AQ22" s="29" t="str">
        <f t="array" ref="AQ22">_xlfn.IFNA(_xlfn.IFS(AND(T22=1,X22&lt;&gt;1),"Removed",AND(T22&lt;&gt;1,X22=1),"Added"),"")</f>
        <v/>
      </c>
      <c r="AR22" s="29" t="str">
        <f t="array" ref="AR22">_xlfn.IFNA(_xlfn.IFS(AND(U22=1,Y22&lt;&gt;1),"Removed",AND(U22&lt;&gt;1,Y22=1),"Added"),"")</f>
        <v/>
      </c>
      <c r="AS22" s="29" t="str">
        <f t="array" ref="AS22">_xlfn.IFNA(_xlfn.IFS(AND(V22=1,Z22&lt;&gt;1),"Removed",AND(V22&lt;&gt;1,Z22=1),"Added"),"")</f>
        <v/>
      </c>
      <c r="AU22" s="29">
        <f t="shared" si="8"/>
        <v>1</v>
      </c>
      <c r="AW22" s="29">
        <f t="array" ref="AW22">_xlfn.IFS($B22=0,0,MAX(B22)=MAX($B22,$E22,$H22,$K22,$M22),1,MAX($B22)&lt;MAX($B22,$E22,$H22,$K22,$M22),2)</f>
        <v>1</v>
      </c>
      <c r="AX22" s="29">
        <f t="array" ref="AX22">_xlfn.IFS(E22=0,0,MAX(E22)=MAX($B22,$E22,$H22,$K22,$M22),1,MAX(E22)&lt;MAX($B22,$E22,$H22,$K22,$M22),2)</f>
        <v>0</v>
      </c>
      <c r="AY22" s="29">
        <f t="array" ref="AY22">_xlfn.IFS(SUM(H22,K22)=0,0,MAX(H22,K22)=MAX($B22,$E22,$H22,$K22,$M22),1,MAX(H22,K22)&lt;MAX($B22,$E22,$H22,$K22,$M22),2)</f>
        <v>2</v>
      </c>
      <c r="AZ22" s="29">
        <f t="array" ref="AZ22">_xlfn.IFS(M22=0,0,MAX(M22)=MAX($B22,$E22,$H22,$K22,$M22),1,MAX(M22)&lt;MAX($B22,$E22,$H22,$K22,$M22),2)</f>
        <v>2</v>
      </c>
      <c r="BB22" s="29" t="str">
        <f t="shared" si="10"/>
        <v/>
      </c>
      <c r="BC22" s="29" t="str">
        <f t="shared" si="13"/>
        <v/>
      </c>
      <c r="BD22" s="29" t="str">
        <f t="shared" si="11"/>
        <v/>
      </c>
      <c r="BE22" s="29" t="str">
        <f t="shared" si="12"/>
        <v/>
      </c>
    </row>
    <row r="23" spans="1:57" s="29" customFormat="1" x14ac:dyDescent="0.2">
      <c r="A23" s="35" t="s">
        <v>74</v>
      </c>
      <c r="B23" s="7">
        <v>0</v>
      </c>
      <c r="C23" s="8">
        <v>48.412333295538239</v>
      </c>
      <c r="D23" s="8">
        <v>34.462871038010888</v>
      </c>
      <c r="E23" s="8">
        <v>48.266526107434565</v>
      </c>
      <c r="F23" s="8">
        <v>53.206467810307053</v>
      </c>
      <c r="G23" s="8">
        <v>48.565521670847453</v>
      </c>
      <c r="H23" s="8">
        <v>0</v>
      </c>
      <c r="I23" s="8">
        <v>0</v>
      </c>
      <c r="J23" s="8">
        <v>0</v>
      </c>
      <c r="K23" s="8">
        <v>46.895679469294429</v>
      </c>
      <c r="L23" s="8">
        <v>0</v>
      </c>
      <c r="M23" s="8">
        <v>0</v>
      </c>
      <c r="N23" s="34"/>
      <c r="O23" s="69" t="str">
        <f>VLOOKUP($A23,GtoPdb!$A:$BB,MATCH(O$1,GtoPdb!$A$1:$BB$1,0),FALSE)</f>
        <v>nc</v>
      </c>
      <c r="P23" s="29" t="str">
        <f>VLOOKUP($A23,GtoPdb!$A:$BB,MATCH(P$1,GtoPdb!$A$1:$BB$1,0),FALSE)</f>
        <v>c</v>
      </c>
      <c r="Q23" s="29" t="str">
        <f>VLOOKUP($A23,GtoPdb!$A:$BB,MATCH(Q$1,GtoPdb!$A$1:$BB$1,0),FALSE)</f>
        <v>nc</v>
      </c>
      <c r="R23" s="29" t="str">
        <f>VLOOKUP($A23,GtoPdb!$A:$BB,MATCH(R$1,GtoPdb!$A$1:$BB$1,0),FALSE)</f>
        <v>nc</v>
      </c>
      <c r="S23" s="69">
        <f>VLOOKUP($A23,GtoPdb!$A:$BB,MATCH(S$1,GtoPdb!$A$1:$BB$1,0),FALSE)</f>
        <v>0</v>
      </c>
      <c r="T23" s="29">
        <f>VLOOKUP($A23,GtoPdb!$A:$BB,MATCH(T$1,GtoPdb!$A$1:$BB$1,0),FALSE)</f>
        <v>1</v>
      </c>
      <c r="U23" s="29">
        <f>VLOOKUP($A23,GtoPdb!$A:$BB,MATCH(U$1,GtoPdb!$A$1:$BB$1,0),FALSE)</f>
        <v>0</v>
      </c>
      <c r="V23" s="29">
        <f>VLOOKUP($A23,GtoPdb!$A:$BB,MATCH(V$1,GtoPdb!$A$1:$BB$1,0),FALSE)</f>
        <v>0</v>
      </c>
      <c r="W23" s="69">
        <f t="array" ref="W23">_xlfn.IFS($B23=0,0,MAX(B23)=MAX($B23:$M23),1,MAX(B23)&lt;MAX($B23:$M23),2)</f>
        <v>0</v>
      </c>
      <c r="X23" s="29">
        <f t="array" ref="X23">_xlfn.IFS(SUM($C23:$G23)=0,0,MAX(C23:G23)=MAX($B23:$M23),1,MAX(C23:G23)&lt;MAX($B23:$M23),2)</f>
        <v>1</v>
      </c>
      <c r="Y23" s="29">
        <f t="array" ref="Y23">_xlfn.IFS(SUM($H23:$K23)=0,0,MAX(H23:K23)=MAX($B23:$M23),1,MAX(H23:K23)&lt;MAX($B23:$M23),2)</f>
        <v>2</v>
      </c>
      <c r="Z23" s="29">
        <f t="array" ref="Z23">_xlfn.IFS(SUM($L23:$M23)=0,0,MAX(L23:M23)=MAX($B23:$M23),1,MAX(L23:M23)&lt;MAX($B23:$M23),2)</f>
        <v>0</v>
      </c>
      <c r="AA23" s="35" t="str">
        <f t="shared" si="0"/>
        <v>Same</v>
      </c>
      <c r="AB23" s="35" t="str">
        <f t="shared" si="1"/>
        <v>Same</v>
      </c>
      <c r="AC23" s="35" t="str">
        <f t="shared" si="2"/>
        <v>Diff</v>
      </c>
      <c r="AD23" s="35" t="str">
        <f t="shared" si="3"/>
        <v>Same</v>
      </c>
      <c r="AF23" s="35" t="str">
        <f t="shared" si="4"/>
        <v/>
      </c>
      <c r="AG23" s="35" t="str">
        <f t="shared" si="5"/>
        <v/>
      </c>
      <c r="AH23" s="35" t="str">
        <f t="shared" si="6"/>
        <v/>
      </c>
      <c r="AI23" s="35" t="str">
        <f t="shared" si="7"/>
        <v/>
      </c>
      <c r="AJ23" s="35"/>
      <c r="AK23" s="35" t="str">
        <f t="array" ref="AK23">_xlfn.IFNA(_xlfn.IFS(AND($S23=1,W23=1),"Same",AND($S23=1,W23&lt;&gt;1),"Diff",AND($S23&lt;&gt;1,W23=1),"Diff"),"")</f>
        <v/>
      </c>
      <c r="AL23" s="35" t="str">
        <f t="array" ref="AL23">_xlfn.IFNA(_xlfn.IFS(AND($T23=1,X23=1),"Same",AND($T23=1,X23&lt;&gt;1),"Diff",AND($T23&lt;&gt;1,X23=1),"Diff"),"")</f>
        <v>Same</v>
      </c>
      <c r="AM23" s="35" t="str">
        <f t="array" ref="AM23">_xlfn.IFNA(_xlfn.IFS(AND($U23=1,Y23=1),"Same",AND($U23=1,Y23&lt;&gt;1),"Diff",AND($U23&lt;&gt;1,Y23=1),"Diff"),"")</f>
        <v/>
      </c>
      <c r="AN23" s="35" t="str">
        <f t="array" ref="AN23">_xlfn.IFNA(_xlfn.IFS(AND($V23=1,Z23=1),"Same",AND($V23=1,Z23&lt;&gt;1),"Diff",AND($V23&lt;&gt;1,Z23=1),"Diff"),"")</f>
        <v/>
      </c>
      <c r="AP23" s="29" t="str">
        <f t="array" ref="AP23">_xlfn.IFNA(_xlfn.IFS(AND(S23=1,W23&lt;&gt;1),"Removed",AND(S23&lt;&gt;1,W23=1),"Added"),"")</f>
        <v/>
      </c>
      <c r="AQ23" s="29" t="str">
        <f t="array" ref="AQ23">_xlfn.IFNA(_xlfn.IFS(AND(T23=1,X23&lt;&gt;1),"Removed",AND(T23&lt;&gt;1,X23=1),"Added"),"")</f>
        <v/>
      </c>
      <c r="AR23" s="29" t="str">
        <f t="array" ref="AR23">_xlfn.IFNA(_xlfn.IFS(AND(U23=1,Y23&lt;&gt;1),"Removed",AND(U23&lt;&gt;1,Y23=1),"Added"),"")</f>
        <v/>
      </c>
      <c r="AS23" s="29" t="str">
        <f t="array" ref="AS23">_xlfn.IFNA(_xlfn.IFS(AND(V23=1,Z23&lt;&gt;1),"Removed",AND(V23&lt;&gt;1,Z23=1),"Added"),"")</f>
        <v/>
      </c>
      <c r="AU23" s="29">
        <f t="shared" si="8"/>
        <v>1</v>
      </c>
      <c r="AW23" s="29">
        <f t="array" ref="AW23">_xlfn.IFS($B23=0,0,MAX(B23)=MAX($B23,$E23,$H23,$K23,$M23),1,MAX($B23)&lt;MAX($B23,$E23,$H23,$K23,$M23),2)</f>
        <v>0</v>
      </c>
      <c r="AX23" s="29">
        <f t="array" ref="AX23">_xlfn.IFS(E23=0,0,MAX(E23)=MAX($B23,$E23,$H23,$K23,$M23),1,MAX(E23)&lt;MAX($B23,$E23,$H23,$K23,$M23),2)</f>
        <v>1</v>
      </c>
      <c r="AY23" s="29">
        <f t="array" ref="AY23">_xlfn.IFS(SUM(H23,K23)=0,0,MAX(H23,K23)=MAX($B23,$E23,$H23,$K23,$M23),1,MAX(H23,K23)&lt;MAX($B23,$E23,$H23,$K23,$M23),2)</f>
        <v>2</v>
      </c>
      <c r="AZ23" s="29">
        <f t="array" ref="AZ23">_xlfn.IFS(M23=0,0,MAX(M23)=MAX($B23,$E23,$H23,$K23,$M23),1,MAX(M23)&lt;MAX($B23,$E23,$H23,$K23,$M23),2)</f>
        <v>0</v>
      </c>
      <c r="BB23" s="29" t="str">
        <f t="shared" si="10"/>
        <v/>
      </c>
      <c r="BC23" s="29" t="str">
        <f t="shared" si="13"/>
        <v/>
      </c>
      <c r="BD23" s="29" t="str">
        <f t="shared" si="11"/>
        <v/>
      </c>
      <c r="BE23" s="29" t="str">
        <f t="shared" si="12"/>
        <v/>
      </c>
    </row>
    <row r="24" spans="1:57" s="29" customFormat="1" x14ac:dyDescent="0.2">
      <c r="A24" s="35" t="s">
        <v>120</v>
      </c>
      <c r="B24" s="7">
        <v>0</v>
      </c>
      <c r="C24" s="8">
        <v>2.5756257196275132</v>
      </c>
      <c r="D24" s="8">
        <v>2.2050061556348983</v>
      </c>
      <c r="E24" s="8">
        <v>15.957710313484986</v>
      </c>
      <c r="F24" s="8">
        <v>4.9155178986363017</v>
      </c>
      <c r="G24" s="8">
        <v>0</v>
      </c>
      <c r="H24" s="8">
        <v>25.132738588722905</v>
      </c>
      <c r="I24" s="8">
        <v>32.588176804767492</v>
      </c>
      <c r="J24" s="8">
        <v>30.901778857773742</v>
      </c>
      <c r="K24" s="8">
        <v>43.307159358124188</v>
      </c>
      <c r="L24" s="8">
        <v>0</v>
      </c>
      <c r="M24" s="8">
        <v>15.65952485238661</v>
      </c>
      <c r="N24" s="34"/>
      <c r="O24" s="69" t="str">
        <f>VLOOKUP($A24,GtoPdb!$A:$BB,MATCH(O$1,GtoPdb!$A$1:$BB$1,0),FALSE)</f>
        <v>nc</v>
      </c>
      <c r="P24" s="29" t="str">
        <f>VLOOKUP($A24,GtoPdb!$A:$BB,MATCH(P$1,GtoPdb!$A$1:$BB$1,0),FALSE)</f>
        <v>nc</v>
      </c>
      <c r="Q24" s="29" t="str">
        <f>VLOOKUP($A24,GtoPdb!$A:$BB,MATCH(Q$1,GtoPdb!$A$1:$BB$1,0),FALSE)</f>
        <v>c</v>
      </c>
      <c r="R24" s="29" t="str">
        <f>VLOOKUP($A24,GtoPdb!$A:$BB,MATCH(R$1,GtoPdb!$A$1:$BB$1,0),FALSE)</f>
        <v>nc</v>
      </c>
      <c r="S24" s="69">
        <f>VLOOKUP($A24,GtoPdb!$A:$BB,MATCH(S$1,GtoPdb!$A$1:$BB$1,0),FALSE)</f>
        <v>0</v>
      </c>
      <c r="T24" s="29">
        <f>VLOOKUP($A24,GtoPdb!$A:$BB,MATCH(T$1,GtoPdb!$A$1:$BB$1,0),FALSE)</f>
        <v>0</v>
      </c>
      <c r="U24" s="29">
        <f>VLOOKUP($A24,GtoPdb!$A:$BB,MATCH(U$1,GtoPdb!$A$1:$BB$1,0),FALSE)</f>
        <v>1</v>
      </c>
      <c r="V24" s="29">
        <f>VLOOKUP($A24,GtoPdb!$A:$BB,MATCH(V$1,GtoPdb!$A$1:$BB$1,0),FALSE)</f>
        <v>0</v>
      </c>
      <c r="W24" s="69">
        <f t="array" ref="W24">_xlfn.IFS($B24=0,0,MAX(B24)=MAX($B24:$M24),1,MAX(B24)&lt;MAX($B24:$M24),2)</f>
        <v>0</v>
      </c>
      <c r="X24" s="29">
        <f t="array" ref="X24">_xlfn.IFS(SUM($C24:$G24)=0,0,MAX(C24:G24)=MAX($B24:$M24),1,MAX(C24:G24)&lt;MAX($B24:$M24),2)</f>
        <v>2</v>
      </c>
      <c r="Y24" s="29">
        <f t="array" ref="Y24">_xlfn.IFS(SUM($H24:$K24)=0,0,MAX(H24:K24)=MAX($B24:$M24),1,MAX(H24:K24)&lt;MAX($B24:$M24),2)</f>
        <v>1</v>
      </c>
      <c r="Z24" s="29">
        <f t="array" ref="Z24">_xlfn.IFS(SUM($L24:$M24)=0,0,MAX(L24:M24)=MAX($B24:$M24),1,MAX(L24:M24)&lt;MAX($B24:$M24),2)</f>
        <v>2</v>
      </c>
      <c r="AA24" s="35" t="str">
        <f t="shared" si="0"/>
        <v>Same</v>
      </c>
      <c r="AB24" s="35" t="str">
        <f t="shared" si="1"/>
        <v>Diff</v>
      </c>
      <c r="AC24" s="35" t="str">
        <f t="shared" si="2"/>
        <v>Same</v>
      </c>
      <c r="AD24" s="35" t="str">
        <f t="shared" si="3"/>
        <v>Diff</v>
      </c>
      <c r="AF24" s="35" t="str">
        <f t="shared" si="4"/>
        <v/>
      </c>
      <c r="AG24" s="35" t="str">
        <f t="shared" si="5"/>
        <v/>
      </c>
      <c r="AH24" s="35" t="str">
        <f t="shared" si="6"/>
        <v/>
      </c>
      <c r="AI24" s="35" t="str">
        <f t="shared" si="7"/>
        <v/>
      </c>
      <c r="AJ24" s="35"/>
      <c r="AK24" s="35" t="str">
        <f t="array" ref="AK24">_xlfn.IFNA(_xlfn.IFS(AND($S24=1,W24=1),"Same",AND($S24=1,W24&lt;&gt;1),"Diff",AND($S24&lt;&gt;1,W24=1),"Diff"),"")</f>
        <v/>
      </c>
      <c r="AL24" s="35" t="str">
        <f t="array" ref="AL24">_xlfn.IFNA(_xlfn.IFS(AND($T24=1,X24=1),"Same",AND($T24=1,X24&lt;&gt;1),"Diff",AND($T24&lt;&gt;1,X24=1),"Diff"),"")</f>
        <v/>
      </c>
      <c r="AM24" s="35" t="str">
        <f t="array" ref="AM24">_xlfn.IFNA(_xlfn.IFS(AND($U24=1,Y24=1),"Same",AND($U24=1,Y24&lt;&gt;1),"Diff",AND($U24&lt;&gt;1,Y24=1),"Diff"),"")</f>
        <v>Same</v>
      </c>
      <c r="AN24" s="35" t="str">
        <f t="array" ref="AN24">_xlfn.IFNA(_xlfn.IFS(AND($V24=1,Z24=1),"Same",AND($V24=1,Z24&lt;&gt;1),"Diff",AND($V24&lt;&gt;1,Z24=1),"Diff"),"")</f>
        <v/>
      </c>
      <c r="AP24" s="29" t="str">
        <f t="array" ref="AP24">_xlfn.IFNA(_xlfn.IFS(AND(S24=1,W24&lt;&gt;1),"Removed",AND(S24&lt;&gt;1,W24=1),"Added"),"")</f>
        <v/>
      </c>
      <c r="AQ24" s="29" t="str">
        <f t="array" ref="AQ24">_xlfn.IFNA(_xlfn.IFS(AND(T24=1,X24&lt;&gt;1),"Removed",AND(T24&lt;&gt;1,X24=1),"Added"),"")</f>
        <v/>
      </c>
      <c r="AR24" s="29" t="str">
        <f t="array" ref="AR24">_xlfn.IFNA(_xlfn.IFS(AND(U24=1,Y24&lt;&gt;1),"Removed",AND(U24&lt;&gt;1,Y24=1),"Added"),"")</f>
        <v/>
      </c>
      <c r="AS24" s="29" t="str">
        <f t="array" ref="AS24">_xlfn.IFNA(_xlfn.IFS(AND(V24=1,Z24&lt;&gt;1),"Removed",AND(V24&lt;&gt;1,Z24=1),"Added"),"")</f>
        <v/>
      </c>
      <c r="AU24" s="29">
        <f t="shared" si="8"/>
        <v>1</v>
      </c>
      <c r="AW24" s="29">
        <f t="array" ref="AW24">_xlfn.IFS($B24=0,0,MAX(B24)=MAX($B24,$E24,$H24,$K24,$M24),1,MAX($B24)&lt;MAX($B24,$E24,$H24,$K24,$M24),2)</f>
        <v>0</v>
      </c>
      <c r="AX24" s="29">
        <f t="array" ref="AX24">_xlfn.IFS(E24=0,0,MAX(E24)=MAX($B24,$E24,$H24,$K24,$M24),1,MAX(E24)&lt;MAX($B24,$E24,$H24,$K24,$M24),2)</f>
        <v>2</v>
      </c>
      <c r="AY24" s="29">
        <f t="array" ref="AY24">_xlfn.IFS(SUM(H24,K24)=0,0,MAX(H24,K24)=MAX($B24,$E24,$H24,$K24,$M24),1,MAX(H24,K24)&lt;MAX($B24,$E24,$H24,$K24,$M24),2)</f>
        <v>1</v>
      </c>
      <c r="AZ24" s="29">
        <f t="array" ref="AZ24">_xlfn.IFS(M24=0,0,MAX(M24)=MAX($B24,$E24,$H24,$K24,$M24),1,MAX(M24)&lt;MAX($B24,$E24,$H24,$K24,$M24),2)</f>
        <v>2</v>
      </c>
      <c r="BB24" s="29" t="str">
        <f t="shared" si="10"/>
        <v/>
      </c>
      <c r="BC24" s="29" t="str">
        <f t="shared" si="13"/>
        <v/>
      </c>
      <c r="BD24" s="29" t="str">
        <f t="shared" si="11"/>
        <v/>
      </c>
      <c r="BE24" s="29" t="str">
        <f t="shared" si="12"/>
        <v/>
      </c>
    </row>
    <row r="25" spans="1:57" s="29" customFormat="1" x14ac:dyDescent="0.2">
      <c r="A25" s="35" t="s">
        <v>128</v>
      </c>
      <c r="B25" s="7">
        <v>91.310264137076146</v>
      </c>
      <c r="C25" s="8">
        <v>3.8878402088375843</v>
      </c>
      <c r="D25" s="8">
        <v>1.6571435114662603</v>
      </c>
      <c r="E25" s="8">
        <v>23.381848555992097</v>
      </c>
      <c r="F25" s="8">
        <v>33.958735547345235</v>
      </c>
      <c r="G25" s="8">
        <v>6.2803325663323371</v>
      </c>
      <c r="H25" s="8">
        <v>0</v>
      </c>
      <c r="I25" s="8">
        <v>0</v>
      </c>
      <c r="J25" s="8">
        <v>0</v>
      </c>
      <c r="K25" s="8">
        <v>42.007374772776807</v>
      </c>
      <c r="L25" s="8">
        <v>0</v>
      </c>
      <c r="M25" s="8">
        <v>11.484822213858488</v>
      </c>
      <c r="N25" s="34"/>
      <c r="O25" s="69" t="str">
        <f>VLOOKUP($A25,GtoPdb!$A:$BB,MATCH(O$1,GtoPdb!$A$1:$BB$1,0),FALSE)</f>
        <v>c</v>
      </c>
      <c r="P25" s="29" t="str">
        <f>VLOOKUP($A25,GtoPdb!$A:$BB,MATCH(P$1,GtoPdb!$A$1:$BB$1,0),FALSE)</f>
        <v>nc</v>
      </c>
      <c r="Q25" s="29" t="str">
        <f>VLOOKUP($A25,GtoPdb!$A:$BB,MATCH(Q$1,GtoPdb!$A$1:$BB$1,0),FALSE)</f>
        <v>nc</v>
      </c>
      <c r="R25" s="29" t="str">
        <f>VLOOKUP($A25,GtoPdb!$A:$BB,MATCH(R$1,GtoPdb!$A$1:$BB$1,0),FALSE)</f>
        <v>nc</v>
      </c>
      <c r="S25" s="69">
        <f>VLOOKUP($A25,GtoPdb!$A:$BB,MATCH(S$1,GtoPdb!$A$1:$BB$1,0),FALSE)</f>
        <v>1</v>
      </c>
      <c r="T25" s="29">
        <f>VLOOKUP($A25,GtoPdb!$A:$BB,MATCH(T$1,GtoPdb!$A$1:$BB$1,0),FALSE)</f>
        <v>0</v>
      </c>
      <c r="U25" s="29">
        <f>VLOOKUP($A25,GtoPdb!$A:$BB,MATCH(U$1,GtoPdb!$A$1:$BB$1,0),FALSE)</f>
        <v>0</v>
      </c>
      <c r="V25" s="29">
        <f>VLOOKUP($A25,GtoPdb!$A:$BB,MATCH(V$1,GtoPdb!$A$1:$BB$1,0),FALSE)</f>
        <v>0</v>
      </c>
      <c r="W25" s="69">
        <f t="array" ref="W25">_xlfn.IFS($B25=0,0,MAX(B25)=MAX($B25:$M25),1,MAX(B25)&lt;MAX($B25:$M25),2)</f>
        <v>1</v>
      </c>
      <c r="X25" s="29">
        <f t="array" ref="X25">_xlfn.IFS(SUM($C25:$G25)=0,0,MAX(C25:G25)=MAX($B25:$M25),1,MAX(C25:G25)&lt;MAX($B25:$M25),2)</f>
        <v>2</v>
      </c>
      <c r="Y25" s="29">
        <f t="array" ref="Y25">_xlfn.IFS(SUM($H25:$K25)=0,0,MAX(H25:K25)=MAX($B25:$M25),1,MAX(H25:K25)&lt;MAX($B25:$M25),2)</f>
        <v>2</v>
      </c>
      <c r="Z25" s="29">
        <f t="array" ref="Z25">_xlfn.IFS(SUM($L25:$M25)=0,0,MAX(L25:M25)=MAX($B25:$M25),1,MAX(L25:M25)&lt;MAX($B25:$M25),2)</f>
        <v>2</v>
      </c>
      <c r="AA25" s="35" t="str">
        <f t="shared" si="0"/>
        <v>Same</v>
      </c>
      <c r="AB25" s="35" t="str">
        <f t="shared" si="1"/>
        <v>Diff</v>
      </c>
      <c r="AC25" s="35" t="str">
        <f t="shared" si="2"/>
        <v>Diff</v>
      </c>
      <c r="AD25" s="35" t="str">
        <f t="shared" si="3"/>
        <v>Diff</v>
      </c>
      <c r="AF25" s="35" t="str">
        <f t="shared" si="4"/>
        <v/>
      </c>
      <c r="AG25" s="35" t="str">
        <f t="shared" si="5"/>
        <v/>
      </c>
      <c r="AH25" s="35" t="str">
        <f t="shared" si="6"/>
        <v/>
      </c>
      <c r="AI25" s="35" t="str">
        <f t="shared" si="7"/>
        <v/>
      </c>
      <c r="AJ25" s="35"/>
      <c r="AK25" s="35" t="str">
        <f t="array" ref="AK25">_xlfn.IFNA(_xlfn.IFS(AND($S25=1,W25=1),"Same",AND($S25=1,W25&lt;&gt;1),"Diff",AND($S25&lt;&gt;1,W25=1),"Diff"),"")</f>
        <v>Same</v>
      </c>
      <c r="AL25" s="35" t="str">
        <f t="array" ref="AL25">_xlfn.IFNA(_xlfn.IFS(AND($T25=1,X25=1),"Same",AND($T25=1,X25&lt;&gt;1),"Diff",AND($T25&lt;&gt;1,X25=1),"Diff"),"")</f>
        <v/>
      </c>
      <c r="AM25" s="35" t="str">
        <f t="array" ref="AM25">_xlfn.IFNA(_xlfn.IFS(AND($U25=1,Y25=1),"Same",AND($U25=1,Y25&lt;&gt;1),"Diff",AND($U25&lt;&gt;1,Y25=1),"Diff"),"")</f>
        <v/>
      </c>
      <c r="AN25" s="35" t="str">
        <f t="array" ref="AN25">_xlfn.IFNA(_xlfn.IFS(AND($V25=1,Z25=1),"Same",AND($V25=1,Z25&lt;&gt;1),"Diff",AND($V25&lt;&gt;1,Z25=1),"Diff"),"")</f>
        <v/>
      </c>
      <c r="AP25" s="29" t="str">
        <f t="array" ref="AP25">_xlfn.IFNA(_xlfn.IFS(AND(S25=1,W25&lt;&gt;1),"Removed",AND(S25&lt;&gt;1,W25=1),"Added"),"")</f>
        <v/>
      </c>
      <c r="AQ25" s="29" t="str">
        <f t="array" ref="AQ25">_xlfn.IFNA(_xlfn.IFS(AND(T25=1,X25&lt;&gt;1),"Removed",AND(T25&lt;&gt;1,X25=1),"Added"),"")</f>
        <v/>
      </c>
      <c r="AR25" s="29" t="str">
        <f t="array" ref="AR25">_xlfn.IFNA(_xlfn.IFS(AND(U25=1,Y25&lt;&gt;1),"Removed",AND(U25&lt;&gt;1,Y25=1),"Added"),"")</f>
        <v/>
      </c>
      <c r="AS25" s="29" t="str">
        <f t="array" ref="AS25">_xlfn.IFNA(_xlfn.IFS(AND(V25=1,Z25&lt;&gt;1),"Removed",AND(V25&lt;&gt;1,Z25=1),"Added"),"")</f>
        <v/>
      </c>
      <c r="AU25" s="29">
        <f t="shared" si="8"/>
        <v>1</v>
      </c>
      <c r="AW25" s="29">
        <f t="array" ref="AW25">_xlfn.IFS($B25=0,0,MAX(B25)=MAX($B25,$E25,$H25,$K25,$M25),1,MAX($B25)&lt;MAX($B25,$E25,$H25,$K25,$M25),2)</f>
        <v>1</v>
      </c>
      <c r="AX25" s="29">
        <f t="array" ref="AX25">_xlfn.IFS(E25=0,0,MAX(E25)=MAX($B25,$E25,$H25,$K25,$M25),1,MAX(E25)&lt;MAX($B25,$E25,$H25,$K25,$M25),2)</f>
        <v>2</v>
      </c>
      <c r="AY25" s="29">
        <f t="array" ref="AY25">_xlfn.IFS(SUM(H25,K25)=0,0,MAX(H25,K25)=MAX($B25,$E25,$H25,$K25,$M25),1,MAX(H25,K25)&lt;MAX($B25,$E25,$H25,$K25,$M25),2)</f>
        <v>2</v>
      </c>
      <c r="AZ25" s="29">
        <f t="array" ref="AZ25">_xlfn.IFS(M25=0,0,MAX(M25)=MAX($B25,$E25,$H25,$K25,$M25),1,MAX(M25)&lt;MAX($B25,$E25,$H25,$K25,$M25),2)</f>
        <v>2</v>
      </c>
      <c r="BB25" s="29" t="str">
        <f t="shared" si="10"/>
        <v/>
      </c>
      <c r="BC25" s="29" t="str">
        <f t="shared" si="13"/>
        <v/>
      </c>
      <c r="BD25" s="29" t="str">
        <f t="shared" si="11"/>
        <v/>
      </c>
      <c r="BE25" s="29" t="str">
        <f t="shared" si="12"/>
        <v/>
      </c>
    </row>
    <row r="26" spans="1:57" s="29" customFormat="1" x14ac:dyDescent="0.2">
      <c r="A26" s="35" t="s">
        <v>58</v>
      </c>
      <c r="B26" s="7">
        <v>0</v>
      </c>
      <c r="C26" s="8">
        <v>59.563037042935782</v>
      </c>
      <c r="D26" s="8">
        <v>44.684392877179476</v>
      </c>
      <c r="E26" s="8">
        <v>56.618143750432814</v>
      </c>
      <c r="F26" s="8">
        <v>60.190473818904806</v>
      </c>
      <c r="G26" s="8">
        <v>18.469148428118498</v>
      </c>
      <c r="H26" s="8">
        <v>0</v>
      </c>
      <c r="I26" s="8">
        <v>0</v>
      </c>
      <c r="J26" s="8">
        <v>1.5356284374900977</v>
      </c>
      <c r="K26" s="8">
        <v>38.639312697352473</v>
      </c>
      <c r="L26" s="8">
        <v>41.397005307350845</v>
      </c>
      <c r="M26" s="8">
        <v>30.956664512694438</v>
      </c>
      <c r="N26" s="34"/>
      <c r="O26" s="69" t="str">
        <f>VLOOKUP($A26,GtoPdb!$A:$BB,MATCH(O$1,GtoPdb!$A$1:$BB$1,0),FALSE)</f>
        <v>c</v>
      </c>
      <c r="P26" s="29" t="str">
        <f>VLOOKUP($A26,GtoPdb!$A:$BB,MATCH(P$1,GtoPdb!$A$1:$BB$1,0),FALSE)</f>
        <v>c</v>
      </c>
      <c r="Q26" s="29" t="str">
        <f>VLOOKUP($A26,GtoPdb!$A:$BB,MATCH(Q$1,GtoPdb!$A$1:$BB$1,0),FALSE)</f>
        <v>nc</v>
      </c>
      <c r="R26" s="29" t="str">
        <f>VLOOKUP($A26,GtoPdb!$A:$BB,MATCH(R$1,GtoPdb!$A$1:$BB$1,0),FALSE)</f>
        <v>nc</v>
      </c>
      <c r="S26" s="69">
        <f>VLOOKUP($A26,GtoPdb!$A:$BB,MATCH(S$1,GtoPdb!$A$1:$BB$1,0),FALSE)</f>
        <v>2</v>
      </c>
      <c r="T26" s="29">
        <f>VLOOKUP($A26,GtoPdb!$A:$BB,MATCH(T$1,GtoPdb!$A$1:$BB$1,0),FALSE)</f>
        <v>1</v>
      </c>
      <c r="U26" s="29">
        <f>VLOOKUP($A26,GtoPdb!$A:$BB,MATCH(U$1,GtoPdb!$A$1:$BB$1,0),FALSE)</f>
        <v>0</v>
      </c>
      <c r="V26" s="29">
        <f>VLOOKUP($A26,GtoPdb!$A:$BB,MATCH(V$1,GtoPdb!$A$1:$BB$1,0),FALSE)</f>
        <v>0</v>
      </c>
      <c r="W26" s="69">
        <f t="array" ref="W26">_xlfn.IFS($B26=0,0,MAX(B26)=MAX($B26:$M26),1,MAX(B26)&lt;MAX($B26:$M26),2)</f>
        <v>0</v>
      </c>
      <c r="X26" s="29">
        <f t="array" ref="X26">_xlfn.IFS(SUM($C26:$G26)=0,0,MAX(C26:G26)=MAX($B26:$M26),1,MAX(C26:G26)&lt;MAX($B26:$M26),2)</f>
        <v>1</v>
      </c>
      <c r="Y26" s="29">
        <f t="array" ref="Y26">_xlfn.IFS(SUM($H26:$K26)=0,0,MAX(H26:K26)=MAX($B26:$M26),1,MAX(H26:K26)&lt;MAX($B26:$M26),2)</f>
        <v>2</v>
      </c>
      <c r="Z26" s="29">
        <f t="array" ref="Z26">_xlfn.IFS(SUM($L26:$M26)=0,0,MAX(L26:M26)=MAX($B26:$M26),1,MAX(L26:M26)&lt;MAX($B26:$M26),2)</f>
        <v>2</v>
      </c>
      <c r="AA26" s="35" t="str">
        <f t="shared" si="0"/>
        <v>Diff</v>
      </c>
      <c r="AB26" s="35" t="str">
        <f t="shared" si="1"/>
        <v>Same</v>
      </c>
      <c r="AC26" s="35" t="str">
        <f t="shared" si="2"/>
        <v>Diff</v>
      </c>
      <c r="AD26" s="35" t="str">
        <f t="shared" si="3"/>
        <v>Diff</v>
      </c>
      <c r="AF26" s="35">
        <f t="shared" si="4"/>
        <v>2</v>
      </c>
      <c r="AG26" s="35" t="str">
        <f t="shared" si="5"/>
        <v/>
      </c>
      <c r="AH26" s="35" t="str">
        <f t="shared" si="6"/>
        <v/>
      </c>
      <c r="AI26" s="35" t="str">
        <f t="shared" si="7"/>
        <v/>
      </c>
      <c r="AJ26" s="35"/>
      <c r="AK26" s="35" t="str">
        <f t="array" ref="AK26">_xlfn.IFNA(_xlfn.IFS(AND($S26=1,W26=1),"Same",AND($S26=1,W26&lt;&gt;1),"Diff",AND($S26&lt;&gt;1,W26=1),"Diff"),"")</f>
        <v/>
      </c>
      <c r="AL26" s="35" t="str">
        <f t="array" ref="AL26">_xlfn.IFNA(_xlfn.IFS(AND($T26=1,X26=1),"Same",AND($T26=1,X26&lt;&gt;1),"Diff",AND($T26&lt;&gt;1,X26=1),"Diff"),"")</f>
        <v>Same</v>
      </c>
      <c r="AM26" s="35" t="str">
        <f t="array" ref="AM26">_xlfn.IFNA(_xlfn.IFS(AND($U26=1,Y26=1),"Same",AND($U26=1,Y26&lt;&gt;1),"Diff",AND($U26&lt;&gt;1,Y26=1),"Diff"),"")</f>
        <v/>
      </c>
      <c r="AN26" s="35" t="str">
        <f t="array" ref="AN26">_xlfn.IFNA(_xlfn.IFS(AND($V26=1,Z26=1),"Same",AND($V26=1,Z26&lt;&gt;1),"Diff",AND($V26&lt;&gt;1,Z26=1),"Diff"),"")</f>
        <v/>
      </c>
      <c r="AP26" s="29" t="str">
        <f t="array" ref="AP26">_xlfn.IFNA(_xlfn.IFS(AND(S26=1,W26&lt;&gt;1),"Removed",AND(S26&lt;&gt;1,W26=1),"Added"),"")</f>
        <v/>
      </c>
      <c r="AQ26" s="29" t="str">
        <f t="array" ref="AQ26">_xlfn.IFNA(_xlfn.IFS(AND(T26=1,X26&lt;&gt;1),"Removed",AND(T26&lt;&gt;1,X26=1),"Added"),"")</f>
        <v/>
      </c>
      <c r="AR26" s="29" t="str">
        <f t="array" ref="AR26">_xlfn.IFNA(_xlfn.IFS(AND(U26=1,Y26&lt;&gt;1),"Removed",AND(U26&lt;&gt;1,Y26=1),"Added"),"")</f>
        <v/>
      </c>
      <c r="AS26" s="29" t="str">
        <f t="array" ref="AS26">_xlfn.IFNA(_xlfn.IFS(AND(V26=1,Z26&lt;&gt;1),"Removed",AND(V26&lt;&gt;1,Z26=1),"Added"),"")</f>
        <v/>
      </c>
      <c r="AU26" s="29">
        <f t="shared" si="8"/>
        <v>1</v>
      </c>
      <c r="AW26" s="29">
        <f t="array" ref="AW26">_xlfn.IFS($B26=0,0,MAX(B26)=MAX($B26,$E26,$H26,$K26,$M26),1,MAX($B26)&lt;MAX($B26,$E26,$H26,$K26,$M26),2)</f>
        <v>0</v>
      </c>
      <c r="AX26" s="29">
        <f t="array" ref="AX26">_xlfn.IFS(E26=0,0,MAX(E26)=MAX($B26,$E26,$H26,$K26,$M26),1,MAX(E26)&lt;MAX($B26,$E26,$H26,$K26,$M26),2)</f>
        <v>1</v>
      </c>
      <c r="AY26" s="29">
        <f t="array" ref="AY26">_xlfn.IFS(SUM(H26,K26)=0,0,MAX(H26,K26)=MAX($B26,$E26,$H26,$K26,$M26),1,MAX(H26,K26)&lt;MAX($B26,$E26,$H26,$K26,$M26),2)</f>
        <v>2</v>
      </c>
      <c r="AZ26" s="29">
        <f t="array" ref="AZ26">_xlfn.IFS(M26=0,0,MAX(M26)=MAX($B26,$E26,$H26,$K26,$M26),1,MAX(M26)&lt;MAX($B26,$E26,$H26,$K26,$M26),2)</f>
        <v>2</v>
      </c>
      <c r="BB26" s="29" t="str">
        <f t="shared" si="10"/>
        <v/>
      </c>
      <c r="BC26" s="29" t="str">
        <f t="shared" si="13"/>
        <v/>
      </c>
      <c r="BD26" s="29" t="str">
        <f t="shared" si="11"/>
        <v/>
      </c>
      <c r="BE26" s="29" t="str">
        <f t="shared" si="12"/>
        <v/>
      </c>
    </row>
    <row r="27" spans="1:57" s="29" customFormat="1" x14ac:dyDescent="0.2">
      <c r="A27" s="35" t="s">
        <v>181</v>
      </c>
      <c r="B27" s="7">
        <v>0</v>
      </c>
      <c r="C27" s="8">
        <v>59.623305100813042</v>
      </c>
      <c r="D27" s="8">
        <v>39.392030636998598</v>
      </c>
      <c r="E27" s="8">
        <v>49.220298630954858</v>
      </c>
      <c r="F27" s="8">
        <v>49.6200618855286</v>
      </c>
      <c r="G27" s="8">
        <v>27.292999637698212</v>
      </c>
      <c r="H27" s="8">
        <v>0</v>
      </c>
      <c r="I27" s="8">
        <v>0</v>
      </c>
      <c r="J27" s="8">
        <v>2.4489358912630137</v>
      </c>
      <c r="K27" s="8">
        <v>26.713534255044383</v>
      </c>
      <c r="L27" s="8">
        <v>0</v>
      </c>
      <c r="M27" s="8">
        <v>3.7342543373278518</v>
      </c>
      <c r="N27" s="34"/>
      <c r="O27" s="69" t="str">
        <f>VLOOKUP($A27,GtoPdb!$A:$BB,MATCH(O$1,GtoPdb!$A$1:$BB$1,0),FALSE)</f>
        <v>nc</v>
      </c>
      <c r="P27" s="29" t="str">
        <f>VLOOKUP($A27,GtoPdb!$A:$BB,MATCH(P$1,GtoPdb!$A$1:$BB$1,0),FALSE)</f>
        <v>c</v>
      </c>
      <c r="Q27" s="29" t="str">
        <f>VLOOKUP($A27,GtoPdb!$A:$BB,MATCH(Q$1,GtoPdb!$A$1:$BB$1,0),FALSE)</f>
        <v>nc</v>
      </c>
      <c r="R27" s="29" t="str">
        <f>VLOOKUP($A27,GtoPdb!$A:$BB,MATCH(R$1,GtoPdb!$A$1:$BB$1,0),FALSE)</f>
        <v>nc</v>
      </c>
      <c r="S27" s="69">
        <f>VLOOKUP($A27,GtoPdb!$A:$BB,MATCH(S$1,GtoPdb!$A$1:$BB$1,0),FALSE)</f>
        <v>0</v>
      </c>
      <c r="T27" s="29">
        <f>VLOOKUP($A27,GtoPdb!$A:$BB,MATCH(T$1,GtoPdb!$A$1:$BB$1,0),FALSE)</f>
        <v>1</v>
      </c>
      <c r="U27" s="29">
        <f>VLOOKUP($A27,GtoPdb!$A:$BB,MATCH(U$1,GtoPdb!$A$1:$BB$1,0),FALSE)</f>
        <v>0</v>
      </c>
      <c r="V27" s="29">
        <f>VLOOKUP($A27,GtoPdb!$A:$BB,MATCH(V$1,GtoPdb!$A$1:$BB$1,0),FALSE)</f>
        <v>0</v>
      </c>
      <c r="W27" s="69">
        <f t="array" ref="W27">_xlfn.IFS($B27=0,0,MAX(B27)=MAX($B27:$M27),1,MAX(B27)&lt;MAX($B27:$M27),2)</f>
        <v>0</v>
      </c>
      <c r="X27" s="29">
        <f t="array" ref="X27">_xlfn.IFS(SUM($C27:$G27)=0,0,MAX(C27:G27)=MAX($B27:$M27),1,MAX(C27:G27)&lt;MAX($B27:$M27),2)</f>
        <v>1</v>
      </c>
      <c r="Y27" s="29">
        <f t="array" ref="Y27">_xlfn.IFS(SUM($H27:$K27)=0,0,MAX(H27:K27)=MAX($B27:$M27),1,MAX(H27:K27)&lt;MAX($B27:$M27),2)</f>
        <v>2</v>
      </c>
      <c r="Z27" s="29">
        <f t="array" ref="Z27">_xlfn.IFS(SUM($L27:$M27)=0,0,MAX(L27:M27)=MAX($B27:$M27),1,MAX(L27:M27)&lt;MAX($B27:$M27),2)</f>
        <v>2</v>
      </c>
      <c r="AA27" s="35" t="str">
        <f t="shared" si="0"/>
        <v>Same</v>
      </c>
      <c r="AB27" s="35" t="str">
        <f t="shared" si="1"/>
        <v>Same</v>
      </c>
      <c r="AC27" s="35" t="str">
        <f t="shared" si="2"/>
        <v>Diff</v>
      </c>
      <c r="AD27" s="35" t="str">
        <f t="shared" si="3"/>
        <v>Diff</v>
      </c>
      <c r="AF27" s="35" t="str">
        <f t="shared" si="4"/>
        <v/>
      </c>
      <c r="AG27" s="35" t="str">
        <f t="shared" si="5"/>
        <v/>
      </c>
      <c r="AH27" s="35" t="str">
        <f t="shared" si="6"/>
        <v/>
      </c>
      <c r="AI27" s="35" t="str">
        <f t="shared" si="7"/>
        <v/>
      </c>
      <c r="AJ27" s="35"/>
      <c r="AK27" s="35" t="str">
        <f t="array" ref="AK27">_xlfn.IFNA(_xlfn.IFS(AND($S27=1,W27=1),"Same",AND($S27=1,W27&lt;&gt;1),"Diff",AND($S27&lt;&gt;1,W27=1),"Diff"),"")</f>
        <v/>
      </c>
      <c r="AL27" s="35" t="str">
        <f t="array" ref="AL27">_xlfn.IFNA(_xlfn.IFS(AND($T27=1,X27=1),"Same",AND($T27=1,X27&lt;&gt;1),"Diff",AND($T27&lt;&gt;1,X27=1),"Diff"),"")</f>
        <v>Same</v>
      </c>
      <c r="AM27" s="35" t="str">
        <f t="array" ref="AM27">_xlfn.IFNA(_xlfn.IFS(AND($U27=1,Y27=1),"Same",AND($U27=1,Y27&lt;&gt;1),"Diff",AND($U27&lt;&gt;1,Y27=1),"Diff"),"")</f>
        <v/>
      </c>
      <c r="AN27" s="35" t="str">
        <f t="array" ref="AN27">_xlfn.IFNA(_xlfn.IFS(AND($V27=1,Z27=1),"Same",AND($V27=1,Z27&lt;&gt;1),"Diff",AND($V27&lt;&gt;1,Z27=1),"Diff"),"")</f>
        <v/>
      </c>
      <c r="AP27" s="29" t="str">
        <f t="array" ref="AP27">_xlfn.IFNA(_xlfn.IFS(AND(S27=1,W27&lt;&gt;1),"Removed",AND(S27&lt;&gt;1,W27=1),"Added"),"")</f>
        <v/>
      </c>
      <c r="AQ27" s="29" t="str">
        <f t="array" ref="AQ27">_xlfn.IFNA(_xlfn.IFS(AND(T27=1,X27&lt;&gt;1),"Removed",AND(T27&lt;&gt;1,X27=1),"Added"),"")</f>
        <v/>
      </c>
      <c r="AR27" s="29" t="str">
        <f t="array" ref="AR27">_xlfn.IFNA(_xlfn.IFS(AND(U27=1,Y27&lt;&gt;1),"Removed",AND(U27&lt;&gt;1,Y27=1),"Added"),"")</f>
        <v/>
      </c>
      <c r="AS27" s="29" t="str">
        <f t="array" ref="AS27">_xlfn.IFNA(_xlfn.IFS(AND(V27=1,Z27&lt;&gt;1),"Removed",AND(V27&lt;&gt;1,Z27=1),"Added"),"")</f>
        <v/>
      </c>
      <c r="AU27" s="29">
        <f t="shared" si="8"/>
        <v>1</v>
      </c>
      <c r="AW27" s="29">
        <f t="array" ref="AW27">_xlfn.IFS($B27=0,0,MAX(B27)=MAX($B27,$E27,$H27,$K27,$M27),1,MAX($B27)&lt;MAX($B27,$E27,$H27,$K27,$M27),2)</f>
        <v>0</v>
      </c>
      <c r="AX27" s="29">
        <f t="array" ref="AX27">_xlfn.IFS(E27=0,0,MAX(E27)=MAX($B27,$E27,$H27,$K27,$M27),1,MAX(E27)&lt;MAX($B27,$E27,$H27,$K27,$M27),2)</f>
        <v>1</v>
      </c>
      <c r="AY27" s="29">
        <f t="array" ref="AY27">_xlfn.IFS(SUM(H27,K27)=0,0,MAX(H27,K27)=MAX($B27,$E27,$H27,$K27,$M27),1,MAX(H27,K27)&lt;MAX($B27,$E27,$H27,$K27,$M27),2)</f>
        <v>2</v>
      </c>
      <c r="AZ27" s="29">
        <f t="array" ref="AZ27">_xlfn.IFS(M27=0,0,MAX(M27)=MAX($B27,$E27,$H27,$K27,$M27),1,MAX(M27)&lt;MAX($B27,$E27,$H27,$K27,$M27),2)</f>
        <v>2</v>
      </c>
      <c r="BB27" s="29" t="str">
        <f t="shared" si="10"/>
        <v/>
      </c>
      <c r="BC27" s="29" t="str">
        <f t="shared" si="13"/>
        <v/>
      </c>
      <c r="BD27" s="29" t="str">
        <f t="shared" si="11"/>
        <v/>
      </c>
      <c r="BE27" s="29" t="str">
        <f t="shared" si="12"/>
        <v/>
      </c>
    </row>
    <row r="28" spans="1:57" s="29" customFormat="1" x14ac:dyDescent="0.2">
      <c r="A28" s="35" t="s">
        <v>131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36.698525635699731</v>
      </c>
      <c r="I28" s="8">
        <v>44.977243607393802</v>
      </c>
      <c r="J28" s="8">
        <v>19.426282687727273</v>
      </c>
      <c r="K28" s="8">
        <v>23.759161477108975</v>
      </c>
      <c r="L28" s="8">
        <v>0</v>
      </c>
      <c r="M28" s="8">
        <v>0</v>
      </c>
      <c r="N28" s="34"/>
      <c r="O28" s="69" t="str">
        <f>VLOOKUP($A28,GtoPdb!$A:$BB,MATCH(O$1,GtoPdb!$A$1:$BB$1,0),FALSE)</f>
        <v>nc</v>
      </c>
      <c r="P28" s="29" t="str">
        <f>VLOOKUP($A28,GtoPdb!$A:$BB,MATCH(P$1,GtoPdb!$A$1:$BB$1,0),FALSE)</f>
        <v>c</v>
      </c>
      <c r="Q28" s="29" t="str">
        <f>VLOOKUP($A28,GtoPdb!$A:$BB,MATCH(Q$1,GtoPdb!$A$1:$BB$1,0),FALSE)</f>
        <v>c</v>
      </c>
      <c r="R28" s="29" t="str">
        <f>VLOOKUP($A28,GtoPdb!$A:$BB,MATCH(R$1,GtoPdb!$A$1:$BB$1,0),FALSE)</f>
        <v>nc</v>
      </c>
      <c r="S28" s="69">
        <f>VLOOKUP($A28,GtoPdb!$A:$BB,MATCH(S$1,GtoPdb!$A$1:$BB$1,0),FALSE)</f>
        <v>0</v>
      </c>
      <c r="T28" s="29">
        <f>VLOOKUP($A28,GtoPdb!$A:$BB,MATCH(T$1,GtoPdb!$A$1:$BB$1,0),FALSE)</f>
        <v>2</v>
      </c>
      <c r="U28" s="29">
        <f>VLOOKUP($A28,GtoPdb!$A:$BB,MATCH(U$1,GtoPdb!$A$1:$BB$1,0),FALSE)</f>
        <v>1</v>
      </c>
      <c r="V28" s="29">
        <f>VLOOKUP($A28,GtoPdb!$A:$BB,MATCH(V$1,GtoPdb!$A$1:$BB$1,0),FALSE)</f>
        <v>0</v>
      </c>
      <c r="W28" s="69">
        <f t="array" ref="W28">_xlfn.IFS($B28=0,0,MAX(B28)=MAX($B28:$M28),1,MAX(B28)&lt;MAX($B28:$M28),2)</f>
        <v>0</v>
      </c>
      <c r="X28" s="29">
        <f t="array" ref="X28">_xlfn.IFS(SUM($C28:$G28)=0,0,MAX(C28:G28)=MAX($B28:$M28),1,MAX(C28:G28)&lt;MAX($B28:$M28),2)</f>
        <v>0</v>
      </c>
      <c r="Y28" s="29">
        <f t="array" ref="Y28">_xlfn.IFS(SUM($H28:$K28)=0,0,MAX(H28:K28)=MAX($B28:$M28),1,MAX(H28:K28)&lt;MAX($B28:$M28),2)</f>
        <v>1</v>
      </c>
      <c r="Z28" s="29">
        <f t="array" ref="Z28">_xlfn.IFS(SUM($L28:$M28)=0,0,MAX(L28:M28)=MAX($B28:$M28),1,MAX(L28:M28)&lt;MAX($B28:$M28),2)</f>
        <v>0</v>
      </c>
      <c r="AA28" s="35" t="str">
        <f t="shared" si="0"/>
        <v>Same</v>
      </c>
      <c r="AB28" s="35" t="str">
        <f t="shared" si="1"/>
        <v>Diff</v>
      </c>
      <c r="AC28" s="35" t="str">
        <f t="shared" si="2"/>
        <v>Same</v>
      </c>
      <c r="AD28" s="35" t="str">
        <f t="shared" si="3"/>
        <v>Same</v>
      </c>
      <c r="AF28" s="35" t="str">
        <f t="shared" si="4"/>
        <v/>
      </c>
      <c r="AG28" s="35">
        <f t="shared" si="5"/>
        <v>2</v>
      </c>
      <c r="AH28" s="35" t="str">
        <f t="shared" si="6"/>
        <v/>
      </c>
      <c r="AI28" s="35" t="str">
        <f t="shared" si="7"/>
        <v/>
      </c>
      <c r="AJ28" s="35"/>
      <c r="AK28" s="35" t="str">
        <f t="array" ref="AK28">_xlfn.IFNA(_xlfn.IFS(AND($S28=1,W28=1),"Same",AND($S28=1,W28&lt;&gt;1),"Diff",AND($S28&lt;&gt;1,W28=1),"Diff"),"")</f>
        <v/>
      </c>
      <c r="AL28" s="35" t="str">
        <f t="array" ref="AL28">_xlfn.IFNA(_xlfn.IFS(AND($T28=1,X28=1),"Same",AND($T28=1,X28&lt;&gt;1),"Diff",AND($T28&lt;&gt;1,X28=1),"Diff"),"")</f>
        <v/>
      </c>
      <c r="AM28" s="35" t="str">
        <f t="array" ref="AM28">_xlfn.IFNA(_xlfn.IFS(AND($U28=1,Y28=1),"Same",AND($U28=1,Y28&lt;&gt;1),"Diff",AND($U28&lt;&gt;1,Y28=1),"Diff"),"")</f>
        <v>Same</v>
      </c>
      <c r="AN28" s="35" t="str">
        <f t="array" ref="AN28">_xlfn.IFNA(_xlfn.IFS(AND($V28=1,Z28=1),"Same",AND($V28=1,Z28&lt;&gt;1),"Diff",AND($V28&lt;&gt;1,Z28=1),"Diff"),"")</f>
        <v/>
      </c>
      <c r="AP28" s="29" t="str">
        <f t="array" ref="AP28">_xlfn.IFNA(_xlfn.IFS(AND(S28=1,W28&lt;&gt;1),"Removed",AND(S28&lt;&gt;1,W28=1),"Added"),"")</f>
        <v/>
      </c>
      <c r="AQ28" s="29" t="str">
        <f t="array" ref="AQ28">_xlfn.IFNA(_xlfn.IFS(AND(T28=1,X28&lt;&gt;1),"Removed",AND(T28&lt;&gt;1,X28=1),"Added"),"")</f>
        <v/>
      </c>
      <c r="AR28" s="29" t="str">
        <f t="array" ref="AR28">_xlfn.IFNA(_xlfn.IFS(AND(U28=1,Y28&lt;&gt;1),"Removed",AND(U28&lt;&gt;1,Y28=1),"Added"),"")</f>
        <v/>
      </c>
      <c r="AS28" s="29" t="str">
        <f t="array" ref="AS28">_xlfn.IFNA(_xlfn.IFS(AND(V28=1,Z28&lt;&gt;1),"Removed",AND(V28&lt;&gt;1,Z28=1),"Added"),"")</f>
        <v/>
      </c>
      <c r="AU28" s="29">
        <f t="shared" si="8"/>
        <v>1</v>
      </c>
      <c r="AW28" s="29">
        <f t="array" ref="AW28">_xlfn.IFS($B28=0,0,MAX(B28)=MAX($B28,$E28,$H28,$K28,$M28),1,MAX($B28)&lt;MAX($B28,$E28,$H28,$K28,$M28),2)</f>
        <v>0</v>
      </c>
      <c r="AX28" s="29">
        <f t="array" ref="AX28">_xlfn.IFS(E28=0,0,MAX(E28)=MAX($B28,$E28,$H28,$K28,$M28),1,MAX(E28)&lt;MAX($B28,$E28,$H28,$K28,$M28),2)</f>
        <v>0</v>
      </c>
      <c r="AY28" s="29">
        <f t="array" ref="AY28">_xlfn.IFS(SUM(H28,K28)=0,0,MAX(H28,K28)=MAX($B28,$E28,$H28,$K28,$M28),1,MAX(H28,K28)&lt;MAX($B28,$E28,$H28,$K28,$M28),2)</f>
        <v>1</v>
      </c>
      <c r="AZ28" s="29">
        <f t="array" ref="AZ28">_xlfn.IFS(M28=0,0,MAX(M28)=MAX($B28,$E28,$H28,$K28,$M28),1,MAX(M28)&lt;MAX($B28,$E28,$H28,$K28,$M28),2)</f>
        <v>0</v>
      </c>
      <c r="BB28" s="29" t="str">
        <f t="shared" si="10"/>
        <v/>
      </c>
      <c r="BC28" s="29" t="str">
        <f t="shared" si="13"/>
        <v/>
      </c>
      <c r="BD28" s="29" t="str">
        <f t="shared" si="11"/>
        <v/>
      </c>
      <c r="BE28" s="29" t="str">
        <f t="shared" si="12"/>
        <v/>
      </c>
    </row>
    <row r="29" spans="1:57" s="29" customFormat="1" x14ac:dyDescent="0.2">
      <c r="A29" s="35" t="s">
        <v>38</v>
      </c>
      <c r="B29" s="7">
        <v>0</v>
      </c>
      <c r="C29" s="8">
        <v>66.143790227599723</v>
      </c>
      <c r="D29" s="8">
        <v>45.404844966513643</v>
      </c>
      <c r="E29" s="8">
        <v>50.5848543280256</v>
      </c>
      <c r="F29" s="8">
        <v>69.118912909295673</v>
      </c>
      <c r="G29" s="8">
        <v>45.181715465917499</v>
      </c>
      <c r="H29" s="8">
        <v>0</v>
      </c>
      <c r="I29" s="8">
        <v>0</v>
      </c>
      <c r="J29" s="8">
        <v>0</v>
      </c>
      <c r="K29" s="8">
        <v>23.558044961535479</v>
      </c>
      <c r="L29" s="8">
        <v>0</v>
      </c>
      <c r="M29" s="8">
        <v>0</v>
      </c>
      <c r="N29" s="34"/>
      <c r="O29" s="69" t="str">
        <f>VLOOKUP($A29,GtoPdb!$A:$BB,MATCH(O$1,GtoPdb!$A$1:$BB$1,0),FALSE)</f>
        <v>c</v>
      </c>
      <c r="P29" s="29" t="str">
        <f>VLOOKUP($A29,GtoPdb!$A:$BB,MATCH(P$1,GtoPdb!$A$1:$BB$1,0),FALSE)</f>
        <v>c</v>
      </c>
      <c r="Q29" s="29" t="str">
        <f>VLOOKUP($A29,GtoPdb!$A:$BB,MATCH(Q$1,GtoPdb!$A$1:$BB$1,0),FALSE)</f>
        <v>nc</v>
      </c>
      <c r="R29" s="29" t="str">
        <f>VLOOKUP($A29,GtoPdb!$A:$BB,MATCH(R$1,GtoPdb!$A$1:$BB$1,0),FALSE)</f>
        <v>nc</v>
      </c>
      <c r="S29" s="69">
        <f>VLOOKUP($A29,GtoPdb!$A:$BB,MATCH(S$1,GtoPdb!$A$1:$BB$1,0),FALSE)</f>
        <v>2</v>
      </c>
      <c r="T29" s="29">
        <f>VLOOKUP($A29,GtoPdb!$A:$BB,MATCH(T$1,GtoPdb!$A$1:$BB$1,0),FALSE)</f>
        <v>1</v>
      </c>
      <c r="U29" s="29">
        <f>VLOOKUP($A29,GtoPdb!$A:$BB,MATCH(U$1,GtoPdb!$A$1:$BB$1,0),FALSE)</f>
        <v>0</v>
      </c>
      <c r="V29" s="29">
        <f>VLOOKUP($A29,GtoPdb!$A:$BB,MATCH(V$1,GtoPdb!$A$1:$BB$1,0),FALSE)</f>
        <v>0</v>
      </c>
      <c r="W29" s="69">
        <f t="array" ref="W29">_xlfn.IFS($B29=0,0,MAX(B29)=MAX($B29:$M29),1,MAX(B29)&lt;MAX($B29:$M29),2)</f>
        <v>0</v>
      </c>
      <c r="X29" s="29">
        <f t="array" ref="X29">_xlfn.IFS(SUM($C29:$G29)=0,0,MAX(C29:G29)=MAX($B29:$M29),1,MAX(C29:G29)&lt;MAX($B29:$M29),2)</f>
        <v>1</v>
      </c>
      <c r="Y29" s="29">
        <f t="array" ref="Y29">_xlfn.IFS(SUM($H29:$K29)=0,0,MAX(H29:K29)=MAX($B29:$M29),1,MAX(H29:K29)&lt;MAX($B29:$M29),2)</f>
        <v>2</v>
      </c>
      <c r="Z29" s="29">
        <f t="array" ref="Z29">_xlfn.IFS(SUM($L29:$M29)=0,0,MAX(L29:M29)=MAX($B29:$M29),1,MAX(L29:M29)&lt;MAX($B29:$M29),2)</f>
        <v>0</v>
      </c>
      <c r="AA29" s="35" t="str">
        <f t="shared" si="0"/>
        <v>Diff</v>
      </c>
      <c r="AB29" s="35" t="str">
        <f t="shared" si="1"/>
        <v>Same</v>
      </c>
      <c r="AC29" s="35" t="str">
        <f t="shared" si="2"/>
        <v>Diff</v>
      </c>
      <c r="AD29" s="35" t="str">
        <f t="shared" si="3"/>
        <v>Same</v>
      </c>
      <c r="AF29" s="35">
        <f t="shared" si="4"/>
        <v>2</v>
      </c>
      <c r="AG29" s="35" t="str">
        <f t="shared" si="5"/>
        <v/>
      </c>
      <c r="AH29" s="35" t="str">
        <f t="shared" si="6"/>
        <v/>
      </c>
      <c r="AI29" s="35" t="str">
        <f t="shared" si="7"/>
        <v/>
      </c>
      <c r="AJ29" s="35"/>
      <c r="AK29" s="35" t="str">
        <f t="array" ref="AK29">_xlfn.IFNA(_xlfn.IFS(AND($S29=1,W29=1),"Same",AND($S29=1,W29&lt;&gt;1),"Diff",AND($S29&lt;&gt;1,W29=1),"Diff"),"")</f>
        <v/>
      </c>
      <c r="AL29" s="35" t="str">
        <f t="array" ref="AL29">_xlfn.IFNA(_xlfn.IFS(AND($T29=1,X29=1),"Same",AND($T29=1,X29&lt;&gt;1),"Diff",AND($T29&lt;&gt;1,X29=1),"Diff"),"")</f>
        <v>Same</v>
      </c>
      <c r="AM29" s="35" t="str">
        <f t="array" ref="AM29">_xlfn.IFNA(_xlfn.IFS(AND($U29=1,Y29=1),"Same",AND($U29=1,Y29&lt;&gt;1),"Diff",AND($U29&lt;&gt;1,Y29=1),"Diff"),"")</f>
        <v/>
      </c>
      <c r="AN29" s="35" t="str">
        <f t="array" ref="AN29">_xlfn.IFNA(_xlfn.IFS(AND($V29=1,Z29=1),"Same",AND($V29=1,Z29&lt;&gt;1),"Diff",AND($V29&lt;&gt;1,Z29=1),"Diff"),"")</f>
        <v/>
      </c>
      <c r="AP29" s="29" t="str">
        <f t="array" ref="AP29">_xlfn.IFNA(_xlfn.IFS(AND(S29=1,W29&lt;&gt;1),"Removed",AND(S29&lt;&gt;1,W29=1),"Added"),"")</f>
        <v/>
      </c>
      <c r="AQ29" s="29" t="str">
        <f t="array" ref="AQ29">_xlfn.IFNA(_xlfn.IFS(AND(T29=1,X29&lt;&gt;1),"Removed",AND(T29&lt;&gt;1,X29=1),"Added"),"")</f>
        <v/>
      </c>
      <c r="AR29" s="29" t="str">
        <f t="array" ref="AR29">_xlfn.IFNA(_xlfn.IFS(AND(U29=1,Y29&lt;&gt;1),"Removed",AND(U29&lt;&gt;1,Y29=1),"Added"),"")</f>
        <v/>
      </c>
      <c r="AS29" s="29" t="str">
        <f t="array" ref="AS29">_xlfn.IFNA(_xlfn.IFS(AND(V29=1,Z29&lt;&gt;1),"Removed",AND(V29&lt;&gt;1,Z29=1),"Added"),"")</f>
        <v/>
      </c>
      <c r="AU29" s="29">
        <f t="shared" si="8"/>
        <v>1</v>
      </c>
      <c r="AW29" s="29">
        <f t="array" ref="AW29">_xlfn.IFS($B29=0,0,MAX(B29)=MAX($B29,$E29,$H29,$K29,$M29),1,MAX($B29)&lt;MAX($B29,$E29,$H29,$K29,$M29),2)</f>
        <v>0</v>
      </c>
      <c r="AX29" s="29">
        <f t="array" ref="AX29">_xlfn.IFS(E29=0,0,MAX(E29)=MAX($B29,$E29,$H29,$K29,$M29),1,MAX(E29)&lt;MAX($B29,$E29,$H29,$K29,$M29),2)</f>
        <v>1</v>
      </c>
      <c r="AY29" s="29">
        <f t="array" ref="AY29">_xlfn.IFS(SUM(H29,K29)=0,0,MAX(H29,K29)=MAX($B29,$E29,$H29,$K29,$M29),1,MAX(H29,K29)&lt;MAX($B29,$E29,$H29,$K29,$M29),2)</f>
        <v>2</v>
      </c>
      <c r="AZ29" s="29">
        <f t="array" ref="AZ29">_xlfn.IFS(M29=0,0,MAX(M29)=MAX($B29,$E29,$H29,$K29,$M29),1,MAX(M29)&lt;MAX($B29,$E29,$H29,$K29,$M29),2)</f>
        <v>0</v>
      </c>
      <c r="BB29" s="29" t="str">
        <f t="shared" si="10"/>
        <v/>
      </c>
      <c r="BC29" s="29" t="str">
        <f t="shared" si="13"/>
        <v/>
      </c>
      <c r="BD29" s="29" t="str">
        <f t="shared" si="11"/>
        <v/>
      </c>
      <c r="BE29" s="29" t="str">
        <f t="shared" si="12"/>
        <v/>
      </c>
    </row>
    <row r="30" spans="1:57" s="29" customFormat="1" x14ac:dyDescent="0.2">
      <c r="A30" s="35" t="s">
        <v>129</v>
      </c>
      <c r="B30" s="7">
        <v>95.927162769985955</v>
      </c>
      <c r="C30" s="8">
        <v>10.683131851028378</v>
      </c>
      <c r="D30" s="8">
        <v>5.7921665928678552</v>
      </c>
      <c r="E30" s="8">
        <v>37.836404641711745</v>
      </c>
      <c r="F30" s="8">
        <v>38.547026738571361</v>
      </c>
      <c r="G30" s="8">
        <v>12.636226441786947</v>
      </c>
      <c r="H30" s="8">
        <v>0</v>
      </c>
      <c r="I30" s="8">
        <v>0</v>
      </c>
      <c r="J30" s="8">
        <v>0</v>
      </c>
      <c r="K30" s="8">
        <v>22.046199001762723</v>
      </c>
      <c r="L30" s="8">
        <v>0</v>
      </c>
      <c r="M30" s="8">
        <v>0</v>
      </c>
      <c r="N30" s="34"/>
      <c r="O30" s="69" t="str">
        <f>VLOOKUP($A30,GtoPdb!$A:$BB,MATCH(O$1,GtoPdb!$A$1:$BB$1,0),FALSE)</f>
        <v>c</v>
      </c>
      <c r="P30" s="29" t="str">
        <f>VLOOKUP($A30,GtoPdb!$A:$BB,MATCH(P$1,GtoPdb!$A$1:$BB$1,0),FALSE)</f>
        <v>nc</v>
      </c>
      <c r="Q30" s="29" t="str">
        <f>VLOOKUP($A30,GtoPdb!$A:$BB,MATCH(Q$1,GtoPdb!$A$1:$BB$1,0),FALSE)</f>
        <v>nc</v>
      </c>
      <c r="R30" s="29" t="str">
        <f>VLOOKUP($A30,GtoPdb!$A:$BB,MATCH(R$1,GtoPdb!$A$1:$BB$1,0),FALSE)</f>
        <v>nc</v>
      </c>
      <c r="S30" s="69">
        <f>VLOOKUP($A30,GtoPdb!$A:$BB,MATCH(S$1,GtoPdb!$A$1:$BB$1,0),FALSE)</f>
        <v>1</v>
      </c>
      <c r="T30" s="29">
        <f>VLOOKUP($A30,GtoPdb!$A:$BB,MATCH(T$1,GtoPdb!$A$1:$BB$1,0),FALSE)</f>
        <v>0</v>
      </c>
      <c r="U30" s="29">
        <f>VLOOKUP($A30,GtoPdb!$A:$BB,MATCH(U$1,GtoPdb!$A$1:$BB$1,0),FALSE)</f>
        <v>0</v>
      </c>
      <c r="V30" s="29">
        <f>VLOOKUP($A30,GtoPdb!$A:$BB,MATCH(V$1,GtoPdb!$A$1:$BB$1,0),FALSE)</f>
        <v>0</v>
      </c>
      <c r="W30" s="69">
        <f t="array" ref="W30">_xlfn.IFS($B30=0,0,MAX(B30)=MAX($B30:$M30),1,MAX(B30)&lt;MAX($B30:$M30),2)</f>
        <v>1</v>
      </c>
      <c r="X30" s="29">
        <f t="array" ref="X30">_xlfn.IFS(SUM($C30:$G30)=0,0,MAX(C30:G30)=MAX($B30:$M30),1,MAX(C30:G30)&lt;MAX($B30:$M30),2)</f>
        <v>2</v>
      </c>
      <c r="Y30" s="29">
        <f t="array" ref="Y30">_xlfn.IFS(SUM($H30:$K30)=0,0,MAX(H30:K30)=MAX($B30:$M30),1,MAX(H30:K30)&lt;MAX($B30:$M30),2)</f>
        <v>2</v>
      </c>
      <c r="Z30" s="29">
        <f t="array" ref="Z30">_xlfn.IFS(SUM($L30:$M30)=0,0,MAX(L30:M30)=MAX($B30:$M30),1,MAX(L30:M30)&lt;MAX($B30:$M30),2)</f>
        <v>0</v>
      </c>
      <c r="AA30" s="35" t="str">
        <f t="shared" si="0"/>
        <v>Same</v>
      </c>
      <c r="AB30" s="35" t="str">
        <f t="shared" si="1"/>
        <v>Diff</v>
      </c>
      <c r="AC30" s="35" t="str">
        <f t="shared" si="2"/>
        <v>Diff</v>
      </c>
      <c r="AD30" s="35" t="str">
        <f t="shared" si="3"/>
        <v>Same</v>
      </c>
      <c r="AF30" s="35" t="str">
        <f t="shared" si="4"/>
        <v/>
      </c>
      <c r="AG30" s="35" t="str">
        <f t="shared" si="5"/>
        <v/>
      </c>
      <c r="AH30" s="35" t="str">
        <f t="shared" si="6"/>
        <v/>
      </c>
      <c r="AI30" s="35" t="str">
        <f t="shared" si="7"/>
        <v/>
      </c>
      <c r="AJ30" s="35"/>
      <c r="AK30" s="35" t="str">
        <f t="array" ref="AK30">_xlfn.IFNA(_xlfn.IFS(AND($S30=1,W30=1),"Same",AND($S30=1,W30&lt;&gt;1),"Diff",AND($S30&lt;&gt;1,W30=1),"Diff"),"")</f>
        <v>Same</v>
      </c>
      <c r="AL30" s="35" t="str">
        <f t="array" ref="AL30">_xlfn.IFNA(_xlfn.IFS(AND($T30=1,X30=1),"Same",AND($T30=1,X30&lt;&gt;1),"Diff",AND($T30&lt;&gt;1,X30=1),"Diff"),"")</f>
        <v/>
      </c>
      <c r="AM30" s="35" t="str">
        <f t="array" ref="AM30">_xlfn.IFNA(_xlfn.IFS(AND($U30=1,Y30=1),"Same",AND($U30=1,Y30&lt;&gt;1),"Diff",AND($U30&lt;&gt;1,Y30=1),"Diff"),"")</f>
        <v/>
      </c>
      <c r="AN30" s="35" t="str">
        <f t="array" ref="AN30">_xlfn.IFNA(_xlfn.IFS(AND($V30=1,Z30=1),"Same",AND($V30=1,Z30&lt;&gt;1),"Diff",AND($V30&lt;&gt;1,Z30=1),"Diff"),"")</f>
        <v/>
      </c>
      <c r="AP30" s="29" t="str">
        <f t="array" ref="AP30">_xlfn.IFNA(_xlfn.IFS(AND(S30=1,W30&lt;&gt;1),"Removed",AND(S30&lt;&gt;1,W30=1),"Added"),"")</f>
        <v/>
      </c>
      <c r="AQ30" s="29" t="str">
        <f t="array" ref="AQ30">_xlfn.IFNA(_xlfn.IFS(AND(T30=1,X30&lt;&gt;1),"Removed",AND(T30&lt;&gt;1,X30=1),"Added"),"")</f>
        <v/>
      </c>
      <c r="AR30" s="29" t="str">
        <f t="array" ref="AR30">_xlfn.IFNA(_xlfn.IFS(AND(U30=1,Y30&lt;&gt;1),"Removed",AND(U30&lt;&gt;1,Y30=1),"Added"),"")</f>
        <v/>
      </c>
      <c r="AS30" s="29" t="str">
        <f t="array" ref="AS30">_xlfn.IFNA(_xlfn.IFS(AND(V30=1,Z30&lt;&gt;1),"Removed",AND(V30&lt;&gt;1,Z30=1),"Added"),"")</f>
        <v/>
      </c>
      <c r="AU30" s="29">
        <f t="shared" si="8"/>
        <v>1</v>
      </c>
      <c r="AW30" s="29">
        <f t="array" ref="AW30">_xlfn.IFS($B30=0,0,MAX(B30)=MAX($B30,$E30,$H30,$K30,$M30),1,MAX($B30)&lt;MAX($B30,$E30,$H30,$K30,$M30),2)</f>
        <v>1</v>
      </c>
      <c r="AX30" s="29">
        <f t="array" ref="AX30">_xlfn.IFS(E30=0,0,MAX(E30)=MAX($B30,$E30,$H30,$K30,$M30),1,MAX(E30)&lt;MAX($B30,$E30,$H30,$K30,$M30),2)</f>
        <v>2</v>
      </c>
      <c r="AY30" s="29">
        <f t="array" ref="AY30">_xlfn.IFS(SUM(H30,K30)=0,0,MAX(H30,K30)=MAX($B30,$E30,$H30,$K30,$M30),1,MAX(H30,K30)&lt;MAX($B30,$E30,$H30,$K30,$M30),2)</f>
        <v>2</v>
      </c>
      <c r="AZ30" s="29">
        <f t="array" ref="AZ30">_xlfn.IFS(M30=0,0,MAX(M30)=MAX($B30,$E30,$H30,$K30,$M30),1,MAX(M30)&lt;MAX($B30,$E30,$H30,$K30,$M30),2)</f>
        <v>0</v>
      </c>
      <c r="BB30" s="29" t="str">
        <f t="shared" si="10"/>
        <v/>
      </c>
      <c r="BC30" s="29" t="str">
        <f t="shared" si="13"/>
        <v/>
      </c>
      <c r="BD30" s="29" t="str">
        <f t="shared" si="11"/>
        <v/>
      </c>
      <c r="BE30" s="29" t="str">
        <f t="shared" si="12"/>
        <v/>
      </c>
    </row>
    <row r="31" spans="1:57" s="29" customFormat="1" x14ac:dyDescent="0.2">
      <c r="A31" s="35" t="s">
        <v>183</v>
      </c>
      <c r="B31" s="7">
        <v>0</v>
      </c>
      <c r="C31" s="8">
        <v>71.770049118416537</v>
      </c>
      <c r="D31" s="8">
        <v>54.272684344049736</v>
      </c>
      <c r="E31" s="8">
        <v>59.641131273459891</v>
      </c>
      <c r="F31" s="8">
        <v>66.167122180123499</v>
      </c>
      <c r="G31" s="8">
        <v>21.26451625637285</v>
      </c>
      <c r="H31" s="8">
        <v>0</v>
      </c>
      <c r="I31" s="8">
        <v>0</v>
      </c>
      <c r="J31" s="8">
        <v>0</v>
      </c>
      <c r="K31" s="8">
        <v>20.837196572068283</v>
      </c>
      <c r="L31" s="8">
        <v>0</v>
      </c>
      <c r="M31" s="8">
        <v>0</v>
      </c>
      <c r="N31" s="34"/>
      <c r="O31" s="69" t="str">
        <f>VLOOKUP($A31,GtoPdb!$A:$BB,MATCH(O$1,GtoPdb!$A$1:$BB$1,0),FALSE)</f>
        <v>nc</v>
      </c>
      <c r="P31" s="29" t="str">
        <f>VLOOKUP($A31,GtoPdb!$A:$BB,MATCH(P$1,GtoPdb!$A$1:$BB$1,0),FALSE)</f>
        <v>c</v>
      </c>
      <c r="Q31" s="29" t="str">
        <f>VLOOKUP($A31,GtoPdb!$A:$BB,MATCH(Q$1,GtoPdb!$A$1:$BB$1,0),FALSE)</f>
        <v>c</v>
      </c>
      <c r="R31" s="29" t="str">
        <f>VLOOKUP($A31,GtoPdb!$A:$BB,MATCH(R$1,GtoPdb!$A$1:$BB$1,0),FALSE)</f>
        <v>nc</v>
      </c>
      <c r="S31" s="69">
        <f>VLOOKUP($A31,GtoPdb!$A:$BB,MATCH(S$1,GtoPdb!$A$1:$BB$1,0),FALSE)</f>
        <v>0</v>
      </c>
      <c r="T31" s="29">
        <f>VLOOKUP($A31,GtoPdb!$A:$BB,MATCH(T$1,GtoPdb!$A$1:$BB$1,0),FALSE)</f>
        <v>1</v>
      </c>
      <c r="U31" s="29">
        <f>VLOOKUP($A31,GtoPdb!$A:$BB,MATCH(U$1,GtoPdb!$A$1:$BB$1,0),FALSE)</f>
        <v>2</v>
      </c>
      <c r="V31" s="29">
        <f>VLOOKUP($A31,GtoPdb!$A:$BB,MATCH(V$1,GtoPdb!$A$1:$BB$1,0),FALSE)</f>
        <v>0</v>
      </c>
      <c r="W31" s="69">
        <f t="array" ref="W31">_xlfn.IFS($B31=0,0,MAX(B31)=MAX($B31:$M31),1,MAX(B31)&lt;MAX($B31:$M31),2)</f>
        <v>0</v>
      </c>
      <c r="X31" s="29">
        <f t="array" ref="X31">_xlfn.IFS(SUM($C31:$G31)=0,0,MAX(C31:G31)=MAX($B31:$M31),1,MAX(C31:G31)&lt;MAX($B31:$M31),2)</f>
        <v>1</v>
      </c>
      <c r="Y31" s="29">
        <f t="array" ref="Y31">_xlfn.IFS(SUM($H31:$K31)=0,0,MAX(H31:K31)=MAX($B31:$M31),1,MAX(H31:K31)&lt;MAX($B31:$M31),2)</f>
        <v>2</v>
      </c>
      <c r="Z31" s="29">
        <f t="array" ref="Z31">_xlfn.IFS(SUM($L31:$M31)=0,0,MAX(L31:M31)=MAX($B31:$M31),1,MAX(L31:M31)&lt;MAX($B31:$M31),2)</f>
        <v>0</v>
      </c>
      <c r="AA31" s="35" t="str">
        <f t="shared" si="0"/>
        <v>Same</v>
      </c>
      <c r="AB31" s="35" t="str">
        <f t="shared" si="1"/>
        <v>Same</v>
      </c>
      <c r="AC31" s="35" t="str">
        <f t="shared" si="2"/>
        <v>Same</v>
      </c>
      <c r="AD31" s="35" t="str">
        <f t="shared" si="3"/>
        <v>Same</v>
      </c>
      <c r="AF31" s="35" t="str">
        <f t="shared" si="4"/>
        <v/>
      </c>
      <c r="AG31" s="35" t="str">
        <f t="shared" si="5"/>
        <v/>
      </c>
      <c r="AH31" s="35" t="str">
        <f t="shared" si="6"/>
        <v/>
      </c>
      <c r="AI31" s="35" t="str">
        <f t="shared" si="7"/>
        <v/>
      </c>
      <c r="AJ31" s="35"/>
      <c r="AK31" s="35" t="str">
        <f t="array" ref="AK31">_xlfn.IFNA(_xlfn.IFS(AND($S31=1,W31=1),"Same",AND($S31=1,W31&lt;&gt;1),"Diff",AND($S31&lt;&gt;1,W31=1),"Diff"),"")</f>
        <v/>
      </c>
      <c r="AL31" s="35" t="str">
        <f t="array" ref="AL31">_xlfn.IFNA(_xlfn.IFS(AND($T31=1,X31=1),"Same",AND($T31=1,X31&lt;&gt;1),"Diff",AND($T31&lt;&gt;1,X31=1),"Diff"),"")</f>
        <v>Same</v>
      </c>
      <c r="AM31" s="35" t="str">
        <f t="array" ref="AM31">_xlfn.IFNA(_xlfn.IFS(AND($U31=1,Y31=1),"Same",AND($U31=1,Y31&lt;&gt;1),"Diff",AND($U31&lt;&gt;1,Y31=1),"Diff"),"")</f>
        <v/>
      </c>
      <c r="AN31" s="35" t="str">
        <f t="array" ref="AN31">_xlfn.IFNA(_xlfn.IFS(AND($V31=1,Z31=1),"Same",AND($V31=1,Z31&lt;&gt;1),"Diff",AND($V31&lt;&gt;1,Z31=1),"Diff"),"")</f>
        <v/>
      </c>
      <c r="AP31" s="29" t="str">
        <f t="array" ref="AP31">_xlfn.IFNA(_xlfn.IFS(AND(S31=1,W31&lt;&gt;1),"Removed",AND(S31&lt;&gt;1,W31=1),"Added"),"")</f>
        <v/>
      </c>
      <c r="AQ31" s="29" t="str">
        <f t="array" ref="AQ31">_xlfn.IFNA(_xlfn.IFS(AND(T31=1,X31&lt;&gt;1),"Removed",AND(T31&lt;&gt;1,X31=1),"Added"),"")</f>
        <v/>
      </c>
      <c r="AR31" s="29" t="str">
        <f t="array" ref="AR31">_xlfn.IFNA(_xlfn.IFS(AND(U31=1,Y31&lt;&gt;1),"Removed",AND(U31&lt;&gt;1,Y31=1),"Added"),"")</f>
        <v/>
      </c>
      <c r="AS31" s="29" t="str">
        <f t="array" ref="AS31">_xlfn.IFNA(_xlfn.IFS(AND(V31=1,Z31&lt;&gt;1),"Removed",AND(V31&lt;&gt;1,Z31=1),"Added"),"")</f>
        <v/>
      </c>
      <c r="AU31" s="29">
        <f t="shared" si="8"/>
        <v>1</v>
      </c>
      <c r="AW31" s="29">
        <f t="array" ref="AW31">_xlfn.IFS($B31=0,0,MAX(B31)=MAX($B31,$E31,$H31,$K31,$M31),1,MAX($B31)&lt;MAX($B31,$E31,$H31,$K31,$M31),2)</f>
        <v>0</v>
      </c>
      <c r="AX31" s="29">
        <f t="array" ref="AX31">_xlfn.IFS(E31=0,0,MAX(E31)=MAX($B31,$E31,$H31,$K31,$M31),1,MAX(E31)&lt;MAX($B31,$E31,$H31,$K31,$M31),2)</f>
        <v>1</v>
      </c>
      <c r="AY31" s="29">
        <f t="array" ref="AY31">_xlfn.IFS(SUM(H31,K31)=0,0,MAX(H31,K31)=MAX($B31,$E31,$H31,$K31,$M31),1,MAX(H31,K31)&lt;MAX($B31,$E31,$H31,$K31,$M31),2)</f>
        <v>2</v>
      </c>
      <c r="AZ31" s="29">
        <f t="array" ref="AZ31">_xlfn.IFS(M31=0,0,MAX(M31)=MAX($B31,$E31,$H31,$K31,$M31),1,MAX(M31)&lt;MAX($B31,$E31,$H31,$K31,$M31),2)</f>
        <v>0</v>
      </c>
      <c r="BB31" s="29" t="str">
        <f t="shared" si="10"/>
        <v/>
      </c>
      <c r="BC31" s="29" t="str">
        <f t="shared" si="13"/>
        <v/>
      </c>
      <c r="BD31" s="29" t="str">
        <f t="shared" si="11"/>
        <v/>
      </c>
      <c r="BE31" s="29" t="str">
        <f t="shared" si="12"/>
        <v/>
      </c>
    </row>
    <row r="32" spans="1:57" s="29" customFormat="1" x14ac:dyDescent="0.2">
      <c r="A32" s="35" t="s">
        <v>227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22.104116244936755</v>
      </c>
      <c r="I32" s="8">
        <v>29.923567748831612</v>
      </c>
      <c r="J32" s="8">
        <v>4.8239115705190265</v>
      </c>
      <c r="K32" s="8">
        <v>16.898605273603437</v>
      </c>
      <c r="L32" s="8">
        <v>0</v>
      </c>
      <c r="M32" s="8">
        <v>0</v>
      </c>
      <c r="N32" s="34"/>
      <c r="O32" s="69" t="str">
        <f>VLOOKUP($A32,GtoPdb!$A:$BB,MATCH(O$1,GtoPdb!$A$1:$BB$1,0),FALSE)</f>
        <v>nc</v>
      </c>
      <c r="P32" s="29" t="str">
        <f>VLOOKUP($A32,GtoPdb!$A:$BB,MATCH(P$1,GtoPdb!$A$1:$BB$1,0),FALSE)</f>
        <v>c</v>
      </c>
      <c r="Q32" s="29" t="str">
        <f>VLOOKUP($A32,GtoPdb!$A:$BB,MATCH(Q$1,GtoPdb!$A$1:$BB$1,0),FALSE)</f>
        <v>c</v>
      </c>
      <c r="R32" s="29" t="str">
        <f>VLOOKUP($A32,GtoPdb!$A:$BB,MATCH(R$1,GtoPdb!$A$1:$BB$1,0),FALSE)</f>
        <v>nc</v>
      </c>
      <c r="S32" s="69">
        <f>VLOOKUP($A32,GtoPdb!$A:$BB,MATCH(S$1,GtoPdb!$A$1:$BB$1,0),FALSE)</f>
        <v>0</v>
      </c>
      <c r="T32" s="29">
        <f>VLOOKUP($A32,GtoPdb!$A:$BB,MATCH(T$1,GtoPdb!$A$1:$BB$1,0),FALSE)</f>
        <v>2</v>
      </c>
      <c r="U32" s="29">
        <f>VLOOKUP($A32,GtoPdb!$A:$BB,MATCH(U$1,GtoPdb!$A$1:$BB$1,0),FALSE)</f>
        <v>1</v>
      </c>
      <c r="V32" s="29">
        <f>VLOOKUP($A32,GtoPdb!$A:$BB,MATCH(V$1,GtoPdb!$A$1:$BB$1,0),FALSE)</f>
        <v>0</v>
      </c>
      <c r="W32" s="69">
        <f t="array" ref="W32">_xlfn.IFS($B32=0,0,MAX(B32)=MAX($B32:$M32),1,MAX(B32)&lt;MAX($B32:$M32),2)</f>
        <v>0</v>
      </c>
      <c r="X32" s="29">
        <f t="array" ref="X32">_xlfn.IFS(SUM($C32:$G32)=0,0,MAX(C32:G32)=MAX($B32:$M32),1,MAX(C32:G32)&lt;MAX($B32:$M32),2)</f>
        <v>0</v>
      </c>
      <c r="Y32" s="29">
        <f t="array" ref="Y32">_xlfn.IFS(SUM($H32:$K32)=0,0,MAX(H32:K32)=MAX($B32:$M32),1,MAX(H32:K32)&lt;MAX($B32:$M32),2)</f>
        <v>1</v>
      </c>
      <c r="Z32" s="29">
        <f t="array" ref="Z32">_xlfn.IFS(SUM($L32:$M32)=0,0,MAX(L32:M32)=MAX($B32:$M32),1,MAX(L32:M32)&lt;MAX($B32:$M32),2)</f>
        <v>0</v>
      </c>
      <c r="AA32" s="35" t="str">
        <f t="shared" si="0"/>
        <v>Same</v>
      </c>
      <c r="AB32" s="35" t="str">
        <f t="shared" si="1"/>
        <v>Diff</v>
      </c>
      <c r="AC32" s="35" t="str">
        <f t="shared" si="2"/>
        <v>Same</v>
      </c>
      <c r="AD32" s="35" t="str">
        <f t="shared" si="3"/>
        <v>Same</v>
      </c>
      <c r="AF32" s="35" t="str">
        <f t="shared" si="4"/>
        <v/>
      </c>
      <c r="AG32" s="35">
        <f t="shared" si="5"/>
        <v>2</v>
      </c>
      <c r="AH32" s="35" t="str">
        <f t="shared" si="6"/>
        <v/>
      </c>
      <c r="AI32" s="35" t="str">
        <f t="shared" si="7"/>
        <v/>
      </c>
      <c r="AJ32" s="35"/>
      <c r="AK32" s="35" t="str">
        <f t="array" ref="AK32">_xlfn.IFNA(_xlfn.IFS(AND($S32=1,W32=1),"Same",AND($S32=1,W32&lt;&gt;1),"Diff",AND($S32&lt;&gt;1,W32=1),"Diff"),"")</f>
        <v/>
      </c>
      <c r="AL32" s="35" t="str">
        <f t="array" ref="AL32">_xlfn.IFNA(_xlfn.IFS(AND($T32=1,X32=1),"Same",AND($T32=1,X32&lt;&gt;1),"Diff",AND($T32&lt;&gt;1,X32=1),"Diff"),"")</f>
        <v/>
      </c>
      <c r="AM32" s="35" t="str">
        <f t="array" ref="AM32">_xlfn.IFNA(_xlfn.IFS(AND($U32=1,Y32=1),"Same",AND($U32=1,Y32&lt;&gt;1),"Diff",AND($U32&lt;&gt;1,Y32=1),"Diff"),"")</f>
        <v>Same</v>
      </c>
      <c r="AN32" s="35" t="str">
        <f t="array" ref="AN32">_xlfn.IFNA(_xlfn.IFS(AND($V32=1,Z32=1),"Same",AND($V32=1,Z32&lt;&gt;1),"Diff",AND($V32&lt;&gt;1,Z32=1),"Diff"),"")</f>
        <v/>
      </c>
      <c r="AP32" s="29" t="str">
        <f t="array" ref="AP32">_xlfn.IFNA(_xlfn.IFS(AND(S32=1,W32&lt;&gt;1),"Removed",AND(S32&lt;&gt;1,W32=1),"Added"),"")</f>
        <v/>
      </c>
      <c r="AQ32" s="29" t="str">
        <f t="array" ref="AQ32">_xlfn.IFNA(_xlfn.IFS(AND(T32=1,X32&lt;&gt;1),"Removed",AND(T32&lt;&gt;1,X32=1),"Added"),"")</f>
        <v/>
      </c>
      <c r="AR32" s="29" t="str">
        <f t="array" ref="AR32">_xlfn.IFNA(_xlfn.IFS(AND(U32=1,Y32&lt;&gt;1),"Removed",AND(U32&lt;&gt;1,Y32=1),"Added"),"")</f>
        <v/>
      </c>
      <c r="AS32" s="29" t="str">
        <f t="array" ref="AS32">_xlfn.IFNA(_xlfn.IFS(AND(V32=1,Z32&lt;&gt;1),"Removed",AND(V32&lt;&gt;1,Z32=1),"Added"),"")</f>
        <v/>
      </c>
      <c r="AU32" s="29">
        <f t="shared" si="8"/>
        <v>1</v>
      </c>
      <c r="AW32" s="29">
        <f t="array" ref="AW32">_xlfn.IFS($B32=0,0,MAX(B32)=MAX($B32,$E32,$H32,$K32,$M32),1,MAX($B32)&lt;MAX($B32,$E32,$H32,$K32,$M32),2)</f>
        <v>0</v>
      </c>
      <c r="AX32" s="29">
        <f t="array" ref="AX32">_xlfn.IFS(E32=0,0,MAX(E32)=MAX($B32,$E32,$H32,$K32,$M32),1,MAX(E32)&lt;MAX($B32,$E32,$H32,$K32,$M32),2)</f>
        <v>0</v>
      </c>
      <c r="AY32" s="29">
        <f t="array" ref="AY32">_xlfn.IFS(SUM(H32,K32)=0,0,MAX(H32,K32)=MAX($B32,$E32,$H32,$K32,$M32),1,MAX(H32,K32)&lt;MAX($B32,$E32,$H32,$K32,$M32),2)</f>
        <v>1</v>
      </c>
      <c r="AZ32" s="29">
        <f t="array" ref="AZ32">_xlfn.IFS(M32=0,0,MAX(M32)=MAX($B32,$E32,$H32,$K32,$M32),1,MAX(M32)&lt;MAX($B32,$E32,$H32,$K32,$M32),2)</f>
        <v>0</v>
      </c>
      <c r="BB32" s="29" t="str">
        <f t="shared" si="10"/>
        <v/>
      </c>
      <c r="BC32" s="29" t="str">
        <f t="shared" si="13"/>
        <v/>
      </c>
      <c r="BD32" s="29" t="str">
        <f t="shared" si="11"/>
        <v/>
      </c>
      <c r="BE32" s="29" t="str">
        <f t="shared" si="12"/>
        <v/>
      </c>
    </row>
    <row r="33" spans="1:57" s="29" customFormat="1" x14ac:dyDescent="0.2">
      <c r="A33" s="35" t="s">
        <v>182</v>
      </c>
      <c r="B33" s="7">
        <v>0</v>
      </c>
      <c r="C33" s="8">
        <v>74.478182982054079</v>
      </c>
      <c r="D33" s="8">
        <v>42.757625012070974</v>
      </c>
      <c r="E33" s="8">
        <v>59.203531798419974</v>
      </c>
      <c r="F33" s="8">
        <v>59.100165141755355</v>
      </c>
      <c r="G33" s="8">
        <v>8.5407116871805595</v>
      </c>
      <c r="H33" s="8">
        <v>0</v>
      </c>
      <c r="I33" s="8">
        <v>0</v>
      </c>
      <c r="J33" s="8">
        <v>0</v>
      </c>
      <c r="K33" s="8">
        <v>15.374547384425341</v>
      </c>
      <c r="L33" s="8">
        <v>24.556915598477609</v>
      </c>
      <c r="M33" s="8">
        <v>0</v>
      </c>
      <c r="N33" s="34"/>
      <c r="O33" s="69" t="str">
        <f>VLOOKUP($A33,GtoPdb!$A:$BB,MATCH(O$1,GtoPdb!$A$1:$BB$1,0),FALSE)</f>
        <v>nc</v>
      </c>
      <c r="P33" s="29" t="str">
        <f>VLOOKUP($A33,GtoPdb!$A:$BB,MATCH(P$1,GtoPdb!$A$1:$BB$1,0),FALSE)</f>
        <v>c</v>
      </c>
      <c r="Q33" s="29" t="str">
        <f>VLOOKUP($A33,GtoPdb!$A:$BB,MATCH(Q$1,GtoPdb!$A$1:$BB$1,0),FALSE)</f>
        <v>nc</v>
      </c>
      <c r="R33" s="29" t="str">
        <f>VLOOKUP($A33,GtoPdb!$A:$BB,MATCH(R$1,GtoPdb!$A$1:$BB$1,0),FALSE)</f>
        <v>c</v>
      </c>
      <c r="S33" s="69">
        <f>VLOOKUP($A33,GtoPdb!$A:$BB,MATCH(S$1,GtoPdb!$A$1:$BB$1,0),FALSE)</f>
        <v>0</v>
      </c>
      <c r="T33" s="29">
        <f>VLOOKUP($A33,GtoPdb!$A:$BB,MATCH(T$1,GtoPdb!$A$1:$BB$1,0),FALSE)</f>
        <v>1</v>
      </c>
      <c r="U33" s="29">
        <f>VLOOKUP($A33,GtoPdb!$A:$BB,MATCH(U$1,GtoPdb!$A$1:$BB$1,0),FALSE)</f>
        <v>0</v>
      </c>
      <c r="V33" s="29">
        <f>VLOOKUP($A33,GtoPdb!$A:$BB,MATCH(V$1,GtoPdb!$A$1:$BB$1,0),FALSE)</f>
        <v>2</v>
      </c>
      <c r="W33" s="69">
        <f t="array" ref="W33">_xlfn.IFS($B33=0,0,MAX(B33)=MAX($B33:$M33),1,MAX(B33)&lt;MAX($B33:$M33),2)</f>
        <v>0</v>
      </c>
      <c r="X33" s="29">
        <f t="array" ref="X33">_xlfn.IFS(SUM($C33:$G33)=0,0,MAX(C33:G33)=MAX($B33:$M33),1,MAX(C33:G33)&lt;MAX($B33:$M33),2)</f>
        <v>1</v>
      </c>
      <c r="Y33" s="29">
        <f t="array" ref="Y33">_xlfn.IFS(SUM($H33:$K33)=0,0,MAX(H33:K33)=MAX($B33:$M33),1,MAX(H33:K33)&lt;MAX($B33:$M33),2)</f>
        <v>2</v>
      </c>
      <c r="Z33" s="29">
        <f t="array" ref="Z33">_xlfn.IFS(SUM($L33:$M33)=0,0,MAX(L33:M33)=MAX($B33:$M33),1,MAX(L33:M33)&lt;MAX($B33:$M33),2)</f>
        <v>2</v>
      </c>
      <c r="AA33" s="35" t="str">
        <f t="shared" si="0"/>
        <v>Same</v>
      </c>
      <c r="AB33" s="35" t="str">
        <f t="shared" si="1"/>
        <v>Same</v>
      </c>
      <c r="AC33" s="35" t="str">
        <f t="shared" si="2"/>
        <v>Diff</v>
      </c>
      <c r="AD33" s="35" t="str">
        <f t="shared" si="3"/>
        <v>Same</v>
      </c>
      <c r="AF33" s="35" t="str">
        <f t="shared" si="4"/>
        <v/>
      </c>
      <c r="AG33" s="35" t="str">
        <f t="shared" si="5"/>
        <v/>
      </c>
      <c r="AH33" s="35" t="str">
        <f t="shared" si="6"/>
        <v/>
      </c>
      <c r="AI33" s="35" t="str">
        <f t="shared" si="7"/>
        <v/>
      </c>
      <c r="AJ33" s="35"/>
      <c r="AK33" s="35" t="str">
        <f t="array" ref="AK33">_xlfn.IFNA(_xlfn.IFS(AND($S33=1,W33=1),"Same",AND($S33=1,W33&lt;&gt;1),"Diff",AND($S33&lt;&gt;1,W33=1),"Diff"),"")</f>
        <v/>
      </c>
      <c r="AL33" s="35" t="str">
        <f t="array" ref="AL33">_xlfn.IFNA(_xlfn.IFS(AND($T33=1,X33=1),"Same",AND($T33=1,X33&lt;&gt;1),"Diff",AND($T33&lt;&gt;1,X33=1),"Diff"),"")</f>
        <v>Same</v>
      </c>
      <c r="AM33" s="35" t="str">
        <f t="array" ref="AM33">_xlfn.IFNA(_xlfn.IFS(AND($U33=1,Y33=1),"Same",AND($U33=1,Y33&lt;&gt;1),"Diff",AND($U33&lt;&gt;1,Y33=1),"Diff"),"")</f>
        <v/>
      </c>
      <c r="AN33" s="35" t="str">
        <f t="array" ref="AN33">_xlfn.IFNA(_xlfn.IFS(AND($V33=1,Z33=1),"Same",AND($V33=1,Z33&lt;&gt;1),"Diff",AND($V33&lt;&gt;1,Z33=1),"Diff"),"")</f>
        <v/>
      </c>
      <c r="AP33" s="29" t="str">
        <f t="array" ref="AP33">_xlfn.IFNA(_xlfn.IFS(AND(S33=1,W33&lt;&gt;1),"Removed",AND(S33&lt;&gt;1,W33=1),"Added"),"")</f>
        <v/>
      </c>
      <c r="AQ33" s="29" t="str">
        <f t="array" ref="AQ33">_xlfn.IFNA(_xlfn.IFS(AND(T33=1,X33&lt;&gt;1),"Removed",AND(T33&lt;&gt;1,X33=1),"Added"),"")</f>
        <v/>
      </c>
      <c r="AR33" s="29" t="str">
        <f t="array" ref="AR33">_xlfn.IFNA(_xlfn.IFS(AND(U33=1,Y33&lt;&gt;1),"Removed",AND(U33&lt;&gt;1,Y33=1),"Added"),"")</f>
        <v/>
      </c>
      <c r="AS33" s="29" t="str">
        <f t="array" ref="AS33">_xlfn.IFNA(_xlfn.IFS(AND(V33=1,Z33&lt;&gt;1),"Removed",AND(V33&lt;&gt;1,Z33=1),"Added"),"")</f>
        <v/>
      </c>
      <c r="AU33" s="29">
        <f t="shared" si="8"/>
        <v>1</v>
      </c>
      <c r="AW33" s="29">
        <f t="array" ref="AW33">_xlfn.IFS($B33=0,0,MAX(B33)=MAX($B33,$E33,$H33,$K33,$M33),1,MAX($B33)&lt;MAX($B33,$E33,$H33,$K33,$M33),2)</f>
        <v>0</v>
      </c>
      <c r="AX33" s="29">
        <f t="array" ref="AX33">_xlfn.IFS(E33=0,0,MAX(E33)=MAX($B33,$E33,$H33,$K33,$M33),1,MAX(E33)&lt;MAX($B33,$E33,$H33,$K33,$M33),2)</f>
        <v>1</v>
      </c>
      <c r="AY33" s="29">
        <f t="array" ref="AY33">_xlfn.IFS(SUM(H33,K33)=0,0,MAX(H33,K33)=MAX($B33,$E33,$H33,$K33,$M33),1,MAX(H33,K33)&lt;MAX($B33,$E33,$H33,$K33,$M33),2)</f>
        <v>2</v>
      </c>
      <c r="AZ33" s="29">
        <f t="array" ref="AZ33">_xlfn.IFS(M33=0,0,MAX(M33)=MAX($B33,$E33,$H33,$K33,$M33),1,MAX(M33)&lt;MAX($B33,$E33,$H33,$K33,$M33),2)</f>
        <v>0</v>
      </c>
      <c r="BB33" s="29" t="str">
        <f t="shared" si="10"/>
        <v/>
      </c>
      <c r="BC33" s="29" t="str">
        <f t="shared" si="13"/>
        <v/>
      </c>
      <c r="BD33" s="29" t="str">
        <f t="shared" si="11"/>
        <v/>
      </c>
      <c r="BE33" s="29" t="str">
        <f t="shared" si="12"/>
        <v/>
      </c>
    </row>
    <row r="34" spans="1:57" s="29" customFormat="1" x14ac:dyDescent="0.2">
      <c r="A34" s="35" t="s">
        <v>68</v>
      </c>
      <c r="B34" s="7">
        <v>0</v>
      </c>
      <c r="C34" s="8">
        <v>45.320671260754665</v>
      </c>
      <c r="D34" s="8">
        <v>31.439300109712153</v>
      </c>
      <c r="E34" s="8">
        <v>14.802365431514314</v>
      </c>
      <c r="F34" s="8">
        <v>26.830163389056409</v>
      </c>
      <c r="G34" s="8">
        <v>35.760400898955147</v>
      </c>
      <c r="H34" s="8">
        <v>0</v>
      </c>
      <c r="I34" s="8">
        <v>0</v>
      </c>
      <c r="J34" s="8">
        <v>0</v>
      </c>
      <c r="K34" s="8">
        <v>12.638189723560766</v>
      </c>
      <c r="L34" s="8">
        <v>26.512116364618421</v>
      </c>
      <c r="M34" s="8">
        <v>0</v>
      </c>
      <c r="N34" s="34"/>
      <c r="O34" s="69" t="str">
        <f>VLOOKUP($A34,GtoPdb!$A:$BB,MATCH(O$1,GtoPdb!$A$1:$BB$1,0),FALSE)</f>
        <v>nc</v>
      </c>
      <c r="P34" s="29" t="str">
        <f>VLOOKUP($A34,GtoPdb!$A:$BB,MATCH(P$1,GtoPdb!$A$1:$BB$1,0),FALSE)</f>
        <v>c</v>
      </c>
      <c r="Q34" s="29" t="str">
        <f>VLOOKUP($A34,GtoPdb!$A:$BB,MATCH(Q$1,GtoPdb!$A$1:$BB$1,0),FALSE)</f>
        <v>nc</v>
      </c>
      <c r="R34" s="29" t="str">
        <f>VLOOKUP($A34,GtoPdb!$A:$BB,MATCH(R$1,GtoPdb!$A$1:$BB$1,0),FALSE)</f>
        <v>nc</v>
      </c>
      <c r="S34" s="69">
        <f>VLOOKUP($A34,GtoPdb!$A:$BB,MATCH(S$1,GtoPdb!$A$1:$BB$1,0),FALSE)</f>
        <v>0</v>
      </c>
      <c r="T34" s="29">
        <f>VLOOKUP($A34,GtoPdb!$A:$BB,MATCH(T$1,GtoPdb!$A$1:$BB$1,0),FALSE)</f>
        <v>1</v>
      </c>
      <c r="U34" s="29">
        <f>VLOOKUP($A34,GtoPdb!$A:$BB,MATCH(U$1,GtoPdb!$A$1:$BB$1,0),FALSE)</f>
        <v>0</v>
      </c>
      <c r="V34" s="29">
        <f>VLOOKUP($A34,GtoPdb!$A:$BB,MATCH(V$1,GtoPdb!$A$1:$BB$1,0),FALSE)</f>
        <v>0</v>
      </c>
      <c r="W34" s="69">
        <f t="array" ref="W34">_xlfn.IFS($B34=0,0,MAX(B34)=MAX($B34:$M34),1,MAX(B34)&lt;MAX($B34:$M34),2)</f>
        <v>0</v>
      </c>
      <c r="X34" s="29">
        <f t="array" ref="X34">_xlfn.IFS(SUM($C34:$G34)=0,0,MAX(C34:G34)=MAX($B34:$M34),1,MAX(C34:G34)&lt;MAX($B34:$M34),2)</f>
        <v>1</v>
      </c>
      <c r="Y34" s="29">
        <f t="array" ref="Y34">_xlfn.IFS(SUM($H34:$K34)=0,0,MAX(H34:K34)=MAX($B34:$M34),1,MAX(H34:K34)&lt;MAX($B34:$M34),2)</f>
        <v>2</v>
      </c>
      <c r="Z34" s="29">
        <f t="array" ref="Z34">_xlfn.IFS(SUM($L34:$M34)=0,0,MAX(L34:M34)=MAX($B34:$M34),1,MAX(L34:M34)&lt;MAX($B34:$M34),2)</f>
        <v>2</v>
      </c>
      <c r="AA34" s="35" t="str">
        <f t="shared" ref="AA34:AA65" si="14">IF(S34=W34,"Same","Diff")</f>
        <v>Same</v>
      </c>
      <c r="AB34" s="35" t="str">
        <f t="shared" ref="AB34:AB65" si="15">IF(T34=X34,"Same","Diff")</f>
        <v>Same</v>
      </c>
      <c r="AC34" s="35" t="str">
        <f t="shared" ref="AC34:AC65" si="16">IF(U34=Y34,"Same","Diff")</f>
        <v>Diff</v>
      </c>
      <c r="AD34" s="35" t="str">
        <f t="shared" ref="AD34:AD65" si="17">IF(V34=Z34,"Same","Diff")</f>
        <v>Diff</v>
      </c>
      <c r="AF34" s="35" t="str">
        <f t="shared" ref="AF34:AF65" si="18">IF(AND(S34&gt;0,W34=0),S34,"")</f>
        <v/>
      </c>
      <c r="AG34" s="35" t="str">
        <f t="shared" ref="AG34:AG65" si="19">IF(AND(T34&gt;0,X34=0),T34,"")</f>
        <v/>
      </c>
      <c r="AH34" s="35" t="str">
        <f t="shared" ref="AH34:AH65" si="20">IF(AND(U34&gt;0,Y34=0),U34,"")</f>
        <v/>
      </c>
      <c r="AI34" s="35" t="str">
        <f t="shared" ref="AI34:AI65" si="21">IF(AND(V34&gt;0,Z34=0),V34,"")</f>
        <v/>
      </c>
      <c r="AJ34" s="35"/>
      <c r="AK34" s="35" t="str">
        <f t="array" ref="AK34">_xlfn.IFNA(_xlfn.IFS(AND($S34=1,W34=1),"Same",AND($S34=1,W34&lt;&gt;1),"Diff",AND($S34&lt;&gt;1,W34=1),"Diff"),"")</f>
        <v/>
      </c>
      <c r="AL34" s="35" t="str">
        <f t="array" ref="AL34">_xlfn.IFNA(_xlfn.IFS(AND($T34=1,X34=1),"Same",AND($T34=1,X34&lt;&gt;1),"Diff",AND($T34&lt;&gt;1,X34=1),"Diff"),"")</f>
        <v>Same</v>
      </c>
      <c r="AM34" s="35" t="str">
        <f t="array" ref="AM34">_xlfn.IFNA(_xlfn.IFS(AND($U34=1,Y34=1),"Same",AND($U34=1,Y34&lt;&gt;1),"Diff",AND($U34&lt;&gt;1,Y34=1),"Diff"),"")</f>
        <v/>
      </c>
      <c r="AN34" s="35" t="str">
        <f t="array" ref="AN34">_xlfn.IFNA(_xlfn.IFS(AND($V34=1,Z34=1),"Same",AND($V34=1,Z34&lt;&gt;1),"Diff",AND($V34&lt;&gt;1,Z34=1),"Diff"),"")</f>
        <v/>
      </c>
      <c r="AP34" s="29" t="str">
        <f t="array" ref="AP34">_xlfn.IFNA(_xlfn.IFS(AND(S34=1,W34&lt;&gt;1),"Removed",AND(S34&lt;&gt;1,W34=1),"Added"),"")</f>
        <v/>
      </c>
      <c r="AQ34" s="29" t="str">
        <f t="array" ref="AQ34">_xlfn.IFNA(_xlfn.IFS(AND(T34=1,X34&lt;&gt;1),"Removed",AND(T34&lt;&gt;1,X34=1),"Added"),"")</f>
        <v/>
      </c>
      <c r="AR34" s="29" t="str">
        <f t="array" ref="AR34">_xlfn.IFNA(_xlfn.IFS(AND(U34=1,Y34&lt;&gt;1),"Removed",AND(U34&lt;&gt;1,Y34=1),"Added"),"")</f>
        <v/>
      </c>
      <c r="AS34" s="29" t="str">
        <f t="array" ref="AS34">_xlfn.IFNA(_xlfn.IFS(AND(V34=1,Z34&lt;&gt;1),"Removed",AND(V34&lt;&gt;1,Z34=1),"Added"),"")</f>
        <v/>
      </c>
      <c r="AU34" s="29">
        <f t="shared" ref="AU34:AU65" si="22">COUNTIF(S34:V34,1)</f>
        <v>1</v>
      </c>
      <c r="AW34" s="29">
        <f t="array" ref="AW34">_xlfn.IFS($B34=0,0,MAX(B34)=MAX($B34,$E34,$H34,$K34,$M34),1,MAX($B34)&lt;MAX($B34,$E34,$H34,$K34,$M34),2)</f>
        <v>0</v>
      </c>
      <c r="AX34" s="29">
        <f t="array" ref="AX34">_xlfn.IFS(E34=0,0,MAX(E34)=MAX($B34,$E34,$H34,$K34,$M34),1,MAX(E34)&lt;MAX($B34,$E34,$H34,$K34,$M34),2)</f>
        <v>1</v>
      </c>
      <c r="AY34" s="29">
        <f t="array" ref="AY34">_xlfn.IFS(SUM(H34,K34)=0,0,MAX(H34,K34)=MAX($B34,$E34,$H34,$K34,$M34),1,MAX(H34,K34)&lt;MAX($B34,$E34,$H34,$K34,$M34),2)</f>
        <v>2</v>
      </c>
      <c r="AZ34" s="29">
        <f t="array" ref="AZ34">_xlfn.IFS(M34=0,0,MAX(M34)=MAX($B34,$E34,$H34,$K34,$M34),1,MAX(M34)&lt;MAX($B34,$E34,$H34,$K34,$M34),2)</f>
        <v>0</v>
      </c>
      <c r="BB34" s="29" t="str">
        <f t="shared" si="10"/>
        <v/>
      </c>
      <c r="BC34" s="29" t="str">
        <f t="shared" si="13"/>
        <v/>
      </c>
      <c r="BD34" s="29" t="str">
        <f t="shared" si="11"/>
        <v/>
      </c>
      <c r="BE34" s="29" t="str">
        <f t="shared" si="12"/>
        <v/>
      </c>
    </row>
    <row r="35" spans="1:57" s="29" customFormat="1" x14ac:dyDescent="0.2">
      <c r="A35" s="35" t="s">
        <v>39</v>
      </c>
      <c r="B35" s="7">
        <v>0</v>
      </c>
      <c r="C35" s="8">
        <v>81.09035992782168</v>
      </c>
      <c r="D35" s="8">
        <v>54.800087810232505</v>
      </c>
      <c r="E35" s="8">
        <v>73.865508558966525</v>
      </c>
      <c r="F35" s="8">
        <v>72.168972464261685</v>
      </c>
      <c r="G35" s="8">
        <v>38.689274335440743</v>
      </c>
      <c r="H35" s="8">
        <v>0</v>
      </c>
      <c r="I35" s="8">
        <v>0</v>
      </c>
      <c r="J35" s="8">
        <v>0</v>
      </c>
      <c r="K35" s="8">
        <v>10.982504351858653</v>
      </c>
      <c r="L35" s="8">
        <v>0</v>
      </c>
      <c r="M35" s="8">
        <v>3.7430443081157665</v>
      </c>
      <c r="N35" s="34"/>
      <c r="O35" s="69" t="str">
        <f>VLOOKUP($A35,GtoPdb!$A:$BB,MATCH(O$1,GtoPdb!$A$1:$BB$1,0),FALSE)</f>
        <v>c</v>
      </c>
      <c r="P35" s="29" t="str">
        <f>VLOOKUP($A35,GtoPdb!$A:$BB,MATCH(P$1,GtoPdb!$A$1:$BB$1,0),FALSE)</f>
        <v>c</v>
      </c>
      <c r="Q35" s="29" t="str">
        <f>VLOOKUP($A35,GtoPdb!$A:$BB,MATCH(Q$1,GtoPdb!$A$1:$BB$1,0),FALSE)</f>
        <v>nc</v>
      </c>
      <c r="R35" s="29" t="str">
        <f>VLOOKUP($A35,GtoPdb!$A:$BB,MATCH(R$1,GtoPdb!$A$1:$BB$1,0),FALSE)</f>
        <v>nc</v>
      </c>
      <c r="S35" s="69">
        <f>VLOOKUP($A35,GtoPdb!$A:$BB,MATCH(S$1,GtoPdb!$A$1:$BB$1,0),FALSE)</f>
        <v>2</v>
      </c>
      <c r="T35" s="29">
        <f>VLOOKUP($A35,GtoPdb!$A:$BB,MATCH(T$1,GtoPdb!$A$1:$BB$1,0),FALSE)</f>
        <v>1</v>
      </c>
      <c r="U35" s="29">
        <f>VLOOKUP($A35,GtoPdb!$A:$BB,MATCH(U$1,GtoPdb!$A$1:$BB$1,0),FALSE)</f>
        <v>0</v>
      </c>
      <c r="V35" s="29">
        <f>VLOOKUP($A35,GtoPdb!$A:$BB,MATCH(V$1,GtoPdb!$A$1:$BB$1,0),FALSE)</f>
        <v>0</v>
      </c>
      <c r="W35" s="69">
        <f t="array" ref="W35">_xlfn.IFS($B35=0,0,MAX(B35)=MAX($B35:$M35),1,MAX(B35)&lt;MAX($B35:$M35),2)</f>
        <v>0</v>
      </c>
      <c r="X35" s="29">
        <f t="array" ref="X35">_xlfn.IFS(SUM($C35:$G35)=0,0,MAX(C35:G35)=MAX($B35:$M35),1,MAX(C35:G35)&lt;MAX($B35:$M35),2)</f>
        <v>1</v>
      </c>
      <c r="Y35" s="29">
        <f t="array" ref="Y35">_xlfn.IFS(SUM($H35:$K35)=0,0,MAX(H35:K35)=MAX($B35:$M35),1,MAX(H35:K35)&lt;MAX($B35:$M35),2)</f>
        <v>2</v>
      </c>
      <c r="Z35" s="29">
        <f t="array" ref="Z35">_xlfn.IFS(SUM($L35:$M35)=0,0,MAX(L35:M35)=MAX($B35:$M35),1,MAX(L35:M35)&lt;MAX($B35:$M35),2)</f>
        <v>2</v>
      </c>
      <c r="AA35" s="35" t="str">
        <f t="shared" si="14"/>
        <v>Diff</v>
      </c>
      <c r="AB35" s="35" t="str">
        <f t="shared" si="15"/>
        <v>Same</v>
      </c>
      <c r="AC35" s="35" t="str">
        <f t="shared" si="16"/>
        <v>Diff</v>
      </c>
      <c r="AD35" s="35" t="str">
        <f t="shared" si="17"/>
        <v>Diff</v>
      </c>
      <c r="AF35" s="35">
        <f t="shared" si="18"/>
        <v>2</v>
      </c>
      <c r="AG35" s="35" t="str">
        <f t="shared" si="19"/>
        <v/>
      </c>
      <c r="AH35" s="35" t="str">
        <f t="shared" si="20"/>
        <v/>
      </c>
      <c r="AI35" s="35" t="str">
        <f t="shared" si="21"/>
        <v/>
      </c>
      <c r="AJ35" s="35"/>
      <c r="AK35" s="35" t="str">
        <f t="array" ref="AK35">_xlfn.IFNA(_xlfn.IFS(AND($S35=1,W35=1),"Same",AND($S35=1,W35&lt;&gt;1),"Diff",AND($S35&lt;&gt;1,W35=1),"Diff"),"")</f>
        <v/>
      </c>
      <c r="AL35" s="35" t="str">
        <f t="array" ref="AL35">_xlfn.IFNA(_xlfn.IFS(AND($T35=1,X35=1),"Same",AND($T35=1,X35&lt;&gt;1),"Diff",AND($T35&lt;&gt;1,X35=1),"Diff"),"")</f>
        <v>Same</v>
      </c>
      <c r="AM35" s="35" t="str">
        <f t="array" ref="AM35">_xlfn.IFNA(_xlfn.IFS(AND($U35=1,Y35=1),"Same",AND($U35=1,Y35&lt;&gt;1),"Diff",AND($U35&lt;&gt;1,Y35=1),"Diff"),"")</f>
        <v/>
      </c>
      <c r="AN35" s="35" t="str">
        <f t="array" ref="AN35">_xlfn.IFNA(_xlfn.IFS(AND($V35=1,Z35=1),"Same",AND($V35=1,Z35&lt;&gt;1),"Diff",AND($V35&lt;&gt;1,Z35=1),"Diff"),"")</f>
        <v/>
      </c>
      <c r="AP35" s="29" t="str">
        <f t="array" ref="AP35">_xlfn.IFNA(_xlfn.IFS(AND(S35=1,W35&lt;&gt;1),"Removed",AND(S35&lt;&gt;1,W35=1),"Added"),"")</f>
        <v/>
      </c>
      <c r="AQ35" s="29" t="str">
        <f t="array" ref="AQ35">_xlfn.IFNA(_xlfn.IFS(AND(T35=1,X35&lt;&gt;1),"Removed",AND(T35&lt;&gt;1,X35=1),"Added"),"")</f>
        <v/>
      </c>
      <c r="AR35" s="29" t="str">
        <f t="array" ref="AR35">_xlfn.IFNA(_xlfn.IFS(AND(U35=1,Y35&lt;&gt;1),"Removed",AND(U35&lt;&gt;1,Y35=1),"Added"),"")</f>
        <v/>
      </c>
      <c r="AS35" s="29" t="str">
        <f t="array" ref="AS35">_xlfn.IFNA(_xlfn.IFS(AND(V35=1,Z35&lt;&gt;1),"Removed",AND(V35&lt;&gt;1,Z35=1),"Added"),"")</f>
        <v/>
      </c>
      <c r="AU35" s="29">
        <f t="shared" si="22"/>
        <v>1</v>
      </c>
      <c r="AW35" s="29">
        <f t="array" ref="AW35">_xlfn.IFS($B35=0,0,MAX(B35)=MAX($B35,$E35,$H35,$K35,$M35),1,MAX($B35)&lt;MAX($B35,$E35,$H35,$K35,$M35),2)</f>
        <v>0</v>
      </c>
      <c r="AX35" s="29">
        <f t="array" ref="AX35">_xlfn.IFS(E35=0,0,MAX(E35)=MAX($B35,$E35,$H35,$K35,$M35),1,MAX(E35)&lt;MAX($B35,$E35,$H35,$K35,$M35),2)</f>
        <v>1</v>
      </c>
      <c r="AY35" s="29">
        <f t="array" ref="AY35">_xlfn.IFS(SUM(H35,K35)=0,0,MAX(H35,K35)=MAX($B35,$E35,$H35,$K35,$M35),1,MAX(H35,K35)&lt;MAX($B35,$E35,$H35,$K35,$M35),2)</f>
        <v>2</v>
      </c>
      <c r="AZ35" s="29">
        <f t="array" ref="AZ35">_xlfn.IFS(M35=0,0,MAX(M35)=MAX($B35,$E35,$H35,$K35,$M35),1,MAX(M35)&lt;MAX($B35,$E35,$H35,$K35,$M35),2)</f>
        <v>2</v>
      </c>
      <c r="BB35" s="29" t="str">
        <f t="shared" si="10"/>
        <v/>
      </c>
      <c r="BC35" s="29" t="str">
        <f t="shared" si="13"/>
        <v/>
      </c>
      <c r="BD35" s="29" t="str">
        <f t="shared" si="11"/>
        <v/>
      </c>
      <c r="BE35" s="29" t="str">
        <f t="shared" si="12"/>
        <v/>
      </c>
    </row>
    <row r="36" spans="1:57" s="29" customFormat="1" x14ac:dyDescent="0.2">
      <c r="A36" s="35" t="s">
        <v>16</v>
      </c>
      <c r="B36" s="7">
        <v>0</v>
      </c>
      <c r="C36" s="8">
        <v>18.201859443906347</v>
      </c>
      <c r="D36" s="8">
        <v>22.399900837194487</v>
      </c>
      <c r="E36" s="8">
        <v>22.330601148232059</v>
      </c>
      <c r="F36" s="8">
        <v>23.881002808719629</v>
      </c>
      <c r="G36" s="8">
        <v>37.001992797926079</v>
      </c>
      <c r="H36" s="8">
        <v>0</v>
      </c>
      <c r="I36" s="8">
        <v>0</v>
      </c>
      <c r="J36" s="8">
        <v>0</v>
      </c>
      <c r="K36" s="8">
        <v>10.860111467781078</v>
      </c>
      <c r="L36" s="8">
        <v>0</v>
      </c>
      <c r="M36" s="8">
        <v>0</v>
      </c>
      <c r="N36" s="34"/>
      <c r="O36" s="69" t="str">
        <f>VLOOKUP($A36,GtoPdb!$A:$BB,MATCH(O$1,GtoPdb!$A$1:$BB$1,0),FALSE)</f>
        <v>nc</v>
      </c>
      <c r="P36" s="29" t="str">
        <f>VLOOKUP($A36,GtoPdb!$A:$BB,MATCH(P$1,GtoPdb!$A$1:$BB$1,0),FALSE)</f>
        <v>c</v>
      </c>
      <c r="Q36" s="29" t="str">
        <f>VLOOKUP($A36,GtoPdb!$A:$BB,MATCH(Q$1,GtoPdb!$A$1:$BB$1,0),FALSE)</f>
        <v>nc</v>
      </c>
      <c r="R36" s="29" t="str">
        <f>VLOOKUP($A36,GtoPdb!$A:$BB,MATCH(R$1,GtoPdb!$A$1:$BB$1,0),FALSE)</f>
        <v>nc</v>
      </c>
      <c r="S36" s="69">
        <f>VLOOKUP($A36,GtoPdb!$A:$BB,MATCH(S$1,GtoPdb!$A$1:$BB$1,0),FALSE)</f>
        <v>0</v>
      </c>
      <c r="T36" s="29">
        <f>VLOOKUP($A36,GtoPdb!$A:$BB,MATCH(T$1,GtoPdb!$A$1:$BB$1,0),FALSE)</f>
        <v>1</v>
      </c>
      <c r="U36" s="29">
        <f>VLOOKUP($A36,GtoPdb!$A:$BB,MATCH(U$1,GtoPdb!$A$1:$BB$1,0),FALSE)</f>
        <v>0</v>
      </c>
      <c r="V36" s="29">
        <f>VLOOKUP($A36,GtoPdb!$A:$BB,MATCH(V$1,GtoPdb!$A$1:$BB$1,0),FALSE)</f>
        <v>0</v>
      </c>
      <c r="W36" s="69">
        <f t="array" ref="W36">_xlfn.IFS($B36=0,0,MAX(B36)=MAX($B36:$M36),1,MAX(B36)&lt;MAX($B36:$M36),2)</f>
        <v>0</v>
      </c>
      <c r="X36" s="29">
        <f t="array" ref="X36">_xlfn.IFS(SUM($C36:$G36)=0,0,MAX(C36:G36)=MAX($B36:$M36),1,MAX(C36:G36)&lt;MAX($B36:$M36),2)</f>
        <v>1</v>
      </c>
      <c r="Y36" s="29">
        <f t="array" ref="Y36">_xlfn.IFS(SUM($H36:$K36)=0,0,MAX(H36:K36)=MAX($B36:$M36),1,MAX(H36:K36)&lt;MAX($B36:$M36),2)</f>
        <v>2</v>
      </c>
      <c r="Z36" s="29">
        <f t="array" ref="Z36">_xlfn.IFS(SUM($L36:$M36)=0,0,MAX(L36:M36)=MAX($B36:$M36),1,MAX(L36:M36)&lt;MAX($B36:$M36),2)</f>
        <v>0</v>
      </c>
      <c r="AA36" s="35" t="str">
        <f t="shared" si="14"/>
        <v>Same</v>
      </c>
      <c r="AB36" s="35" t="str">
        <f t="shared" si="15"/>
        <v>Same</v>
      </c>
      <c r="AC36" s="35" t="str">
        <f t="shared" si="16"/>
        <v>Diff</v>
      </c>
      <c r="AD36" s="35" t="str">
        <f t="shared" si="17"/>
        <v>Same</v>
      </c>
      <c r="AF36" s="35" t="str">
        <f t="shared" si="18"/>
        <v/>
      </c>
      <c r="AG36" s="35" t="str">
        <f t="shared" si="19"/>
        <v/>
      </c>
      <c r="AH36" s="35" t="str">
        <f t="shared" si="20"/>
        <v/>
      </c>
      <c r="AI36" s="35" t="str">
        <f t="shared" si="21"/>
        <v/>
      </c>
      <c r="AJ36" s="35"/>
      <c r="AK36" s="35" t="str">
        <f t="array" ref="AK36">_xlfn.IFNA(_xlfn.IFS(AND($S36=1,W36=1),"Same",AND($S36=1,W36&lt;&gt;1),"Diff",AND($S36&lt;&gt;1,W36=1),"Diff"),"")</f>
        <v/>
      </c>
      <c r="AL36" s="35" t="str">
        <f t="array" ref="AL36">_xlfn.IFNA(_xlfn.IFS(AND($T36=1,X36=1),"Same",AND($T36=1,X36&lt;&gt;1),"Diff",AND($T36&lt;&gt;1,X36=1),"Diff"),"")</f>
        <v>Same</v>
      </c>
      <c r="AM36" s="35" t="str">
        <f t="array" ref="AM36">_xlfn.IFNA(_xlfn.IFS(AND($U36=1,Y36=1),"Same",AND($U36=1,Y36&lt;&gt;1),"Diff",AND($U36&lt;&gt;1,Y36=1),"Diff"),"")</f>
        <v/>
      </c>
      <c r="AN36" s="35" t="str">
        <f t="array" ref="AN36">_xlfn.IFNA(_xlfn.IFS(AND($V36=1,Z36=1),"Same",AND($V36=1,Z36&lt;&gt;1),"Diff",AND($V36&lt;&gt;1,Z36=1),"Diff"),"")</f>
        <v/>
      </c>
      <c r="AP36" s="29" t="str">
        <f t="array" ref="AP36">_xlfn.IFNA(_xlfn.IFS(AND(S36=1,W36&lt;&gt;1),"Removed",AND(S36&lt;&gt;1,W36=1),"Added"),"")</f>
        <v/>
      </c>
      <c r="AQ36" s="29" t="str">
        <f t="array" ref="AQ36">_xlfn.IFNA(_xlfn.IFS(AND(T36=1,X36&lt;&gt;1),"Removed",AND(T36&lt;&gt;1,X36=1),"Added"),"")</f>
        <v/>
      </c>
      <c r="AR36" s="29" t="str">
        <f t="array" ref="AR36">_xlfn.IFNA(_xlfn.IFS(AND(U36=1,Y36&lt;&gt;1),"Removed",AND(U36&lt;&gt;1,Y36=1),"Added"),"")</f>
        <v/>
      </c>
      <c r="AS36" s="29" t="str">
        <f t="array" ref="AS36">_xlfn.IFNA(_xlfn.IFS(AND(V36=1,Z36&lt;&gt;1),"Removed",AND(V36&lt;&gt;1,Z36=1),"Added"),"")</f>
        <v/>
      </c>
      <c r="AU36" s="29">
        <f t="shared" si="22"/>
        <v>1</v>
      </c>
      <c r="AW36" s="29">
        <f t="array" ref="AW36">_xlfn.IFS($B36=0,0,MAX(B36)=MAX($B36,$E36,$H36,$K36,$M36),1,MAX($B36)&lt;MAX($B36,$E36,$H36,$K36,$M36),2)</f>
        <v>0</v>
      </c>
      <c r="AX36" s="29">
        <f t="array" ref="AX36">_xlfn.IFS(E36=0,0,MAX(E36)=MAX($B36,$E36,$H36,$K36,$M36),1,MAX(E36)&lt;MAX($B36,$E36,$H36,$K36,$M36),2)</f>
        <v>1</v>
      </c>
      <c r="AY36" s="29">
        <f t="array" ref="AY36">_xlfn.IFS(SUM(H36,K36)=0,0,MAX(H36,K36)=MAX($B36,$E36,$H36,$K36,$M36),1,MAX(H36,K36)&lt;MAX($B36,$E36,$H36,$K36,$M36),2)</f>
        <v>2</v>
      </c>
      <c r="AZ36" s="29">
        <f t="array" ref="AZ36">_xlfn.IFS(M36=0,0,MAX(M36)=MAX($B36,$E36,$H36,$K36,$M36),1,MAX(M36)&lt;MAX($B36,$E36,$H36,$K36,$M36),2)</f>
        <v>0</v>
      </c>
      <c r="BB36" s="29" t="str">
        <f t="shared" si="10"/>
        <v/>
      </c>
      <c r="BC36" s="29" t="str">
        <f t="shared" si="13"/>
        <v/>
      </c>
      <c r="BD36" s="29" t="str">
        <f t="shared" si="11"/>
        <v/>
      </c>
      <c r="BE36" s="29" t="str">
        <f t="shared" si="12"/>
        <v/>
      </c>
    </row>
    <row r="37" spans="1:57" s="29" customFormat="1" x14ac:dyDescent="0.2">
      <c r="A37" s="35" t="s">
        <v>21</v>
      </c>
      <c r="B37" s="7">
        <v>0</v>
      </c>
      <c r="C37" s="8">
        <v>0</v>
      </c>
      <c r="D37" s="8">
        <v>0</v>
      </c>
      <c r="E37" s="8">
        <v>0</v>
      </c>
      <c r="F37" s="8">
        <v>12.30516325368966</v>
      </c>
      <c r="G37" s="8">
        <v>22.205760614247708</v>
      </c>
      <c r="H37" s="8">
        <v>23.56794669901856</v>
      </c>
      <c r="I37" s="8">
        <v>22.580231822903016</v>
      </c>
      <c r="J37" s="8">
        <v>24.668072344569641</v>
      </c>
      <c r="K37" s="8">
        <v>10.249125187885619</v>
      </c>
      <c r="L37" s="8">
        <v>0</v>
      </c>
      <c r="M37" s="8">
        <v>0</v>
      </c>
      <c r="N37" s="34"/>
      <c r="O37" s="69" t="str">
        <f>VLOOKUP($A37,GtoPdb!$A:$BB,MATCH(O$1,GtoPdb!$A$1:$BB$1,0),FALSE)</f>
        <v>nc</v>
      </c>
      <c r="P37" s="29" t="str">
        <f>VLOOKUP($A37,GtoPdb!$A:$BB,MATCH(P$1,GtoPdb!$A$1:$BB$1,0),FALSE)</f>
        <v>nc</v>
      </c>
      <c r="Q37" s="29" t="str">
        <f>VLOOKUP($A37,GtoPdb!$A:$BB,MATCH(Q$1,GtoPdb!$A$1:$BB$1,0),FALSE)</f>
        <v>c</v>
      </c>
      <c r="R37" s="29" t="str">
        <f>VLOOKUP($A37,GtoPdb!$A:$BB,MATCH(R$1,GtoPdb!$A$1:$BB$1,0),FALSE)</f>
        <v>nc</v>
      </c>
      <c r="S37" s="69">
        <f>VLOOKUP($A37,GtoPdb!$A:$BB,MATCH(S$1,GtoPdb!$A$1:$BB$1,0),FALSE)</f>
        <v>0</v>
      </c>
      <c r="T37" s="29">
        <f>VLOOKUP($A37,GtoPdb!$A:$BB,MATCH(T$1,GtoPdb!$A$1:$BB$1,0),FALSE)</f>
        <v>0</v>
      </c>
      <c r="U37" s="29">
        <f>VLOOKUP($A37,GtoPdb!$A:$BB,MATCH(U$1,GtoPdb!$A$1:$BB$1,0),FALSE)</f>
        <v>1</v>
      </c>
      <c r="V37" s="29">
        <f>VLOOKUP($A37,GtoPdb!$A:$BB,MATCH(V$1,GtoPdb!$A$1:$BB$1,0),FALSE)</f>
        <v>0</v>
      </c>
      <c r="W37" s="69">
        <f t="array" ref="W37">_xlfn.IFS($B37=0,0,MAX(B37)=MAX($B37:$M37),1,MAX(B37)&lt;MAX($B37:$M37),2)</f>
        <v>0</v>
      </c>
      <c r="X37" s="29">
        <f t="array" ref="X37">_xlfn.IFS(SUM($C37:$G37)=0,0,MAX(C37:G37)=MAX($B37:$M37),1,MAX(C37:G37)&lt;MAX($B37:$M37),2)</f>
        <v>2</v>
      </c>
      <c r="Y37" s="29">
        <f t="array" ref="Y37">_xlfn.IFS(SUM($H37:$K37)=0,0,MAX(H37:K37)=MAX($B37:$M37),1,MAX(H37:K37)&lt;MAX($B37:$M37),2)</f>
        <v>1</v>
      </c>
      <c r="Z37" s="29">
        <f t="array" ref="Z37">_xlfn.IFS(SUM($L37:$M37)=0,0,MAX(L37:M37)=MAX($B37:$M37),1,MAX(L37:M37)&lt;MAX($B37:$M37),2)</f>
        <v>0</v>
      </c>
      <c r="AA37" s="35" t="str">
        <f t="shared" si="14"/>
        <v>Same</v>
      </c>
      <c r="AB37" s="35" t="str">
        <f t="shared" si="15"/>
        <v>Diff</v>
      </c>
      <c r="AC37" s="35" t="str">
        <f t="shared" si="16"/>
        <v>Same</v>
      </c>
      <c r="AD37" s="35" t="str">
        <f t="shared" si="17"/>
        <v>Same</v>
      </c>
      <c r="AF37" s="35" t="str">
        <f t="shared" si="18"/>
        <v/>
      </c>
      <c r="AG37" s="35" t="str">
        <f t="shared" si="19"/>
        <v/>
      </c>
      <c r="AH37" s="35" t="str">
        <f t="shared" si="20"/>
        <v/>
      </c>
      <c r="AI37" s="35" t="str">
        <f t="shared" si="21"/>
        <v/>
      </c>
      <c r="AJ37" s="35"/>
      <c r="AK37" s="35" t="str">
        <f t="array" ref="AK37">_xlfn.IFNA(_xlfn.IFS(AND($S37=1,W37=1),"Same",AND($S37=1,W37&lt;&gt;1),"Diff",AND($S37&lt;&gt;1,W37=1),"Diff"),"")</f>
        <v/>
      </c>
      <c r="AL37" s="35" t="str">
        <f t="array" ref="AL37">_xlfn.IFNA(_xlfn.IFS(AND($T37=1,X37=1),"Same",AND($T37=1,X37&lt;&gt;1),"Diff",AND($T37&lt;&gt;1,X37=1),"Diff"),"")</f>
        <v/>
      </c>
      <c r="AM37" s="35" t="str">
        <f t="array" ref="AM37">_xlfn.IFNA(_xlfn.IFS(AND($U37=1,Y37=1),"Same",AND($U37=1,Y37&lt;&gt;1),"Diff",AND($U37&lt;&gt;1,Y37=1),"Diff"),"")</f>
        <v>Same</v>
      </c>
      <c r="AN37" s="35" t="str">
        <f t="array" ref="AN37">_xlfn.IFNA(_xlfn.IFS(AND($V37=1,Z37=1),"Same",AND($V37=1,Z37&lt;&gt;1),"Diff",AND($V37&lt;&gt;1,Z37=1),"Diff"),"")</f>
        <v/>
      </c>
      <c r="AP37" s="29" t="str">
        <f t="array" ref="AP37">_xlfn.IFNA(_xlfn.IFS(AND(S37=1,W37&lt;&gt;1),"Removed",AND(S37&lt;&gt;1,W37=1),"Added"),"")</f>
        <v/>
      </c>
      <c r="AQ37" s="29" t="str">
        <f t="array" ref="AQ37">_xlfn.IFNA(_xlfn.IFS(AND(T37=1,X37&lt;&gt;1),"Removed",AND(T37&lt;&gt;1,X37=1),"Added"),"")</f>
        <v/>
      </c>
      <c r="AR37" s="29" t="str">
        <f t="array" ref="AR37">_xlfn.IFNA(_xlfn.IFS(AND(U37=1,Y37&lt;&gt;1),"Removed",AND(U37&lt;&gt;1,Y37=1),"Added"),"")</f>
        <v/>
      </c>
      <c r="AS37" s="29" t="str">
        <f t="array" ref="AS37">_xlfn.IFNA(_xlfn.IFS(AND(V37=1,Z37&lt;&gt;1),"Removed",AND(V37&lt;&gt;1,Z37=1),"Added"),"")</f>
        <v/>
      </c>
      <c r="AU37" s="29">
        <f t="shared" si="22"/>
        <v>1</v>
      </c>
      <c r="AW37" s="29">
        <f t="array" ref="AW37">_xlfn.IFS($B37=0,0,MAX(B37)=MAX($B37,$E37,$H37,$K37,$M37),1,MAX($B37)&lt;MAX($B37,$E37,$H37,$K37,$M37),2)</f>
        <v>0</v>
      </c>
      <c r="AX37" s="29">
        <f t="array" ref="AX37">_xlfn.IFS(E37=0,0,MAX(E37)=MAX($B37,$E37,$H37,$K37,$M37),1,MAX(E37)&lt;MAX($B37,$E37,$H37,$K37,$M37),2)</f>
        <v>0</v>
      </c>
      <c r="AY37" s="29">
        <f t="array" ref="AY37">_xlfn.IFS(SUM(H37,K37)=0,0,MAX(H37,K37)=MAX($B37,$E37,$H37,$K37,$M37),1,MAX(H37,K37)&lt;MAX($B37,$E37,$H37,$K37,$M37),2)</f>
        <v>1</v>
      </c>
      <c r="AZ37" s="29">
        <f t="array" ref="AZ37">_xlfn.IFS(M37=0,0,MAX(M37)=MAX($B37,$E37,$H37,$K37,$M37),1,MAX(M37)&lt;MAX($B37,$E37,$H37,$K37,$M37),2)</f>
        <v>0</v>
      </c>
      <c r="BB37" s="29" t="str">
        <f t="shared" si="10"/>
        <v/>
      </c>
      <c r="BC37" s="29" t="str">
        <f t="shared" si="13"/>
        <v/>
      </c>
      <c r="BD37" s="29" t="str">
        <f t="shared" si="11"/>
        <v/>
      </c>
      <c r="BE37" s="29" t="str">
        <f t="shared" si="12"/>
        <v/>
      </c>
    </row>
    <row r="38" spans="1:57" s="29" customFormat="1" x14ac:dyDescent="0.2">
      <c r="A38" s="35" t="s">
        <v>204</v>
      </c>
      <c r="B38" s="7">
        <v>70.362679291907341</v>
      </c>
      <c r="C38" s="8">
        <v>0</v>
      </c>
      <c r="D38" s="8">
        <v>0</v>
      </c>
      <c r="E38" s="8">
        <v>0</v>
      </c>
      <c r="F38" s="8">
        <v>0</v>
      </c>
      <c r="G38" s="8">
        <v>7.5638763321284292</v>
      </c>
      <c r="H38" s="8">
        <v>0</v>
      </c>
      <c r="I38" s="8">
        <v>0</v>
      </c>
      <c r="J38" s="8">
        <v>0</v>
      </c>
      <c r="K38" s="8">
        <v>7.5801269458630989</v>
      </c>
      <c r="L38" s="8">
        <v>37.36206156408727</v>
      </c>
      <c r="M38" s="8">
        <v>0</v>
      </c>
      <c r="N38" s="34"/>
      <c r="O38" s="69" t="str">
        <f>VLOOKUP($A38,GtoPdb!$A:$BB,MATCH(O$1,GtoPdb!$A$1:$BB$1,0),FALSE)</f>
        <v>c</v>
      </c>
      <c r="P38" s="29" t="str">
        <f>VLOOKUP($A38,GtoPdb!$A:$BB,MATCH(P$1,GtoPdb!$A$1:$BB$1,0),FALSE)</f>
        <v>nc</v>
      </c>
      <c r="Q38" s="29" t="str">
        <f>VLOOKUP($A38,GtoPdb!$A:$BB,MATCH(Q$1,GtoPdb!$A$1:$BB$1,0),FALSE)</f>
        <v>nc</v>
      </c>
      <c r="R38" s="29" t="str">
        <f>VLOOKUP($A38,GtoPdb!$A:$BB,MATCH(R$1,GtoPdb!$A$1:$BB$1,0),FALSE)</f>
        <v>nc</v>
      </c>
      <c r="S38" s="69">
        <f>VLOOKUP($A38,GtoPdb!$A:$BB,MATCH(S$1,GtoPdb!$A$1:$BB$1,0),FALSE)</f>
        <v>1</v>
      </c>
      <c r="T38" s="29">
        <f>VLOOKUP($A38,GtoPdb!$A:$BB,MATCH(T$1,GtoPdb!$A$1:$BB$1,0),FALSE)</f>
        <v>0</v>
      </c>
      <c r="U38" s="29">
        <f>VLOOKUP($A38,GtoPdb!$A:$BB,MATCH(U$1,GtoPdb!$A$1:$BB$1,0),FALSE)</f>
        <v>0</v>
      </c>
      <c r="V38" s="29">
        <f>VLOOKUP($A38,GtoPdb!$A:$BB,MATCH(V$1,GtoPdb!$A$1:$BB$1,0),FALSE)</f>
        <v>0</v>
      </c>
      <c r="W38" s="69">
        <f t="array" ref="W38">_xlfn.IFS($B38=0,0,MAX(B38)=MAX($B38:$M38),1,MAX(B38)&lt;MAX($B38:$M38),2)</f>
        <v>1</v>
      </c>
      <c r="X38" s="29">
        <f t="array" ref="X38">_xlfn.IFS(SUM($C38:$G38)=0,0,MAX(C38:G38)=MAX($B38:$M38),1,MAX(C38:G38)&lt;MAX($B38:$M38),2)</f>
        <v>2</v>
      </c>
      <c r="Y38" s="29">
        <f t="array" ref="Y38">_xlfn.IFS(SUM($H38:$K38)=0,0,MAX(H38:K38)=MAX($B38:$M38),1,MAX(H38:K38)&lt;MAX($B38:$M38),2)</f>
        <v>2</v>
      </c>
      <c r="Z38" s="29">
        <f t="array" ref="Z38">_xlfn.IFS(SUM($L38:$M38)=0,0,MAX(L38:M38)=MAX($B38:$M38),1,MAX(L38:M38)&lt;MAX($B38:$M38),2)</f>
        <v>2</v>
      </c>
      <c r="AA38" s="35" t="str">
        <f t="shared" si="14"/>
        <v>Same</v>
      </c>
      <c r="AB38" s="35" t="str">
        <f t="shared" si="15"/>
        <v>Diff</v>
      </c>
      <c r="AC38" s="35" t="str">
        <f t="shared" si="16"/>
        <v>Diff</v>
      </c>
      <c r="AD38" s="35" t="str">
        <f t="shared" si="17"/>
        <v>Diff</v>
      </c>
      <c r="AF38" s="35" t="str">
        <f t="shared" si="18"/>
        <v/>
      </c>
      <c r="AG38" s="35" t="str">
        <f t="shared" si="19"/>
        <v/>
      </c>
      <c r="AH38" s="35" t="str">
        <f t="shared" si="20"/>
        <v/>
      </c>
      <c r="AI38" s="35" t="str">
        <f t="shared" si="21"/>
        <v/>
      </c>
      <c r="AJ38" s="35"/>
      <c r="AK38" s="35" t="str">
        <f t="array" ref="AK38">_xlfn.IFNA(_xlfn.IFS(AND($S38=1,W38=1),"Same",AND($S38=1,W38&lt;&gt;1),"Diff",AND($S38&lt;&gt;1,W38=1),"Diff"),"")</f>
        <v>Same</v>
      </c>
      <c r="AL38" s="35" t="str">
        <f t="array" ref="AL38">_xlfn.IFNA(_xlfn.IFS(AND($T38=1,X38=1),"Same",AND($T38=1,X38&lt;&gt;1),"Diff",AND($T38&lt;&gt;1,X38=1),"Diff"),"")</f>
        <v/>
      </c>
      <c r="AM38" s="35" t="str">
        <f t="array" ref="AM38">_xlfn.IFNA(_xlfn.IFS(AND($U38=1,Y38=1),"Same",AND($U38=1,Y38&lt;&gt;1),"Diff",AND($U38&lt;&gt;1,Y38=1),"Diff"),"")</f>
        <v/>
      </c>
      <c r="AN38" s="35" t="str">
        <f t="array" ref="AN38">_xlfn.IFNA(_xlfn.IFS(AND($V38=1,Z38=1),"Same",AND($V38=1,Z38&lt;&gt;1),"Diff",AND($V38&lt;&gt;1,Z38=1),"Diff"),"")</f>
        <v/>
      </c>
      <c r="AP38" s="29" t="str">
        <f t="array" ref="AP38">_xlfn.IFNA(_xlfn.IFS(AND(S38=1,W38&lt;&gt;1),"Removed",AND(S38&lt;&gt;1,W38=1),"Added"),"")</f>
        <v/>
      </c>
      <c r="AQ38" s="29" t="str">
        <f t="array" ref="AQ38">_xlfn.IFNA(_xlfn.IFS(AND(T38=1,X38&lt;&gt;1),"Removed",AND(T38&lt;&gt;1,X38=1),"Added"),"")</f>
        <v/>
      </c>
      <c r="AR38" s="29" t="str">
        <f t="array" ref="AR38">_xlfn.IFNA(_xlfn.IFS(AND(U38=1,Y38&lt;&gt;1),"Removed",AND(U38&lt;&gt;1,Y38=1),"Added"),"")</f>
        <v/>
      </c>
      <c r="AS38" s="29" t="str">
        <f t="array" ref="AS38">_xlfn.IFNA(_xlfn.IFS(AND(V38=1,Z38&lt;&gt;1),"Removed",AND(V38&lt;&gt;1,Z38=1),"Added"),"")</f>
        <v/>
      </c>
      <c r="AU38" s="29">
        <f t="shared" si="22"/>
        <v>1</v>
      </c>
      <c r="AW38" s="29">
        <f t="array" ref="AW38">_xlfn.IFS($B38=0,0,MAX(B38)=MAX($B38,$E38,$H38,$K38,$M38),1,MAX($B38)&lt;MAX($B38,$E38,$H38,$K38,$M38),2)</f>
        <v>1</v>
      </c>
      <c r="AX38" s="29">
        <f t="array" ref="AX38">_xlfn.IFS(E38=0,0,MAX(E38)=MAX($B38,$E38,$H38,$K38,$M38),1,MAX(E38)&lt;MAX($B38,$E38,$H38,$K38,$M38),2)</f>
        <v>0</v>
      </c>
      <c r="AY38" s="29">
        <f t="array" ref="AY38">_xlfn.IFS(SUM(H38,K38)=0,0,MAX(H38,K38)=MAX($B38,$E38,$H38,$K38,$M38),1,MAX(H38,K38)&lt;MAX($B38,$E38,$H38,$K38,$M38),2)</f>
        <v>2</v>
      </c>
      <c r="AZ38" s="29">
        <f t="array" ref="AZ38">_xlfn.IFS(M38=0,0,MAX(M38)=MAX($B38,$E38,$H38,$K38,$M38),1,MAX(M38)&lt;MAX($B38,$E38,$H38,$K38,$M38),2)</f>
        <v>0</v>
      </c>
      <c r="BB38" s="29" t="str">
        <f t="shared" si="10"/>
        <v/>
      </c>
      <c r="BC38" s="29" t="str">
        <f t="shared" si="13"/>
        <v/>
      </c>
      <c r="BD38" s="29" t="str">
        <f t="shared" si="11"/>
        <v/>
      </c>
      <c r="BE38" s="29" t="str">
        <f t="shared" si="12"/>
        <v/>
      </c>
    </row>
    <row r="39" spans="1:57" s="29" customFormat="1" x14ac:dyDescent="0.2">
      <c r="A39" s="35" t="s">
        <v>67</v>
      </c>
      <c r="B39" s="7">
        <v>0</v>
      </c>
      <c r="C39" s="8">
        <v>53.999388382003012</v>
      </c>
      <c r="D39" s="8">
        <v>46.743040898473467</v>
      </c>
      <c r="E39" s="8">
        <v>52.700535749781558</v>
      </c>
      <c r="F39" s="8">
        <v>61.266870861428437</v>
      </c>
      <c r="G39" s="8">
        <v>30.497820654598147</v>
      </c>
      <c r="H39" s="8">
        <v>0</v>
      </c>
      <c r="I39" s="8">
        <v>0</v>
      </c>
      <c r="J39" s="8">
        <v>0</v>
      </c>
      <c r="K39" s="8">
        <v>4.9920554258089265</v>
      </c>
      <c r="L39" s="8">
        <v>0</v>
      </c>
      <c r="M39" s="8">
        <v>0</v>
      </c>
      <c r="N39" s="34"/>
      <c r="O39" s="69" t="str">
        <f>VLOOKUP($A39,GtoPdb!$A:$BB,MATCH(O$1,GtoPdb!$A$1:$BB$1,0),FALSE)</f>
        <v>nc</v>
      </c>
      <c r="P39" s="29" t="str">
        <f>VLOOKUP($A39,GtoPdb!$A:$BB,MATCH(P$1,GtoPdb!$A$1:$BB$1,0),FALSE)</f>
        <v>c</v>
      </c>
      <c r="Q39" s="29" t="str">
        <f>VLOOKUP($A39,GtoPdb!$A:$BB,MATCH(Q$1,GtoPdb!$A$1:$BB$1,0),FALSE)</f>
        <v>nc</v>
      </c>
      <c r="R39" s="29" t="str">
        <f>VLOOKUP($A39,GtoPdb!$A:$BB,MATCH(R$1,GtoPdb!$A$1:$BB$1,0),FALSE)</f>
        <v>nc</v>
      </c>
      <c r="S39" s="69">
        <f>VLOOKUP($A39,GtoPdb!$A:$BB,MATCH(S$1,GtoPdb!$A$1:$BB$1,0),FALSE)</f>
        <v>0</v>
      </c>
      <c r="T39" s="29">
        <f>VLOOKUP($A39,GtoPdb!$A:$BB,MATCH(T$1,GtoPdb!$A$1:$BB$1,0),FALSE)</f>
        <v>1</v>
      </c>
      <c r="U39" s="29">
        <f>VLOOKUP($A39,GtoPdb!$A:$BB,MATCH(U$1,GtoPdb!$A$1:$BB$1,0),FALSE)</f>
        <v>0</v>
      </c>
      <c r="V39" s="29">
        <f>VLOOKUP($A39,GtoPdb!$A:$BB,MATCH(V$1,GtoPdb!$A$1:$BB$1,0),FALSE)</f>
        <v>0</v>
      </c>
      <c r="W39" s="69">
        <f t="array" ref="W39">_xlfn.IFS($B39=0,0,MAX(B39)=MAX($B39:$M39),1,MAX(B39)&lt;MAX($B39:$M39),2)</f>
        <v>0</v>
      </c>
      <c r="X39" s="29">
        <f t="array" ref="X39">_xlfn.IFS(SUM($C39:$G39)=0,0,MAX(C39:G39)=MAX($B39:$M39),1,MAX(C39:G39)&lt;MAX($B39:$M39),2)</f>
        <v>1</v>
      </c>
      <c r="Y39" s="29">
        <f t="array" ref="Y39">_xlfn.IFS(SUM($H39:$K39)=0,0,MAX(H39:K39)=MAX($B39:$M39),1,MAX(H39:K39)&lt;MAX($B39:$M39),2)</f>
        <v>2</v>
      </c>
      <c r="Z39" s="29">
        <f t="array" ref="Z39">_xlfn.IFS(SUM($L39:$M39)=0,0,MAX(L39:M39)=MAX($B39:$M39),1,MAX(L39:M39)&lt;MAX($B39:$M39),2)</f>
        <v>0</v>
      </c>
      <c r="AA39" s="35" t="str">
        <f t="shared" si="14"/>
        <v>Same</v>
      </c>
      <c r="AB39" s="35" t="str">
        <f t="shared" si="15"/>
        <v>Same</v>
      </c>
      <c r="AC39" s="35" t="str">
        <f t="shared" si="16"/>
        <v>Diff</v>
      </c>
      <c r="AD39" s="35" t="str">
        <f t="shared" si="17"/>
        <v>Same</v>
      </c>
      <c r="AF39" s="35" t="str">
        <f t="shared" si="18"/>
        <v/>
      </c>
      <c r="AG39" s="35" t="str">
        <f t="shared" si="19"/>
        <v/>
      </c>
      <c r="AH39" s="35" t="str">
        <f t="shared" si="20"/>
        <v/>
      </c>
      <c r="AI39" s="35" t="str">
        <f t="shared" si="21"/>
        <v/>
      </c>
      <c r="AJ39" s="35"/>
      <c r="AK39" s="35" t="str">
        <f t="array" ref="AK39">_xlfn.IFNA(_xlfn.IFS(AND($S39=1,W39=1),"Same",AND($S39=1,W39&lt;&gt;1),"Diff",AND($S39&lt;&gt;1,W39=1),"Diff"),"")</f>
        <v/>
      </c>
      <c r="AL39" s="35" t="str">
        <f t="array" ref="AL39">_xlfn.IFNA(_xlfn.IFS(AND($T39=1,X39=1),"Same",AND($T39=1,X39&lt;&gt;1),"Diff",AND($T39&lt;&gt;1,X39=1),"Diff"),"")</f>
        <v>Same</v>
      </c>
      <c r="AM39" s="35" t="str">
        <f t="array" ref="AM39">_xlfn.IFNA(_xlfn.IFS(AND($U39=1,Y39=1),"Same",AND($U39=1,Y39&lt;&gt;1),"Diff",AND($U39&lt;&gt;1,Y39=1),"Diff"),"")</f>
        <v/>
      </c>
      <c r="AN39" s="35" t="str">
        <f t="array" ref="AN39">_xlfn.IFNA(_xlfn.IFS(AND($V39=1,Z39=1),"Same",AND($V39=1,Z39&lt;&gt;1),"Diff",AND($V39&lt;&gt;1,Z39=1),"Diff"),"")</f>
        <v/>
      </c>
      <c r="AP39" s="29" t="str">
        <f t="array" ref="AP39">_xlfn.IFNA(_xlfn.IFS(AND(S39=1,W39&lt;&gt;1),"Removed",AND(S39&lt;&gt;1,W39=1),"Added"),"")</f>
        <v/>
      </c>
      <c r="AQ39" s="29" t="str">
        <f t="array" ref="AQ39">_xlfn.IFNA(_xlfn.IFS(AND(T39=1,X39&lt;&gt;1),"Removed",AND(T39&lt;&gt;1,X39=1),"Added"),"")</f>
        <v/>
      </c>
      <c r="AR39" s="29" t="str">
        <f t="array" ref="AR39">_xlfn.IFNA(_xlfn.IFS(AND(U39=1,Y39&lt;&gt;1),"Removed",AND(U39&lt;&gt;1,Y39=1),"Added"),"")</f>
        <v/>
      </c>
      <c r="AS39" s="29" t="str">
        <f t="array" ref="AS39">_xlfn.IFNA(_xlfn.IFS(AND(V39=1,Z39&lt;&gt;1),"Removed",AND(V39&lt;&gt;1,Z39=1),"Added"),"")</f>
        <v/>
      </c>
      <c r="AU39" s="29">
        <f t="shared" si="22"/>
        <v>1</v>
      </c>
      <c r="AW39" s="29">
        <f t="array" ref="AW39">_xlfn.IFS($B39=0,0,MAX(B39)=MAX($B39,$E39,$H39,$K39,$M39),1,MAX($B39)&lt;MAX($B39,$E39,$H39,$K39,$M39),2)</f>
        <v>0</v>
      </c>
      <c r="AX39" s="29">
        <f t="array" ref="AX39">_xlfn.IFS(E39=0,0,MAX(E39)=MAX($B39,$E39,$H39,$K39,$M39),1,MAX(E39)&lt;MAX($B39,$E39,$H39,$K39,$M39),2)</f>
        <v>1</v>
      </c>
      <c r="AY39" s="29">
        <f t="array" ref="AY39">_xlfn.IFS(SUM(H39,K39)=0,0,MAX(H39,K39)=MAX($B39,$E39,$H39,$K39,$M39),1,MAX(H39,K39)&lt;MAX($B39,$E39,$H39,$K39,$M39),2)</f>
        <v>2</v>
      </c>
      <c r="AZ39" s="29">
        <f t="array" ref="AZ39">_xlfn.IFS(M39=0,0,MAX(M39)=MAX($B39,$E39,$H39,$K39,$M39),1,MAX(M39)&lt;MAX($B39,$E39,$H39,$K39,$M39),2)</f>
        <v>0</v>
      </c>
      <c r="BB39" s="29" t="str">
        <f t="shared" si="10"/>
        <v/>
      </c>
      <c r="BC39" s="29" t="str">
        <f t="shared" si="13"/>
        <v/>
      </c>
      <c r="BD39" s="29" t="str">
        <f t="shared" si="11"/>
        <v/>
      </c>
      <c r="BE39" s="29" t="str">
        <f t="shared" si="12"/>
        <v/>
      </c>
    </row>
    <row r="40" spans="1:57" s="29" customFormat="1" x14ac:dyDescent="0.2">
      <c r="A40" s="35" t="s">
        <v>33</v>
      </c>
      <c r="B40" s="7">
        <v>0</v>
      </c>
      <c r="C40" s="8">
        <v>47.639447071824918</v>
      </c>
      <c r="D40" s="8">
        <v>38.548909318952042</v>
      </c>
      <c r="E40" s="8">
        <v>3.8305741548328669</v>
      </c>
      <c r="F40" s="8">
        <v>2.8195594458247806</v>
      </c>
      <c r="G40" s="8">
        <v>0</v>
      </c>
      <c r="H40" s="8">
        <v>0</v>
      </c>
      <c r="I40" s="8">
        <v>0</v>
      </c>
      <c r="J40" s="8">
        <v>0</v>
      </c>
      <c r="K40" s="8">
        <v>3.594698721699586</v>
      </c>
      <c r="L40" s="8">
        <v>0</v>
      </c>
      <c r="M40" s="8">
        <v>0</v>
      </c>
      <c r="N40" s="34"/>
      <c r="O40" s="69" t="str">
        <f>VLOOKUP($A40,GtoPdb!$A:$BB,MATCH(O$1,GtoPdb!$A$1:$BB$1,0),FALSE)</f>
        <v>nc</v>
      </c>
      <c r="P40" s="29" t="str">
        <f>VLOOKUP($A40,GtoPdb!$A:$BB,MATCH(P$1,GtoPdb!$A$1:$BB$1,0),FALSE)</f>
        <v>c</v>
      </c>
      <c r="Q40" s="29" t="str">
        <f>VLOOKUP($A40,GtoPdb!$A:$BB,MATCH(Q$1,GtoPdb!$A$1:$BB$1,0),FALSE)</f>
        <v>nc</v>
      </c>
      <c r="R40" s="29" t="str">
        <f>VLOOKUP($A40,GtoPdb!$A:$BB,MATCH(R$1,GtoPdb!$A$1:$BB$1,0),FALSE)</f>
        <v>nc</v>
      </c>
      <c r="S40" s="69">
        <f>VLOOKUP($A40,GtoPdb!$A:$BB,MATCH(S$1,GtoPdb!$A$1:$BB$1,0),FALSE)</f>
        <v>0</v>
      </c>
      <c r="T40" s="29">
        <f>VLOOKUP($A40,GtoPdb!$A:$BB,MATCH(T$1,GtoPdb!$A$1:$BB$1,0),FALSE)</f>
        <v>1</v>
      </c>
      <c r="U40" s="29">
        <f>VLOOKUP($A40,GtoPdb!$A:$BB,MATCH(U$1,GtoPdb!$A$1:$BB$1,0),FALSE)</f>
        <v>0</v>
      </c>
      <c r="V40" s="29">
        <f>VLOOKUP($A40,GtoPdb!$A:$BB,MATCH(V$1,GtoPdb!$A$1:$BB$1,0),FALSE)</f>
        <v>0</v>
      </c>
      <c r="W40" s="69">
        <f t="array" ref="W40">_xlfn.IFS($B40=0,0,MAX(B40)=MAX($B40:$M40),1,MAX(B40)&lt;MAX($B40:$M40),2)</f>
        <v>0</v>
      </c>
      <c r="X40" s="29">
        <f t="array" ref="X40">_xlfn.IFS(SUM($C40:$G40)=0,0,MAX(C40:G40)=MAX($B40:$M40),1,MAX(C40:G40)&lt;MAX($B40:$M40),2)</f>
        <v>1</v>
      </c>
      <c r="Y40" s="29">
        <f t="array" ref="Y40">_xlfn.IFS(SUM($H40:$K40)=0,0,MAX(H40:K40)=MAX($B40:$M40),1,MAX(H40:K40)&lt;MAX($B40:$M40),2)</f>
        <v>2</v>
      </c>
      <c r="Z40" s="29">
        <f t="array" ref="Z40">_xlfn.IFS(SUM($L40:$M40)=0,0,MAX(L40:M40)=MAX($B40:$M40),1,MAX(L40:M40)&lt;MAX($B40:$M40),2)</f>
        <v>0</v>
      </c>
      <c r="AA40" s="35" t="str">
        <f t="shared" si="14"/>
        <v>Same</v>
      </c>
      <c r="AB40" s="35" t="str">
        <f t="shared" si="15"/>
        <v>Same</v>
      </c>
      <c r="AC40" s="35" t="str">
        <f t="shared" si="16"/>
        <v>Diff</v>
      </c>
      <c r="AD40" s="35" t="str">
        <f t="shared" si="17"/>
        <v>Same</v>
      </c>
      <c r="AF40" s="35" t="str">
        <f t="shared" si="18"/>
        <v/>
      </c>
      <c r="AG40" s="35" t="str">
        <f t="shared" si="19"/>
        <v/>
      </c>
      <c r="AH40" s="35" t="str">
        <f t="shared" si="20"/>
        <v/>
      </c>
      <c r="AI40" s="35" t="str">
        <f t="shared" si="21"/>
        <v/>
      </c>
      <c r="AJ40" s="35"/>
      <c r="AK40" s="35" t="str">
        <f t="array" ref="AK40">_xlfn.IFNA(_xlfn.IFS(AND($S40=1,W40=1),"Same",AND($S40=1,W40&lt;&gt;1),"Diff",AND($S40&lt;&gt;1,W40=1),"Diff"),"")</f>
        <v/>
      </c>
      <c r="AL40" s="35" t="str">
        <f t="array" ref="AL40">_xlfn.IFNA(_xlfn.IFS(AND($T40=1,X40=1),"Same",AND($T40=1,X40&lt;&gt;1),"Diff",AND($T40&lt;&gt;1,X40=1),"Diff"),"")</f>
        <v>Same</v>
      </c>
      <c r="AM40" s="35" t="str">
        <f t="array" ref="AM40">_xlfn.IFNA(_xlfn.IFS(AND($U40=1,Y40=1),"Same",AND($U40=1,Y40&lt;&gt;1),"Diff",AND($U40&lt;&gt;1,Y40=1),"Diff"),"")</f>
        <v/>
      </c>
      <c r="AN40" s="35" t="str">
        <f t="array" ref="AN40">_xlfn.IFNA(_xlfn.IFS(AND($V40=1,Z40=1),"Same",AND($V40=1,Z40&lt;&gt;1),"Diff",AND($V40&lt;&gt;1,Z40=1),"Diff"),"")</f>
        <v/>
      </c>
      <c r="AP40" s="29" t="str">
        <f t="array" ref="AP40">_xlfn.IFNA(_xlfn.IFS(AND(S40=1,W40&lt;&gt;1),"Removed",AND(S40&lt;&gt;1,W40=1),"Added"),"")</f>
        <v/>
      </c>
      <c r="AQ40" s="29" t="str">
        <f t="array" ref="AQ40">_xlfn.IFNA(_xlfn.IFS(AND(T40=1,X40&lt;&gt;1),"Removed",AND(T40&lt;&gt;1,X40=1),"Added"),"")</f>
        <v/>
      </c>
      <c r="AR40" s="29" t="str">
        <f t="array" ref="AR40">_xlfn.IFNA(_xlfn.IFS(AND(U40=1,Y40&lt;&gt;1),"Removed",AND(U40&lt;&gt;1,Y40=1),"Added"),"")</f>
        <v/>
      </c>
      <c r="AS40" s="29" t="str">
        <f t="array" ref="AS40">_xlfn.IFNA(_xlfn.IFS(AND(V40=1,Z40&lt;&gt;1),"Removed",AND(V40&lt;&gt;1,Z40=1),"Added"),"")</f>
        <v/>
      </c>
      <c r="AU40" s="29">
        <f t="shared" si="22"/>
        <v>1</v>
      </c>
      <c r="AW40" s="29">
        <f t="array" ref="AW40">_xlfn.IFS($B40=0,0,MAX(B40)=MAX($B40,$E40,$H40,$K40,$M40),1,MAX($B40)&lt;MAX($B40,$E40,$H40,$K40,$M40),2)</f>
        <v>0</v>
      </c>
      <c r="AX40" s="29">
        <f t="array" ref="AX40">_xlfn.IFS(E40=0,0,MAX(E40)=MAX($B40,$E40,$H40,$K40,$M40),1,MAX(E40)&lt;MAX($B40,$E40,$H40,$K40,$M40),2)</f>
        <v>1</v>
      </c>
      <c r="AY40" s="29">
        <f t="array" ref="AY40">_xlfn.IFS(SUM(H40,K40)=0,0,MAX(H40,K40)=MAX($B40,$E40,$H40,$K40,$M40),1,MAX(H40,K40)&lt;MAX($B40,$E40,$H40,$K40,$M40),2)</f>
        <v>2</v>
      </c>
      <c r="AZ40" s="29">
        <f t="array" ref="AZ40">_xlfn.IFS(M40=0,0,MAX(M40)=MAX($B40,$E40,$H40,$K40,$M40),1,MAX(M40)&lt;MAX($B40,$E40,$H40,$K40,$M40),2)</f>
        <v>0</v>
      </c>
      <c r="BB40" s="29" t="str">
        <f t="shared" si="10"/>
        <v/>
      </c>
      <c r="BC40" s="29" t="str">
        <f t="shared" si="13"/>
        <v/>
      </c>
      <c r="BD40" s="29" t="str">
        <f t="shared" si="11"/>
        <v/>
      </c>
      <c r="BE40" s="29" t="str">
        <f t="shared" si="12"/>
        <v/>
      </c>
    </row>
    <row r="41" spans="1:57" s="29" customFormat="1" x14ac:dyDescent="0.2">
      <c r="A41" s="35" t="s">
        <v>45</v>
      </c>
      <c r="B41" s="7">
        <v>0</v>
      </c>
      <c r="C41" s="8">
        <v>57.331559246758857</v>
      </c>
      <c r="D41" s="8">
        <v>46.674941910468661</v>
      </c>
      <c r="E41" s="8">
        <v>41.448412194926107</v>
      </c>
      <c r="F41" s="8">
        <v>54.779896154236702</v>
      </c>
      <c r="G41" s="8">
        <v>35.777083708888959</v>
      </c>
      <c r="H41" s="8">
        <v>0</v>
      </c>
      <c r="I41" s="8">
        <v>0</v>
      </c>
      <c r="J41" s="8">
        <v>0</v>
      </c>
      <c r="K41" s="8">
        <v>2.5502203380704844</v>
      </c>
      <c r="L41" s="8">
        <v>16.432057046128726</v>
      </c>
      <c r="M41" s="8">
        <v>3.4128726992926026</v>
      </c>
      <c r="N41" s="34"/>
      <c r="O41" s="69" t="str">
        <f>VLOOKUP($A41,GtoPdb!$A:$BB,MATCH(O$1,GtoPdb!$A$1:$BB$1,0),FALSE)</f>
        <v>nc</v>
      </c>
      <c r="P41" s="29" t="str">
        <f>VLOOKUP($A41,GtoPdb!$A:$BB,MATCH(P$1,GtoPdb!$A$1:$BB$1,0),FALSE)</f>
        <v>c</v>
      </c>
      <c r="Q41" s="29" t="str">
        <f>VLOOKUP($A41,GtoPdb!$A:$BB,MATCH(Q$1,GtoPdb!$A$1:$BB$1,0),FALSE)</f>
        <v>nc</v>
      </c>
      <c r="R41" s="29" t="str">
        <f>VLOOKUP($A41,GtoPdb!$A:$BB,MATCH(R$1,GtoPdb!$A$1:$BB$1,0),FALSE)</f>
        <v>nc</v>
      </c>
      <c r="S41" s="69">
        <f>VLOOKUP($A41,GtoPdb!$A:$BB,MATCH(S$1,GtoPdb!$A$1:$BB$1,0),FALSE)</f>
        <v>0</v>
      </c>
      <c r="T41" s="29">
        <f>VLOOKUP($A41,GtoPdb!$A:$BB,MATCH(T$1,GtoPdb!$A$1:$BB$1,0),FALSE)</f>
        <v>1</v>
      </c>
      <c r="U41" s="29">
        <f>VLOOKUP($A41,GtoPdb!$A:$BB,MATCH(U$1,GtoPdb!$A$1:$BB$1,0),FALSE)</f>
        <v>0</v>
      </c>
      <c r="V41" s="29">
        <f>VLOOKUP($A41,GtoPdb!$A:$BB,MATCH(V$1,GtoPdb!$A$1:$BB$1,0),FALSE)</f>
        <v>0</v>
      </c>
      <c r="W41" s="69">
        <f t="array" ref="W41">_xlfn.IFS($B41=0,0,MAX(B41)=MAX($B41:$M41),1,MAX(B41)&lt;MAX($B41:$M41),2)</f>
        <v>0</v>
      </c>
      <c r="X41" s="29">
        <f t="array" ref="X41">_xlfn.IFS(SUM($C41:$G41)=0,0,MAX(C41:G41)=MAX($B41:$M41),1,MAX(C41:G41)&lt;MAX($B41:$M41),2)</f>
        <v>1</v>
      </c>
      <c r="Y41" s="29">
        <f t="array" ref="Y41">_xlfn.IFS(SUM($H41:$K41)=0,0,MAX(H41:K41)=MAX($B41:$M41),1,MAX(H41:K41)&lt;MAX($B41:$M41),2)</f>
        <v>2</v>
      </c>
      <c r="Z41" s="29">
        <f t="array" ref="Z41">_xlfn.IFS(SUM($L41:$M41)=0,0,MAX(L41:M41)=MAX($B41:$M41),1,MAX(L41:M41)&lt;MAX($B41:$M41),2)</f>
        <v>2</v>
      </c>
      <c r="AA41" s="35" t="str">
        <f t="shared" si="14"/>
        <v>Same</v>
      </c>
      <c r="AB41" s="35" t="str">
        <f t="shared" si="15"/>
        <v>Same</v>
      </c>
      <c r="AC41" s="35" t="str">
        <f t="shared" si="16"/>
        <v>Diff</v>
      </c>
      <c r="AD41" s="35" t="str">
        <f t="shared" si="17"/>
        <v>Diff</v>
      </c>
      <c r="AF41" s="35" t="str">
        <f t="shared" si="18"/>
        <v/>
      </c>
      <c r="AG41" s="35" t="str">
        <f t="shared" si="19"/>
        <v/>
      </c>
      <c r="AH41" s="35" t="str">
        <f t="shared" si="20"/>
        <v/>
      </c>
      <c r="AI41" s="35" t="str">
        <f t="shared" si="21"/>
        <v/>
      </c>
      <c r="AJ41" s="35"/>
      <c r="AK41" s="35" t="str">
        <f t="array" ref="AK41">_xlfn.IFNA(_xlfn.IFS(AND($S41=1,W41=1),"Same",AND($S41=1,W41&lt;&gt;1),"Diff",AND($S41&lt;&gt;1,W41=1),"Diff"),"")</f>
        <v/>
      </c>
      <c r="AL41" s="35" t="str">
        <f t="array" ref="AL41">_xlfn.IFNA(_xlfn.IFS(AND($T41=1,X41=1),"Same",AND($T41=1,X41&lt;&gt;1),"Diff",AND($T41&lt;&gt;1,X41=1),"Diff"),"")</f>
        <v>Same</v>
      </c>
      <c r="AM41" s="35" t="str">
        <f t="array" ref="AM41">_xlfn.IFNA(_xlfn.IFS(AND($U41=1,Y41=1),"Same",AND($U41=1,Y41&lt;&gt;1),"Diff",AND($U41&lt;&gt;1,Y41=1),"Diff"),"")</f>
        <v/>
      </c>
      <c r="AN41" s="35" t="str">
        <f t="array" ref="AN41">_xlfn.IFNA(_xlfn.IFS(AND($V41=1,Z41=1),"Same",AND($V41=1,Z41&lt;&gt;1),"Diff",AND($V41&lt;&gt;1,Z41=1),"Diff"),"")</f>
        <v/>
      </c>
      <c r="AP41" s="29" t="str">
        <f t="array" ref="AP41">_xlfn.IFNA(_xlfn.IFS(AND(S41=1,W41&lt;&gt;1),"Removed",AND(S41&lt;&gt;1,W41=1),"Added"),"")</f>
        <v/>
      </c>
      <c r="AQ41" s="29" t="str">
        <f t="array" ref="AQ41">_xlfn.IFNA(_xlfn.IFS(AND(T41=1,X41&lt;&gt;1),"Removed",AND(T41&lt;&gt;1,X41=1),"Added"),"")</f>
        <v/>
      </c>
      <c r="AR41" s="29" t="str">
        <f t="array" ref="AR41">_xlfn.IFNA(_xlfn.IFS(AND(U41=1,Y41&lt;&gt;1),"Removed",AND(U41&lt;&gt;1,Y41=1),"Added"),"")</f>
        <v/>
      </c>
      <c r="AS41" s="29" t="str">
        <f t="array" ref="AS41">_xlfn.IFNA(_xlfn.IFS(AND(V41=1,Z41&lt;&gt;1),"Removed",AND(V41&lt;&gt;1,Z41=1),"Added"),"")</f>
        <v/>
      </c>
      <c r="AU41" s="29">
        <f t="shared" si="22"/>
        <v>1</v>
      </c>
      <c r="AW41" s="29">
        <f t="array" ref="AW41">_xlfn.IFS($B41=0,0,MAX(B41)=MAX($B41,$E41,$H41,$K41,$M41),1,MAX($B41)&lt;MAX($B41,$E41,$H41,$K41,$M41),2)</f>
        <v>0</v>
      </c>
      <c r="AX41" s="29">
        <f t="array" ref="AX41">_xlfn.IFS(E41=0,0,MAX(E41)=MAX($B41,$E41,$H41,$K41,$M41),1,MAX(E41)&lt;MAX($B41,$E41,$H41,$K41,$M41),2)</f>
        <v>1</v>
      </c>
      <c r="AY41" s="29">
        <f t="array" ref="AY41">_xlfn.IFS(SUM(H41,K41)=0,0,MAX(H41,K41)=MAX($B41,$E41,$H41,$K41,$M41),1,MAX(H41,K41)&lt;MAX($B41,$E41,$H41,$K41,$M41),2)</f>
        <v>2</v>
      </c>
      <c r="AZ41" s="29">
        <f t="array" ref="AZ41">_xlfn.IFS(M41=0,0,MAX(M41)=MAX($B41,$E41,$H41,$K41,$M41),1,MAX(M41)&lt;MAX($B41,$E41,$H41,$K41,$M41),2)</f>
        <v>2</v>
      </c>
      <c r="BB41" s="29" t="str">
        <f t="shared" si="10"/>
        <v/>
      </c>
      <c r="BC41" s="29" t="str">
        <f t="shared" si="13"/>
        <v/>
      </c>
      <c r="BD41" s="29" t="str">
        <f t="shared" si="11"/>
        <v/>
      </c>
      <c r="BE41" s="29" t="str">
        <f t="shared" si="12"/>
        <v/>
      </c>
    </row>
    <row r="42" spans="1:57" s="29" customFormat="1" x14ac:dyDescent="0.2">
      <c r="A42" s="35" t="s">
        <v>108</v>
      </c>
      <c r="B42" s="7">
        <v>0</v>
      </c>
      <c r="C42" s="8">
        <v>74.71798836087568</v>
      </c>
      <c r="D42" s="8">
        <v>54.828976133182621</v>
      </c>
      <c r="E42" s="8">
        <v>63.962237813375694</v>
      </c>
      <c r="F42" s="8">
        <v>66.393073855836164</v>
      </c>
      <c r="G42" s="8">
        <v>39.983159885688323</v>
      </c>
      <c r="H42" s="8">
        <v>0</v>
      </c>
      <c r="I42" s="8">
        <v>0</v>
      </c>
      <c r="J42" s="8">
        <v>0</v>
      </c>
      <c r="K42" s="8">
        <v>0.71951228556252333</v>
      </c>
      <c r="L42" s="8">
        <v>0</v>
      </c>
      <c r="M42" s="8">
        <v>0</v>
      </c>
      <c r="N42" s="34"/>
      <c r="O42" s="69" t="str">
        <f>VLOOKUP($A42,GtoPdb!$A:$BB,MATCH(O$1,GtoPdb!$A$1:$BB$1,0),FALSE)</f>
        <v>nc</v>
      </c>
      <c r="P42" s="29" t="str">
        <f>VLOOKUP($A42,GtoPdb!$A:$BB,MATCH(P$1,GtoPdb!$A$1:$BB$1,0),FALSE)</f>
        <v>c</v>
      </c>
      <c r="Q42" s="29" t="str">
        <f>VLOOKUP($A42,GtoPdb!$A:$BB,MATCH(Q$1,GtoPdb!$A$1:$BB$1,0),FALSE)</f>
        <v>nc</v>
      </c>
      <c r="R42" s="29" t="str">
        <f>VLOOKUP($A42,GtoPdb!$A:$BB,MATCH(R$1,GtoPdb!$A$1:$BB$1,0),FALSE)</f>
        <v>nc</v>
      </c>
      <c r="S42" s="69">
        <f>VLOOKUP($A42,GtoPdb!$A:$BB,MATCH(S$1,GtoPdb!$A$1:$BB$1,0),FALSE)</f>
        <v>0</v>
      </c>
      <c r="T42" s="29">
        <f>VLOOKUP($A42,GtoPdb!$A:$BB,MATCH(T$1,GtoPdb!$A$1:$BB$1,0),FALSE)</f>
        <v>1</v>
      </c>
      <c r="U42" s="29">
        <f>VLOOKUP($A42,GtoPdb!$A:$BB,MATCH(U$1,GtoPdb!$A$1:$BB$1,0),FALSE)</f>
        <v>0</v>
      </c>
      <c r="V42" s="29">
        <f>VLOOKUP($A42,GtoPdb!$A:$BB,MATCH(V$1,GtoPdb!$A$1:$BB$1,0),FALSE)</f>
        <v>0</v>
      </c>
      <c r="W42" s="69">
        <f t="array" ref="W42">_xlfn.IFS($B42=0,0,MAX(B42)=MAX($B42:$M42),1,MAX(B42)&lt;MAX($B42:$M42),2)</f>
        <v>0</v>
      </c>
      <c r="X42" s="29">
        <f t="array" ref="X42">_xlfn.IFS(SUM($C42:$G42)=0,0,MAX(C42:G42)=MAX($B42:$M42),1,MAX(C42:G42)&lt;MAX($B42:$M42),2)</f>
        <v>1</v>
      </c>
      <c r="Y42" s="29">
        <f t="array" ref="Y42">_xlfn.IFS(SUM($H42:$K42)=0,0,MAX(H42:K42)=MAX($B42:$M42),1,MAX(H42:K42)&lt;MAX($B42:$M42),2)</f>
        <v>2</v>
      </c>
      <c r="Z42" s="29">
        <f t="array" ref="Z42">_xlfn.IFS(SUM($L42:$M42)=0,0,MAX(L42:M42)=MAX($B42:$M42),1,MAX(L42:M42)&lt;MAX($B42:$M42),2)</f>
        <v>0</v>
      </c>
      <c r="AA42" s="35" t="str">
        <f t="shared" si="14"/>
        <v>Same</v>
      </c>
      <c r="AB42" s="35" t="str">
        <f t="shared" si="15"/>
        <v>Same</v>
      </c>
      <c r="AC42" s="35" t="str">
        <f t="shared" si="16"/>
        <v>Diff</v>
      </c>
      <c r="AD42" s="35" t="str">
        <f t="shared" si="17"/>
        <v>Same</v>
      </c>
      <c r="AF42" s="35" t="str">
        <f t="shared" si="18"/>
        <v/>
      </c>
      <c r="AG42" s="35" t="str">
        <f t="shared" si="19"/>
        <v/>
      </c>
      <c r="AH42" s="35" t="str">
        <f t="shared" si="20"/>
        <v/>
      </c>
      <c r="AI42" s="35" t="str">
        <f t="shared" si="21"/>
        <v/>
      </c>
      <c r="AJ42" s="35"/>
      <c r="AK42" s="35" t="str">
        <f t="array" ref="AK42">_xlfn.IFNA(_xlfn.IFS(AND($S42=1,W42=1),"Same",AND($S42=1,W42&lt;&gt;1),"Diff",AND($S42&lt;&gt;1,W42=1),"Diff"),"")</f>
        <v/>
      </c>
      <c r="AL42" s="35" t="str">
        <f t="array" ref="AL42">_xlfn.IFNA(_xlfn.IFS(AND($T42=1,X42=1),"Same",AND($T42=1,X42&lt;&gt;1),"Diff",AND($T42&lt;&gt;1,X42=1),"Diff"),"")</f>
        <v>Same</v>
      </c>
      <c r="AM42" s="35" t="str">
        <f t="array" ref="AM42">_xlfn.IFNA(_xlfn.IFS(AND($U42=1,Y42=1),"Same",AND($U42=1,Y42&lt;&gt;1),"Diff",AND($U42&lt;&gt;1,Y42=1),"Diff"),"")</f>
        <v/>
      </c>
      <c r="AN42" s="35" t="str">
        <f t="array" ref="AN42">_xlfn.IFNA(_xlfn.IFS(AND($V42=1,Z42=1),"Same",AND($V42=1,Z42&lt;&gt;1),"Diff",AND($V42&lt;&gt;1,Z42=1),"Diff"),"")</f>
        <v/>
      </c>
      <c r="AP42" s="29" t="str">
        <f t="array" ref="AP42">_xlfn.IFNA(_xlfn.IFS(AND(S42=1,W42&lt;&gt;1),"Removed",AND(S42&lt;&gt;1,W42=1),"Added"),"")</f>
        <v/>
      </c>
      <c r="AQ42" s="29" t="str">
        <f t="array" ref="AQ42">_xlfn.IFNA(_xlfn.IFS(AND(T42=1,X42&lt;&gt;1),"Removed",AND(T42&lt;&gt;1,X42=1),"Added"),"")</f>
        <v/>
      </c>
      <c r="AR42" s="29" t="str">
        <f t="array" ref="AR42">_xlfn.IFNA(_xlfn.IFS(AND(U42=1,Y42&lt;&gt;1),"Removed",AND(U42&lt;&gt;1,Y42=1),"Added"),"")</f>
        <v/>
      </c>
      <c r="AS42" s="29" t="str">
        <f t="array" ref="AS42">_xlfn.IFNA(_xlfn.IFS(AND(V42=1,Z42&lt;&gt;1),"Removed",AND(V42&lt;&gt;1,Z42=1),"Added"),"")</f>
        <v/>
      </c>
      <c r="AU42" s="29">
        <f t="shared" si="22"/>
        <v>1</v>
      </c>
      <c r="AW42" s="29">
        <f t="array" ref="AW42">_xlfn.IFS($B42=0,0,MAX(B42)=MAX($B42,$E42,$H42,$K42,$M42),1,MAX($B42)&lt;MAX($B42,$E42,$H42,$K42,$M42),2)</f>
        <v>0</v>
      </c>
      <c r="AX42" s="29">
        <f t="array" ref="AX42">_xlfn.IFS(E42=0,0,MAX(E42)=MAX($B42,$E42,$H42,$K42,$M42),1,MAX(E42)&lt;MAX($B42,$E42,$H42,$K42,$M42),2)</f>
        <v>1</v>
      </c>
      <c r="AY42" s="29">
        <f t="array" ref="AY42">_xlfn.IFS(SUM(H42,K42)=0,0,MAX(H42,K42)=MAX($B42,$E42,$H42,$K42,$M42),1,MAX(H42,K42)&lt;MAX($B42,$E42,$H42,$K42,$M42),2)</f>
        <v>2</v>
      </c>
      <c r="AZ42" s="29">
        <f t="array" ref="AZ42">_xlfn.IFS(M42=0,0,MAX(M42)=MAX($B42,$E42,$H42,$K42,$M42),1,MAX(M42)&lt;MAX($B42,$E42,$H42,$K42,$M42),2)</f>
        <v>0</v>
      </c>
      <c r="BB42" s="29" t="str">
        <f t="shared" si="10"/>
        <v/>
      </c>
      <c r="BC42" s="29" t="str">
        <f t="shared" si="13"/>
        <v/>
      </c>
      <c r="BD42" s="29" t="str">
        <f t="shared" si="11"/>
        <v/>
      </c>
      <c r="BE42" s="29" t="str">
        <f t="shared" si="12"/>
        <v/>
      </c>
    </row>
    <row r="43" spans="1:57" s="29" customFormat="1" x14ac:dyDescent="0.2">
      <c r="A43" s="35" t="s">
        <v>166</v>
      </c>
      <c r="B43" s="7">
        <v>0</v>
      </c>
      <c r="C43" s="8">
        <v>24.478211556517511</v>
      </c>
      <c r="D43" s="8">
        <v>21.747025644263488</v>
      </c>
      <c r="E43" s="8">
        <v>23.880178393373399</v>
      </c>
      <c r="F43" s="8">
        <v>29.675669433024751</v>
      </c>
      <c r="G43" s="8">
        <v>0</v>
      </c>
      <c r="H43" s="8">
        <v>0</v>
      </c>
      <c r="I43" s="8">
        <v>0</v>
      </c>
      <c r="J43" s="8">
        <v>0</v>
      </c>
      <c r="K43" s="8">
        <v>0.50861292758870746</v>
      </c>
      <c r="L43" s="8">
        <v>0</v>
      </c>
      <c r="M43" s="8">
        <v>0</v>
      </c>
      <c r="N43" s="34"/>
      <c r="O43" s="69" t="str">
        <f>VLOOKUP($A43,GtoPdb!$A:$BB,MATCH(O$1,GtoPdb!$A$1:$BB$1,0),FALSE)</f>
        <v>nc</v>
      </c>
      <c r="P43" s="29" t="str">
        <f>VLOOKUP($A43,GtoPdb!$A:$BB,MATCH(P$1,GtoPdb!$A$1:$BB$1,0),FALSE)</f>
        <v>c</v>
      </c>
      <c r="Q43" s="29" t="str">
        <f>VLOOKUP($A43,GtoPdb!$A:$BB,MATCH(Q$1,GtoPdb!$A$1:$BB$1,0),FALSE)</f>
        <v>nc</v>
      </c>
      <c r="R43" s="29" t="str">
        <f>VLOOKUP($A43,GtoPdb!$A:$BB,MATCH(R$1,GtoPdb!$A$1:$BB$1,0),FALSE)</f>
        <v>nc</v>
      </c>
      <c r="S43" s="69">
        <f>VLOOKUP($A43,GtoPdb!$A:$BB,MATCH(S$1,GtoPdb!$A$1:$BB$1,0),FALSE)</f>
        <v>0</v>
      </c>
      <c r="T43" s="29">
        <f>VLOOKUP($A43,GtoPdb!$A:$BB,MATCH(T$1,GtoPdb!$A$1:$BB$1,0),FALSE)</f>
        <v>1</v>
      </c>
      <c r="U43" s="29">
        <f>VLOOKUP($A43,GtoPdb!$A:$BB,MATCH(U$1,GtoPdb!$A$1:$BB$1,0),FALSE)</f>
        <v>0</v>
      </c>
      <c r="V43" s="29">
        <f>VLOOKUP($A43,GtoPdb!$A:$BB,MATCH(V$1,GtoPdb!$A$1:$BB$1,0),FALSE)</f>
        <v>0</v>
      </c>
      <c r="W43" s="69">
        <f t="array" ref="W43">_xlfn.IFS($B43=0,0,MAX(B43)=MAX($B43:$M43),1,MAX(B43)&lt;MAX($B43:$M43),2)</f>
        <v>0</v>
      </c>
      <c r="X43" s="29">
        <f t="array" ref="X43">_xlfn.IFS(SUM($C43:$G43)=0,0,MAX(C43:G43)=MAX($B43:$M43),1,MAX(C43:G43)&lt;MAX($B43:$M43),2)</f>
        <v>1</v>
      </c>
      <c r="Y43" s="29">
        <f t="array" ref="Y43">_xlfn.IFS(SUM($H43:$K43)=0,0,MAX(H43:K43)=MAX($B43:$M43),1,MAX(H43:K43)&lt;MAX($B43:$M43),2)</f>
        <v>2</v>
      </c>
      <c r="Z43" s="29">
        <f t="array" ref="Z43">_xlfn.IFS(SUM($L43:$M43)=0,0,MAX(L43:M43)=MAX($B43:$M43),1,MAX(L43:M43)&lt;MAX($B43:$M43),2)</f>
        <v>0</v>
      </c>
      <c r="AA43" s="35" t="str">
        <f t="shared" si="14"/>
        <v>Same</v>
      </c>
      <c r="AB43" s="35" t="str">
        <f t="shared" si="15"/>
        <v>Same</v>
      </c>
      <c r="AC43" s="35" t="str">
        <f t="shared" si="16"/>
        <v>Diff</v>
      </c>
      <c r="AD43" s="35" t="str">
        <f t="shared" si="17"/>
        <v>Same</v>
      </c>
      <c r="AF43" s="35" t="str">
        <f t="shared" si="18"/>
        <v/>
      </c>
      <c r="AG43" s="35" t="str">
        <f t="shared" si="19"/>
        <v/>
      </c>
      <c r="AH43" s="35" t="str">
        <f t="shared" si="20"/>
        <v/>
      </c>
      <c r="AI43" s="35" t="str">
        <f t="shared" si="21"/>
        <v/>
      </c>
      <c r="AJ43" s="35"/>
      <c r="AK43" s="35" t="str">
        <f t="array" ref="AK43">_xlfn.IFNA(_xlfn.IFS(AND($S43=1,W43=1),"Same",AND($S43=1,W43&lt;&gt;1),"Diff",AND($S43&lt;&gt;1,W43=1),"Diff"),"")</f>
        <v/>
      </c>
      <c r="AL43" s="35" t="str">
        <f t="array" ref="AL43">_xlfn.IFNA(_xlfn.IFS(AND($T43=1,X43=1),"Same",AND($T43=1,X43&lt;&gt;1),"Diff",AND($T43&lt;&gt;1,X43=1),"Diff"),"")</f>
        <v>Same</v>
      </c>
      <c r="AM43" s="35" t="str">
        <f t="array" ref="AM43">_xlfn.IFNA(_xlfn.IFS(AND($U43=1,Y43=1),"Same",AND($U43=1,Y43&lt;&gt;1),"Diff",AND($U43&lt;&gt;1,Y43=1),"Diff"),"")</f>
        <v/>
      </c>
      <c r="AN43" s="35" t="str">
        <f t="array" ref="AN43">_xlfn.IFNA(_xlfn.IFS(AND($V43=1,Z43=1),"Same",AND($V43=1,Z43&lt;&gt;1),"Diff",AND($V43&lt;&gt;1,Z43=1),"Diff"),"")</f>
        <v/>
      </c>
      <c r="AP43" s="29" t="str">
        <f t="array" ref="AP43">_xlfn.IFNA(_xlfn.IFS(AND(S43=1,W43&lt;&gt;1),"Removed",AND(S43&lt;&gt;1,W43=1),"Added"),"")</f>
        <v/>
      </c>
      <c r="AQ43" s="29" t="str">
        <f t="array" ref="AQ43">_xlfn.IFNA(_xlfn.IFS(AND(T43=1,X43&lt;&gt;1),"Removed",AND(T43&lt;&gt;1,X43=1),"Added"),"")</f>
        <v/>
      </c>
      <c r="AR43" s="29" t="str">
        <f t="array" ref="AR43">_xlfn.IFNA(_xlfn.IFS(AND(U43=1,Y43&lt;&gt;1),"Removed",AND(U43&lt;&gt;1,Y43=1),"Added"),"")</f>
        <v/>
      </c>
      <c r="AS43" s="29" t="str">
        <f t="array" ref="AS43">_xlfn.IFNA(_xlfn.IFS(AND(V43=1,Z43&lt;&gt;1),"Removed",AND(V43&lt;&gt;1,Z43=1),"Added"),"")</f>
        <v/>
      </c>
      <c r="AU43" s="29">
        <f t="shared" si="22"/>
        <v>1</v>
      </c>
      <c r="AW43" s="29">
        <f t="array" ref="AW43">_xlfn.IFS($B43=0,0,MAX(B43)=MAX($B43,$E43,$H43,$K43,$M43),1,MAX($B43)&lt;MAX($B43,$E43,$H43,$K43,$M43),2)</f>
        <v>0</v>
      </c>
      <c r="AX43" s="29">
        <f t="array" ref="AX43">_xlfn.IFS(E43=0,0,MAX(E43)=MAX($B43,$E43,$H43,$K43,$M43),1,MAX(E43)&lt;MAX($B43,$E43,$H43,$K43,$M43),2)</f>
        <v>1</v>
      </c>
      <c r="AY43" s="29">
        <f t="array" ref="AY43">_xlfn.IFS(SUM(H43,K43)=0,0,MAX(H43,K43)=MAX($B43,$E43,$H43,$K43,$M43),1,MAX(H43,K43)&lt;MAX($B43,$E43,$H43,$K43,$M43),2)</f>
        <v>2</v>
      </c>
      <c r="AZ43" s="29">
        <f t="array" ref="AZ43">_xlfn.IFS(M43=0,0,MAX(M43)=MAX($B43,$E43,$H43,$K43,$M43),1,MAX(M43)&lt;MAX($B43,$E43,$H43,$K43,$M43),2)</f>
        <v>0</v>
      </c>
      <c r="BB43" s="29" t="str">
        <f t="shared" si="10"/>
        <v/>
      </c>
      <c r="BC43" s="29" t="str">
        <f t="shared" si="13"/>
        <v/>
      </c>
      <c r="BD43" s="29" t="str">
        <f t="shared" si="11"/>
        <v/>
      </c>
      <c r="BE43" s="29" t="str">
        <f t="shared" si="12"/>
        <v/>
      </c>
    </row>
    <row r="44" spans="1:57" s="29" customFormat="1" x14ac:dyDescent="0.2">
      <c r="A44" s="35" t="s">
        <v>59</v>
      </c>
      <c r="B44" s="7">
        <v>0</v>
      </c>
      <c r="C44" s="8">
        <v>27.869419601729746</v>
      </c>
      <c r="D44" s="8">
        <v>20.479878619291028</v>
      </c>
      <c r="E44" s="8">
        <v>40.050221019153355</v>
      </c>
      <c r="F44" s="8">
        <v>43.081485226500391</v>
      </c>
      <c r="G44" s="8">
        <v>16.455084224859537</v>
      </c>
      <c r="H44" s="8">
        <v>0</v>
      </c>
      <c r="I44" s="8">
        <v>0</v>
      </c>
      <c r="J44" s="8">
        <v>0</v>
      </c>
      <c r="K44" s="8">
        <v>0.35686389286988157</v>
      </c>
      <c r="L44" s="8">
        <v>0</v>
      </c>
      <c r="M44" s="8">
        <v>0</v>
      </c>
      <c r="N44" s="34"/>
      <c r="O44" s="69" t="str">
        <f>VLOOKUP($A44,GtoPdb!$A:$BB,MATCH(O$1,GtoPdb!$A$1:$BB$1,0),FALSE)</f>
        <v>c</v>
      </c>
      <c r="P44" s="29" t="str">
        <f>VLOOKUP($A44,GtoPdb!$A:$BB,MATCH(P$1,GtoPdb!$A$1:$BB$1,0),FALSE)</f>
        <v>c</v>
      </c>
      <c r="Q44" s="29" t="str">
        <f>VLOOKUP($A44,GtoPdb!$A:$BB,MATCH(Q$1,GtoPdb!$A$1:$BB$1,0),FALSE)</f>
        <v>nc</v>
      </c>
      <c r="R44" s="29" t="str">
        <f>VLOOKUP($A44,GtoPdb!$A:$BB,MATCH(R$1,GtoPdb!$A$1:$BB$1,0),FALSE)</f>
        <v>nc</v>
      </c>
      <c r="S44" s="69">
        <f>VLOOKUP($A44,GtoPdb!$A:$BB,MATCH(S$1,GtoPdb!$A$1:$BB$1,0),FALSE)</f>
        <v>2</v>
      </c>
      <c r="T44" s="29">
        <f>VLOOKUP($A44,GtoPdb!$A:$BB,MATCH(T$1,GtoPdb!$A$1:$BB$1,0),FALSE)</f>
        <v>1</v>
      </c>
      <c r="U44" s="29">
        <f>VLOOKUP($A44,GtoPdb!$A:$BB,MATCH(U$1,GtoPdb!$A$1:$BB$1,0),FALSE)</f>
        <v>0</v>
      </c>
      <c r="V44" s="29">
        <f>VLOOKUP($A44,GtoPdb!$A:$BB,MATCH(V$1,GtoPdb!$A$1:$BB$1,0),FALSE)</f>
        <v>0</v>
      </c>
      <c r="W44" s="69">
        <f t="array" ref="W44">_xlfn.IFS($B44=0,0,MAX(B44)=MAX($B44:$M44),1,MAX(B44)&lt;MAX($B44:$M44),2)</f>
        <v>0</v>
      </c>
      <c r="X44" s="29">
        <f t="array" ref="X44">_xlfn.IFS(SUM($C44:$G44)=0,0,MAX(C44:G44)=MAX($B44:$M44),1,MAX(C44:G44)&lt;MAX($B44:$M44),2)</f>
        <v>1</v>
      </c>
      <c r="Y44" s="29">
        <f t="array" ref="Y44">_xlfn.IFS(SUM($H44:$K44)=0,0,MAX(H44:K44)=MAX($B44:$M44),1,MAX(H44:K44)&lt;MAX($B44:$M44),2)</f>
        <v>2</v>
      </c>
      <c r="Z44" s="29">
        <f t="array" ref="Z44">_xlfn.IFS(SUM($L44:$M44)=0,0,MAX(L44:M44)=MAX($B44:$M44),1,MAX(L44:M44)&lt;MAX($B44:$M44),2)</f>
        <v>0</v>
      </c>
      <c r="AA44" s="35" t="str">
        <f t="shared" si="14"/>
        <v>Diff</v>
      </c>
      <c r="AB44" s="35" t="str">
        <f t="shared" si="15"/>
        <v>Same</v>
      </c>
      <c r="AC44" s="35" t="str">
        <f t="shared" si="16"/>
        <v>Diff</v>
      </c>
      <c r="AD44" s="35" t="str">
        <f t="shared" si="17"/>
        <v>Same</v>
      </c>
      <c r="AF44" s="35">
        <f t="shared" si="18"/>
        <v>2</v>
      </c>
      <c r="AG44" s="35" t="str">
        <f t="shared" si="19"/>
        <v/>
      </c>
      <c r="AH44" s="35" t="str">
        <f t="shared" si="20"/>
        <v/>
      </c>
      <c r="AI44" s="35" t="str">
        <f t="shared" si="21"/>
        <v/>
      </c>
      <c r="AJ44" s="35"/>
      <c r="AK44" s="35" t="str">
        <f t="array" ref="AK44">_xlfn.IFNA(_xlfn.IFS(AND($S44=1,W44=1),"Same",AND($S44=1,W44&lt;&gt;1),"Diff",AND($S44&lt;&gt;1,W44=1),"Diff"),"")</f>
        <v/>
      </c>
      <c r="AL44" s="35" t="str">
        <f t="array" ref="AL44">_xlfn.IFNA(_xlfn.IFS(AND($T44=1,X44=1),"Same",AND($T44=1,X44&lt;&gt;1),"Diff",AND($T44&lt;&gt;1,X44=1),"Diff"),"")</f>
        <v>Same</v>
      </c>
      <c r="AM44" s="35" t="str">
        <f t="array" ref="AM44">_xlfn.IFNA(_xlfn.IFS(AND($U44=1,Y44=1),"Same",AND($U44=1,Y44&lt;&gt;1),"Diff",AND($U44&lt;&gt;1,Y44=1),"Diff"),"")</f>
        <v/>
      </c>
      <c r="AN44" s="35" t="str">
        <f t="array" ref="AN44">_xlfn.IFNA(_xlfn.IFS(AND($V44=1,Z44=1),"Same",AND($V44=1,Z44&lt;&gt;1),"Diff",AND($V44&lt;&gt;1,Z44=1),"Diff"),"")</f>
        <v/>
      </c>
      <c r="AP44" s="29" t="str">
        <f t="array" ref="AP44">_xlfn.IFNA(_xlfn.IFS(AND(S44=1,W44&lt;&gt;1),"Removed",AND(S44&lt;&gt;1,W44=1),"Added"),"")</f>
        <v/>
      </c>
      <c r="AQ44" s="29" t="str">
        <f t="array" ref="AQ44">_xlfn.IFNA(_xlfn.IFS(AND(T44=1,X44&lt;&gt;1),"Removed",AND(T44&lt;&gt;1,X44=1),"Added"),"")</f>
        <v/>
      </c>
      <c r="AR44" s="29" t="str">
        <f t="array" ref="AR44">_xlfn.IFNA(_xlfn.IFS(AND(U44=1,Y44&lt;&gt;1),"Removed",AND(U44&lt;&gt;1,Y44=1),"Added"),"")</f>
        <v/>
      </c>
      <c r="AS44" s="29" t="str">
        <f t="array" ref="AS44">_xlfn.IFNA(_xlfn.IFS(AND(V44=1,Z44&lt;&gt;1),"Removed",AND(V44&lt;&gt;1,Z44=1),"Added"),"")</f>
        <v/>
      </c>
      <c r="AU44" s="29">
        <f t="shared" si="22"/>
        <v>1</v>
      </c>
      <c r="AW44" s="29">
        <f t="array" ref="AW44">_xlfn.IFS($B44=0,0,MAX(B44)=MAX($B44,$E44,$H44,$K44,$M44),1,MAX($B44)&lt;MAX($B44,$E44,$H44,$K44,$M44),2)</f>
        <v>0</v>
      </c>
      <c r="AX44" s="29">
        <f t="array" ref="AX44">_xlfn.IFS(E44=0,0,MAX(E44)=MAX($B44,$E44,$H44,$K44,$M44),1,MAX(E44)&lt;MAX($B44,$E44,$H44,$K44,$M44),2)</f>
        <v>1</v>
      </c>
      <c r="AY44" s="29">
        <f t="array" ref="AY44">_xlfn.IFS(SUM(H44,K44)=0,0,MAX(H44,K44)=MAX($B44,$E44,$H44,$K44,$M44),1,MAX(H44,K44)&lt;MAX($B44,$E44,$H44,$K44,$M44),2)</f>
        <v>2</v>
      </c>
      <c r="AZ44" s="29">
        <f t="array" ref="AZ44">_xlfn.IFS(M44=0,0,MAX(M44)=MAX($B44,$E44,$H44,$K44,$M44),1,MAX(M44)&lt;MAX($B44,$E44,$H44,$K44,$M44),2)</f>
        <v>0</v>
      </c>
      <c r="BB44" s="29" t="str">
        <f t="shared" si="10"/>
        <v/>
      </c>
      <c r="BC44" s="29" t="str">
        <f t="shared" si="13"/>
        <v/>
      </c>
      <c r="BD44" s="29" t="str">
        <f t="shared" si="11"/>
        <v/>
      </c>
      <c r="BE44" s="29" t="str">
        <f t="shared" si="12"/>
        <v/>
      </c>
    </row>
    <row r="45" spans="1:57" s="29" customFormat="1" x14ac:dyDescent="0.2">
      <c r="A45" s="35" t="s">
        <v>77</v>
      </c>
      <c r="B45" s="7">
        <v>0</v>
      </c>
      <c r="C45" s="8">
        <v>87.11449966482094</v>
      </c>
      <c r="D45" s="8">
        <v>98.890700397698879</v>
      </c>
      <c r="E45" s="8">
        <v>65.266603881750001</v>
      </c>
      <c r="F45" s="8">
        <v>98.925879089301503</v>
      </c>
      <c r="G45" s="8">
        <v>59.265193032064559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34"/>
      <c r="O45" s="69" t="str">
        <f>VLOOKUP($A45,GtoPdb!$A:$BB,MATCH(O$1,GtoPdb!$A$1:$BB$1,0),FALSE)</f>
        <v>nc</v>
      </c>
      <c r="P45" s="29" t="str">
        <f>VLOOKUP($A45,GtoPdb!$A:$BB,MATCH(P$1,GtoPdb!$A$1:$BB$1,0),FALSE)</f>
        <v>c</v>
      </c>
      <c r="Q45" s="29" t="str">
        <f>VLOOKUP($A45,GtoPdb!$A:$BB,MATCH(Q$1,GtoPdb!$A$1:$BB$1,0),FALSE)</f>
        <v>nc</v>
      </c>
      <c r="R45" s="29" t="str">
        <f>VLOOKUP($A45,GtoPdb!$A:$BB,MATCH(R$1,GtoPdb!$A$1:$BB$1,0),FALSE)</f>
        <v>nc</v>
      </c>
      <c r="S45" s="69">
        <f>VLOOKUP($A45,GtoPdb!$A:$BB,MATCH(S$1,GtoPdb!$A$1:$BB$1,0),FALSE)</f>
        <v>0</v>
      </c>
      <c r="T45" s="29">
        <f>VLOOKUP($A45,GtoPdb!$A:$BB,MATCH(T$1,GtoPdb!$A$1:$BB$1,0),FALSE)</f>
        <v>1</v>
      </c>
      <c r="U45" s="29">
        <f>VLOOKUP($A45,GtoPdb!$A:$BB,MATCH(U$1,GtoPdb!$A$1:$BB$1,0),FALSE)</f>
        <v>0</v>
      </c>
      <c r="V45" s="29">
        <f>VLOOKUP($A45,GtoPdb!$A:$BB,MATCH(V$1,GtoPdb!$A$1:$BB$1,0),FALSE)</f>
        <v>0</v>
      </c>
      <c r="W45" s="69">
        <f t="array" ref="W45">_xlfn.IFS($B45=0,0,MAX(B45)=MAX($B45:$M45),1,MAX(B45)&lt;MAX($B45:$M45),2)</f>
        <v>0</v>
      </c>
      <c r="X45" s="29">
        <f t="array" ref="X45">_xlfn.IFS(SUM($C45:$G45)=0,0,MAX(C45:G45)=MAX($B45:$M45),1,MAX(C45:G45)&lt;MAX($B45:$M45),2)</f>
        <v>1</v>
      </c>
      <c r="Y45" s="29">
        <f t="array" ref="Y45">_xlfn.IFS(SUM($H45:$K45)=0,0,MAX(H45:K45)=MAX($B45:$M45),1,MAX(H45:K45)&lt;MAX($B45:$M45),2)</f>
        <v>0</v>
      </c>
      <c r="Z45" s="29">
        <f t="array" ref="Z45">_xlfn.IFS(SUM($L45:$M45)=0,0,MAX(L45:M45)=MAX($B45:$M45),1,MAX(L45:M45)&lt;MAX($B45:$M45),2)</f>
        <v>0</v>
      </c>
      <c r="AA45" s="35" t="str">
        <f t="shared" si="14"/>
        <v>Same</v>
      </c>
      <c r="AB45" s="35" t="str">
        <f t="shared" si="15"/>
        <v>Same</v>
      </c>
      <c r="AC45" s="35" t="str">
        <f t="shared" si="16"/>
        <v>Same</v>
      </c>
      <c r="AD45" s="35" t="str">
        <f t="shared" si="17"/>
        <v>Same</v>
      </c>
      <c r="AF45" s="35" t="str">
        <f t="shared" si="18"/>
        <v/>
      </c>
      <c r="AG45" s="35" t="str">
        <f t="shared" si="19"/>
        <v/>
      </c>
      <c r="AH45" s="35" t="str">
        <f t="shared" si="20"/>
        <v/>
      </c>
      <c r="AI45" s="35" t="str">
        <f t="shared" si="21"/>
        <v/>
      </c>
      <c r="AJ45" s="35"/>
      <c r="AK45" s="35" t="str">
        <f t="array" ref="AK45">_xlfn.IFNA(_xlfn.IFS(AND($S45=1,W45=1),"Same",AND($S45=1,W45&lt;&gt;1),"Diff",AND($S45&lt;&gt;1,W45=1),"Diff"),"")</f>
        <v/>
      </c>
      <c r="AL45" s="35" t="str">
        <f t="array" ref="AL45">_xlfn.IFNA(_xlfn.IFS(AND($T45=1,X45=1),"Same",AND($T45=1,X45&lt;&gt;1),"Diff",AND($T45&lt;&gt;1,X45=1),"Diff"),"")</f>
        <v>Same</v>
      </c>
      <c r="AM45" s="35" t="str">
        <f t="array" ref="AM45">_xlfn.IFNA(_xlfn.IFS(AND($U45=1,Y45=1),"Same",AND($U45=1,Y45&lt;&gt;1),"Diff",AND($U45&lt;&gt;1,Y45=1),"Diff"),"")</f>
        <v/>
      </c>
      <c r="AN45" s="35" t="str">
        <f t="array" ref="AN45">_xlfn.IFNA(_xlfn.IFS(AND($V45=1,Z45=1),"Same",AND($V45=1,Z45&lt;&gt;1),"Diff",AND($V45&lt;&gt;1,Z45=1),"Diff"),"")</f>
        <v/>
      </c>
      <c r="AP45" s="29" t="str">
        <f t="array" ref="AP45">_xlfn.IFNA(_xlfn.IFS(AND(S45=1,W45&lt;&gt;1),"Removed",AND(S45&lt;&gt;1,W45=1),"Added"),"")</f>
        <v/>
      </c>
      <c r="AQ45" s="29" t="str">
        <f t="array" ref="AQ45">_xlfn.IFNA(_xlfn.IFS(AND(T45=1,X45&lt;&gt;1),"Removed",AND(T45&lt;&gt;1,X45=1),"Added"),"")</f>
        <v/>
      </c>
      <c r="AR45" s="29" t="str">
        <f t="array" ref="AR45">_xlfn.IFNA(_xlfn.IFS(AND(U45=1,Y45&lt;&gt;1),"Removed",AND(U45&lt;&gt;1,Y45=1),"Added"),"")</f>
        <v/>
      </c>
      <c r="AS45" s="29" t="str">
        <f t="array" ref="AS45">_xlfn.IFNA(_xlfn.IFS(AND(V45=1,Z45&lt;&gt;1),"Removed",AND(V45&lt;&gt;1,Z45=1),"Added"),"")</f>
        <v/>
      </c>
      <c r="AU45" s="29">
        <f t="shared" si="22"/>
        <v>1</v>
      </c>
      <c r="AW45" s="29">
        <f t="array" ref="AW45">_xlfn.IFS($B45=0,0,MAX(B45)=MAX($B45,$E45,$H45,$K45,$M45),1,MAX($B45)&lt;MAX($B45,$E45,$H45,$K45,$M45),2)</f>
        <v>0</v>
      </c>
      <c r="AX45" s="29">
        <f t="array" ref="AX45">_xlfn.IFS(E45=0,0,MAX(E45)=MAX($B45,$E45,$H45,$K45,$M45),1,MAX(E45)&lt;MAX($B45,$E45,$H45,$K45,$M45),2)</f>
        <v>1</v>
      </c>
      <c r="AY45" s="29">
        <f t="array" ref="AY45">_xlfn.IFS(SUM(H45,K45)=0,0,MAX(H45,K45)=MAX($B45,$E45,$H45,$K45,$M45),1,MAX(H45,K45)&lt;MAX($B45,$E45,$H45,$K45,$M45),2)</f>
        <v>0</v>
      </c>
      <c r="AZ45" s="29">
        <f t="array" ref="AZ45">_xlfn.IFS(M45=0,0,MAX(M45)=MAX($B45,$E45,$H45,$K45,$M45),1,MAX(M45)&lt;MAX($B45,$E45,$H45,$K45,$M45),2)</f>
        <v>0</v>
      </c>
      <c r="BB45" s="29" t="str">
        <f t="shared" si="10"/>
        <v/>
      </c>
      <c r="BC45" s="29" t="str">
        <f t="shared" si="13"/>
        <v/>
      </c>
      <c r="BD45" s="29" t="str">
        <f t="shared" si="11"/>
        <v/>
      </c>
      <c r="BE45" s="29" t="str">
        <f t="shared" si="12"/>
        <v/>
      </c>
    </row>
    <row r="46" spans="1:57" s="29" customFormat="1" x14ac:dyDescent="0.2">
      <c r="A46" s="35" t="s">
        <v>118</v>
      </c>
      <c r="B46" s="7">
        <v>0</v>
      </c>
      <c r="C46" s="8">
        <v>48.249448882163527</v>
      </c>
      <c r="D46" s="8">
        <v>35.30198406594868</v>
      </c>
      <c r="E46" s="8">
        <v>0</v>
      </c>
      <c r="F46" s="8">
        <v>0</v>
      </c>
      <c r="G46" s="8">
        <v>0</v>
      </c>
      <c r="H46" s="8">
        <v>58.954088596976391</v>
      </c>
      <c r="I46" s="8">
        <v>28.824839538624744</v>
      </c>
      <c r="J46" s="8">
        <v>7.1556496716516849</v>
      </c>
      <c r="K46" s="8">
        <v>0</v>
      </c>
      <c r="L46" s="8">
        <v>0</v>
      </c>
      <c r="M46" s="8">
        <v>0</v>
      </c>
      <c r="N46" s="34"/>
      <c r="O46" s="69" t="str">
        <f>VLOOKUP($A46,GtoPdb!$A:$BB,MATCH(O$1,GtoPdb!$A$1:$BB$1,0),FALSE)</f>
        <v>nc</v>
      </c>
      <c r="P46" s="29" t="str">
        <f>VLOOKUP($A46,GtoPdb!$A:$BB,MATCH(P$1,GtoPdb!$A$1:$BB$1,0),FALSE)</f>
        <v>c</v>
      </c>
      <c r="Q46" s="29" t="str">
        <f>VLOOKUP($A46,GtoPdb!$A:$BB,MATCH(Q$1,GtoPdb!$A$1:$BB$1,0),FALSE)</f>
        <v>c</v>
      </c>
      <c r="R46" s="29" t="str">
        <f>VLOOKUP($A46,GtoPdb!$A:$BB,MATCH(R$1,GtoPdb!$A$1:$BB$1,0),FALSE)</f>
        <v>nc</v>
      </c>
      <c r="S46" s="69">
        <f>VLOOKUP($A46,GtoPdb!$A:$BB,MATCH(S$1,GtoPdb!$A$1:$BB$1,0),FALSE)</f>
        <v>0</v>
      </c>
      <c r="T46" s="29">
        <f>VLOOKUP($A46,GtoPdb!$A:$BB,MATCH(T$1,GtoPdb!$A$1:$BB$1,0),FALSE)</f>
        <v>2</v>
      </c>
      <c r="U46" s="29">
        <f>VLOOKUP($A46,GtoPdb!$A:$BB,MATCH(U$1,GtoPdb!$A$1:$BB$1,0),FALSE)</f>
        <v>1</v>
      </c>
      <c r="V46" s="29">
        <f>VLOOKUP($A46,GtoPdb!$A:$BB,MATCH(V$1,GtoPdb!$A$1:$BB$1,0),FALSE)</f>
        <v>0</v>
      </c>
      <c r="W46" s="69">
        <f t="array" ref="W46">_xlfn.IFS($B46=0,0,MAX(B46)=MAX($B46:$M46),1,MAX(B46)&lt;MAX($B46:$M46),2)</f>
        <v>0</v>
      </c>
      <c r="X46" s="29">
        <f t="array" ref="X46">_xlfn.IFS(SUM($C46:$G46)=0,0,MAX(C46:G46)=MAX($B46:$M46),1,MAX(C46:G46)&lt;MAX($B46:$M46),2)</f>
        <v>2</v>
      </c>
      <c r="Y46" s="29">
        <f t="array" ref="Y46">_xlfn.IFS(SUM($H46:$K46)=0,0,MAX(H46:K46)=MAX($B46:$M46),1,MAX(H46:K46)&lt;MAX($B46:$M46),2)</f>
        <v>1</v>
      </c>
      <c r="Z46" s="29">
        <f t="array" ref="Z46">_xlfn.IFS(SUM($L46:$M46)=0,0,MAX(L46:M46)=MAX($B46:$M46),1,MAX(L46:M46)&lt;MAX($B46:$M46),2)</f>
        <v>0</v>
      </c>
      <c r="AA46" s="35" t="str">
        <f t="shared" si="14"/>
        <v>Same</v>
      </c>
      <c r="AB46" s="35" t="str">
        <f t="shared" si="15"/>
        <v>Same</v>
      </c>
      <c r="AC46" s="35" t="str">
        <f t="shared" si="16"/>
        <v>Same</v>
      </c>
      <c r="AD46" s="35" t="str">
        <f t="shared" si="17"/>
        <v>Same</v>
      </c>
      <c r="AF46" s="35" t="str">
        <f t="shared" si="18"/>
        <v/>
      </c>
      <c r="AG46" s="35" t="str">
        <f t="shared" si="19"/>
        <v/>
      </c>
      <c r="AH46" s="35" t="str">
        <f t="shared" si="20"/>
        <v/>
      </c>
      <c r="AI46" s="35" t="str">
        <f t="shared" si="21"/>
        <v/>
      </c>
      <c r="AJ46" s="35"/>
      <c r="AK46" s="35" t="str">
        <f t="array" ref="AK46">_xlfn.IFNA(_xlfn.IFS(AND($S46=1,W46=1),"Same",AND($S46=1,W46&lt;&gt;1),"Diff",AND($S46&lt;&gt;1,W46=1),"Diff"),"")</f>
        <v/>
      </c>
      <c r="AL46" s="35" t="str">
        <f t="array" ref="AL46">_xlfn.IFNA(_xlfn.IFS(AND($T46=1,X46=1),"Same",AND($T46=1,X46&lt;&gt;1),"Diff",AND($T46&lt;&gt;1,X46=1),"Diff"),"")</f>
        <v/>
      </c>
      <c r="AM46" s="35" t="str">
        <f t="array" ref="AM46">_xlfn.IFNA(_xlfn.IFS(AND($U46=1,Y46=1),"Same",AND($U46=1,Y46&lt;&gt;1),"Diff",AND($U46&lt;&gt;1,Y46=1),"Diff"),"")</f>
        <v>Same</v>
      </c>
      <c r="AN46" s="35" t="str">
        <f t="array" ref="AN46">_xlfn.IFNA(_xlfn.IFS(AND($V46=1,Z46=1),"Same",AND($V46=1,Z46&lt;&gt;1),"Diff",AND($V46&lt;&gt;1,Z46=1),"Diff"),"")</f>
        <v/>
      </c>
      <c r="AP46" s="29" t="str">
        <f t="array" ref="AP46">_xlfn.IFNA(_xlfn.IFS(AND(S46=1,W46&lt;&gt;1),"Removed",AND(S46&lt;&gt;1,W46=1),"Added"),"")</f>
        <v/>
      </c>
      <c r="AQ46" s="29" t="str">
        <f t="array" ref="AQ46">_xlfn.IFNA(_xlfn.IFS(AND(T46=1,X46&lt;&gt;1),"Removed",AND(T46&lt;&gt;1,X46=1),"Added"),"")</f>
        <v/>
      </c>
      <c r="AR46" s="29" t="str">
        <f t="array" ref="AR46">_xlfn.IFNA(_xlfn.IFS(AND(U46=1,Y46&lt;&gt;1),"Removed",AND(U46&lt;&gt;1,Y46=1),"Added"),"")</f>
        <v/>
      </c>
      <c r="AS46" s="29" t="str">
        <f t="array" ref="AS46">_xlfn.IFNA(_xlfn.IFS(AND(V46=1,Z46&lt;&gt;1),"Removed",AND(V46&lt;&gt;1,Z46=1),"Added"),"")</f>
        <v/>
      </c>
      <c r="AU46" s="29">
        <f t="shared" si="22"/>
        <v>1</v>
      </c>
      <c r="AW46" s="29">
        <f t="array" ref="AW46">_xlfn.IFS($B46=0,0,MAX(B46)=MAX($B46,$E46,$H46,$K46,$M46),1,MAX($B46)&lt;MAX($B46,$E46,$H46,$K46,$M46),2)</f>
        <v>0</v>
      </c>
      <c r="AX46" s="29">
        <f t="array" ref="AX46">_xlfn.IFS(E46=0,0,MAX(E46)=MAX($B46,$E46,$H46,$K46,$M46),1,MAX(E46)&lt;MAX($B46,$E46,$H46,$K46,$M46),2)</f>
        <v>0</v>
      </c>
      <c r="AY46" s="29">
        <f t="array" ref="AY46">_xlfn.IFS(SUM(H46,K46)=0,0,MAX(H46,K46)=MAX($B46,$E46,$H46,$K46,$M46),1,MAX(H46,K46)&lt;MAX($B46,$E46,$H46,$K46,$M46),2)</f>
        <v>1</v>
      </c>
      <c r="AZ46" s="29">
        <f t="array" ref="AZ46">_xlfn.IFS(M46=0,0,MAX(M46)=MAX($B46,$E46,$H46,$K46,$M46),1,MAX(M46)&lt;MAX($B46,$E46,$H46,$K46,$M46),2)</f>
        <v>0</v>
      </c>
      <c r="BB46" s="29" t="str">
        <f t="shared" si="10"/>
        <v/>
      </c>
      <c r="BC46" s="29" t="str">
        <f t="shared" si="13"/>
        <v/>
      </c>
      <c r="BD46" s="29" t="str">
        <f t="shared" si="11"/>
        <v/>
      </c>
      <c r="BE46" s="29" t="str">
        <f t="shared" si="12"/>
        <v/>
      </c>
    </row>
    <row r="47" spans="1:57" s="29" customFormat="1" x14ac:dyDescent="0.2">
      <c r="A47" s="35" t="s">
        <v>140</v>
      </c>
      <c r="B47" s="7">
        <v>0</v>
      </c>
      <c r="C47" s="8">
        <v>14.901629808808849</v>
      </c>
      <c r="D47" s="8">
        <v>17.180950435957364</v>
      </c>
      <c r="E47" s="8">
        <v>36.393050868063881</v>
      </c>
      <c r="F47" s="8">
        <v>33.879249702162078</v>
      </c>
      <c r="G47" s="8">
        <v>40.158622409412665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16.22692394208249</v>
      </c>
      <c r="N47" s="34"/>
      <c r="O47" s="69" t="str">
        <f>VLOOKUP($A47,GtoPdb!$A:$BB,MATCH(O$1,GtoPdb!$A$1:$BB$1,0),FALSE)</f>
        <v>nc</v>
      </c>
      <c r="P47" s="29" t="str">
        <f>VLOOKUP($A47,GtoPdb!$A:$BB,MATCH(P$1,GtoPdb!$A$1:$BB$1,0),FALSE)</f>
        <v>c</v>
      </c>
      <c r="Q47" s="29" t="str">
        <f>VLOOKUP($A47,GtoPdb!$A:$BB,MATCH(Q$1,GtoPdb!$A$1:$BB$1,0),FALSE)</f>
        <v>nc</v>
      </c>
      <c r="R47" s="29" t="str">
        <f>VLOOKUP($A47,GtoPdb!$A:$BB,MATCH(R$1,GtoPdb!$A$1:$BB$1,0),FALSE)</f>
        <v>nc</v>
      </c>
      <c r="S47" s="69">
        <f>VLOOKUP($A47,GtoPdb!$A:$BB,MATCH(S$1,GtoPdb!$A$1:$BB$1,0),FALSE)</f>
        <v>0</v>
      </c>
      <c r="T47" s="29">
        <f>VLOOKUP($A47,GtoPdb!$A:$BB,MATCH(T$1,GtoPdb!$A$1:$BB$1,0),FALSE)</f>
        <v>1</v>
      </c>
      <c r="U47" s="29">
        <f>VLOOKUP($A47,GtoPdb!$A:$BB,MATCH(U$1,GtoPdb!$A$1:$BB$1,0),FALSE)</f>
        <v>0</v>
      </c>
      <c r="V47" s="29">
        <f>VLOOKUP($A47,GtoPdb!$A:$BB,MATCH(V$1,GtoPdb!$A$1:$BB$1,0),FALSE)</f>
        <v>0</v>
      </c>
      <c r="W47" s="69">
        <f t="array" ref="W47">_xlfn.IFS($B47=0,0,MAX(B47)=MAX($B47:$M47),1,MAX(B47)&lt;MAX($B47:$M47),2)</f>
        <v>0</v>
      </c>
      <c r="X47" s="29">
        <f t="array" ref="X47">_xlfn.IFS(SUM($C47:$G47)=0,0,MAX(C47:G47)=MAX($B47:$M47),1,MAX(C47:G47)&lt;MAX($B47:$M47),2)</f>
        <v>1</v>
      </c>
      <c r="Y47" s="29">
        <f t="array" ref="Y47">_xlfn.IFS(SUM($H47:$K47)=0,0,MAX(H47:K47)=MAX($B47:$M47),1,MAX(H47:K47)&lt;MAX($B47:$M47),2)</f>
        <v>0</v>
      </c>
      <c r="Z47" s="29">
        <f t="array" ref="Z47">_xlfn.IFS(SUM($L47:$M47)=0,0,MAX(L47:M47)=MAX($B47:$M47),1,MAX(L47:M47)&lt;MAX($B47:$M47),2)</f>
        <v>2</v>
      </c>
      <c r="AA47" s="35" t="str">
        <f t="shared" si="14"/>
        <v>Same</v>
      </c>
      <c r="AB47" s="35" t="str">
        <f t="shared" si="15"/>
        <v>Same</v>
      </c>
      <c r="AC47" s="35" t="str">
        <f t="shared" si="16"/>
        <v>Same</v>
      </c>
      <c r="AD47" s="35" t="str">
        <f t="shared" si="17"/>
        <v>Diff</v>
      </c>
      <c r="AF47" s="35" t="str">
        <f t="shared" si="18"/>
        <v/>
      </c>
      <c r="AG47" s="35" t="str">
        <f t="shared" si="19"/>
        <v/>
      </c>
      <c r="AH47" s="35" t="str">
        <f t="shared" si="20"/>
        <v/>
      </c>
      <c r="AI47" s="35" t="str">
        <f t="shared" si="21"/>
        <v/>
      </c>
      <c r="AJ47" s="35"/>
      <c r="AK47" s="35" t="str">
        <f t="array" ref="AK47">_xlfn.IFNA(_xlfn.IFS(AND($S47=1,W47=1),"Same",AND($S47=1,W47&lt;&gt;1),"Diff",AND($S47&lt;&gt;1,W47=1),"Diff"),"")</f>
        <v/>
      </c>
      <c r="AL47" s="35" t="str">
        <f t="array" ref="AL47">_xlfn.IFNA(_xlfn.IFS(AND($T47=1,X47=1),"Same",AND($T47=1,X47&lt;&gt;1),"Diff",AND($T47&lt;&gt;1,X47=1),"Diff"),"")</f>
        <v>Same</v>
      </c>
      <c r="AM47" s="35" t="str">
        <f t="array" ref="AM47">_xlfn.IFNA(_xlfn.IFS(AND($U47=1,Y47=1),"Same",AND($U47=1,Y47&lt;&gt;1),"Diff",AND($U47&lt;&gt;1,Y47=1),"Diff"),"")</f>
        <v/>
      </c>
      <c r="AN47" s="35" t="str">
        <f t="array" ref="AN47">_xlfn.IFNA(_xlfn.IFS(AND($V47=1,Z47=1),"Same",AND($V47=1,Z47&lt;&gt;1),"Diff",AND($V47&lt;&gt;1,Z47=1),"Diff"),"")</f>
        <v/>
      </c>
      <c r="AP47" s="29" t="str">
        <f t="array" ref="AP47">_xlfn.IFNA(_xlfn.IFS(AND(S47=1,W47&lt;&gt;1),"Removed",AND(S47&lt;&gt;1,W47=1),"Added"),"")</f>
        <v/>
      </c>
      <c r="AQ47" s="29" t="str">
        <f t="array" ref="AQ47">_xlfn.IFNA(_xlfn.IFS(AND(T47=1,X47&lt;&gt;1),"Removed",AND(T47&lt;&gt;1,X47=1),"Added"),"")</f>
        <v/>
      </c>
      <c r="AR47" s="29" t="str">
        <f t="array" ref="AR47">_xlfn.IFNA(_xlfn.IFS(AND(U47=1,Y47&lt;&gt;1),"Removed",AND(U47&lt;&gt;1,Y47=1),"Added"),"")</f>
        <v/>
      </c>
      <c r="AS47" s="29" t="str">
        <f t="array" ref="AS47">_xlfn.IFNA(_xlfn.IFS(AND(V47=1,Z47&lt;&gt;1),"Removed",AND(V47&lt;&gt;1,Z47=1),"Added"),"")</f>
        <v/>
      </c>
      <c r="AU47" s="29">
        <f t="shared" si="22"/>
        <v>1</v>
      </c>
      <c r="AW47" s="29">
        <f t="array" ref="AW47">_xlfn.IFS($B47=0,0,MAX(B47)=MAX($B47,$E47,$H47,$K47,$M47),1,MAX($B47)&lt;MAX($B47,$E47,$H47,$K47,$M47),2)</f>
        <v>0</v>
      </c>
      <c r="AX47" s="29">
        <f t="array" ref="AX47">_xlfn.IFS(E47=0,0,MAX(E47)=MAX($B47,$E47,$H47,$K47,$M47),1,MAX(E47)&lt;MAX($B47,$E47,$H47,$K47,$M47),2)</f>
        <v>1</v>
      </c>
      <c r="AY47" s="29">
        <f t="array" ref="AY47">_xlfn.IFS(SUM(H47,K47)=0,0,MAX(H47,K47)=MAX($B47,$E47,$H47,$K47,$M47),1,MAX(H47,K47)&lt;MAX($B47,$E47,$H47,$K47,$M47),2)</f>
        <v>0</v>
      </c>
      <c r="AZ47" s="29">
        <f t="array" ref="AZ47">_xlfn.IFS(M47=0,0,MAX(M47)=MAX($B47,$E47,$H47,$K47,$M47),1,MAX(M47)&lt;MAX($B47,$E47,$H47,$K47,$M47),2)</f>
        <v>2</v>
      </c>
      <c r="BB47" s="29" t="str">
        <f t="shared" si="10"/>
        <v/>
      </c>
      <c r="BC47" s="29" t="str">
        <f t="shared" si="13"/>
        <v/>
      </c>
      <c r="BD47" s="29" t="str">
        <f t="shared" si="11"/>
        <v/>
      </c>
      <c r="BE47" s="29" t="str">
        <f t="shared" si="12"/>
        <v/>
      </c>
    </row>
    <row r="48" spans="1:57" s="29" customFormat="1" x14ac:dyDescent="0.2">
      <c r="A48" s="35" t="s">
        <v>177</v>
      </c>
      <c r="B48" s="7">
        <v>0</v>
      </c>
      <c r="C48" s="8">
        <v>31.4677195483278</v>
      </c>
      <c r="D48" s="8">
        <v>26.23111972289075</v>
      </c>
      <c r="E48" s="8">
        <v>21.242256008463549</v>
      </c>
      <c r="F48" s="8">
        <v>37.937766846133783</v>
      </c>
      <c r="G48" s="8">
        <v>44.361362483110632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34"/>
      <c r="O48" s="69" t="str">
        <f>VLOOKUP($A48,GtoPdb!$A:$BB,MATCH(O$1,GtoPdb!$A$1:$BB$1,0),FALSE)</f>
        <v>nc</v>
      </c>
      <c r="P48" s="29" t="str">
        <f>VLOOKUP($A48,GtoPdb!$A:$BB,MATCH(P$1,GtoPdb!$A$1:$BB$1,0),FALSE)</f>
        <v>c</v>
      </c>
      <c r="Q48" s="29" t="str">
        <f>VLOOKUP($A48,GtoPdb!$A:$BB,MATCH(Q$1,GtoPdb!$A$1:$BB$1,0),FALSE)</f>
        <v>nc</v>
      </c>
      <c r="R48" s="29" t="str">
        <f>VLOOKUP($A48,GtoPdb!$A:$BB,MATCH(R$1,GtoPdb!$A$1:$BB$1,0),FALSE)</f>
        <v>nc</v>
      </c>
      <c r="S48" s="69">
        <f>VLOOKUP($A48,GtoPdb!$A:$BB,MATCH(S$1,GtoPdb!$A$1:$BB$1,0),FALSE)</f>
        <v>0</v>
      </c>
      <c r="T48" s="29">
        <f>VLOOKUP($A48,GtoPdb!$A:$BB,MATCH(T$1,GtoPdb!$A$1:$BB$1,0),FALSE)</f>
        <v>1</v>
      </c>
      <c r="U48" s="29">
        <f>VLOOKUP($A48,GtoPdb!$A:$BB,MATCH(U$1,GtoPdb!$A$1:$BB$1,0),FALSE)</f>
        <v>0</v>
      </c>
      <c r="V48" s="29">
        <f>VLOOKUP($A48,GtoPdb!$A:$BB,MATCH(V$1,GtoPdb!$A$1:$BB$1,0),FALSE)</f>
        <v>0</v>
      </c>
      <c r="W48" s="69">
        <f t="array" ref="W48">_xlfn.IFS($B48=0,0,MAX(B48)=MAX($B48:$M48),1,MAX(B48)&lt;MAX($B48:$M48),2)</f>
        <v>0</v>
      </c>
      <c r="X48" s="29">
        <f t="array" ref="X48">_xlfn.IFS(SUM($C48:$G48)=0,0,MAX(C48:G48)=MAX($B48:$M48),1,MAX(C48:G48)&lt;MAX($B48:$M48),2)</f>
        <v>1</v>
      </c>
      <c r="Y48" s="29">
        <f t="array" ref="Y48">_xlfn.IFS(SUM($H48:$K48)=0,0,MAX(H48:K48)=MAX($B48:$M48),1,MAX(H48:K48)&lt;MAX($B48:$M48),2)</f>
        <v>0</v>
      </c>
      <c r="Z48" s="29">
        <f t="array" ref="Z48">_xlfn.IFS(SUM($L48:$M48)=0,0,MAX(L48:M48)=MAX($B48:$M48),1,MAX(L48:M48)&lt;MAX($B48:$M48),2)</f>
        <v>0</v>
      </c>
      <c r="AA48" s="35" t="str">
        <f t="shared" si="14"/>
        <v>Same</v>
      </c>
      <c r="AB48" s="35" t="str">
        <f t="shared" si="15"/>
        <v>Same</v>
      </c>
      <c r="AC48" s="35" t="str">
        <f t="shared" si="16"/>
        <v>Same</v>
      </c>
      <c r="AD48" s="35" t="str">
        <f t="shared" si="17"/>
        <v>Same</v>
      </c>
      <c r="AF48" s="35" t="str">
        <f t="shared" si="18"/>
        <v/>
      </c>
      <c r="AG48" s="35" t="str">
        <f t="shared" si="19"/>
        <v/>
      </c>
      <c r="AH48" s="35" t="str">
        <f t="shared" si="20"/>
        <v/>
      </c>
      <c r="AI48" s="35" t="str">
        <f t="shared" si="21"/>
        <v/>
      </c>
      <c r="AJ48" s="35"/>
      <c r="AK48" s="35" t="str">
        <f t="array" ref="AK48">_xlfn.IFNA(_xlfn.IFS(AND($S48=1,W48=1),"Same",AND($S48=1,W48&lt;&gt;1),"Diff",AND($S48&lt;&gt;1,W48=1),"Diff"),"")</f>
        <v/>
      </c>
      <c r="AL48" s="35" t="str">
        <f t="array" ref="AL48">_xlfn.IFNA(_xlfn.IFS(AND($T48=1,X48=1),"Same",AND($T48=1,X48&lt;&gt;1),"Diff",AND($T48&lt;&gt;1,X48=1),"Diff"),"")</f>
        <v>Same</v>
      </c>
      <c r="AM48" s="35" t="str">
        <f t="array" ref="AM48">_xlfn.IFNA(_xlfn.IFS(AND($U48=1,Y48=1),"Same",AND($U48=1,Y48&lt;&gt;1),"Diff",AND($U48&lt;&gt;1,Y48=1),"Diff"),"")</f>
        <v/>
      </c>
      <c r="AN48" s="35" t="str">
        <f t="array" ref="AN48">_xlfn.IFNA(_xlfn.IFS(AND($V48=1,Z48=1),"Same",AND($V48=1,Z48&lt;&gt;1),"Diff",AND($V48&lt;&gt;1,Z48=1),"Diff"),"")</f>
        <v/>
      </c>
      <c r="AP48" s="29" t="str">
        <f t="array" ref="AP48">_xlfn.IFNA(_xlfn.IFS(AND(S48=1,W48&lt;&gt;1),"Removed",AND(S48&lt;&gt;1,W48=1),"Added"),"")</f>
        <v/>
      </c>
      <c r="AQ48" s="29" t="str">
        <f t="array" ref="AQ48">_xlfn.IFNA(_xlfn.IFS(AND(T48=1,X48&lt;&gt;1),"Removed",AND(T48&lt;&gt;1,X48=1),"Added"),"")</f>
        <v/>
      </c>
      <c r="AR48" s="29" t="str">
        <f t="array" ref="AR48">_xlfn.IFNA(_xlfn.IFS(AND(U48=1,Y48&lt;&gt;1),"Removed",AND(U48&lt;&gt;1,Y48=1),"Added"),"")</f>
        <v/>
      </c>
      <c r="AS48" s="29" t="str">
        <f t="array" ref="AS48">_xlfn.IFNA(_xlfn.IFS(AND(V48=1,Z48&lt;&gt;1),"Removed",AND(V48&lt;&gt;1,Z48=1),"Added"),"")</f>
        <v/>
      </c>
      <c r="AU48" s="29">
        <f t="shared" si="22"/>
        <v>1</v>
      </c>
      <c r="AW48" s="29">
        <f t="array" ref="AW48">_xlfn.IFS($B48=0,0,MAX(B48)=MAX($B48,$E48,$H48,$K48,$M48),1,MAX($B48)&lt;MAX($B48,$E48,$H48,$K48,$M48),2)</f>
        <v>0</v>
      </c>
      <c r="AX48" s="29">
        <f t="array" ref="AX48">_xlfn.IFS(E48=0,0,MAX(E48)=MAX($B48,$E48,$H48,$K48,$M48),1,MAX(E48)&lt;MAX($B48,$E48,$H48,$K48,$M48),2)</f>
        <v>1</v>
      </c>
      <c r="AY48" s="29">
        <f t="array" ref="AY48">_xlfn.IFS(SUM(H48,K48)=0,0,MAX(H48,K48)=MAX($B48,$E48,$H48,$K48,$M48),1,MAX(H48,K48)&lt;MAX($B48,$E48,$H48,$K48,$M48),2)</f>
        <v>0</v>
      </c>
      <c r="AZ48" s="29">
        <f t="array" ref="AZ48">_xlfn.IFS(M48=0,0,MAX(M48)=MAX($B48,$E48,$H48,$K48,$M48),1,MAX(M48)&lt;MAX($B48,$E48,$H48,$K48,$M48),2)</f>
        <v>0</v>
      </c>
      <c r="BB48" s="29" t="str">
        <f t="shared" si="10"/>
        <v/>
      </c>
      <c r="BC48" s="29" t="str">
        <f t="shared" si="13"/>
        <v/>
      </c>
      <c r="BD48" s="29" t="str">
        <f t="shared" si="11"/>
        <v/>
      </c>
      <c r="BE48" s="29" t="str">
        <f t="shared" si="12"/>
        <v/>
      </c>
    </row>
    <row r="49" spans="1:57" s="29" customFormat="1" x14ac:dyDescent="0.2">
      <c r="A49" s="35" t="s">
        <v>147</v>
      </c>
      <c r="B49" s="7">
        <v>0</v>
      </c>
      <c r="C49" s="8">
        <v>44.54310958135121</v>
      </c>
      <c r="D49" s="8">
        <v>35.550292881827183</v>
      </c>
      <c r="E49" s="8">
        <v>54.327866853868784</v>
      </c>
      <c r="F49" s="8">
        <v>59.515896545878441</v>
      </c>
      <c r="G49" s="8">
        <v>29.521089323894525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34"/>
      <c r="O49" s="69" t="str">
        <f>VLOOKUP($A49,GtoPdb!$A:$BB,MATCH(O$1,GtoPdb!$A$1:$BB$1,0),FALSE)</f>
        <v>nc</v>
      </c>
      <c r="P49" s="29" t="str">
        <f>VLOOKUP($A49,GtoPdb!$A:$BB,MATCH(P$1,GtoPdb!$A$1:$BB$1,0),FALSE)</f>
        <v>c</v>
      </c>
      <c r="Q49" s="29" t="str">
        <f>VLOOKUP($A49,GtoPdb!$A:$BB,MATCH(Q$1,GtoPdb!$A$1:$BB$1,0),FALSE)</f>
        <v>c</v>
      </c>
      <c r="R49" s="29" t="str">
        <f>VLOOKUP($A49,GtoPdb!$A:$BB,MATCH(R$1,GtoPdb!$A$1:$BB$1,0),FALSE)</f>
        <v>nc</v>
      </c>
      <c r="S49" s="69">
        <f>VLOOKUP($A49,GtoPdb!$A:$BB,MATCH(S$1,GtoPdb!$A$1:$BB$1,0),FALSE)</f>
        <v>0</v>
      </c>
      <c r="T49" s="29">
        <f>VLOOKUP($A49,GtoPdb!$A:$BB,MATCH(T$1,GtoPdb!$A$1:$BB$1,0),FALSE)</f>
        <v>1</v>
      </c>
      <c r="U49" s="29">
        <f>VLOOKUP($A49,GtoPdb!$A:$BB,MATCH(U$1,GtoPdb!$A$1:$BB$1,0),FALSE)</f>
        <v>2</v>
      </c>
      <c r="V49" s="29">
        <f>VLOOKUP($A49,GtoPdb!$A:$BB,MATCH(V$1,GtoPdb!$A$1:$BB$1,0),FALSE)</f>
        <v>0</v>
      </c>
      <c r="W49" s="69">
        <f t="array" ref="W49">_xlfn.IFS($B49=0,0,MAX(B49)=MAX($B49:$M49),1,MAX(B49)&lt;MAX($B49:$M49),2)</f>
        <v>0</v>
      </c>
      <c r="X49" s="29">
        <f t="array" ref="X49">_xlfn.IFS(SUM($C49:$G49)=0,0,MAX(C49:G49)=MAX($B49:$M49),1,MAX(C49:G49)&lt;MAX($B49:$M49),2)</f>
        <v>1</v>
      </c>
      <c r="Y49" s="29">
        <f t="array" ref="Y49">_xlfn.IFS(SUM($H49:$K49)=0,0,MAX(H49:K49)=MAX($B49:$M49),1,MAX(H49:K49)&lt;MAX($B49:$M49),2)</f>
        <v>0</v>
      </c>
      <c r="Z49" s="29">
        <f t="array" ref="Z49">_xlfn.IFS(SUM($L49:$M49)=0,0,MAX(L49:M49)=MAX($B49:$M49),1,MAX(L49:M49)&lt;MAX($B49:$M49),2)</f>
        <v>0</v>
      </c>
      <c r="AA49" s="35" t="str">
        <f t="shared" si="14"/>
        <v>Same</v>
      </c>
      <c r="AB49" s="35" t="str">
        <f t="shared" si="15"/>
        <v>Same</v>
      </c>
      <c r="AC49" s="35" t="str">
        <f t="shared" si="16"/>
        <v>Diff</v>
      </c>
      <c r="AD49" s="35" t="str">
        <f t="shared" si="17"/>
        <v>Same</v>
      </c>
      <c r="AF49" s="35" t="str">
        <f t="shared" si="18"/>
        <v/>
      </c>
      <c r="AG49" s="35" t="str">
        <f t="shared" si="19"/>
        <v/>
      </c>
      <c r="AH49" s="35">
        <f t="shared" si="20"/>
        <v>2</v>
      </c>
      <c r="AI49" s="35" t="str">
        <f t="shared" si="21"/>
        <v/>
      </c>
      <c r="AJ49" s="35"/>
      <c r="AK49" s="35" t="str">
        <f t="array" ref="AK49">_xlfn.IFNA(_xlfn.IFS(AND($S49=1,W49=1),"Same",AND($S49=1,W49&lt;&gt;1),"Diff",AND($S49&lt;&gt;1,W49=1),"Diff"),"")</f>
        <v/>
      </c>
      <c r="AL49" s="35" t="str">
        <f t="array" ref="AL49">_xlfn.IFNA(_xlfn.IFS(AND($T49=1,X49=1),"Same",AND($T49=1,X49&lt;&gt;1),"Diff",AND($T49&lt;&gt;1,X49=1),"Diff"),"")</f>
        <v>Same</v>
      </c>
      <c r="AM49" s="35" t="str">
        <f t="array" ref="AM49">_xlfn.IFNA(_xlfn.IFS(AND($U49=1,Y49=1),"Same",AND($U49=1,Y49&lt;&gt;1),"Diff",AND($U49&lt;&gt;1,Y49=1),"Diff"),"")</f>
        <v/>
      </c>
      <c r="AN49" s="35" t="str">
        <f t="array" ref="AN49">_xlfn.IFNA(_xlfn.IFS(AND($V49=1,Z49=1),"Same",AND($V49=1,Z49&lt;&gt;1),"Diff",AND($V49&lt;&gt;1,Z49=1),"Diff"),"")</f>
        <v/>
      </c>
      <c r="AP49" s="29" t="str">
        <f t="array" ref="AP49">_xlfn.IFNA(_xlfn.IFS(AND(S49=1,W49&lt;&gt;1),"Removed",AND(S49&lt;&gt;1,W49=1),"Added"),"")</f>
        <v/>
      </c>
      <c r="AQ49" s="29" t="str">
        <f t="array" ref="AQ49">_xlfn.IFNA(_xlfn.IFS(AND(T49=1,X49&lt;&gt;1),"Removed",AND(T49&lt;&gt;1,X49=1),"Added"),"")</f>
        <v/>
      </c>
      <c r="AR49" s="29" t="str">
        <f t="array" ref="AR49">_xlfn.IFNA(_xlfn.IFS(AND(U49=1,Y49&lt;&gt;1),"Removed",AND(U49&lt;&gt;1,Y49=1),"Added"),"")</f>
        <v/>
      </c>
      <c r="AS49" s="29" t="str">
        <f t="array" ref="AS49">_xlfn.IFNA(_xlfn.IFS(AND(V49=1,Z49&lt;&gt;1),"Removed",AND(V49&lt;&gt;1,Z49=1),"Added"),"")</f>
        <v/>
      </c>
      <c r="AU49" s="29">
        <f t="shared" si="22"/>
        <v>1</v>
      </c>
      <c r="AW49" s="29">
        <f t="array" ref="AW49">_xlfn.IFS($B49=0,0,MAX(B49)=MAX($B49,$E49,$H49,$K49,$M49),1,MAX($B49)&lt;MAX($B49,$E49,$H49,$K49,$M49),2)</f>
        <v>0</v>
      </c>
      <c r="AX49" s="29">
        <f t="array" ref="AX49">_xlfn.IFS(E49=0,0,MAX(E49)=MAX($B49,$E49,$H49,$K49,$M49),1,MAX(E49)&lt;MAX($B49,$E49,$H49,$K49,$M49),2)</f>
        <v>1</v>
      </c>
      <c r="AY49" s="29">
        <f t="array" ref="AY49">_xlfn.IFS(SUM(H49,K49)=0,0,MAX(H49,K49)=MAX($B49,$E49,$H49,$K49,$M49),1,MAX(H49,K49)&lt;MAX($B49,$E49,$H49,$K49,$M49),2)</f>
        <v>0</v>
      </c>
      <c r="AZ49" s="29">
        <f t="array" ref="AZ49">_xlfn.IFS(M49=0,0,MAX(M49)=MAX($B49,$E49,$H49,$K49,$M49),1,MAX(M49)&lt;MAX($B49,$E49,$H49,$K49,$M49),2)</f>
        <v>0</v>
      </c>
      <c r="BB49" s="29" t="str">
        <f t="shared" si="10"/>
        <v/>
      </c>
      <c r="BC49" s="29" t="str">
        <f t="shared" si="13"/>
        <v/>
      </c>
      <c r="BD49" s="29" t="str">
        <f t="shared" si="11"/>
        <v/>
      </c>
      <c r="BE49" s="29" t="str">
        <f t="shared" si="12"/>
        <v/>
      </c>
    </row>
    <row r="50" spans="1:57" s="29" customFormat="1" x14ac:dyDescent="0.2">
      <c r="A50" s="35" t="s">
        <v>175</v>
      </c>
      <c r="B50" s="7">
        <v>0</v>
      </c>
      <c r="C50" s="8">
        <v>22.948430808291739</v>
      </c>
      <c r="D50" s="8">
        <v>14.038100705036966</v>
      </c>
      <c r="E50" s="8">
        <v>29.132188789025502</v>
      </c>
      <c r="F50" s="8">
        <v>40.253826505990254</v>
      </c>
      <c r="G50" s="8">
        <v>36.316971541180742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34"/>
      <c r="O50" s="69" t="str">
        <f>VLOOKUP($A50,GtoPdb!$A:$BB,MATCH(O$1,GtoPdb!$A$1:$BB$1,0),FALSE)</f>
        <v>nc</v>
      </c>
      <c r="P50" s="29" t="str">
        <f>VLOOKUP($A50,GtoPdb!$A:$BB,MATCH(P$1,GtoPdb!$A$1:$BB$1,0),FALSE)</f>
        <v>c</v>
      </c>
      <c r="Q50" s="29" t="str">
        <f>VLOOKUP($A50,GtoPdb!$A:$BB,MATCH(Q$1,GtoPdb!$A$1:$BB$1,0),FALSE)</f>
        <v>nc</v>
      </c>
      <c r="R50" s="29" t="str">
        <f>VLOOKUP($A50,GtoPdb!$A:$BB,MATCH(R$1,GtoPdb!$A$1:$BB$1,0),FALSE)</f>
        <v>nc</v>
      </c>
      <c r="S50" s="69">
        <f>VLOOKUP($A50,GtoPdb!$A:$BB,MATCH(S$1,GtoPdb!$A$1:$BB$1,0),FALSE)</f>
        <v>0</v>
      </c>
      <c r="T50" s="29">
        <f>VLOOKUP($A50,GtoPdb!$A:$BB,MATCH(T$1,GtoPdb!$A$1:$BB$1,0),FALSE)</f>
        <v>1</v>
      </c>
      <c r="U50" s="29">
        <f>VLOOKUP($A50,GtoPdb!$A:$BB,MATCH(U$1,GtoPdb!$A$1:$BB$1,0),FALSE)</f>
        <v>0</v>
      </c>
      <c r="V50" s="29">
        <f>VLOOKUP($A50,GtoPdb!$A:$BB,MATCH(V$1,GtoPdb!$A$1:$BB$1,0),FALSE)</f>
        <v>0</v>
      </c>
      <c r="W50" s="69">
        <f t="array" ref="W50">_xlfn.IFS($B50=0,0,MAX(B50)=MAX($B50:$M50),1,MAX(B50)&lt;MAX($B50:$M50),2)</f>
        <v>0</v>
      </c>
      <c r="X50" s="29">
        <f t="array" ref="X50">_xlfn.IFS(SUM($C50:$G50)=0,0,MAX(C50:G50)=MAX($B50:$M50),1,MAX(C50:G50)&lt;MAX($B50:$M50),2)</f>
        <v>1</v>
      </c>
      <c r="Y50" s="29">
        <f t="array" ref="Y50">_xlfn.IFS(SUM($H50:$K50)=0,0,MAX(H50:K50)=MAX($B50:$M50),1,MAX(H50:K50)&lt;MAX($B50:$M50),2)</f>
        <v>0</v>
      </c>
      <c r="Z50" s="29">
        <f t="array" ref="Z50">_xlfn.IFS(SUM($L50:$M50)=0,0,MAX(L50:M50)=MAX($B50:$M50),1,MAX(L50:M50)&lt;MAX($B50:$M50),2)</f>
        <v>0</v>
      </c>
      <c r="AA50" s="35" t="str">
        <f t="shared" si="14"/>
        <v>Same</v>
      </c>
      <c r="AB50" s="35" t="str">
        <f t="shared" si="15"/>
        <v>Same</v>
      </c>
      <c r="AC50" s="35" t="str">
        <f t="shared" si="16"/>
        <v>Same</v>
      </c>
      <c r="AD50" s="35" t="str">
        <f t="shared" si="17"/>
        <v>Same</v>
      </c>
      <c r="AF50" s="35" t="str">
        <f t="shared" si="18"/>
        <v/>
      </c>
      <c r="AG50" s="35" t="str">
        <f t="shared" si="19"/>
        <v/>
      </c>
      <c r="AH50" s="35" t="str">
        <f t="shared" si="20"/>
        <v/>
      </c>
      <c r="AI50" s="35" t="str">
        <f t="shared" si="21"/>
        <v/>
      </c>
      <c r="AJ50" s="35"/>
      <c r="AK50" s="35" t="str">
        <f t="array" ref="AK50">_xlfn.IFNA(_xlfn.IFS(AND($S50=1,W50=1),"Same",AND($S50=1,W50&lt;&gt;1),"Diff",AND($S50&lt;&gt;1,W50=1),"Diff"),"")</f>
        <v/>
      </c>
      <c r="AL50" s="35" t="str">
        <f t="array" ref="AL50">_xlfn.IFNA(_xlfn.IFS(AND($T50=1,X50=1),"Same",AND($T50=1,X50&lt;&gt;1),"Diff",AND($T50&lt;&gt;1,X50=1),"Diff"),"")</f>
        <v>Same</v>
      </c>
      <c r="AM50" s="35" t="str">
        <f t="array" ref="AM50">_xlfn.IFNA(_xlfn.IFS(AND($U50=1,Y50=1),"Same",AND($U50=1,Y50&lt;&gt;1),"Diff",AND($U50&lt;&gt;1,Y50=1),"Diff"),"")</f>
        <v/>
      </c>
      <c r="AN50" s="35" t="str">
        <f t="array" ref="AN50">_xlfn.IFNA(_xlfn.IFS(AND($V50=1,Z50=1),"Same",AND($V50=1,Z50&lt;&gt;1),"Diff",AND($V50&lt;&gt;1,Z50=1),"Diff"),"")</f>
        <v/>
      </c>
      <c r="AP50" s="29" t="str">
        <f t="array" ref="AP50">_xlfn.IFNA(_xlfn.IFS(AND(S50=1,W50&lt;&gt;1),"Removed",AND(S50&lt;&gt;1,W50=1),"Added"),"")</f>
        <v/>
      </c>
      <c r="AQ50" s="29" t="str">
        <f t="array" ref="AQ50">_xlfn.IFNA(_xlfn.IFS(AND(T50=1,X50&lt;&gt;1),"Removed",AND(T50&lt;&gt;1,X50=1),"Added"),"")</f>
        <v/>
      </c>
      <c r="AR50" s="29" t="str">
        <f t="array" ref="AR50">_xlfn.IFNA(_xlfn.IFS(AND(U50=1,Y50&lt;&gt;1),"Removed",AND(U50&lt;&gt;1,Y50=1),"Added"),"")</f>
        <v/>
      </c>
      <c r="AS50" s="29" t="str">
        <f t="array" ref="AS50">_xlfn.IFNA(_xlfn.IFS(AND(V50=1,Z50&lt;&gt;1),"Removed",AND(V50&lt;&gt;1,Z50=1),"Added"),"")</f>
        <v/>
      </c>
      <c r="AU50" s="29">
        <f t="shared" si="22"/>
        <v>1</v>
      </c>
      <c r="AW50" s="29">
        <f t="array" ref="AW50">_xlfn.IFS($B50=0,0,MAX(B50)=MAX($B50,$E50,$H50,$K50,$M50),1,MAX($B50)&lt;MAX($B50,$E50,$H50,$K50,$M50),2)</f>
        <v>0</v>
      </c>
      <c r="AX50" s="29">
        <f t="array" ref="AX50">_xlfn.IFS(E50=0,0,MAX(E50)=MAX($B50,$E50,$H50,$K50,$M50),1,MAX(E50)&lt;MAX($B50,$E50,$H50,$K50,$M50),2)</f>
        <v>1</v>
      </c>
      <c r="AY50" s="29">
        <f t="array" ref="AY50">_xlfn.IFS(SUM(H50,K50)=0,0,MAX(H50,K50)=MAX($B50,$E50,$H50,$K50,$M50),1,MAX(H50,K50)&lt;MAX($B50,$E50,$H50,$K50,$M50),2)</f>
        <v>0</v>
      </c>
      <c r="AZ50" s="29">
        <f t="array" ref="AZ50">_xlfn.IFS(M50=0,0,MAX(M50)=MAX($B50,$E50,$H50,$K50,$M50),1,MAX(M50)&lt;MAX($B50,$E50,$H50,$K50,$M50),2)</f>
        <v>0</v>
      </c>
      <c r="BB50" s="29" t="str">
        <f t="shared" si="10"/>
        <v/>
      </c>
      <c r="BC50" s="29" t="str">
        <f t="shared" si="13"/>
        <v/>
      </c>
      <c r="BD50" s="29" t="str">
        <f t="shared" si="11"/>
        <v/>
      </c>
      <c r="BE50" s="29" t="str">
        <f t="shared" si="12"/>
        <v/>
      </c>
    </row>
    <row r="51" spans="1:57" s="29" customFormat="1" x14ac:dyDescent="0.2">
      <c r="A51" s="35" t="s">
        <v>170</v>
      </c>
      <c r="B51" s="7">
        <v>0</v>
      </c>
      <c r="C51" s="8">
        <v>44.955895040597696</v>
      </c>
      <c r="D51" s="8">
        <v>27.327896035315632</v>
      </c>
      <c r="E51" s="8">
        <v>17.834049263761255</v>
      </c>
      <c r="F51" s="8">
        <v>15.913566607793575</v>
      </c>
      <c r="G51" s="8">
        <v>35.978788717350831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34"/>
      <c r="O51" s="69" t="str">
        <f>VLOOKUP($A51,GtoPdb!$A:$BB,MATCH(O$1,GtoPdb!$A$1:$BB$1,0),FALSE)</f>
        <v>nc</v>
      </c>
      <c r="P51" s="29" t="str">
        <f>VLOOKUP($A51,GtoPdb!$A:$BB,MATCH(P$1,GtoPdb!$A$1:$BB$1,0),FALSE)</f>
        <v>c</v>
      </c>
      <c r="Q51" s="29" t="str">
        <f>VLOOKUP($A51,GtoPdb!$A:$BB,MATCH(Q$1,GtoPdb!$A$1:$BB$1,0),FALSE)</f>
        <v>nc</v>
      </c>
      <c r="R51" s="29" t="str">
        <f>VLOOKUP($A51,GtoPdb!$A:$BB,MATCH(R$1,GtoPdb!$A$1:$BB$1,0),FALSE)</f>
        <v>nc</v>
      </c>
      <c r="S51" s="69">
        <f>VLOOKUP($A51,GtoPdb!$A:$BB,MATCH(S$1,GtoPdb!$A$1:$BB$1,0),FALSE)</f>
        <v>0</v>
      </c>
      <c r="T51" s="29">
        <f>VLOOKUP($A51,GtoPdb!$A:$BB,MATCH(T$1,GtoPdb!$A$1:$BB$1,0),FALSE)</f>
        <v>1</v>
      </c>
      <c r="U51" s="29">
        <f>VLOOKUP($A51,GtoPdb!$A:$BB,MATCH(U$1,GtoPdb!$A$1:$BB$1,0),FALSE)</f>
        <v>0</v>
      </c>
      <c r="V51" s="29">
        <f>VLOOKUP($A51,GtoPdb!$A:$BB,MATCH(V$1,GtoPdb!$A$1:$BB$1,0),FALSE)</f>
        <v>0</v>
      </c>
      <c r="W51" s="69">
        <f t="array" ref="W51">_xlfn.IFS($B51=0,0,MAX(B51)=MAX($B51:$M51),1,MAX(B51)&lt;MAX($B51:$M51),2)</f>
        <v>0</v>
      </c>
      <c r="X51" s="29">
        <f t="array" ref="X51">_xlfn.IFS(SUM($C51:$G51)=0,0,MAX(C51:G51)=MAX($B51:$M51),1,MAX(C51:G51)&lt;MAX($B51:$M51),2)</f>
        <v>1</v>
      </c>
      <c r="Y51" s="29">
        <f t="array" ref="Y51">_xlfn.IFS(SUM($H51:$K51)=0,0,MAX(H51:K51)=MAX($B51:$M51),1,MAX(H51:K51)&lt;MAX($B51:$M51),2)</f>
        <v>0</v>
      </c>
      <c r="Z51" s="29">
        <f t="array" ref="Z51">_xlfn.IFS(SUM($L51:$M51)=0,0,MAX(L51:M51)=MAX($B51:$M51),1,MAX(L51:M51)&lt;MAX($B51:$M51),2)</f>
        <v>0</v>
      </c>
      <c r="AA51" s="35" t="str">
        <f t="shared" si="14"/>
        <v>Same</v>
      </c>
      <c r="AB51" s="35" t="str">
        <f t="shared" si="15"/>
        <v>Same</v>
      </c>
      <c r="AC51" s="35" t="str">
        <f t="shared" si="16"/>
        <v>Same</v>
      </c>
      <c r="AD51" s="35" t="str">
        <f t="shared" si="17"/>
        <v>Same</v>
      </c>
      <c r="AF51" s="35" t="str">
        <f t="shared" si="18"/>
        <v/>
      </c>
      <c r="AG51" s="35" t="str">
        <f t="shared" si="19"/>
        <v/>
      </c>
      <c r="AH51" s="35" t="str">
        <f t="shared" si="20"/>
        <v/>
      </c>
      <c r="AI51" s="35" t="str">
        <f t="shared" si="21"/>
        <v/>
      </c>
      <c r="AJ51" s="35"/>
      <c r="AK51" s="35" t="str">
        <f t="array" ref="AK51">_xlfn.IFNA(_xlfn.IFS(AND($S51=1,W51=1),"Same",AND($S51=1,W51&lt;&gt;1),"Diff",AND($S51&lt;&gt;1,W51=1),"Diff"),"")</f>
        <v/>
      </c>
      <c r="AL51" s="35" t="str">
        <f t="array" ref="AL51">_xlfn.IFNA(_xlfn.IFS(AND($T51=1,X51=1),"Same",AND($T51=1,X51&lt;&gt;1),"Diff",AND($T51&lt;&gt;1,X51=1),"Diff"),"")</f>
        <v>Same</v>
      </c>
      <c r="AM51" s="35" t="str">
        <f t="array" ref="AM51">_xlfn.IFNA(_xlfn.IFS(AND($U51=1,Y51=1),"Same",AND($U51=1,Y51&lt;&gt;1),"Diff",AND($U51&lt;&gt;1,Y51=1),"Diff"),"")</f>
        <v/>
      </c>
      <c r="AN51" s="35" t="str">
        <f t="array" ref="AN51">_xlfn.IFNA(_xlfn.IFS(AND($V51=1,Z51=1),"Same",AND($V51=1,Z51&lt;&gt;1),"Diff",AND($V51&lt;&gt;1,Z51=1),"Diff"),"")</f>
        <v/>
      </c>
      <c r="AP51" s="29" t="str">
        <f t="array" ref="AP51">_xlfn.IFNA(_xlfn.IFS(AND(S51=1,W51&lt;&gt;1),"Removed",AND(S51&lt;&gt;1,W51=1),"Added"),"")</f>
        <v/>
      </c>
      <c r="AQ51" s="29" t="str">
        <f t="array" ref="AQ51">_xlfn.IFNA(_xlfn.IFS(AND(T51=1,X51&lt;&gt;1),"Removed",AND(T51&lt;&gt;1,X51=1),"Added"),"")</f>
        <v/>
      </c>
      <c r="AR51" s="29" t="str">
        <f t="array" ref="AR51">_xlfn.IFNA(_xlfn.IFS(AND(U51=1,Y51&lt;&gt;1),"Removed",AND(U51&lt;&gt;1,Y51=1),"Added"),"")</f>
        <v/>
      </c>
      <c r="AS51" s="29" t="str">
        <f t="array" ref="AS51">_xlfn.IFNA(_xlfn.IFS(AND(V51=1,Z51&lt;&gt;1),"Removed",AND(V51&lt;&gt;1,Z51=1),"Added"),"")</f>
        <v/>
      </c>
      <c r="AU51" s="29">
        <f t="shared" si="22"/>
        <v>1</v>
      </c>
      <c r="AW51" s="29">
        <f t="array" ref="AW51">_xlfn.IFS($B51=0,0,MAX(B51)=MAX($B51,$E51,$H51,$K51,$M51),1,MAX($B51)&lt;MAX($B51,$E51,$H51,$K51,$M51),2)</f>
        <v>0</v>
      </c>
      <c r="AX51" s="29">
        <f t="array" ref="AX51">_xlfn.IFS(E51=0,0,MAX(E51)=MAX($B51,$E51,$H51,$K51,$M51),1,MAX(E51)&lt;MAX($B51,$E51,$H51,$K51,$M51),2)</f>
        <v>1</v>
      </c>
      <c r="AY51" s="29">
        <f t="array" ref="AY51">_xlfn.IFS(SUM(H51,K51)=0,0,MAX(H51,K51)=MAX($B51,$E51,$H51,$K51,$M51),1,MAX(H51,K51)&lt;MAX($B51,$E51,$H51,$K51,$M51),2)</f>
        <v>0</v>
      </c>
      <c r="AZ51" s="29">
        <f t="array" ref="AZ51">_xlfn.IFS(M51=0,0,MAX(M51)=MAX($B51,$E51,$H51,$K51,$M51),1,MAX(M51)&lt;MAX($B51,$E51,$H51,$K51,$M51),2)</f>
        <v>0</v>
      </c>
      <c r="BB51" s="29" t="str">
        <f t="shared" si="10"/>
        <v/>
      </c>
      <c r="BC51" s="29" t="str">
        <f t="shared" si="13"/>
        <v/>
      </c>
      <c r="BD51" s="29" t="str">
        <f t="shared" si="11"/>
        <v/>
      </c>
      <c r="BE51" s="29" t="str">
        <f t="shared" si="12"/>
        <v/>
      </c>
    </row>
    <row r="52" spans="1:57" s="29" customFormat="1" x14ac:dyDescent="0.2">
      <c r="A52" s="35" t="s">
        <v>141</v>
      </c>
      <c r="B52" s="7">
        <v>0</v>
      </c>
      <c r="C52" s="8">
        <v>43.745399724556577</v>
      </c>
      <c r="D52" s="8">
        <v>26.554194106920232</v>
      </c>
      <c r="E52" s="8">
        <v>49.11694359883267</v>
      </c>
      <c r="F52" s="8">
        <v>62.874586613467855</v>
      </c>
      <c r="G52" s="8">
        <v>50.257034034035932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12.476101119268638</v>
      </c>
      <c r="N52" s="34"/>
      <c r="O52" s="69" t="str">
        <f>VLOOKUP($A52,GtoPdb!$A:$BB,MATCH(O$1,GtoPdb!$A$1:$BB$1,0),FALSE)</f>
        <v>nc</v>
      </c>
      <c r="P52" s="29" t="str">
        <f>VLOOKUP($A52,GtoPdb!$A:$BB,MATCH(P$1,GtoPdb!$A$1:$BB$1,0),FALSE)</f>
        <v>c</v>
      </c>
      <c r="Q52" s="29" t="str">
        <f>VLOOKUP($A52,GtoPdb!$A:$BB,MATCH(Q$1,GtoPdb!$A$1:$BB$1,0),FALSE)</f>
        <v>nc</v>
      </c>
      <c r="R52" s="29" t="str">
        <f>VLOOKUP($A52,GtoPdb!$A:$BB,MATCH(R$1,GtoPdb!$A$1:$BB$1,0),FALSE)</f>
        <v>nc</v>
      </c>
      <c r="S52" s="69">
        <f>VLOOKUP($A52,GtoPdb!$A:$BB,MATCH(S$1,GtoPdb!$A$1:$BB$1,0),FALSE)</f>
        <v>0</v>
      </c>
      <c r="T52" s="29">
        <f>VLOOKUP($A52,GtoPdb!$A:$BB,MATCH(T$1,GtoPdb!$A$1:$BB$1,0),FALSE)</f>
        <v>1</v>
      </c>
      <c r="U52" s="29">
        <f>VLOOKUP($A52,GtoPdb!$A:$BB,MATCH(U$1,GtoPdb!$A$1:$BB$1,0),FALSE)</f>
        <v>0</v>
      </c>
      <c r="V52" s="29">
        <f>VLOOKUP($A52,GtoPdb!$A:$BB,MATCH(V$1,GtoPdb!$A$1:$BB$1,0),FALSE)</f>
        <v>0</v>
      </c>
      <c r="W52" s="69">
        <f t="array" ref="W52">_xlfn.IFS($B52=0,0,MAX(B52)=MAX($B52:$M52),1,MAX(B52)&lt;MAX($B52:$M52),2)</f>
        <v>0</v>
      </c>
      <c r="X52" s="29">
        <f t="array" ref="X52">_xlfn.IFS(SUM($C52:$G52)=0,0,MAX(C52:G52)=MAX($B52:$M52),1,MAX(C52:G52)&lt;MAX($B52:$M52),2)</f>
        <v>1</v>
      </c>
      <c r="Y52" s="29">
        <f t="array" ref="Y52">_xlfn.IFS(SUM($H52:$K52)=0,0,MAX(H52:K52)=MAX($B52:$M52),1,MAX(H52:K52)&lt;MAX($B52:$M52),2)</f>
        <v>0</v>
      </c>
      <c r="Z52" s="29">
        <f t="array" ref="Z52">_xlfn.IFS(SUM($L52:$M52)=0,0,MAX(L52:M52)=MAX($B52:$M52),1,MAX(L52:M52)&lt;MAX($B52:$M52),2)</f>
        <v>2</v>
      </c>
      <c r="AA52" s="35" t="str">
        <f t="shared" si="14"/>
        <v>Same</v>
      </c>
      <c r="AB52" s="35" t="str">
        <f t="shared" si="15"/>
        <v>Same</v>
      </c>
      <c r="AC52" s="35" t="str">
        <f t="shared" si="16"/>
        <v>Same</v>
      </c>
      <c r="AD52" s="35" t="str">
        <f t="shared" si="17"/>
        <v>Diff</v>
      </c>
      <c r="AF52" s="35" t="str">
        <f t="shared" si="18"/>
        <v/>
      </c>
      <c r="AG52" s="35" t="str">
        <f t="shared" si="19"/>
        <v/>
      </c>
      <c r="AH52" s="35" t="str">
        <f t="shared" si="20"/>
        <v/>
      </c>
      <c r="AI52" s="35" t="str">
        <f t="shared" si="21"/>
        <v/>
      </c>
      <c r="AJ52" s="35"/>
      <c r="AK52" s="35" t="str">
        <f t="array" ref="AK52">_xlfn.IFNA(_xlfn.IFS(AND($S52=1,W52=1),"Same",AND($S52=1,W52&lt;&gt;1),"Diff",AND($S52&lt;&gt;1,W52=1),"Diff"),"")</f>
        <v/>
      </c>
      <c r="AL52" s="35" t="str">
        <f t="array" ref="AL52">_xlfn.IFNA(_xlfn.IFS(AND($T52=1,X52=1),"Same",AND($T52=1,X52&lt;&gt;1),"Diff",AND($T52&lt;&gt;1,X52=1),"Diff"),"")</f>
        <v>Same</v>
      </c>
      <c r="AM52" s="35" t="str">
        <f t="array" ref="AM52">_xlfn.IFNA(_xlfn.IFS(AND($U52=1,Y52=1),"Same",AND($U52=1,Y52&lt;&gt;1),"Diff",AND($U52&lt;&gt;1,Y52=1),"Diff"),"")</f>
        <v/>
      </c>
      <c r="AN52" s="35" t="str">
        <f t="array" ref="AN52">_xlfn.IFNA(_xlfn.IFS(AND($V52=1,Z52=1),"Same",AND($V52=1,Z52&lt;&gt;1),"Diff",AND($V52&lt;&gt;1,Z52=1),"Diff"),"")</f>
        <v/>
      </c>
      <c r="AP52" s="29" t="str">
        <f t="array" ref="AP52">_xlfn.IFNA(_xlfn.IFS(AND(S52=1,W52&lt;&gt;1),"Removed",AND(S52&lt;&gt;1,W52=1),"Added"),"")</f>
        <v/>
      </c>
      <c r="AQ52" s="29" t="str">
        <f t="array" ref="AQ52">_xlfn.IFNA(_xlfn.IFS(AND(T52=1,X52&lt;&gt;1),"Removed",AND(T52&lt;&gt;1,X52=1),"Added"),"")</f>
        <v/>
      </c>
      <c r="AR52" s="29" t="str">
        <f t="array" ref="AR52">_xlfn.IFNA(_xlfn.IFS(AND(U52=1,Y52&lt;&gt;1),"Removed",AND(U52&lt;&gt;1,Y52=1),"Added"),"")</f>
        <v/>
      </c>
      <c r="AS52" s="29" t="str">
        <f t="array" ref="AS52">_xlfn.IFNA(_xlfn.IFS(AND(V52=1,Z52&lt;&gt;1),"Removed",AND(V52&lt;&gt;1,Z52=1),"Added"),"")</f>
        <v/>
      </c>
      <c r="AU52" s="29">
        <f t="shared" si="22"/>
        <v>1</v>
      </c>
      <c r="AW52" s="29">
        <f t="array" ref="AW52">_xlfn.IFS($B52=0,0,MAX(B52)=MAX($B52,$E52,$H52,$K52,$M52),1,MAX($B52)&lt;MAX($B52,$E52,$H52,$K52,$M52),2)</f>
        <v>0</v>
      </c>
      <c r="AX52" s="29">
        <f t="array" ref="AX52">_xlfn.IFS(E52=0,0,MAX(E52)=MAX($B52,$E52,$H52,$K52,$M52),1,MAX(E52)&lt;MAX($B52,$E52,$H52,$K52,$M52),2)</f>
        <v>1</v>
      </c>
      <c r="AY52" s="29">
        <f t="array" ref="AY52">_xlfn.IFS(SUM(H52,K52)=0,0,MAX(H52,K52)=MAX($B52,$E52,$H52,$K52,$M52),1,MAX(H52,K52)&lt;MAX($B52,$E52,$H52,$K52,$M52),2)</f>
        <v>0</v>
      </c>
      <c r="AZ52" s="29">
        <f t="array" ref="AZ52">_xlfn.IFS(M52=0,0,MAX(M52)=MAX($B52,$E52,$H52,$K52,$M52),1,MAX(M52)&lt;MAX($B52,$E52,$H52,$K52,$M52),2)</f>
        <v>2</v>
      </c>
      <c r="BB52" s="29" t="str">
        <f t="shared" si="10"/>
        <v/>
      </c>
      <c r="BC52" s="29" t="str">
        <f t="shared" si="13"/>
        <v/>
      </c>
      <c r="BD52" s="29" t="str">
        <f t="shared" si="11"/>
        <v/>
      </c>
      <c r="BE52" s="29" t="str">
        <f t="shared" si="12"/>
        <v/>
      </c>
    </row>
    <row r="53" spans="1:57" s="29" customFormat="1" x14ac:dyDescent="0.2">
      <c r="A53" s="35" t="s">
        <v>169</v>
      </c>
      <c r="B53" s="7">
        <v>0</v>
      </c>
      <c r="C53" s="8">
        <v>35.81888859343848</v>
      </c>
      <c r="D53" s="8">
        <v>31.12114310068803</v>
      </c>
      <c r="E53" s="8">
        <v>26.4112170346542</v>
      </c>
      <c r="F53" s="8">
        <v>29.971975401585954</v>
      </c>
      <c r="G53" s="8">
        <v>29.199549377175682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34"/>
      <c r="O53" s="69" t="str">
        <f>VLOOKUP($A53,GtoPdb!$A:$BB,MATCH(O$1,GtoPdb!$A$1:$BB$1,0),FALSE)</f>
        <v>nc</v>
      </c>
      <c r="P53" s="29" t="str">
        <f>VLOOKUP($A53,GtoPdb!$A:$BB,MATCH(P$1,GtoPdb!$A$1:$BB$1,0),FALSE)</f>
        <v>c</v>
      </c>
      <c r="Q53" s="29" t="str">
        <f>VLOOKUP($A53,GtoPdb!$A:$BB,MATCH(Q$1,GtoPdb!$A$1:$BB$1,0),FALSE)</f>
        <v>nc</v>
      </c>
      <c r="R53" s="29" t="str">
        <f>VLOOKUP($A53,GtoPdb!$A:$BB,MATCH(R$1,GtoPdb!$A$1:$BB$1,0),FALSE)</f>
        <v>nc</v>
      </c>
      <c r="S53" s="69">
        <f>VLOOKUP($A53,GtoPdb!$A:$BB,MATCH(S$1,GtoPdb!$A$1:$BB$1,0),FALSE)</f>
        <v>0</v>
      </c>
      <c r="T53" s="29">
        <f>VLOOKUP($A53,GtoPdb!$A:$BB,MATCH(T$1,GtoPdb!$A$1:$BB$1,0),FALSE)</f>
        <v>1</v>
      </c>
      <c r="U53" s="29">
        <f>VLOOKUP($A53,GtoPdb!$A:$BB,MATCH(U$1,GtoPdb!$A$1:$BB$1,0),FALSE)</f>
        <v>0</v>
      </c>
      <c r="V53" s="29">
        <f>VLOOKUP($A53,GtoPdb!$A:$BB,MATCH(V$1,GtoPdb!$A$1:$BB$1,0),FALSE)</f>
        <v>0</v>
      </c>
      <c r="W53" s="69">
        <f t="array" ref="W53">_xlfn.IFS($B53=0,0,MAX(B53)=MAX($B53:$M53),1,MAX(B53)&lt;MAX($B53:$M53),2)</f>
        <v>0</v>
      </c>
      <c r="X53" s="29">
        <f t="array" ref="X53">_xlfn.IFS(SUM($C53:$G53)=0,0,MAX(C53:G53)=MAX($B53:$M53),1,MAX(C53:G53)&lt;MAX($B53:$M53),2)</f>
        <v>1</v>
      </c>
      <c r="Y53" s="29">
        <f t="array" ref="Y53">_xlfn.IFS(SUM($H53:$K53)=0,0,MAX(H53:K53)=MAX($B53:$M53),1,MAX(H53:K53)&lt;MAX($B53:$M53),2)</f>
        <v>0</v>
      </c>
      <c r="Z53" s="29">
        <f t="array" ref="Z53">_xlfn.IFS(SUM($L53:$M53)=0,0,MAX(L53:M53)=MAX($B53:$M53),1,MAX(L53:M53)&lt;MAX($B53:$M53),2)</f>
        <v>0</v>
      </c>
      <c r="AA53" s="35" t="str">
        <f t="shared" si="14"/>
        <v>Same</v>
      </c>
      <c r="AB53" s="35" t="str">
        <f t="shared" si="15"/>
        <v>Same</v>
      </c>
      <c r="AC53" s="35" t="str">
        <f t="shared" si="16"/>
        <v>Same</v>
      </c>
      <c r="AD53" s="35" t="str">
        <f t="shared" si="17"/>
        <v>Same</v>
      </c>
      <c r="AF53" s="35" t="str">
        <f t="shared" si="18"/>
        <v/>
      </c>
      <c r="AG53" s="35" t="str">
        <f t="shared" si="19"/>
        <v/>
      </c>
      <c r="AH53" s="35" t="str">
        <f t="shared" si="20"/>
        <v/>
      </c>
      <c r="AI53" s="35" t="str">
        <f t="shared" si="21"/>
        <v/>
      </c>
      <c r="AJ53" s="35"/>
      <c r="AK53" s="35" t="str">
        <f t="array" ref="AK53">_xlfn.IFNA(_xlfn.IFS(AND($S53=1,W53=1),"Same",AND($S53=1,W53&lt;&gt;1),"Diff",AND($S53&lt;&gt;1,W53=1),"Diff"),"")</f>
        <v/>
      </c>
      <c r="AL53" s="35" t="str">
        <f t="array" ref="AL53">_xlfn.IFNA(_xlfn.IFS(AND($T53=1,X53=1),"Same",AND($T53=1,X53&lt;&gt;1),"Diff",AND($T53&lt;&gt;1,X53=1),"Diff"),"")</f>
        <v>Same</v>
      </c>
      <c r="AM53" s="35" t="str">
        <f t="array" ref="AM53">_xlfn.IFNA(_xlfn.IFS(AND($U53=1,Y53=1),"Same",AND($U53=1,Y53&lt;&gt;1),"Diff",AND($U53&lt;&gt;1,Y53=1),"Diff"),"")</f>
        <v/>
      </c>
      <c r="AN53" s="35" t="str">
        <f t="array" ref="AN53">_xlfn.IFNA(_xlfn.IFS(AND($V53=1,Z53=1),"Same",AND($V53=1,Z53&lt;&gt;1),"Diff",AND($V53&lt;&gt;1,Z53=1),"Diff"),"")</f>
        <v/>
      </c>
      <c r="AP53" s="29" t="str">
        <f t="array" ref="AP53">_xlfn.IFNA(_xlfn.IFS(AND(S53=1,W53&lt;&gt;1),"Removed",AND(S53&lt;&gt;1,W53=1),"Added"),"")</f>
        <v/>
      </c>
      <c r="AQ53" s="29" t="str">
        <f t="array" ref="AQ53">_xlfn.IFNA(_xlfn.IFS(AND(T53=1,X53&lt;&gt;1),"Removed",AND(T53&lt;&gt;1,X53=1),"Added"),"")</f>
        <v/>
      </c>
      <c r="AR53" s="29" t="str">
        <f t="array" ref="AR53">_xlfn.IFNA(_xlfn.IFS(AND(U53=1,Y53&lt;&gt;1),"Removed",AND(U53&lt;&gt;1,Y53=1),"Added"),"")</f>
        <v/>
      </c>
      <c r="AS53" s="29" t="str">
        <f t="array" ref="AS53">_xlfn.IFNA(_xlfn.IFS(AND(V53=1,Z53&lt;&gt;1),"Removed",AND(V53&lt;&gt;1,Z53=1),"Added"),"")</f>
        <v/>
      </c>
      <c r="AU53" s="29">
        <f t="shared" si="22"/>
        <v>1</v>
      </c>
      <c r="AW53" s="29">
        <f t="array" ref="AW53">_xlfn.IFS($B53=0,0,MAX(B53)=MAX($B53,$E53,$H53,$K53,$M53),1,MAX($B53)&lt;MAX($B53,$E53,$H53,$K53,$M53),2)</f>
        <v>0</v>
      </c>
      <c r="AX53" s="29">
        <f t="array" ref="AX53">_xlfn.IFS(E53=0,0,MAX(E53)=MAX($B53,$E53,$H53,$K53,$M53),1,MAX(E53)&lt;MAX($B53,$E53,$H53,$K53,$M53),2)</f>
        <v>1</v>
      </c>
      <c r="AY53" s="29">
        <f t="array" ref="AY53">_xlfn.IFS(SUM(H53,K53)=0,0,MAX(H53,K53)=MAX($B53,$E53,$H53,$K53,$M53),1,MAX(H53,K53)&lt;MAX($B53,$E53,$H53,$K53,$M53),2)</f>
        <v>0</v>
      </c>
      <c r="AZ53" s="29">
        <f t="array" ref="AZ53">_xlfn.IFS(M53=0,0,MAX(M53)=MAX($B53,$E53,$H53,$K53,$M53),1,MAX(M53)&lt;MAX($B53,$E53,$H53,$K53,$M53),2)</f>
        <v>0</v>
      </c>
      <c r="BB53" s="29" t="str">
        <f t="shared" si="10"/>
        <v/>
      </c>
      <c r="BC53" s="29" t="str">
        <f t="shared" si="13"/>
        <v/>
      </c>
      <c r="BD53" s="29" t="str">
        <f t="shared" si="11"/>
        <v/>
      </c>
      <c r="BE53" s="29" t="str">
        <f t="shared" si="12"/>
        <v/>
      </c>
    </row>
    <row r="54" spans="1:57" s="29" customFormat="1" x14ac:dyDescent="0.2">
      <c r="A54" s="35" t="s">
        <v>178</v>
      </c>
      <c r="B54" s="7">
        <v>0</v>
      </c>
      <c r="C54" s="8">
        <v>0</v>
      </c>
      <c r="D54" s="8">
        <v>0</v>
      </c>
      <c r="E54" s="8">
        <v>14.544445725703591</v>
      </c>
      <c r="F54" s="8">
        <v>10.169439771164066</v>
      </c>
      <c r="G54" s="8">
        <v>8.2607895319107154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34"/>
      <c r="O54" s="69" t="str">
        <f>VLOOKUP($A54,GtoPdb!$A:$BB,MATCH(O$1,GtoPdb!$A$1:$BB$1,0),FALSE)</f>
        <v>nc</v>
      </c>
      <c r="P54" s="29" t="str">
        <f>VLOOKUP($A54,GtoPdb!$A:$BB,MATCH(P$1,GtoPdb!$A$1:$BB$1,0),FALSE)</f>
        <v>c</v>
      </c>
      <c r="Q54" s="29" t="str">
        <f>VLOOKUP($A54,GtoPdb!$A:$BB,MATCH(Q$1,GtoPdb!$A$1:$BB$1,0),FALSE)</f>
        <v>nc</v>
      </c>
      <c r="R54" s="29" t="str">
        <f>VLOOKUP($A54,GtoPdb!$A:$BB,MATCH(R$1,GtoPdb!$A$1:$BB$1,0),FALSE)</f>
        <v>nc</v>
      </c>
      <c r="S54" s="69">
        <f>VLOOKUP($A54,GtoPdb!$A:$BB,MATCH(S$1,GtoPdb!$A$1:$BB$1,0),FALSE)</f>
        <v>0</v>
      </c>
      <c r="T54" s="29">
        <f>VLOOKUP($A54,GtoPdb!$A:$BB,MATCH(T$1,GtoPdb!$A$1:$BB$1,0),FALSE)</f>
        <v>1</v>
      </c>
      <c r="U54" s="29">
        <f>VLOOKUP($A54,GtoPdb!$A:$BB,MATCH(U$1,GtoPdb!$A$1:$BB$1,0),FALSE)</f>
        <v>0</v>
      </c>
      <c r="V54" s="29">
        <f>VLOOKUP($A54,GtoPdb!$A:$BB,MATCH(V$1,GtoPdb!$A$1:$BB$1,0),FALSE)</f>
        <v>0</v>
      </c>
      <c r="W54" s="69">
        <f t="array" ref="W54">_xlfn.IFS($B54=0,0,MAX(B54)=MAX($B54:$M54),1,MAX(B54)&lt;MAX($B54:$M54),2)</f>
        <v>0</v>
      </c>
      <c r="X54" s="29">
        <f t="array" ref="X54">_xlfn.IFS(SUM($C54:$G54)=0,0,MAX(C54:G54)=MAX($B54:$M54),1,MAX(C54:G54)&lt;MAX($B54:$M54),2)</f>
        <v>1</v>
      </c>
      <c r="Y54" s="29">
        <f t="array" ref="Y54">_xlfn.IFS(SUM($H54:$K54)=0,0,MAX(H54:K54)=MAX($B54:$M54),1,MAX(H54:K54)&lt;MAX($B54:$M54),2)</f>
        <v>0</v>
      </c>
      <c r="Z54" s="29">
        <f t="array" ref="Z54">_xlfn.IFS(SUM($L54:$M54)=0,0,MAX(L54:M54)=MAX($B54:$M54),1,MAX(L54:M54)&lt;MAX($B54:$M54),2)</f>
        <v>0</v>
      </c>
      <c r="AA54" s="35" t="str">
        <f t="shared" si="14"/>
        <v>Same</v>
      </c>
      <c r="AB54" s="35" t="str">
        <f t="shared" si="15"/>
        <v>Same</v>
      </c>
      <c r="AC54" s="35" t="str">
        <f t="shared" si="16"/>
        <v>Same</v>
      </c>
      <c r="AD54" s="35" t="str">
        <f t="shared" si="17"/>
        <v>Same</v>
      </c>
      <c r="AF54" s="35" t="str">
        <f t="shared" si="18"/>
        <v/>
      </c>
      <c r="AG54" s="35" t="str">
        <f t="shared" si="19"/>
        <v/>
      </c>
      <c r="AH54" s="35" t="str">
        <f t="shared" si="20"/>
        <v/>
      </c>
      <c r="AI54" s="35" t="str">
        <f t="shared" si="21"/>
        <v/>
      </c>
      <c r="AJ54" s="35"/>
      <c r="AK54" s="35" t="str">
        <f t="array" ref="AK54">_xlfn.IFNA(_xlfn.IFS(AND($S54=1,W54=1),"Same",AND($S54=1,W54&lt;&gt;1),"Diff",AND($S54&lt;&gt;1,W54=1),"Diff"),"")</f>
        <v/>
      </c>
      <c r="AL54" s="35" t="str">
        <f t="array" ref="AL54">_xlfn.IFNA(_xlfn.IFS(AND($T54=1,X54=1),"Same",AND($T54=1,X54&lt;&gt;1),"Diff",AND($T54&lt;&gt;1,X54=1),"Diff"),"")</f>
        <v>Same</v>
      </c>
      <c r="AM54" s="35" t="str">
        <f t="array" ref="AM54">_xlfn.IFNA(_xlfn.IFS(AND($U54=1,Y54=1),"Same",AND($U54=1,Y54&lt;&gt;1),"Diff",AND($U54&lt;&gt;1,Y54=1),"Diff"),"")</f>
        <v/>
      </c>
      <c r="AN54" s="35" t="str">
        <f t="array" ref="AN54">_xlfn.IFNA(_xlfn.IFS(AND($V54=1,Z54=1),"Same",AND($V54=1,Z54&lt;&gt;1),"Diff",AND($V54&lt;&gt;1,Z54=1),"Diff"),"")</f>
        <v/>
      </c>
      <c r="AP54" s="29" t="str">
        <f t="array" ref="AP54">_xlfn.IFNA(_xlfn.IFS(AND(S54=1,W54&lt;&gt;1),"Removed",AND(S54&lt;&gt;1,W54=1),"Added"),"")</f>
        <v/>
      </c>
      <c r="AQ54" s="29" t="str">
        <f t="array" ref="AQ54">_xlfn.IFNA(_xlfn.IFS(AND(T54=1,X54&lt;&gt;1),"Removed",AND(T54&lt;&gt;1,X54=1),"Added"),"")</f>
        <v/>
      </c>
      <c r="AR54" s="29" t="str">
        <f t="array" ref="AR54">_xlfn.IFNA(_xlfn.IFS(AND(U54=1,Y54&lt;&gt;1),"Removed",AND(U54&lt;&gt;1,Y54=1),"Added"),"")</f>
        <v/>
      </c>
      <c r="AS54" s="29" t="str">
        <f t="array" ref="AS54">_xlfn.IFNA(_xlfn.IFS(AND(V54=1,Z54&lt;&gt;1),"Removed",AND(V54&lt;&gt;1,Z54=1),"Added"),"")</f>
        <v/>
      </c>
      <c r="AU54" s="29">
        <f t="shared" si="22"/>
        <v>1</v>
      </c>
      <c r="AW54" s="29">
        <f t="array" ref="AW54">_xlfn.IFS($B54=0,0,MAX(B54)=MAX($B54,$E54,$H54,$K54,$M54),1,MAX($B54)&lt;MAX($B54,$E54,$H54,$K54,$M54),2)</f>
        <v>0</v>
      </c>
      <c r="AX54" s="29">
        <f t="array" ref="AX54">_xlfn.IFS(E54=0,0,MAX(E54)=MAX($B54,$E54,$H54,$K54,$M54),1,MAX(E54)&lt;MAX($B54,$E54,$H54,$K54,$M54),2)</f>
        <v>1</v>
      </c>
      <c r="AY54" s="29">
        <f t="array" ref="AY54">_xlfn.IFS(SUM(H54,K54)=0,0,MAX(H54,K54)=MAX($B54,$E54,$H54,$K54,$M54),1,MAX(H54,K54)&lt;MAX($B54,$E54,$H54,$K54,$M54),2)</f>
        <v>0</v>
      </c>
      <c r="AZ54" s="29">
        <f t="array" ref="AZ54">_xlfn.IFS(M54=0,0,MAX(M54)=MAX($B54,$E54,$H54,$K54,$M54),1,MAX(M54)&lt;MAX($B54,$E54,$H54,$K54,$M54),2)</f>
        <v>0</v>
      </c>
      <c r="BB54" s="29" t="str">
        <f t="shared" si="10"/>
        <v/>
      </c>
      <c r="BC54" s="29" t="str">
        <f t="shared" si="13"/>
        <v/>
      </c>
      <c r="BD54" s="29" t="str">
        <f t="shared" si="11"/>
        <v/>
      </c>
      <c r="BE54" s="29" t="str">
        <f t="shared" si="12"/>
        <v/>
      </c>
    </row>
    <row r="55" spans="1:57" s="29" customFormat="1" x14ac:dyDescent="0.2">
      <c r="A55" s="35" t="s">
        <v>93</v>
      </c>
      <c r="B55" s="7">
        <v>0</v>
      </c>
      <c r="C55" s="8">
        <v>14.726038432737889</v>
      </c>
      <c r="D55" s="8">
        <v>14.073004947471615</v>
      </c>
      <c r="E55" s="8">
        <v>21.771982244687049</v>
      </c>
      <c r="F55" s="8">
        <v>0</v>
      </c>
      <c r="G55" s="8">
        <v>10.021914994500188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34"/>
      <c r="O55" s="69" t="str">
        <f>VLOOKUP($A55,GtoPdb!$A:$BB,MATCH(O$1,GtoPdb!$A$1:$BB$1,0),FALSE)</f>
        <v>nc</v>
      </c>
      <c r="P55" s="29" t="str">
        <f>VLOOKUP($A55,GtoPdb!$A:$BB,MATCH(P$1,GtoPdb!$A$1:$BB$1,0),FALSE)</f>
        <v>c</v>
      </c>
      <c r="Q55" s="29" t="str">
        <f>VLOOKUP($A55,GtoPdb!$A:$BB,MATCH(Q$1,GtoPdb!$A$1:$BB$1,0),FALSE)</f>
        <v>nc</v>
      </c>
      <c r="R55" s="29" t="str">
        <f>VLOOKUP($A55,GtoPdb!$A:$BB,MATCH(R$1,GtoPdb!$A$1:$BB$1,0),FALSE)</f>
        <v>nc</v>
      </c>
      <c r="S55" s="69">
        <f>VLOOKUP($A55,GtoPdb!$A:$BB,MATCH(S$1,GtoPdb!$A$1:$BB$1,0),FALSE)</f>
        <v>0</v>
      </c>
      <c r="T55" s="29">
        <f>VLOOKUP($A55,GtoPdb!$A:$BB,MATCH(T$1,GtoPdb!$A$1:$BB$1,0),FALSE)</f>
        <v>1</v>
      </c>
      <c r="U55" s="29">
        <f>VLOOKUP($A55,GtoPdb!$A:$BB,MATCH(U$1,GtoPdb!$A$1:$BB$1,0),FALSE)</f>
        <v>0</v>
      </c>
      <c r="V55" s="29">
        <f>VLOOKUP($A55,GtoPdb!$A:$BB,MATCH(V$1,GtoPdb!$A$1:$BB$1,0),FALSE)</f>
        <v>0</v>
      </c>
      <c r="W55" s="69">
        <f t="array" ref="W55">_xlfn.IFS($B55=0,0,MAX(B55)=MAX($B55:$M55),1,MAX(B55)&lt;MAX($B55:$M55),2)</f>
        <v>0</v>
      </c>
      <c r="X55" s="29">
        <f t="array" ref="X55">_xlfn.IFS(SUM($C55:$G55)=0,0,MAX(C55:G55)=MAX($B55:$M55),1,MAX(C55:G55)&lt;MAX($B55:$M55),2)</f>
        <v>1</v>
      </c>
      <c r="Y55" s="29">
        <f t="array" ref="Y55">_xlfn.IFS(SUM($H55:$K55)=0,0,MAX(H55:K55)=MAX($B55:$M55),1,MAX(H55:K55)&lt;MAX($B55:$M55),2)</f>
        <v>0</v>
      </c>
      <c r="Z55" s="29">
        <f t="array" ref="Z55">_xlfn.IFS(SUM($L55:$M55)=0,0,MAX(L55:M55)=MAX($B55:$M55),1,MAX(L55:M55)&lt;MAX($B55:$M55),2)</f>
        <v>0</v>
      </c>
      <c r="AA55" s="35" t="str">
        <f t="shared" si="14"/>
        <v>Same</v>
      </c>
      <c r="AB55" s="35" t="str">
        <f t="shared" si="15"/>
        <v>Same</v>
      </c>
      <c r="AC55" s="35" t="str">
        <f t="shared" si="16"/>
        <v>Same</v>
      </c>
      <c r="AD55" s="35" t="str">
        <f t="shared" si="17"/>
        <v>Same</v>
      </c>
      <c r="AF55" s="35" t="str">
        <f t="shared" si="18"/>
        <v/>
      </c>
      <c r="AG55" s="35" t="str">
        <f t="shared" si="19"/>
        <v/>
      </c>
      <c r="AH55" s="35" t="str">
        <f t="shared" si="20"/>
        <v/>
      </c>
      <c r="AI55" s="35" t="str">
        <f t="shared" si="21"/>
        <v/>
      </c>
      <c r="AJ55" s="35"/>
      <c r="AK55" s="35" t="str">
        <f t="array" ref="AK55">_xlfn.IFNA(_xlfn.IFS(AND($S55=1,W55=1),"Same",AND($S55=1,W55&lt;&gt;1),"Diff",AND($S55&lt;&gt;1,W55=1),"Diff"),"")</f>
        <v/>
      </c>
      <c r="AL55" s="35" t="str">
        <f t="array" ref="AL55">_xlfn.IFNA(_xlfn.IFS(AND($T55=1,X55=1),"Same",AND($T55=1,X55&lt;&gt;1),"Diff",AND($T55&lt;&gt;1,X55=1),"Diff"),"")</f>
        <v>Same</v>
      </c>
      <c r="AM55" s="35" t="str">
        <f t="array" ref="AM55">_xlfn.IFNA(_xlfn.IFS(AND($U55=1,Y55=1),"Same",AND($U55=1,Y55&lt;&gt;1),"Diff",AND($U55&lt;&gt;1,Y55=1),"Diff"),"")</f>
        <v/>
      </c>
      <c r="AN55" s="35" t="str">
        <f t="array" ref="AN55">_xlfn.IFNA(_xlfn.IFS(AND($V55=1,Z55=1),"Same",AND($V55=1,Z55&lt;&gt;1),"Diff",AND($V55&lt;&gt;1,Z55=1),"Diff"),"")</f>
        <v/>
      </c>
      <c r="AP55" s="29" t="str">
        <f t="array" ref="AP55">_xlfn.IFNA(_xlfn.IFS(AND(S55=1,W55&lt;&gt;1),"Removed",AND(S55&lt;&gt;1,W55=1),"Added"),"")</f>
        <v/>
      </c>
      <c r="AQ55" s="29" t="str">
        <f t="array" ref="AQ55">_xlfn.IFNA(_xlfn.IFS(AND(T55=1,X55&lt;&gt;1),"Removed",AND(T55&lt;&gt;1,X55=1),"Added"),"")</f>
        <v/>
      </c>
      <c r="AR55" s="29" t="str">
        <f t="array" ref="AR55">_xlfn.IFNA(_xlfn.IFS(AND(U55=1,Y55&lt;&gt;1),"Removed",AND(U55&lt;&gt;1,Y55=1),"Added"),"")</f>
        <v/>
      </c>
      <c r="AS55" s="29" t="str">
        <f t="array" ref="AS55">_xlfn.IFNA(_xlfn.IFS(AND(V55=1,Z55&lt;&gt;1),"Removed",AND(V55&lt;&gt;1,Z55=1),"Added"),"")</f>
        <v/>
      </c>
      <c r="AU55" s="29">
        <f t="shared" si="22"/>
        <v>1</v>
      </c>
      <c r="AW55" s="29">
        <f t="array" ref="AW55">_xlfn.IFS($B55=0,0,MAX(B55)=MAX($B55,$E55,$H55,$K55,$M55),1,MAX($B55)&lt;MAX($B55,$E55,$H55,$K55,$M55),2)</f>
        <v>0</v>
      </c>
      <c r="AX55" s="29">
        <f t="array" ref="AX55">_xlfn.IFS(E55=0,0,MAX(E55)=MAX($B55,$E55,$H55,$K55,$M55),1,MAX(E55)&lt;MAX($B55,$E55,$H55,$K55,$M55),2)</f>
        <v>1</v>
      </c>
      <c r="AY55" s="29">
        <f t="array" ref="AY55">_xlfn.IFS(SUM(H55,K55)=0,0,MAX(H55,K55)=MAX($B55,$E55,$H55,$K55,$M55),1,MAX(H55,K55)&lt;MAX($B55,$E55,$H55,$K55,$M55),2)</f>
        <v>0</v>
      </c>
      <c r="AZ55" s="29">
        <f t="array" ref="AZ55">_xlfn.IFS(M55=0,0,MAX(M55)=MAX($B55,$E55,$H55,$K55,$M55),1,MAX(M55)&lt;MAX($B55,$E55,$H55,$K55,$M55),2)</f>
        <v>0</v>
      </c>
      <c r="BB55" s="29" t="str">
        <f t="shared" si="10"/>
        <v/>
      </c>
      <c r="BC55" s="29" t="str">
        <f t="shared" si="13"/>
        <v/>
      </c>
      <c r="BD55" s="29" t="str">
        <f t="shared" si="11"/>
        <v/>
      </c>
      <c r="BE55" s="29" t="str">
        <f t="shared" si="12"/>
        <v/>
      </c>
    </row>
    <row r="56" spans="1:57" s="29" customFormat="1" x14ac:dyDescent="0.2">
      <c r="A56" s="35" t="s">
        <v>76</v>
      </c>
      <c r="B56" s="7">
        <v>0</v>
      </c>
      <c r="C56" s="8">
        <v>37.06534612328398</v>
      </c>
      <c r="D56" s="8">
        <v>28.526415103313052</v>
      </c>
      <c r="E56" s="8">
        <v>36.437668314399012</v>
      </c>
      <c r="F56" s="8">
        <v>37.776214365629635</v>
      </c>
      <c r="G56" s="8">
        <v>32.769107122771246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34"/>
      <c r="O56" s="69" t="str">
        <f>VLOOKUP($A56,GtoPdb!$A:$BB,MATCH(O$1,GtoPdb!$A$1:$BB$1,0),FALSE)</f>
        <v>nc</v>
      </c>
      <c r="P56" s="29" t="str">
        <f>VLOOKUP($A56,GtoPdb!$A:$BB,MATCH(P$1,GtoPdb!$A$1:$BB$1,0),FALSE)</f>
        <v>c</v>
      </c>
      <c r="Q56" s="29" t="str">
        <f>VLOOKUP($A56,GtoPdb!$A:$BB,MATCH(Q$1,GtoPdb!$A$1:$BB$1,0),FALSE)</f>
        <v>nc</v>
      </c>
      <c r="R56" s="29" t="str">
        <f>VLOOKUP($A56,GtoPdb!$A:$BB,MATCH(R$1,GtoPdb!$A$1:$BB$1,0),FALSE)</f>
        <v>nc</v>
      </c>
      <c r="S56" s="69">
        <f>VLOOKUP($A56,GtoPdb!$A:$BB,MATCH(S$1,GtoPdb!$A$1:$BB$1,0),FALSE)</f>
        <v>0</v>
      </c>
      <c r="T56" s="29">
        <f>VLOOKUP($A56,GtoPdb!$A:$BB,MATCH(T$1,GtoPdb!$A$1:$BB$1,0),FALSE)</f>
        <v>1</v>
      </c>
      <c r="U56" s="29">
        <f>VLOOKUP($A56,GtoPdb!$A:$BB,MATCH(U$1,GtoPdb!$A$1:$BB$1,0),FALSE)</f>
        <v>0</v>
      </c>
      <c r="V56" s="29">
        <f>VLOOKUP($A56,GtoPdb!$A:$BB,MATCH(V$1,GtoPdb!$A$1:$BB$1,0),FALSE)</f>
        <v>0</v>
      </c>
      <c r="W56" s="69">
        <f t="array" ref="W56">_xlfn.IFS($B56=0,0,MAX(B56)=MAX($B56:$M56),1,MAX(B56)&lt;MAX($B56:$M56),2)</f>
        <v>0</v>
      </c>
      <c r="X56" s="29">
        <f t="array" ref="X56">_xlfn.IFS(SUM($C56:$G56)=0,0,MAX(C56:G56)=MAX($B56:$M56),1,MAX(C56:G56)&lt;MAX($B56:$M56),2)</f>
        <v>1</v>
      </c>
      <c r="Y56" s="29">
        <f t="array" ref="Y56">_xlfn.IFS(SUM($H56:$K56)=0,0,MAX(H56:K56)=MAX($B56:$M56),1,MAX(H56:K56)&lt;MAX($B56:$M56),2)</f>
        <v>0</v>
      </c>
      <c r="Z56" s="29">
        <f t="array" ref="Z56">_xlfn.IFS(SUM($L56:$M56)=0,0,MAX(L56:M56)=MAX($B56:$M56),1,MAX(L56:M56)&lt;MAX($B56:$M56),2)</f>
        <v>0</v>
      </c>
      <c r="AA56" s="35" t="str">
        <f t="shared" si="14"/>
        <v>Same</v>
      </c>
      <c r="AB56" s="35" t="str">
        <f t="shared" si="15"/>
        <v>Same</v>
      </c>
      <c r="AC56" s="35" t="str">
        <f t="shared" si="16"/>
        <v>Same</v>
      </c>
      <c r="AD56" s="35" t="str">
        <f t="shared" si="17"/>
        <v>Same</v>
      </c>
      <c r="AF56" s="35" t="str">
        <f t="shared" si="18"/>
        <v/>
      </c>
      <c r="AG56" s="35" t="str">
        <f t="shared" si="19"/>
        <v/>
      </c>
      <c r="AH56" s="35" t="str">
        <f t="shared" si="20"/>
        <v/>
      </c>
      <c r="AI56" s="35" t="str">
        <f t="shared" si="21"/>
        <v/>
      </c>
      <c r="AJ56" s="35"/>
      <c r="AK56" s="35" t="str">
        <f t="array" ref="AK56">_xlfn.IFNA(_xlfn.IFS(AND($S56=1,W56=1),"Same",AND($S56=1,W56&lt;&gt;1),"Diff",AND($S56&lt;&gt;1,W56=1),"Diff"),"")</f>
        <v/>
      </c>
      <c r="AL56" s="35" t="str">
        <f t="array" ref="AL56">_xlfn.IFNA(_xlfn.IFS(AND($T56=1,X56=1),"Same",AND($T56=1,X56&lt;&gt;1),"Diff",AND($T56&lt;&gt;1,X56=1),"Diff"),"")</f>
        <v>Same</v>
      </c>
      <c r="AM56" s="35" t="str">
        <f t="array" ref="AM56">_xlfn.IFNA(_xlfn.IFS(AND($U56=1,Y56=1),"Same",AND($U56=1,Y56&lt;&gt;1),"Diff",AND($U56&lt;&gt;1,Y56=1),"Diff"),"")</f>
        <v/>
      </c>
      <c r="AN56" s="35" t="str">
        <f t="array" ref="AN56">_xlfn.IFNA(_xlfn.IFS(AND($V56=1,Z56=1),"Same",AND($V56=1,Z56&lt;&gt;1),"Diff",AND($V56&lt;&gt;1,Z56=1),"Diff"),"")</f>
        <v/>
      </c>
      <c r="AP56" s="29" t="str">
        <f t="array" ref="AP56">_xlfn.IFNA(_xlfn.IFS(AND(S56=1,W56&lt;&gt;1),"Removed",AND(S56&lt;&gt;1,W56=1),"Added"),"")</f>
        <v/>
      </c>
      <c r="AQ56" s="29" t="str">
        <f t="array" ref="AQ56">_xlfn.IFNA(_xlfn.IFS(AND(T56=1,X56&lt;&gt;1),"Removed",AND(T56&lt;&gt;1,X56=1),"Added"),"")</f>
        <v/>
      </c>
      <c r="AR56" s="29" t="str">
        <f t="array" ref="AR56">_xlfn.IFNA(_xlfn.IFS(AND(U56=1,Y56&lt;&gt;1),"Removed",AND(U56&lt;&gt;1,Y56=1),"Added"),"")</f>
        <v/>
      </c>
      <c r="AS56" s="29" t="str">
        <f t="array" ref="AS56">_xlfn.IFNA(_xlfn.IFS(AND(V56=1,Z56&lt;&gt;1),"Removed",AND(V56&lt;&gt;1,Z56=1),"Added"),"")</f>
        <v/>
      </c>
      <c r="AU56" s="29">
        <f t="shared" si="22"/>
        <v>1</v>
      </c>
      <c r="AW56" s="29">
        <f t="array" ref="AW56">_xlfn.IFS($B56=0,0,MAX(B56)=MAX($B56,$E56,$H56,$K56,$M56),1,MAX($B56)&lt;MAX($B56,$E56,$H56,$K56,$M56),2)</f>
        <v>0</v>
      </c>
      <c r="AX56" s="29">
        <f t="array" ref="AX56">_xlfn.IFS(E56=0,0,MAX(E56)=MAX($B56,$E56,$H56,$K56,$M56),1,MAX(E56)&lt;MAX($B56,$E56,$H56,$K56,$M56),2)</f>
        <v>1</v>
      </c>
      <c r="AY56" s="29">
        <f t="array" ref="AY56">_xlfn.IFS(SUM(H56,K56)=0,0,MAX(H56,K56)=MAX($B56,$E56,$H56,$K56,$M56),1,MAX(H56,K56)&lt;MAX($B56,$E56,$H56,$K56,$M56),2)</f>
        <v>0</v>
      </c>
      <c r="AZ56" s="29">
        <f t="array" ref="AZ56">_xlfn.IFS(M56=0,0,MAX(M56)=MAX($B56,$E56,$H56,$K56,$M56),1,MAX(M56)&lt;MAX($B56,$E56,$H56,$K56,$M56),2)</f>
        <v>0</v>
      </c>
      <c r="BB56" s="29" t="str">
        <f t="shared" si="10"/>
        <v/>
      </c>
      <c r="BC56" s="29" t="str">
        <f t="shared" si="13"/>
        <v/>
      </c>
      <c r="BD56" s="29" t="str">
        <f t="shared" si="11"/>
        <v/>
      </c>
      <c r="BE56" s="29" t="str">
        <f t="shared" si="12"/>
        <v/>
      </c>
    </row>
    <row r="57" spans="1:57" s="29" customFormat="1" x14ac:dyDescent="0.2">
      <c r="A57" s="35" t="s">
        <v>17</v>
      </c>
      <c r="B57" s="7">
        <v>0</v>
      </c>
      <c r="C57" s="8">
        <v>8.8810622976409501</v>
      </c>
      <c r="D57" s="8">
        <v>14.88619193657172</v>
      </c>
      <c r="E57" s="8">
        <v>18.676625221594698</v>
      </c>
      <c r="F57" s="8">
        <v>16.789210933607304</v>
      </c>
      <c r="G57" s="8">
        <v>37.66594110566767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34"/>
      <c r="O57" s="69" t="str">
        <f>VLOOKUP($A57,GtoPdb!$A:$BB,MATCH(O$1,GtoPdb!$A$1:$BB$1,0),FALSE)</f>
        <v>nc</v>
      </c>
      <c r="P57" s="29" t="str">
        <f>VLOOKUP($A57,GtoPdb!$A:$BB,MATCH(P$1,GtoPdb!$A$1:$BB$1,0),FALSE)</f>
        <v>c</v>
      </c>
      <c r="Q57" s="29" t="str">
        <f>VLOOKUP($A57,GtoPdb!$A:$BB,MATCH(Q$1,GtoPdb!$A$1:$BB$1,0),FALSE)</f>
        <v>nc</v>
      </c>
      <c r="R57" s="29" t="str">
        <f>VLOOKUP($A57,GtoPdb!$A:$BB,MATCH(R$1,GtoPdb!$A$1:$BB$1,0),FALSE)</f>
        <v>nc</v>
      </c>
      <c r="S57" s="69">
        <f>VLOOKUP($A57,GtoPdb!$A:$BB,MATCH(S$1,GtoPdb!$A$1:$BB$1,0),FALSE)</f>
        <v>0</v>
      </c>
      <c r="T57" s="29">
        <f>VLOOKUP($A57,GtoPdb!$A:$BB,MATCH(T$1,GtoPdb!$A$1:$BB$1,0),FALSE)</f>
        <v>1</v>
      </c>
      <c r="U57" s="29">
        <f>VLOOKUP($A57,GtoPdb!$A:$BB,MATCH(U$1,GtoPdb!$A$1:$BB$1,0),FALSE)</f>
        <v>0</v>
      </c>
      <c r="V57" s="29">
        <f>VLOOKUP($A57,GtoPdb!$A:$BB,MATCH(V$1,GtoPdb!$A$1:$BB$1,0),FALSE)</f>
        <v>0</v>
      </c>
      <c r="W57" s="69">
        <f t="array" ref="W57">_xlfn.IFS($B57=0,0,MAX(B57)=MAX($B57:$M57),1,MAX(B57)&lt;MAX($B57:$M57),2)</f>
        <v>0</v>
      </c>
      <c r="X57" s="29">
        <f t="array" ref="X57">_xlfn.IFS(SUM($C57:$G57)=0,0,MAX(C57:G57)=MAX($B57:$M57),1,MAX(C57:G57)&lt;MAX($B57:$M57),2)</f>
        <v>1</v>
      </c>
      <c r="Y57" s="29">
        <f t="array" ref="Y57">_xlfn.IFS(SUM($H57:$K57)=0,0,MAX(H57:K57)=MAX($B57:$M57),1,MAX(H57:K57)&lt;MAX($B57:$M57),2)</f>
        <v>0</v>
      </c>
      <c r="Z57" s="29">
        <f t="array" ref="Z57">_xlfn.IFS(SUM($L57:$M57)=0,0,MAX(L57:M57)=MAX($B57:$M57),1,MAX(L57:M57)&lt;MAX($B57:$M57),2)</f>
        <v>0</v>
      </c>
      <c r="AA57" s="35" t="str">
        <f t="shared" si="14"/>
        <v>Same</v>
      </c>
      <c r="AB57" s="35" t="str">
        <f t="shared" si="15"/>
        <v>Same</v>
      </c>
      <c r="AC57" s="35" t="str">
        <f t="shared" si="16"/>
        <v>Same</v>
      </c>
      <c r="AD57" s="35" t="str">
        <f t="shared" si="17"/>
        <v>Same</v>
      </c>
      <c r="AF57" s="35" t="str">
        <f t="shared" si="18"/>
        <v/>
      </c>
      <c r="AG57" s="35" t="str">
        <f t="shared" si="19"/>
        <v/>
      </c>
      <c r="AH57" s="35" t="str">
        <f t="shared" si="20"/>
        <v/>
      </c>
      <c r="AI57" s="35" t="str">
        <f t="shared" si="21"/>
        <v/>
      </c>
      <c r="AJ57" s="35"/>
      <c r="AK57" s="35" t="str">
        <f t="array" ref="AK57">_xlfn.IFNA(_xlfn.IFS(AND($S57=1,W57=1),"Same",AND($S57=1,W57&lt;&gt;1),"Diff",AND($S57&lt;&gt;1,W57=1),"Diff"),"")</f>
        <v/>
      </c>
      <c r="AL57" s="35" t="str">
        <f t="array" ref="AL57">_xlfn.IFNA(_xlfn.IFS(AND($T57=1,X57=1),"Same",AND($T57=1,X57&lt;&gt;1),"Diff",AND($T57&lt;&gt;1,X57=1),"Diff"),"")</f>
        <v>Same</v>
      </c>
      <c r="AM57" s="35" t="str">
        <f t="array" ref="AM57">_xlfn.IFNA(_xlfn.IFS(AND($U57=1,Y57=1),"Same",AND($U57=1,Y57&lt;&gt;1),"Diff",AND($U57&lt;&gt;1,Y57=1),"Diff"),"")</f>
        <v/>
      </c>
      <c r="AN57" s="35" t="str">
        <f t="array" ref="AN57">_xlfn.IFNA(_xlfn.IFS(AND($V57=1,Z57=1),"Same",AND($V57=1,Z57&lt;&gt;1),"Diff",AND($V57&lt;&gt;1,Z57=1),"Diff"),"")</f>
        <v/>
      </c>
      <c r="AP57" s="29" t="str">
        <f t="array" ref="AP57">_xlfn.IFNA(_xlfn.IFS(AND(S57=1,W57&lt;&gt;1),"Removed",AND(S57&lt;&gt;1,W57=1),"Added"),"")</f>
        <v/>
      </c>
      <c r="AQ57" s="29" t="str">
        <f t="array" ref="AQ57">_xlfn.IFNA(_xlfn.IFS(AND(T57=1,X57&lt;&gt;1),"Removed",AND(T57&lt;&gt;1,X57=1),"Added"),"")</f>
        <v/>
      </c>
      <c r="AR57" s="29" t="str">
        <f t="array" ref="AR57">_xlfn.IFNA(_xlfn.IFS(AND(U57=1,Y57&lt;&gt;1),"Removed",AND(U57&lt;&gt;1,Y57=1),"Added"),"")</f>
        <v/>
      </c>
      <c r="AS57" s="29" t="str">
        <f t="array" ref="AS57">_xlfn.IFNA(_xlfn.IFS(AND(V57=1,Z57&lt;&gt;1),"Removed",AND(V57&lt;&gt;1,Z57=1),"Added"),"")</f>
        <v/>
      </c>
      <c r="AU57" s="29">
        <f t="shared" si="22"/>
        <v>1</v>
      </c>
      <c r="AW57" s="29">
        <f t="array" ref="AW57">_xlfn.IFS($B57=0,0,MAX(B57)=MAX($B57,$E57,$H57,$K57,$M57),1,MAX($B57)&lt;MAX($B57,$E57,$H57,$K57,$M57),2)</f>
        <v>0</v>
      </c>
      <c r="AX57" s="29">
        <f t="array" ref="AX57">_xlfn.IFS(E57=0,0,MAX(E57)=MAX($B57,$E57,$H57,$K57,$M57),1,MAX(E57)&lt;MAX($B57,$E57,$H57,$K57,$M57),2)</f>
        <v>1</v>
      </c>
      <c r="AY57" s="29">
        <f t="array" ref="AY57">_xlfn.IFS(SUM(H57,K57)=0,0,MAX(H57,K57)=MAX($B57,$E57,$H57,$K57,$M57),1,MAX(H57,K57)&lt;MAX($B57,$E57,$H57,$K57,$M57),2)</f>
        <v>0</v>
      </c>
      <c r="AZ57" s="29">
        <f t="array" ref="AZ57">_xlfn.IFS(M57=0,0,MAX(M57)=MAX($B57,$E57,$H57,$K57,$M57),1,MAX(M57)&lt;MAX($B57,$E57,$H57,$K57,$M57),2)</f>
        <v>0</v>
      </c>
      <c r="BB57" s="29" t="str">
        <f t="shared" si="10"/>
        <v/>
      </c>
      <c r="BC57" s="29" t="str">
        <f t="shared" si="13"/>
        <v/>
      </c>
      <c r="BD57" s="29" t="str">
        <f t="shared" si="11"/>
        <v/>
      </c>
      <c r="BE57" s="29" t="str">
        <f t="shared" si="12"/>
        <v/>
      </c>
    </row>
    <row r="58" spans="1:57" s="29" customFormat="1" x14ac:dyDescent="0.2">
      <c r="A58" s="35" t="s">
        <v>101</v>
      </c>
      <c r="B58" s="7">
        <v>48.293841053884798</v>
      </c>
      <c r="C58" s="8">
        <v>0</v>
      </c>
      <c r="D58" s="8">
        <v>0</v>
      </c>
      <c r="E58" s="8">
        <v>0</v>
      </c>
      <c r="F58" s="8">
        <v>16.354296741394542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15.479112039123489</v>
      </c>
      <c r="N58" s="34"/>
      <c r="O58" s="69" t="str">
        <f>VLOOKUP($A58,GtoPdb!$A:$BB,MATCH(O$1,GtoPdb!$A$1:$BB$1,0),FALSE)</f>
        <v>c</v>
      </c>
      <c r="P58" s="29" t="str">
        <f>VLOOKUP($A58,GtoPdb!$A:$BB,MATCH(P$1,GtoPdb!$A$1:$BB$1,0),FALSE)</f>
        <v>nc</v>
      </c>
      <c r="Q58" s="29" t="str">
        <f>VLOOKUP($A58,GtoPdb!$A:$BB,MATCH(Q$1,GtoPdb!$A$1:$BB$1,0),FALSE)</f>
        <v>nc</v>
      </c>
      <c r="R58" s="29" t="str">
        <f>VLOOKUP($A58,GtoPdb!$A:$BB,MATCH(R$1,GtoPdb!$A$1:$BB$1,0),FALSE)</f>
        <v>nc</v>
      </c>
      <c r="S58" s="69">
        <f>VLOOKUP($A58,GtoPdb!$A:$BB,MATCH(S$1,GtoPdb!$A$1:$BB$1,0),FALSE)</f>
        <v>1</v>
      </c>
      <c r="T58" s="29">
        <f>VLOOKUP($A58,GtoPdb!$A:$BB,MATCH(T$1,GtoPdb!$A$1:$BB$1,0),FALSE)</f>
        <v>0</v>
      </c>
      <c r="U58" s="29">
        <f>VLOOKUP($A58,GtoPdb!$A:$BB,MATCH(U$1,GtoPdb!$A$1:$BB$1,0),FALSE)</f>
        <v>0</v>
      </c>
      <c r="V58" s="29">
        <f>VLOOKUP($A58,GtoPdb!$A:$BB,MATCH(V$1,GtoPdb!$A$1:$BB$1,0),FALSE)</f>
        <v>0</v>
      </c>
      <c r="W58" s="69">
        <f t="array" ref="W58">_xlfn.IFS($B58=0,0,MAX(B58)=MAX($B58:$M58),1,MAX(B58)&lt;MAX($B58:$M58),2)</f>
        <v>1</v>
      </c>
      <c r="X58" s="29">
        <f t="array" ref="X58">_xlfn.IFS(SUM($C58:$G58)=0,0,MAX(C58:G58)=MAX($B58:$M58),1,MAX(C58:G58)&lt;MAX($B58:$M58),2)</f>
        <v>2</v>
      </c>
      <c r="Y58" s="29">
        <f t="array" ref="Y58">_xlfn.IFS(SUM($H58:$K58)=0,0,MAX(H58:K58)=MAX($B58:$M58),1,MAX(H58:K58)&lt;MAX($B58:$M58),2)</f>
        <v>0</v>
      </c>
      <c r="Z58" s="29">
        <f t="array" ref="Z58">_xlfn.IFS(SUM($L58:$M58)=0,0,MAX(L58:M58)=MAX($B58:$M58),1,MAX(L58:M58)&lt;MAX($B58:$M58),2)</f>
        <v>2</v>
      </c>
      <c r="AA58" s="35" t="str">
        <f t="shared" si="14"/>
        <v>Same</v>
      </c>
      <c r="AB58" s="35" t="str">
        <f t="shared" si="15"/>
        <v>Diff</v>
      </c>
      <c r="AC58" s="35" t="str">
        <f t="shared" si="16"/>
        <v>Same</v>
      </c>
      <c r="AD58" s="35" t="str">
        <f t="shared" si="17"/>
        <v>Diff</v>
      </c>
      <c r="AF58" s="35" t="str">
        <f t="shared" si="18"/>
        <v/>
      </c>
      <c r="AG58" s="35" t="str">
        <f t="shared" si="19"/>
        <v/>
      </c>
      <c r="AH58" s="35" t="str">
        <f t="shared" si="20"/>
        <v/>
      </c>
      <c r="AI58" s="35" t="str">
        <f t="shared" si="21"/>
        <v/>
      </c>
      <c r="AJ58" s="35"/>
      <c r="AK58" s="35" t="str">
        <f t="array" ref="AK58">_xlfn.IFNA(_xlfn.IFS(AND($S58=1,W58=1),"Same",AND($S58=1,W58&lt;&gt;1),"Diff",AND($S58&lt;&gt;1,W58=1),"Diff"),"")</f>
        <v>Same</v>
      </c>
      <c r="AL58" s="35" t="str">
        <f t="array" ref="AL58">_xlfn.IFNA(_xlfn.IFS(AND($T58=1,X58=1),"Same",AND($T58=1,X58&lt;&gt;1),"Diff",AND($T58&lt;&gt;1,X58=1),"Diff"),"")</f>
        <v/>
      </c>
      <c r="AM58" s="35" t="str">
        <f t="array" ref="AM58">_xlfn.IFNA(_xlfn.IFS(AND($U58=1,Y58=1),"Same",AND($U58=1,Y58&lt;&gt;1),"Diff",AND($U58&lt;&gt;1,Y58=1),"Diff"),"")</f>
        <v/>
      </c>
      <c r="AN58" s="35" t="str">
        <f t="array" ref="AN58">_xlfn.IFNA(_xlfn.IFS(AND($V58=1,Z58=1),"Same",AND($V58=1,Z58&lt;&gt;1),"Diff",AND($V58&lt;&gt;1,Z58=1),"Diff"),"")</f>
        <v/>
      </c>
      <c r="AP58" s="29" t="str">
        <f t="array" ref="AP58">_xlfn.IFNA(_xlfn.IFS(AND(S58=1,W58&lt;&gt;1),"Removed",AND(S58&lt;&gt;1,W58=1),"Added"),"")</f>
        <v/>
      </c>
      <c r="AQ58" s="29" t="str">
        <f t="array" ref="AQ58">_xlfn.IFNA(_xlfn.IFS(AND(T58=1,X58&lt;&gt;1),"Removed",AND(T58&lt;&gt;1,X58=1),"Added"),"")</f>
        <v/>
      </c>
      <c r="AR58" s="29" t="str">
        <f t="array" ref="AR58">_xlfn.IFNA(_xlfn.IFS(AND(U58=1,Y58&lt;&gt;1),"Removed",AND(U58&lt;&gt;1,Y58=1),"Added"),"")</f>
        <v/>
      </c>
      <c r="AS58" s="29" t="str">
        <f t="array" ref="AS58">_xlfn.IFNA(_xlfn.IFS(AND(V58=1,Z58&lt;&gt;1),"Removed",AND(V58&lt;&gt;1,Z58=1),"Added"),"")</f>
        <v/>
      </c>
      <c r="AU58" s="29">
        <f t="shared" si="22"/>
        <v>1</v>
      </c>
      <c r="AW58" s="29">
        <f t="array" ref="AW58">_xlfn.IFS($B58=0,0,MAX(B58)=MAX($B58,$E58,$H58,$K58,$M58),1,MAX($B58)&lt;MAX($B58,$E58,$H58,$K58,$M58),2)</f>
        <v>1</v>
      </c>
      <c r="AX58" s="29">
        <f t="array" ref="AX58">_xlfn.IFS(E58=0,0,MAX(E58)=MAX($B58,$E58,$H58,$K58,$M58),1,MAX(E58)&lt;MAX($B58,$E58,$H58,$K58,$M58),2)</f>
        <v>0</v>
      </c>
      <c r="AY58" s="29">
        <f t="array" ref="AY58">_xlfn.IFS(SUM(H58,K58)=0,0,MAX(H58,K58)=MAX($B58,$E58,$H58,$K58,$M58),1,MAX(H58,K58)&lt;MAX($B58,$E58,$H58,$K58,$M58),2)</f>
        <v>0</v>
      </c>
      <c r="AZ58" s="29">
        <f t="array" ref="AZ58">_xlfn.IFS(M58=0,0,MAX(M58)=MAX($B58,$E58,$H58,$K58,$M58),1,MAX(M58)&lt;MAX($B58,$E58,$H58,$K58,$M58),2)</f>
        <v>2</v>
      </c>
      <c r="BB58" s="29" t="str">
        <f t="shared" si="10"/>
        <v/>
      </c>
      <c r="BC58" s="29" t="str">
        <f t="shared" si="13"/>
        <v/>
      </c>
      <c r="BD58" s="29" t="str">
        <f t="shared" si="11"/>
        <v/>
      </c>
      <c r="BE58" s="29" t="str">
        <f t="shared" si="12"/>
        <v/>
      </c>
    </row>
    <row r="59" spans="1:57" s="29" customFormat="1" x14ac:dyDescent="0.2">
      <c r="A59" s="35" t="s">
        <v>168</v>
      </c>
      <c r="B59" s="7">
        <v>0</v>
      </c>
      <c r="C59" s="8">
        <v>8.757290180062375</v>
      </c>
      <c r="D59" s="8">
        <v>0</v>
      </c>
      <c r="E59" s="8">
        <v>16.884303212041097</v>
      </c>
      <c r="F59" s="8">
        <v>27.022493109823241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34"/>
      <c r="O59" s="69" t="str">
        <f>VLOOKUP($A59,GtoPdb!$A:$BB,MATCH(O$1,GtoPdb!$A$1:$BB$1,0),FALSE)</f>
        <v>nc</v>
      </c>
      <c r="P59" s="29" t="str">
        <f>VLOOKUP($A59,GtoPdb!$A:$BB,MATCH(P$1,GtoPdb!$A$1:$BB$1,0),FALSE)</f>
        <v>c</v>
      </c>
      <c r="Q59" s="29" t="str">
        <f>VLOOKUP($A59,GtoPdb!$A:$BB,MATCH(Q$1,GtoPdb!$A$1:$BB$1,0),FALSE)</f>
        <v>nc</v>
      </c>
      <c r="R59" s="29" t="str">
        <f>VLOOKUP($A59,GtoPdb!$A:$BB,MATCH(R$1,GtoPdb!$A$1:$BB$1,0),FALSE)</f>
        <v>nc</v>
      </c>
      <c r="S59" s="69">
        <f>VLOOKUP($A59,GtoPdb!$A:$BB,MATCH(S$1,GtoPdb!$A$1:$BB$1,0),FALSE)</f>
        <v>0</v>
      </c>
      <c r="T59" s="29">
        <f>VLOOKUP($A59,GtoPdb!$A:$BB,MATCH(T$1,GtoPdb!$A$1:$BB$1,0),FALSE)</f>
        <v>1</v>
      </c>
      <c r="U59" s="29">
        <f>VLOOKUP($A59,GtoPdb!$A:$BB,MATCH(U$1,GtoPdb!$A$1:$BB$1,0),FALSE)</f>
        <v>0</v>
      </c>
      <c r="V59" s="29">
        <f>VLOOKUP($A59,GtoPdb!$A:$BB,MATCH(V$1,GtoPdb!$A$1:$BB$1,0),FALSE)</f>
        <v>0</v>
      </c>
      <c r="W59" s="69">
        <f t="array" ref="W59">_xlfn.IFS($B59=0,0,MAX(B59)=MAX($B59:$M59),1,MAX(B59)&lt;MAX($B59:$M59),2)</f>
        <v>0</v>
      </c>
      <c r="X59" s="29">
        <f t="array" ref="X59">_xlfn.IFS(SUM($C59:$G59)=0,0,MAX(C59:G59)=MAX($B59:$M59),1,MAX(C59:G59)&lt;MAX($B59:$M59),2)</f>
        <v>1</v>
      </c>
      <c r="Y59" s="29">
        <f t="array" ref="Y59">_xlfn.IFS(SUM($H59:$K59)=0,0,MAX(H59:K59)=MAX($B59:$M59),1,MAX(H59:K59)&lt;MAX($B59:$M59),2)</f>
        <v>0</v>
      </c>
      <c r="Z59" s="29">
        <f t="array" ref="Z59">_xlfn.IFS(SUM($L59:$M59)=0,0,MAX(L59:M59)=MAX($B59:$M59),1,MAX(L59:M59)&lt;MAX($B59:$M59),2)</f>
        <v>0</v>
      </c>
      <c r="AA59" s="35" t="str">
        <f t="shared" si="14"/>
        <v>Same</v>
      </c>
      <c r="AB59" s="35" t="str">
        <f t="shared" si="15"/>
        <v>Same</v>
      </c>
      <c r="AC59" s="35" t="str">
        <f t="shared" si="16"/>
        <v>Same</v>
      </c>
      <c r="AD59" s="35" t="str">
        <f t="shared" si="17"/>
        <v>Same</v>
      </c>
      <c r="AF59" s="35" t="str">
        <f t="shared" si="18"/>
        <v/>
      </c>
      <c r="AG59" s="35" t="str">
        <f t="shared" si="19"/>
        <v/>
      </c>
      <c r="AH59" s="35" t="str">
        <f t="shared" si="20"/>
        <v/>
      </c>
      <c r="AI59" s="35" t="str">
        <f t="shared" si="21"/>
        <v/>
      </c>
      <c r="AJ59" s="35"/>
      <c r="AK59" s="35" t="str">
        <f t="array" ref="AK59">_xlfn.IFNA(_xlfn.IFS(AND($S59=1,W59=1),"Same",AND($S59=1,W59&lt;&gt;1),"Diff",AND($S59&lt;&gt;1,W59=1),"Diff"),"")</f>
        <v/>
      </c>
      <c r="AL59" s="35" t="str">
        <f t="array" ref="AL59">_xlfn.IFNA(_xlfn.IFS(AND($T59=1,X59=1),"Same",AND($T59=1,X59&lt;&gt;1),"Diff",AND($T59&lt;&gt;1,X59=1),"Diff"),"")</f>
        <v>Same</v>
      </c>
      <c r="AM59" s="35" t="str">
        <f t="array" ref="AM59">_xlfn.IFNA(_xlfn.IFS(AND($U59=1,Y59=1),"Same",AND($U59=1,Y59&lt;&gt;1),"Diff",AND($U59&lt;&gt;1,Y59=1),"Diff"),"")</f>
        <v/>
      </c>
      <c r="AN59" s="35" t="str">
        <f t="array" ref="AN59">_xlfn.IFNA(_xlfn.IFS(AND($V59=1,Z59=1),"Same",AND($V59=1,Z59&lt;&gt;1),"Diff",AND($V59&lt;&gt;1,Z59=1),"Diff"),"")</f>
        <v/>
      </c>
      <c r="AP59" s="29" t="str">
        <f t="array" ref="AP59">_xlfn.IFNA(_xlfn.IFS(AND(S59=1,W59&lt;&gt;1),"Removed",AND(S59&lt;&gt;1,W59=1),"Added"),"")</f>
        <v/>
      </c>
      <c r="AQ59" s="29" t="str">
        <f t="array" ref="AQ59">_xlfn.IFNA(_xlfn.IFS(AND(T59=1,X59&lt;&gt;1),"Removed",AND(T59&lt;&gt;1,X59=1),"Added"),"")</f>
        <v/>
      </c>
      <c r="AR59" s="29" t="str">
        <f t="array" ref="AR59">_xlfn.IFNA(_xlfn.IFS(AND(U59=1,Y59&lt;&gt;1),"Removed",AND(U59&lt;&gt;1,Y59=1),"Added"),"")</f>
        <v/>
      </c>
      <c r="AS59" s="29" t="str">
        <f t="array" ref="AS59">_xlfn.IFNA(_xlfn.IFS(AND(V59=1,Z59&lt;&gt;1),"Removed",AND(V59&lt;&gt;1,Z59=1),"Added"),"")</f>
        <v/>
      </c>
      <c r="AU59" s="29">
        <f t="shared" si="22"/>
        <v>1</v>
      </c>
      <c r="AW59" s="29">
        <f t="array" ref="AW59">_xlfn.IFS($B59=0,0,MAX(B59)=MAX($B59,$E59,$H59,$K59,$M59),1,MAX($B59)&lt;MAX($B59,$E59,$H59,$K59,$M59),2)</f>
        <v>0</v>
      </c>
      <c r="AX59" s="29">
        <f t="array" ref="AX59">_xlfn.IFS(E59=0,0,MAX(E59)=MAX($B59,$E59,$H59,$K59,$M59),1,MAX(E59)&lt;MAX($B59,$E59,$H59,$K59,$M59),2)</f>
        <v>1</v>
      </c>
      <c r="AY59" s="29">
        <f t="array" ref="AY59">_xlfn.IFS(SUM(H59,K59)=0,0,MAX(H59,K59)=MAX($B59,$E59,$H59,$K59,$M59),1,MAX(H59,K59)&lt;MAX($B59,$E59,$H59,$K59,$M59),2)</f>
        <v>0</v>
      </c>
      <c r="AZ59" s="29">
        <f t="array" ref="AZ59">_xlfn.IFS(M59=0,0,MAX(M59)=MAX($B59,$E59,$H59,$K59,$M59),1,MAX(M59)&lt;MAX($B59,$E59,$H59,$K59,$M59),2)</f>
        <v>0</v>
      </c>
      <c r="BB59" s="29" t="str">
        <f t="shared" si="10"/>
        <v/>
      </c>
      <c r="BC59" s="29" t="str">
        <f t="shared" si="13"/>
        <v/>
      </c>
      <c r="BD59" s="29" t="str">
        <f t="shared" si="11"/>
        <v/>
      </c>
      <c r="BE59" s="29" t="str">
        <f t="shared" si="12"/>
        <v/>
      </c>
    </row>
    <row r="60" spans="1:57" s="29" customFormat="1" x14ac:dyDescent="0.2">
      <c r="A60" s="35" t="s">
        <v>48</v>
      </c>
      <c r="B60" s="7">
        <v>98.771881320190104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34"/>
      <c r="O60" s="69" t="str">
        <f>VLOOKUP($A60,GtoPdb!$A:$BB,MATCH(O$1,GtoPdb!$A$1:$BB$1,0),FALSE)</f>
        <v>c</v>
      </c>
      <c r="P60" s="29" t="str">
        <f>VLOOKUP($A60,GtoPdb!$A:$BB,MATCH(P$1,GtoPdb!$A$1:$BB$1,0),FALSE)</f>
        <v>nc</v>
      </c>
      <c r="Q60" s="29" t="str">
        <f>VLOOKUP($A60,GtoPdb!$A:$BB,MATCH(Q$1,GtoPdb!$A$1:$BB$1,0),FALSE)</f>
        <v>nc</v>
      </c>
      <c r="R60" s="29" t="str">
        <f>VLOOKUP($A60,GtoPdb!$A:$BB,MATCH(R$1,GtoPdb!$A$1:$BB$1,0),FALSE)</f>
        <v>nc</v>
      </c>
      <c r="S60" s="69">
        <f>VLOOKUP($A60,GtoPdb!$A:$BB,MATCH(S$1,GtoPdb!$A$1:$BB$1,0),FALSE)</f>
        <v>1</v>
      </c>
      <c r="T60" s="29">
        <f>VLOOKUP($A60,GtoPdb!$A:$BB,MATCH(T$1,GtoPdb!$A$1:$BB$1,0),FALSE)</f>
        <v>0</v>
      </c>
      <c r="U60" s="29">
        <f>VLOOKUP($A60,GtoPdb!$A:$BB,MATCH(U$1,GtoPdb!$A$1:$BB$1,0),FALSE)</f>
        <v>0</v>
      </c>
      <c r="V60" s="29">
        <f>VLOOKUP($A60,GtoPdb!$A:$BB,MATCH(V$1,GtoPdb!$A$1:$BB$1,0),FALSE)</f>
        <v>0</v>
      </c>
      <c r="W60" s="69">
        <f t="array" ref="W60">_xlfn.IFS($B60=0,0,MAX(B60)=MAX($B60:$M60),1,MAX(B60)&lt;MAX($B60:$M60),2)</f>
        <v>1</v>
      </c>
      <c r="X60" s="29">
        <f t="array" ref="X60">_xlfn.IFS(SUM($C60:$G60)=0,0,MAX(C60:G60)=MAX($B60:$M60),1,MAX(C60:G60)&lt;MAX($B60:$M60),2)</f>
        <v>0</v>
      </c>
      <c r="Y60" s="29">
        <f t="array" ref="Y60">_xlfn.IFS(SUM($H60:$K60)=0,0,MAX(H60:K60)=MAX($B60:$M60),1,MAX(H60:K60)&lt;MAX($B60:$M60),2)</f>
        <v>0</v>
      </c>
      <c r="Z60" s="29">
        <f t="array" ref="Z60">_xlfn.IFS(SUM($L60:$M60)=0,0,MAX(L60:M60)=MAX($B60:$M60),1,MAX(L60:M60)&lt;MAX($B60:$M60),2)</f>
        <v>0</v>
      </c>
      <c r="AA60" s="35" t="str">
        <f t="shared" si="14"/>
        <v>Same</v>
      </c>
      <c r="AB60" s="35" t="str">
        <f t="shared" si="15"/>
        <v>Same</v>
      </c>
      <c r="AC60" s="35" t="str">
        <f t="shared" si="16"/>
        <v>Same</v>
      </c>
      <c r="AD60" s="35" t="str">
        <f t="shared" si="17"/>
        <v>Same</v>
      </c>
      <c r="AF60" s="35" t="str">
        <f t="shared" si="18"/>
        <v/>
      </c>
      <c r="AG60" s="35" t="str">
        <f t="shared" si="19"/>
        <v/>
      </c>
      <c r="AH60" s="35" t="str">
        <f t="shared" si="20"/>
        <v/>
      </c>
      <c r="AI60" s="35" t="str">
        <f t="shared" si="21"/>
        <v/>
      </c>
      <c r="AJ60" s="35"/>
      <c r="AK60" s="35" t="str">
        <f t="array" ref="AK60">_xlfn.IFNA(_xlfn.IFS(AND($S60=1,W60=1),"Same",AND($S60=1,W60&lt;&gt;1),"Diff",AND($S60&lt;&gt;1,W60=1),"Diff"),"")</f>
        <v>Same</v>
      </c>
      <c r="AL60" s="35" t="str">
        <f t="array" ref="AL60">_xlfn.IFNA(_xlfn.IFS(AND($T60=1,X60=1),"Same",AND($T60=1,X60&lt;&gt;1),"Diff",AND($T60&lt;&gt;1,X60=1),"Diff"),"")</f>
        <v/>
      </c>
      <c r="AM60" s="35" t="str">
        <f t="array" ref="AM60">_xlfn.IFNA(_xlfn.IFS(AND($U60=1,Y60=1),"Same",AND($U60=1,Y60&lt;&gt;1),"Diff",AND($U60&lt;&gt;1,Y60=1),"Diff"),"")</f>
        <v/>
      </c>
      <c r="AN60" s="35" t="str">
        <f t="array" ref="AN60">_xlfn.IFNA(_xlfn.IFS(AND($V60=1,Z60=1),"Same",AND($V60=1,Z60&lt;&gt;1),"Diff",AND($V60&lt;&gt;1,Z60=1),"Diff"),"")</f>
        <v/>
      </c>
      <c r="AP60" s="29" t="str">
        <f t="array" ref="AP60">_xlfn.IFNA(_xlfn.IFS(AND(S60=1,W60&lt;&gt;1),"Removed",AND(S60&lt;&gt;1,W60=1),"Added"),"")</f>
        <v/>
      </c>
      <c r="AQ60" s="29" t="str">
        <f t="array" ref="AQ60">_xlfn.IFNA(_xlfn.IFS(AND(T60=1,X60&lt;&gt;1),"Removed",AND(T60&lt;&gt;1,X60=1),"Added"),"")</f>
        <v/>
      </c>
      <c r="AR60" s="29" t="str">
        <f t="array" ref="AR60">_xlfn.IFNA(_xlfn.IFS(AND(U60=1,Y60&lt;&gt;1),"Removed",AND(U60&lt;&gt;1,Y60=1),"Added"),"")</f>
        <v/>
      </c>
      <c r="AS60" s="29" t="str">
        <f t="array" ref="AS60">_xlfn.IFNA(_xlfn.IFS(AND(V60=1,Z60&lt;&gt;1),"Removed",AND(V60&lt;&gt;1,Z60=1),"Added"),"")</f>
        <v/>
      </c>
      <c r="AU60" s="29">
        <f t="shared" si="22"/>
        <v>1</v>
      </c>
      <c r="AW60" s="29">
        <f t="array" ref="AW60">_xlfn.IFS($B60=0,0,MAX(B60)=MAX($B60,$E60,$H60,$K60,$M60),1,MAX($B60)&lt;MAX($B60,$E60,$H60,$K60,$M60),2)</f>
        <v>1</v>
      </c>
      <c r="AX60" s="29">
        <f t="array" ref="AX60">_xlfn.IFS(E60=0,0,MAX(E60)=MAX($B60,$E60,$H60,$K60,$M60),1,MAX(E60)&lt;MAX($B60,$E60,$H60,$K60,$M60),2)</f>
        <v>0</v>
      </c>
      <c r="AY60" s="29">
        <f t="array" ref="AY60">_xlfn.IFS(SUM(H60,K60)=0,0,MAX(H60,K60)=MAX($B60,$E60,$H60,$K60,$M60),1,MAX(H60,K60)&lt;MAX($B60,$E60,$H60,$K60,$M60),2)</f>
        <v>0</v>
      </c>
      <c r="AZ60" s="29">
        <f t="array" ref="AZ60">_xlfn.IFS(M60=0,0,MAX(M60)=MAX($B60,$E60,$H60,$K60,$M60),1,MAX(M60)&lt;MAX($B60,$E60,$H60,$K60,$M60),2)</f>
        <v>0</v>
      </c>
      <c r="BB60" s="29" t="str">
        <f t="shared" si="10"/>
        <v/>
      </c>
      <c r="BC60" s="29" t="str">
        <f t="shared" si="13"/>
        <v/>
      </c>
      <c r="BD60" s="29" t="str">
        <f t="shared" si="11"/>
        <v/>
      </c>
      <c r="BE60" s="29" t="str">
        <f t="shared" si="12"/>
        <v/>
      </c>
    </row>
    <row r="61" spans="1:57" s="29" customFormat="1" x14ac:dyDescent="0.2">
      <c r="A61" s="35" t="s">
        <v>37</v>
      </c>
      <c r="B61" s="7">
        <v>26.355308520777257</v>
      </c>
      <c r="C61" s="8">
        <v>92.234728684081929</v>
      </c>
      <c r="D61" s="8">
        <v>69.938099227466139</v>
      </c>
      <c r="E61" s="8">
        <v>62.898997604910562</v>
      </c>
      <c r="F61" s="8">
        <v>77.541328284423315</v>
      </c>
      <c r="G61" s="8">
        <v>31.396892580352208</v>
      </c>
      <c r="H61" s="8">
        <v>6.2965690527092271</v>
      </c>
      <c r="I61" s="8">
        <v>2.215075057138836</v>
      </c>
      <c r="J61" s="8">
        <v>5.8464418701589018</v>
      </c>
      <c r="K61" s="8">
        <v>80.365852973315199</v>
      </c>
      <c r="L61" s="8">
        <v>54.283774479709301</v>
      </c>
      <c r="M61" s="8">
        <v>62.756963903512386</v>
      </c>
      <c r="N61" s="34"/>
      <c r="O61" s="69" t="str">
        <f>VLOOKUP($A61,GtoPdb!$A:$BB,MATCH(O$1,GtoPdb!$A$1:$BB$1,0),FALSE)</f>
        <v>c</v>
      </c>
      <c r="P61" s="29" t="str">
        <f>VLOOKUP($A61,GtoPdb!$A:$BB,MATCH(P$1,GtoPdb!$A$1:$BB$1,0),FALSE)</f>
        <v>c</v>
      </c>
      <c r="Q61" s="29" t="str">
        <f>VLOOKUP($A61,GtoPdb!$A:$BB,MATCH(Q$1,GtoPdb!$A$1:$BB$1,0),FALSE)</f>
        <v>nc</v>
      </c>
      <c r="R61" s="29" t="str">
        <f>VLOOKUP($A61,GtoPdb!$A:$BB,MATCH(R$1,GtoPdb!$A$1:$BB$1,0),FALSE)</f>
        <v>nc</v>
      </c>
      <c r="S61" s="69">
        <f>VLOOKUP($A61,GtoPdb!$A:$BB,MATCH(S$1,GtoPdb!$A$1:$BB$1,0),FALSE)</f>
        <v>2</v>
      </c>
      <c r="T61" s="29">
        <f>VLOOKUP($A61,GtoPdb!$A:$BB,MATCH(T$1,GtoPdb!$A$1:$BB$1,0),FALSE)</f>
        <v>1</v>
      </c>
      <c r="U61" s="29">
        <f>VLOOKUP($A61,GtoPdb!$A:$BB,MATCH(U$1,GtoPdb!$A$1:$BB$1,0),FALSE)</f>
        <v>0</v>
      </c>
      <c r="V61" s="29">
        <f>VLOOKUP($A61,GtoPdb!$A:$BB,MATCH(V$1,GtoPdb!$A$1:$BB$1,0),FALSE)</f>
        <v>0</v>
      </c>
      <c r="W61" s="69">
        <f t="array" ref="W61">_xlfn.IFS($B61=0,0,MAX(B61)=MAX($B61:$M61),1,MAX(B61)&lt;MAX($B61:$M61),2)</f>
        <v>2</v>
      </c>
      <c r="X61" s="29">
        <f t="array" ref="X61">_xlfn.IFS(SUM($C61:$G61)=0,0,MAX(C61:G61)=MAX($B61:$M61),1,MAX(C61:G61)&lt;MAX($B61:$M61),2)</f>
        <v>1</v>
      </c>
      <c r="Y61" s="29">
        <f t="array" ref="Y61">_xlfn.IFS(SUM($H61:$K61)=0,0,MAX(H61:K61)=MAX($B61:$M61),1,MAX(H61:K61)&lt;MAX($B61:$M61),2)</f>
        <v>2</v>
      </c>
      <c r="Z61" s="29">
        <f t="array" ref="Z61">_xlfn.IFS(SUM($L61:$M61)=0,0,MAX(L61:M61)=MAX($B61:$M61),1,MAX(L61:M61)&lt;MAX($B61:$M61),2)</f>
        <v>2</v>
      </c>
      <c r="AA61" s="35" t="str">
        <f t="shared" si="14"/>
        <v>Same</v>
      </c>
      <c r="AB61" s="35" t="str">
        <f t="shared" si="15"/>
        <v>Same</v>
      </c>
      <c r="AC61" s="35" t="str">
        <f t="shared" si="16"/>
        <v>Diff</v>
      </c>
      <c r="AD61" s="35" t="str">
        <f t="shared" si="17"/>
        <v>Diff</v>
      </c>
      <c r="AF61" s="35" t="str">
        <f t="shared" si="18"/>
        <v/>
      </c>
      <c r="AG61" s="35" t="str">
        <f t="shared" si="19"/>
        <v/>
      </c>
      <c r="AH61" s="35" t="str">
        <f t="shared" si="20"/>
        <v/>
      </c>
      <c r="AI61" s="35" t="str">
        <f t="shared" si="21"/>
        <v/>
      </c>
      <c r="AJ61" s="35"/>
      <c r="AK61" s="35" t="str">
        <f t="array" ref="AK61">_xlfn.IFNA(_xlfn.IFS(AND($S61=1,W61=1),"Same",AND($S61=1,W61&lt;&gt;1),"Diff",AND($S61&lt;&gt;1,W61=1),"Diff"),"")</f>
        <v/>
      </c>
      <c r="AL61" s="35" t="str">
        <f t="array" ref="AL61">_xlfn.IFNA(_xlfn.IFS(AND($T61=1,X61=1),"Same",AND($T61=1,X61&lt;&gt;1),"Diff",AND($T61&lt;&gt;1,X61=1),"Diff"),"")</f>
        <v>Same</v>
      </c>
      <c r="AM61" s="35" t="str">
        <f t="array" ref="AM61">_xlfn.IFNA(_xlfn.IFS(AND($U61=1,Y61=1),"Same",AND($U61=1,Y61&lt;&gt;1),"Diff",AND($U61&lt;&gt;1,Y61=1),"Diff"),"")</f>
        <v/>
      </c>
      <c r="AN61" s="35" t="str">
        <f t="array" ref="AN61">_xlfn.IFNA(_xlfn.IFS(AND($V61=1,Z61=1),"Same",AND($V61=1,Z61&lt;&gt;1),"Diff",AND($V61&lt;&gt;1,Z61=1),"Diff"),"")</f>
        <v/>
      </c>
      <c r="AP61" s="29" t="str">
        <f t="array" ref="AP61">_xlfn.IFNA(_xlfn.IFS(AND(S61=1,W61&lt;&gt;1),"Removed",AND(S61&lt;&gt;1,W61=1),"Added"),"")</f>
        <v/>
      </c>
      <c r="AQ61" s="29" t="str">
        <f t="array" ref="AQ61">_xlfn.IFNA(_xlfn.IFS(AND(T61=1,X61&lt;&gt;1),"Removed",AND(T61&lt;&gt;1,X61=1),"Added"),"")</f>
        <v/>
      </c>
      <c r="AR61" s="29" t="str">
        <f t="array" ref="AR61">_xlfn.IFNA(_xlfn.IFS(AND(U61=1,Y61&lt;&gt;1),"Removed",AND(U61&lt;&gt;1,Y61=1),"Added"),"")</f>
        <v/>
      </c>
      <c r="AS61" s="29" t="str">
        <f t="array" ref="AS61">_xlfn.IFNA(_xlfn.IFS(AND(V61=1,Z61&lt;&gt;1),"Removed",AND(V61&lt;&gt;1,Z61=1),"Added"),"")</f>
        <v/>
      </c>
      <c r="AU61" s="29">
        <f t="shared" si="22"/>
        <v>1</v>
      </c>
      <c r="AW61" s="29">
        <f t="array" ref="AW61">_xlfn.IFS($B61=0,0,MAX(B61)=MAX($B61,$E61,$H61,$K61,$M61),1,MAX($B61)&lt;MAX($B61,$E61,$H61,$K61,$M61),2)</f>
        <v>2</v>
      </c>
      <c r="AX61" s="29">
        <f t="array" ref="AX61">_xlfn.IFS(E61=0,0,MAX(E61)=MAX($B61,$E61,$H61,$K61,$M61),1,MAX(E61)&lt;MAX($B61,$E61,$H61,$K61,$M61),2)</f>
        <v>2</v>
      </c>
      <c r="AY61" s="29">
        <f t="array" ref="AY61">_xlfn.IFS(SUM(H61,K61)=0,0,MAX(H61,K61)=MAX($B61,$E61,$H61,$K61,$M61),1,MAX(H61,K61)&lt;MAX($B61,$E61,$H61,$K61,$M61),2)</f>
        <v>1</v>
      </c>
      <c r="AZ61" s="29">
        <f t="array" ref="AZ61">_xlfn.IFS(M61=0,0,MAX(M61)=MAX($B61,$E61,$H61,$K61,$M61),1,MAX(M61)&lt;MAX($B61,$E61,$H61,$K61,$M61),2)</f>
        <v>2</v>
      </c>
      <c r="BB61" s="29" t="str">
        <f t="shared" si="10"/>
        <v/>
      </c>
      <c r="BC61" s="29" t="str">
        <f t="shared" si="13"/>
        <v>Diff</v>
      </c>
      <c r="BD61" s="29" t="str">
        <f t="shared" si="11"/>
        <v/>
      </c>
      <c r="BE61" s="29" t="str">
        <f t="shared" si="12"/>
        <v/>
      </c>
    </row>
    <row r="62" spans="1:57" s="29" customFormat="1" x14ac:dyDescent="0.2">
      <c r="A62" s="35" t="s">
        <v>203</v>
      </c>
      <c r="B62" s="7">
        <v>0</v>
      </c>
      <c r="C62" s="8">
        <v>4.8602153066186977</v>
      </c>
      <c r="D62" s="8">
        <v>3.2917131635402206</v>
      </c>
      <c r="E62" s="8">
        <v>10.510616868712374</v>
      </c>
      <c r="F62" s="8">
        <v>8.8100365621005015</v>
      </c>
      <c r="G62" s="8">
        <v>0</v>
      </c>
      <c r="H62" s="8">
        <v>30.92711903916852</v>
      </c>
      <c r="I62" s="8">
        <v>37.085834188563268</v>
      </c>
      <c r="J62" s="8">
        <v>15.932937219955358</v>
      </c>
      <c r="K62" s="8">
        <v>74.441445534150915</v>
      </c>
      <c r="L62" s="8">
        <v>65.527543474952751</v>
      </c>
      <c r="M62" s="8">
        <v>7.6547399609645179</v>
      </c>
      <c r="N62" s="34"/>
      <c r="O62" s="69" t="str">
        <f>VLOOKUP($A62,GtoPdb!$A:$BB,MATCH(O$1,GtoPdb!$A$1:$BB$1,0),FALSE)</f>
        <v>nc</v>
      </c>
      <c r="P62" s="29" t="str">
        <f>VLOOKUP($A62,GtoPdb!$A:$BB,MATCH(P$1,GtoPdb!$A$1:$BB$1,0),FALSE)</f>
        <v>c</v>
      </c>
      <c r="Q62" s="29" t="str">
        <f>VLOOKUP($A62,GtoPdb!$A:$BB,MATCH(Q$1,GtoPdb!$A$1:$BB$1,0),FALSE)</f>
        <v>c</v>
      </c>
      <c r="R62" s="29" t="str">
        <f>VLOOKUP($A62,GtoPdb!$A:$BB,MATCH(R$1,GtoPdb!$A$1:$BB$1,0),FALSE)</f>
        <v>nc</v>
      </c>
      <c r="S62" s="69">
        <f>VLOOKUP($A62,GtoPdb!$A:$BB,MATCH(S$1,GtoPdb!$A$1:$BB$1,0),FALSE)</f>
        <v>0</v>
      </c>
      <c r="T62" s="29">
        <f>VLOOKUP($A62,GtoPdb!$A:$BB,MATCH(T$1,GtoPdb!$A$1:$BB$1,0),FALSE)</f>
        <v>2</v>
      </c>
      <c r="U62" s="29">
        <f>VLOOKUP($A62,GtoPdb!$A:$BB,MATCH(U$1,GtoPdb!$A$1:$BB$1,0),FALSE)</f>
        <v>1</v>
      </c>
      <c r="V62" s="29">
        <f>VLOOKUP($A62,GtoPdb!$A:$BB,MATCH(V$1,GtoPdb!$A$1:$BB$1,0),FALSE)</f>
        <v>0</v>
      </c>
      <c r="W62" s="69">
        <f t="array" ref="W62">_xlfn.IFS($B62=0,0,MAX(B62)=MAX($B62:$M62),1,MAX(B62)&lt;MAX($B62:$M62),2)</f>
        <v>0</v>
      </c>
      <c r="X62" s="29">
        <f t="array" ref="X62">_xlfn.IFS(SUM($C62:$G62)=0,0,MAX(C62:G62)=MAX($B62:$M62),1,MAX(C62:G62)&lt;MAX($B62:$M62),2)</f>
        <v>2</v>
      </c>
      <c r="Y62" s="29">
        <f t="array" ref="Y62">_xlfn.IFS(SUM($H62:$K62)=0,0,MAX(H62:K62)=MAX($B62:$M62),1,MAX(H62:K62)&lt;MAX($B62:$M62),2)</f>
        <v>1</v>
      </c>
      <c r="Z62" s="29">
        <f t="array" ref="Z62">_xlfn.IFS(SUM($L62:$M62)=0,0,MAX(L62:M62)=MAX($B62:$M62),1,MAX(L62:M62)&lt;MAX($B62:$M62),2)</f>
        <v>2</v>
      </c>
      <c r="AA62" s="35" t="str">
        <f t="shared" si="14"/>
        <v>Same</v>
      </c>
      <c r="AB62" s="35" t="str">
        <f t="shared" si="15"/>
        <v>Same</v>
      </c>
      <c r="AC62" s="35" t="str">
        <f t="shared" si="16"/>
        <v>Same</v>
      </c>
      <c r="AD62" s="35" t="str">
        <f t="shared" si="17"/>
        <v>Diff</v>
      </c>
      <c r="AF62" s="35" t="str">
        <f t="shared" si="18"/>
        <v/>
      </c>
      <c r="AG62" s="35" t="str">
        <f t="shared" si="19"/>
        <v/>
      </c>
      <c r="AH62" s="35" t="str">
        <f t="shared" si="20"/>
        <v/>
      </c>
      <c r="AI62" s="35" t="str">
        <f t="shared" si="21"/>
        <v/>
      </c>
      <c r="AJ62" s="35"/>
      <c r="AK62" s="35" t="str">
        <f t="array" ref="AK62">_xlfn.IFNA(_xlfn.IFS(AND($S62=1,W62=1),"Same",AND($S62=1,W62&lt;&gt;1),"Diff",AND($S62&lt;&gt;1,W62=1),"Diff"),"")</f>
        <v/>
      </c>
      <c r="AL62" s="35" t="str">
        <f t="array" ref="AL62">_xlfn.IFNA(_xlfn.IFS(AND($T62=1,X62=1),"Same",AND($T62=1,X62&lt;&gt;1),"Diff",AND($T62&lt;&gt;1,X62=1),"Diff"),"")</f>
        <v/>
      </c>
      <c r="AM62" s="35" t="str">
        <f t="array" ref="AM62">_xlfn.IFNA(_xlfn.IFS(AND($U62=1,Y62=1),"Same",AND($U62=1,Y62&lt;&gt;1),"Diff",AND($U62&lt;&gt;1,Y62=1),"Diff"),"")</f>
        <v>Same</v>
      </c>
      <c r="AN62" s="35" t="str">
        <f t="array" ref="AN62">_xlfn.IFNA(_xlfn.IFS(AND($V62=1,Z62=1),"Same",AND($V62=1,Z62&lt;&gt;1),"Diff",AND($V62&lt;&gt;1,Z62=1),"Diff"),"")</f>
        <v/>
      </c>
      <c r="AP62" s="29" t="str">
        <f t="array" ref="AP62">_xlfn.IFNA(_xlfn.IFS(AND(S62=1,W62&lt;&gt;1),"Removed",AND(S62&lt;&gt;1,W62=1),"Added"),"")</f>
        <v/>
      </c>
      <c r="AQ62" s="29" t="str">
        <f t="array" ref="AQ62">_xlfn.IFNA(_xlfn.IFS(AND(T62=1,X62&lt;&gt;1),"Removed",AND(T62&lt;&gt;1,X62=1),"Added"),"")</f>
        <v/>
      </c>
      <c r="AR62" s="29" t="str">
        <f t="array" ref="AR62">_xlfn.IFNA(_xlfn.IFS(AND(U62=1,Y62&lt;&gt;1),"Removed",AND(U62&lt;&gt;1,Y62=1),"Added"),"")</f>
        <v/>
      </c>
      <c r="AS62" s="29" t="str">
        <f t="array" ref="AS62">_xlfn.IFNA(_xlfn.IFS(AND(V62=1,Z62&lt;&gt;1),"Removed",AND(V62&lt;&gt;1,Z62=1),"Added"),"")</f>
        <v/>
      </c>
      <c r="AU62" s="29">
        <f t="shared" si="22"/>
        <v>1</v>
      </c>
      <c r="AW62" s="29">
        <f t="array" ref="AW62">_xlfn.IFS($B62=0,0,MAX(B62)=MAX($B62,$E62,$H62,$K62,$M62),1,MAX($B62)&lt;MAX($B62,$E62,$H62,$K62,$M62),2)</f>
        <v>0</v>
      </c>
      <c r="AX62" s="29">
        <f t="array" ref="AX62">_xlfn.IFS(E62=0,0,MAX(E62)=MAX($B62,$E62,$H62,$K62,$M62),1,MAX(E62)&lt;MAX($B62,$E62,$H62,$K62,$M62),2)</f>
        <v>2</v>
      </c>
      <c r="AY62" s="29">
        <f t="array" ref="AY62">_xlfn.IFS(SUM(H62,K62)=0,0,MAX(H62,K62)=MAX($B62,$E62,$H62,$K62,$M62),1,MAX(H62,K62)&lt;MAX($B62,$E62,$H62,$K62,$M62),2)</f>
        <v>1</v>
      </c>
      <c r="AZ62" s="29">
        <f t="array" ref="AZ62">_xlfn.IFS(M62=0,0,MAX(M62)=MAX($B62,$E62,$H62,$K62,$M62),1,MAX(M62)&lt;MAX($B62,$E62,$H62,$K62,$M62),2)</f>
        <v>2</v>
      </c>
      <c r="BB62" s="29" t="str">
        <f t="shared" si="10"/>
        <v/>
      </c>
      <c r="BC62" s="29" t="str">
        <f t="shared" si="13"/>
        <v/>
      </c>
      <c r="BD62" s="29" t="str">
        <f t="shared" si="11"/>
        <v/>
      </c>
      <c r="BE62" s="29" t="str">
        <f t="shared" si="12"/>
        <v/>
      </c>
    </row>
    <row r="63" spans="1:57" s="29" customFormat="1" x14ac:dyDescent="0.2">
      <c r="A63" s="35" t="s">
        <v>205</v>
      </c>
      <c r="B63" s="7">
        <v>0</v>
      </c>
      <c r="C63" s="8">
        <v>52.486588055850582</v>
      </c>
      <c r="D63" s="8">
        <v>39.270645826093023</v>
      </c>
      <c r="E63" s="8">
        <v>62.483227199259638</v>
      </c>
      <c r="F63" s="8">
        <v>60.855158091874721</v>
      </c>
      <c r="G63" s="8">
        <v>26.620208619315896</v>
      </c>
      <c r="H63" s="8">
        <v>0</v>
      </c>
      <c r="I63" s="8">
        <v>0</v>
      </c>
      <c r="J63" s="8">
        <v>1.1779167371045824</v>
      </c>
      <c r="K63" s="8">
        <v>53.601375158916412</v>
      </c>
      <c r="L63" s="8">
        <v>0</v>
      </c>
      <c r="M63" s="8">
        <v>52.713670600528175</v>
      </c>
      <c r="N63" s="34"/>
      <c r="O63" s="69" t="str">
        <f>VLOOKUP($A63,GtoPdb!$A:$BB,MATCH(O$1,GtoPdb!$A$1:$BB$1,0),FALSE)</f>
        <v>nc</v>
      </c>
      <c r="P63" s="29" t="str">
        <f>VLOOKUP($A63,GtoPdb!$A:$BB,MATCH(P$1,GtoPdb!$A$1:$BB$1,0),FALSE)</f>
        <v>c</v>
      </c>
      <c r="Q63" s="29" t="str">
        <f>VLOOKUP($A63,GtoPdb!$A:$BB,MATCH(Q$1,GtoPdb!$A$1:$BB$1,0),FALSE)</f>
        <v>c</v>
      </c>
      <c r="R63" s="29" t="str">
        <f>VLOOKUP($A63,GtoPdb!$A:$BB,MATCH(R$1,GtoPdb!$A$1:$BB$1,0),FALSE)</f>
        <v>nc</v>
      </c>
      <c r="S63" s="69">
        <f>VLOOKUP($A63,GtoPdb!$A:$BB,MATCH(S$1,GtoPdb!$A$1:$BB$1,0),FALSE)</f>
        <v>0</v>
      </c>
      <c r="T63" s="29">
        <f>VLOOKUP($A63,GtoPdb!$A:$BB,MATCH(T$1,GtoPdb!$A$1:$BB$1,0),FALSE)</f>
        <v>1</v>
      </c>
      <c r="U63" s="29">
        <f>VLOOKUP($A63,GtoPdb!$A:$BB,MATCH(U$1,GtoPdb!$A$1:$BB$1,0),FALSE)</f>
        <v>2</v>
      </c>
      <c r="V63" s="29">
        <f>VLOOKUP($A63,GtoPdb!$A:$BB,MATCH(V$1,GtoPdb!$A$1:$BB$1,0),FALSE)</f>
        <v>0</v>
      </c>
      <c r="W63" s="69">
        <f t="array" ref="W63">_xlfn.IFS($B63=0,0,MAX(B63)=MAX($B63:$M63),1,MAX(B63)&lt;MAX($B63:$M63),2)</f>
        <v>0</v>
      </c>
      <c r="X63" s="29">
        <f t="array" ref="X63">_xlfn.IFS(SUM($C63:$G63)=0,0,MAX(C63:G63)=MAX($B63:$M63),1,MAX(C63:G63)&lt;MAX($B63:$M63),2)</f>
        <v>1</v>
      </c>
      <c r="Y63" s="29">
        <f t="array" ref="Y63">_xlfn.IFS(SUM($H63:$K63)=0,0,MAX(H63:K63)=MAX($B63:$M63),1,MAX(H63:K63)&lt;MAX($B63:$M63),2)</f>
        <v>2</v>
      </c>
      <c r="Z63" s="29">
        <f t="array" ref="Z63">_xlfn.IFS(SUM($L63:$M63)=0,0,MAX(L63:M63)=MAX($B63:$M63),1,MAX(L63:M63)&lt;MAX($B63:$M63),2)</f>
        <v>2</v>
      </c>
      <c r="AA63" s="35" t="str">
        <f t="shared" si="14"/>
        <v>Same</v>
      </c>
      <c r="AB63" s="35" t="str">
        <f t="shared" si="15"/>
        <v>Same</v>
      </c>
      <c r="AC63" s="35" t="str">
        <f t="shared" si="16"/>
        <v>Same</v>
      </c>
      <c r="AD63" s="35" t="str">
        <f t="shared" si="17"/>
        <v>Diff</v>
      </c>
      <c r="AF63" s="35" t="str">
        <f t="shared" si="18"/>
        <v/>
      </c>
      <c r="AG63" s="35" t="str">
        <f t="shared" si="19"/>
        <v/>
      </c>
      <c r="AH63" s="35" t="str">
        <f t="shared" si="20"/>
        <v/>
      </c>
      <c r="AI63" s="35" t="str">
        <f t="shared" si="21"/>
        <v/>
      </c>
      <c r="AJ63" s="35"/>
      <c r="AK63" s="35" t="str">
        <f t="array" ref="AK63">_xlfn.IFNA(_xlfn.IFS(AND($S63=1,W63=1),"Same",AND($S63=1,W63&lt;&gt;1),"Diff",AND($S63&lt;&gt;1,W63=1),"Diff"),"")</f>
        <v/>
      </c>
      <c r="AL63" s="35" t="str">
        <f t="array" ref="AL63">_xlfn.IFNA(_xlfn.IFS(AND($T63=1,X63=1),"Same",AND($T63=1,X63&lt;&gt;1),"Diff",AND($T63&lt;&gt;1,X63=1),"Diff"),"")</f>
        <v>Same</v>
      </c>
      <c r="AM63" s="35" t="str">
        <f t="array" ref="AM63">_xlfn.IFNA(_xlfn.IFS(AND($U63=1,Y63=1),"Same",AND($U63=1,Y63&lt;&gt;1),"Diff",AND($U63&lt;&gt;1,Y63=1),"Diff"),"")</f>
        <v/>
      </c>
      <c r="AN63" s="35" t="str">
        <f t="array" ref="AN63">_xlfn.IFNA(_xlfn.IFS(AND($V63=1,Z63=1),"Same",AND($V63=1,Z63&lt;&gt;1),"Diff",AND($V63&lt;&gt;1,Z63=1),"Diff"),"")</f>
        <v/>
      </c>
      <c r="AP63" s="29" t="str">
        <f t="array" ref="AP63">_xlfn.IFNA(_xlfn.IFS(AND(S63=1,W63&lt;&gt;1),"Removed",AND(S63&lt;&gt;1,W63=1),"Added"),"")</f>
        <v/>
      </c>
      <c r="AQ63" s="29" t="str">
        <f t="array" ref="AQ63">_xlfn.IFNA(_xlfn.IFS(AND(T63=1,X63&lt;&gt;1),"Removed",AND(T63&lt;&gt;1,X63=1),"Added"),"")</f>
        <v/>
      </c>
      <c r="AR63" s="29" t="str">
        <f t="array" ref="AR63">_xlfn.IFNA(_xlfn.IFS(AND(U63=1,Y63&lt;&gt;1),"Removed",AND(U63&lt;&gt;1,Y63=1),"Added"),"")</f>
        <v/>
      </c>
      <c r="AS63" s="29" t="str">
        <f t="array" ref="AS63">_xlfn.IFNA(_xlfn.IFS(AND(V63=1,Z63&lt;&gt;1),"Removed",AND(V63&lt;&gt;1,Z63=1),"Added"),"")</f>
        <v/>
      </c>
      <c r="AU63" s="29">
        <f t="shared" si="22"/>
        <v>1</v>
      </c>
      <c r="AW63" s="29">
        <f t="array" ref="AW63">_xlfn.IFS($B63=0,0,MAX(B63)=MAX($B63,$E63,$H63,$K63,$M63),1,MAX($B63)&lt;MAX($B63,$E63,$H63,$K63,$M63),2)</f>
        <v>0</v>
      </c>
      <c r="AX63" s="29">
        <f t="array" ref="AX63">_xlfn.IFS(E63=0,0,MAX(E63)=MAX($B63,$E63,$H63,$K63,$M63),1,MAX(E63)&lt;MAX($B63,$E63,$H63,$K63,$M63),2)</f>
        <v>1</v>
      </c>
      <c r="AY63" s="29">
        <f t="array" ref="AY63">_xlfn.IFS(SUM(H63,K63)=0,0,MAX(H63,K63)=MAX($B63,$E63,$H63,$K63,$M63),1,MAX(H63,K63)&lt;MAX($B63,$E63,$H63,$K63,$M63),2)</f>
        <v>2</v>
      </c>
      <c r="AZ63" s="29">
        <f t="array" ref="AZ63">_xlfn.IFS(M63=0,0,MAX(M63)=MAX($B63,$E63,$H63,$K63,$M63),1,MAX(M63)&lt;MAX($B63,$E63,$H63,$K63,$M63),2)</f>
        <v>2</v>
      </c>
      <c r="BB63" s="29" t="str">
        <f t="shared" si="10"/>
        <v/>
      </c>
      <c r="BC63" s="29" t="str">
        <f t="shared" si="13"/>
        <v/>
      </c>
      <c r="BD63" s="29" t="str">
        <f t="shared" si="11"/>
        <v/>
      </c>
      <c r="BE63" s="29" t="str">
        <f t="shared" si="12"/>
        <v/>
      </c>
    </row>
    <row r="64" spans="1:57" s="29" customFormat="1" x14ac:dyDescent="0.2">
      <c r="A64" s="35" t="s">
        <v>174</v>
      </c>
      <c r="B64" s="7">
        <v>0</v>
      </c>
      <c r="C64" s="8">
        <v>74.311917858315041</v>
      </c>
      <c r="D64" s="8">
        <v>60.317677560062094</v>
      </c>
      <c r="E64" s="8">
        <v>67.894959001582407</v>
      </c>
      <c r="F64" s="8">
        <v>92.366904958215699</v>
      </c>
      <c r="G64" s="8">
        <v>42.190920798629747</v>
      </c>
      <c r="H64" s="8">
        <v>0</v>
      </c>
      <c r="I64" s="8">
        <v>0</v>
      </c>
      <c r="J64" s="8">
        <v>0</v>
      </c>
      <c r="K64" s="8">
        <v>48.541209226760039</v>
      </c>
      <c r="L64" s="8">
        <v>79.610283987724017</v>
      </c>
      <c r="M64" s="8">
        <v>56.925114591288072</v>
      </c>
      <c r="N64" s="34"/>
      <c r="O64" s="69" t="str">
        <f>VLOOKUP($A64,GtoPdb!$A:$BB,MATCH(O$1,GtoPdb!$A$1:$BB$1,0),FALSE)</f>
        <v>nc</v>
      </c>
      <c r="P64" s="29" t="str">
        <f>VLOOKUP($A64,GtoPdb!$A:$BB,MATCH(P$1,GtoPdb!$A$1:$BB$1,0),FALSE)</f>
        <v>c</v>
      </c>
      <c r="Q64" s="29" t="str">
        <f>VLOOKUP($A64,GtoPdb!$A:$BB,MATCH(Q$1,GtoPdb!$A$1:$BB$1,0),FALSE)</f>
        <v>nc</v>
      </c>
      <c r="R64" s="29" t="str">
        <f>VLOOKUP($A64,GtoPdb!$A:$BB,MATCH(R$1,GtoPdb!$A$1:$BB$1,0),FALSE)</f>
        <v>nc</v>
      </c>
      <c r="S64" s="69">
        <f>VLOOKUP($A64,GtoPdb!$A:$BB,MATCH(S$1,GtoPdb!$A$1:$BB$1,0),FALSE)</f>
        <v>0</v>
      </c>
      <c r="T64" s="29">
        <f>VLOOKUP($A64,GtoPdb!$A:$BB,MATCH(T$1,GtoPdb!$A$1:$BB$1,0),FALSE)</f>
        <v>1</v>
      </c>
      <c r="U64" s="29">
        <f>VLOOKUP($A64,GtoPdb!$A:$BB,MATCH(U$1,GtoPdb!$A$1:$BB$1,0),FALSE)</f>
        <v>0</v>
      </c>
      <c r="V64" s="29">
        <f>VLOOKUP($A64,GtoPdb!$A:$BB,MATCH(V$1,GtoPdb!$A$1:$BB$1,0),FALSE)</f>
        <v>0</v>
      </c>
      <c r="W64" s="69">
        <f t="array" ref="W64">_xlfn.IFS($B64=0,0,MAX(B64)=MAX($B64:$M64),1,MAX(B64)&lt;MAX($B64:$M64),2)</f>
        <v>0</v>
      </c>
      <c r="X64" s="29">
        <f t="array" ref="X64">_xlfn.IFS(SUM($C64:$G64)=0,0,MAX(C64:G64)=MAX($B64:$M64),1,MAX(C64:G64)&lt;MAX($B64:$M64),2)</f>
        <v>1</v>
      </c>
      <c r="Y64" s="29">
        <f t="array" ref="Y64">_xlfn.IFS(SUM($H64:$K64)=0,0,MAX(H64:K64)=MAX($B64:$M64),1,MAX(H64:K64)&lt;MAX($B64:$M64),2)</f>
        <v>2</v>
      </c>
      <c r="Z64" s="29">
        <f t="array" ref="Z64">_xlfn.IFS(SUM($L64:$M64)=0,0,MAX(L64:M64)=MAX($B64:$M64),1,MAX(L64:M64)&lt;MAX($B64:$M64),2)</f>
        <v>2</v>
      </c>
      <c r="AA64" s="35" t="str">
        <f t="shared" si="14"/>
        <v>Same</v>
      </c>
      <c r="AB64" s="35" t="str">
        <f t="shared" si="15"/>
        <v>Same</v>
      </c>
      <c r="AC64" s="35" t="str">
        <f t="shared" si="16"/>
        <v>Diff</v>
      </c>
      <c r="AD64" s="35" t="str">
        <f t="shared" si="17"/>
        <v>Diff</v>
      </c>
      <c r="AF64" s="35" t="str">
        <f t="shared" si="18"/>
        <v/>
      </c>
      <c r="AG64" s="35" t="str">
        <f t="shared" si="19"/>
        <v/>
      </c>
      <c r="AH64" s="35" t="str">
        <f t="shared" si="20"/>
        <v/>
      </c>
      <c r="AI64" s="35" t="str">
        <f t="shared" si="21"/>
        <v/>
      </c>
      <c r="AJ64" s="35"/>
      <c r="AK64" s="35" t="str">
        <f t="array" ref="AK64">_xlfn.IFNA(_xlfn.IFS(AND($S64=1,W64=1),"Same",AND($S64=1,W64&lt;&gt;1),"Diff",AND($S64&lt;&gt;1,W64=1),"Diff"),"")</f>
        <v/>
      </c>
      <c r="AL64" s="35" t="str">
        <f t="array" ref="AL64">_xlfn.IFNA(_xlfn.IFS(AND($T64=1,X64=1),"Same",AND($T64=1,X64&lt;&gt;1),"Diff",AND($T64&lt;&gt;1,X64=1),"Diff"),"")</f>
        <v>Same</v>
      </c>
      <c r="AM64" s="35" t="str">
        <f t="array" ref="AM64">_xlfn.IFNA(_xlfn.IFS(AND($U64=1,Y64=1),"Same",AND($U64=1,Y64&lt;&gt;1),"Diff",AND($U64&lt;&gt;1,Y64=1),"Diff"),"")</f>
        <v/>
      </c>
      <c r="AN64" s="35" t="str">
        <f t="array" ref="AN64">_xlfn.IFNA(_xlfn.IFS(AND($V64=1,Z64=1),"Same",AND($V64=1,Z64&lt;&gt;1),"Diff",AND($V64&lt;&gt;1,Z64=1),"Diff"),"")</f>
        <v/>
      </c>
      <c r="AP64" s="29" t="str">
        <f t="array" ref="AP64">_xlfn.IFNA(_xlfn.IFS(AND(S64=1,W64&lt;&gt;1),"Removed",AND(S64&lt;&gt;1,W64=1),"Added"),"")</f>
        <v/>
      </c>
      <c r="AQ64" s="29" t="str">
        <f t="array" ref="AQ64">_xlfn.IFNA(_xlfn.IFS(AND(T64=1,X64&lt;&gt;1),"Removed",AND(T64&lt;&gt;1,X64=1),"Added"),"")</f>
        <v/>
      </c>
      <c r="AR64" s="29" t="str">
        <f t="array" ref="AR64">_xlfn.IFNA(_xlfn.IFS(AND(U64=1,Y64&lt;&gt;1),"Removed",AND(U64&lt;&gt;1,Y64=1),"Added"),"")</f>
        <v/>
      </c>
      <c r="AS64" s="29" t="str">
        <f t="array" ref="AS64">_xlfn.IFNA(_xlfn.IFS(AND(V64=1,Z64&lt;&gt;1),"Removed",AND(V64&lt;&gt;1,Z64=1),"Added"),"")</f>
        <v/>
      </c>
      <c r="AU64" s="29">
        <f t="shared" si="22"/>
        <v>1</v>
      </c>
      <c r="AW64" s="29">
        <f t="array" ref="AW64">_xlfn.IFS($B64=0,0,MAX(B64)=MAX($B64,$E64,$H64,$K64,$M64),1,MAX($B64)&lt;MAX($B64,$E64,$H64,$K64,$M64),2)</f>
        <v>0</v>
      </c>
      <c r="AX64" s="29">
        <f t="array" ref="AX64">_xlfn.IFS(E64=0,0,MAX(E64)=MAX($B64,$E64,$H64,$K64,$M64),1,MAX(E64)&lt;MAX($B64,$E64,$H64,$K64,$M64),2)</f>
        <v>1</v>
      </c>
      <c r="AY64" s="29">
        <f t="array" ref="AY64">_xlfn.IFS(SUM(H64,K64)=0,0,MAX(H64,K64)=MAX($B64,$E64,$H64,$K64,$M64),1,MAX(H64,K64)&lt;MAX($B64,$E64,$H64,$K64,$M64),2)</f>
        <v>2</v>
      </c>
      <c r="AZ64" s="29">
        <f t="array" ref="AZ64">_xlfn.IFS(M64=0,0,MAX(M64)=MAX($B64,$E64,$H64,$K64,$M64),1,MAX(M64)&lt;MAX($B64,$E64,$H64,$K64,$M64),2)</f>
        <v>2</v>
      </c>
      <c r="BB64" s="29" t="str">
        <f t="shared" si="10"/>
        <v/>
      </c>
      <c r="BC64" s="29" t="str">
        <f t="shared" si="13"/>
        <v/>
      </c>
      <c r="BD64" s="29" t="str">
        <f t="shared" si="11"/>
        <v/>
      </c>
      <c r="BE64" s="29" t="str">
        <f t="shared" si="12"/>
        <v/>
      </c>
    </row>
    <row r="65" spans="1:57" s="29" customFormat="1" x14ac:dyDescent="0.2">
      <c r="A65" s="35" t="s">
        <v>145</v>
      </c>
      <c r="B65" s="7">
        <v>0</v>
      </c>
      <c r="C65" s="8">
        <v>50.221238203722258</v>
      </c>
      <c r="D65" s="8">
        <v>27.623928843076829</v>
      </c>
      <c r="E65" s="8">
        <v>61.369407749382205</v>
      </c>
      <c r="F65" s="8">
        <v>83.175908116744964</v>
      </c>
      <c r="G65" s="8">
        <v>50.437538857518874</v>
      </c>
      <c r="H65" s="8">
        <v>48.557134878567126</v>
      </c>
      <c r="I65" s="8">
        <v>91.18262092788342</v>
      </c>
      <c r="J65" s="8">
        <v>66.001909933669722</v>
      </c>
      <c r="K65" s="8">
        <v>45.571650845839947</v>
      </c>
      <c r="L65" s="8">
        <v>78.688634506700637</v>
      </c>
      <c r="M65" s="8">
        <v>85.247165571067541</v>
      </c>
      <c r="N65" s="34"/>
      <c r="O65" s="69" t="str">
        <f>VLOOKUP($A65,GtoPdb!$A:$BB,MATCH(O$1,GtoPdb!$A$1:$BB$1,0),FALSE)</f>
        <v>nc</v>
      </c>
      <c r="P65" s="29" t="str">
        <f>VLOOKUP($A65,GtoPdb!$A:$BB,MATCH(P$1,GtoPdb!$A$1:$BB$1,0),FALSE)</f>
        <v>c</v>
      </c>
      <c r="Q65" s="29" t="str">
        <f>VLOOKUP($A65,GtoPdb!$A:$BB,MATCH(Q$1,GtoPdb!$A$1:$BB$1,0),FALSE)</f>
        <v>c</v>
      </c>
      <c r="R65" s="29" t="str">
        <f>VLOOKUP($A65,GtoPdb!$A:$BB,MATCH(R$1,GtoPdb!$A$1:$BB$1,0),FALSE)</f>
        <v>nc</v>
      </c>
      <c r="S65" s="69">
        <f>VLOOKUP($A65,GtoPdb!$A:$BB,MATCH(S$1,GtoPdb!$A$1:$BB$1,0),FALSE)</f>
        <v>0</v>
      </c>
      <c r="T65" s="29">
        <f>VLOOKUP($A65,GtoPdb!$A:$BB,MATCH(T$1,GtoPdb!$A$1:$BB$1,0),FALSE)</f>
        <v>2</v>
      </c>
      <c r="U65" s="29">
        <f>VLOOKUP($A65,GtoPdb!$A:$BB,MATCH(U$1,GtoPdb!$A$1:$BB$1,0),FALSE)</f>
        <v>1</v>
      </c>
      <c r="V65" s="29">
        <f>VLOOKUP($A65,GtoPdb!$A:$BB,MATCH(V$1,GtoPdb!$A$1:$BB$1,0),FALSE)</f>
        <v>0</v>
      </c>
      <c r="W65" s="69">
        <f t="array" ref="W65">_xlfn.IFS($B65=0,0,MAX(B65)=MAX($B65:$M65),1,MAX(B65)&lt;MAX($B65:$M65),2)</f>
        <v>0</v>
      </c>
      <c r="X65" s="29">
        <f t="array" ref="X65">_xlfn.IFS(SUM($C65:$G65)=0,0,MAX(C65:G65)=MAX($B65:$M65),1,MAX(C65:G65)&lt;MAX($B65:$M65),2)</f>
        <v>2</v>
      </c>
      <c r="Y65" s="29">
        <f t="array" ref="Y65">_xlfn.IFS(SUM($H65:$K65)=0,0,MAX(H65:K65)=MAX($B65:$M65),1,MAX(H65:K65)&lt;MAX($B65:$M65),2)</f>
        <v>1</v>
      </c>
      <c r="Z65" s="29">
        <f t="array" ref="Z65">_xlfn.IFS(SUM($L65:$M65)=0,0,MAX(L65:M65)=MAX($B65:$M65),1,MAX(L65:M65)&lt;MAX($B65:$M65),2)</f>
        <v>2</v>
      </c>
      <c r="AA65" s="35" t="str">
        <f t="shared" si="14"/>
        <v>Same</v>
      </c>
      <c r="AB65" s="35" t="str">
        <f t="shared" si="15"/>
        <v>Same</v>
      </c>
      <c r="AC65" s="35" t="str">
        <f t="shared" si="16"/>
        <v>Same</v>
      </c>
      <c r="AD65" s="35" t="str">
        <f t="shared" si="17"/>
        <v>Diff</v>
      </c>
      <c r="AF65" s="35" t="str">
        <f t="shared" si="18"/>
        <v/>
      </c>
      <c r="AG65" s="35" t="str">
        <f t="shared" si="19"/>
        <v/>
      </c>
      <c r="AH65" s="35" t="str">
        <f t="shared" si="20"/>
        <v/>
      </c>
      <c r="AI65" s="35" t="str">
        <f t="shared" si="21"/>
        <v/>
      </c>
      <c r="AJ65" s="35"/>
      <c r="AK65" s="35" t="str">
        <f t="array" ref="AK65">_xlfn.IFNA(_xlfn.IFS(AND($S65=1,W65=1),"Same",AND($S65=1,W65&lt;&gt;1),"Diff",AND($S65&lt;&gt;1,W65=1),"Diff"),"")</f>
        <v/>
      </c>
      <c r="AL65" s="35" t="str">
        <f t="array" ref="AL65">_xlfn.IFNA(_xlfn.IFS(AND($T65=1,X65=1),"Same",AND($T65=1,X65&lt;&gt;1),"Diff",AND($T65&lt;&gt;1,X65=1),"Diff"),"")</f>
        <v/>
      </c>
      <c r="AM65" s="35" t="str">
        <f t="array" ref="AM65">_xlfn.IFNA(_xlfn.IFS(AND($U65=1,Y65=1),"Same",AND($U65=1,Y65&lt;&gt;1),"Diff",AND($U65&lt;&gt;1,Y65=1),"Diff"),"")</f>
        <v>Same</v>
      </c>
      <c r="AN65" s="35" t="str">
        <f t="array" ref="AN65">_xlfn.IFNA(_xlfn.IFS(AND($V65=1,Z65=1),"Same",AND($V65=1,Z65&lt;&gt;1),"Diff",AND($V65&lt;&gt;1,Z65=1),"Diff"),"")</f>
        <v/>
      </c>
      <c r="AP65" s="29" t="str">
        <f t="array" ref="AP65">_xlfn.IFNA(_xlfn.IFS(AND(S65=1,W65&lt;&gt;1),"Removed",AND(S65&lt;&gt;1,W65=1),"Added"),"")</f>
        <v/>
      </c>
      <c r="AQ65" s="29" t="str">
        <f t="array" ref="AQ65">_xlfn.IFNA(_xlfn.IFS(AND(T65=1,X65&lt;&gt;1),"Removed",AND(T65&lt;&gt;1,X65=1),"Added"),"")</f>
        <v/>
      </c>
      <c r="AR65" s="29" t="str">
        <f t="array" ref="AR65">_xlfn.IFNA(_xlfn.IFS(AND(U65=1,Y65&lt;&gt;1),"Removed",AND(U65&lt;&gt;1,Y65=1),"Added"),"")</f>
        <v/>
      </c>
      <c r="AS65" s="29" t="str">
        <f t="array" ref="AS65">_xlfn.IFNA(_xlfn.IFS(AND(V65=1,Z65&lt;&gt;1),"Removed",AND(V65&lt;&gt;1,Z65=1),"Added"),"")</f>
        <v/>
      </c>
      <c r="AU65" s="29">
        <f t="shared" si="22"/>
        <v>1</v>
      </c>
      <c r="AW65" s="29">
        <f t="array" ref="AW65">_xlfn.IFS($B65=0,0,MAX(B65)=MAX($B65,$E65,$H65,$K65,$M65),1,MAX($B65)&lt;MAX($B65,$E65,$H65,$K65,$M65),2)</f>
        <v>0</v>
      </c>
      <c r="AX65" s="29">
        <f t="array" ref="AX65">_xlfn.IFS(E65=0,0,MAX(E65)=MAX($B65,$E65,$H65,$K65,$M65),1,MAX(E65)&lt;MAX($B65,$E65,$H65,$K65,$M65),2)</f>
        <v>2</v>
      </c>
      <c r="AY65" s="29">
        <f t="array" ref="AY65">_xlfn.IFS(SUM(H65,K65)=0,0,MAX(H65,K65)=MAX($B65,$E65,$H65,$K65,$M65),1,MAX(H65,K65)&lt;MAX($B65,$E65,$H65,$K65,$M65),2)</f>
        <v>2</v>
      </c>
      <c r="AZ65" s="29">
        <f t="array" ref="AZ65">_xlfn.IFS(M65=0,0,MAX(M65)=MAX($B65,$E65,$H65,$K65,$M65),1,MAX(M65)&lt;MAX($B65,$E65,$H65,$K65,$M65),2)</f>
        <v>1</v>
      </c>
      <c r="BB65" s="29" t="str">
        <f t="shared" si="10"/>
        <v/>
      </c>
      <c r="BC65" s="29" t="str">
        <f t="shared" si="13"/>
        <v/>
      </c>
      <c r="BD65" s="29" t="str">
        <f t="shared" si="11"/>
        <v>Diff</v>
      </c>
      <c r="BE65" s="29" t="str">
        <f t="shared" si="12"/>
        <v/>
      </c>
    </row>
    <row r="66" spans="1:57" s="29" customFormat="1" x14ac:dyDescent="0.2">
      <c r="A66" s="35" t="s">
        <v>86</v>
      </c>
      <c r="B66" s="7">
        <v>0</v>
      </c>
      <c r="C66" s="8">
        <v>13.474155624602068</v>
      </c>
      <c r="D66" s="8">
        <v>19.994149154994961</v>
      </c>
      <c r="E66" s="8">
        <v>43.53174053213661</v>
      </c>
      <c r="F66" s="8">
        <v>37.479971289689246</v>
      </c>
      <c r="G66" s="8">
        <v>34.518597761750591</v>
      </c>
      <c r="H66" s="8">
        <v>0</v>
      </c>
      <c r="I66" s="8">
        <v>0</v>
      </c>
      <c r="J66" s="8">
        <v>0</v>
      </c>
      <c r="K66" s="8">
        <v>2.4987122047545909</v>
      </c>
      <c r="L66" s="8">
        <v>42.74840666360231</v>
      </c>
      <c r="M66" s="8">
        <v>0</v>
      </c>
      <c r="N66" s="34"/>
      <c r="O66" s="69" t="str">
        <f>VLOOKUP($A66,GtoPdb!$A:$BB,MATCH(O$1,GtoPdb!$A$1:$BB$1,0),FALSE)</f>
        <v>nc</v>
      </c>
      <c r="P66" s="29" t="str">
        <f>VLOOKUP($A66,GtoPdb!$A:$BB,MATCH(P$1,GtoPdb!$A$1:$BB$1,0),FALSE)</f>
        <v>c</v>
      </c>
      <c r="Q66" s="29" t="str">
        <f>VLOOKUP($A66,GtoPdb!$A:$BB,MATCH(Q$1,GtoPdb!$A$1:$BB$1,0),FALSE)</f>
        <v>nc</v>
      </c>
      <c r="R66" s="29" t="str">
        <f>VLOOKUP($A66,GtoPdb!$A:$BB,MATCH(R$1,GtoPdb!$A$1:$BB$1,0),FALSE)</f>
        <v>nc</v>
      </c>
      <c r="S66" s="69">
        <f>VLOOKUP($A66,GtoPdb!$A:$BB,MATCH(S$1,GtoPdb!$A$1:$BB$1,0),FALSE)</f>
        <v>0</v>
      </c>
      <c r="T66" s="29">
        <f>VLOOKUP($A66,GtoPdb!$A:$BB,MATCH(T$1,GtoPdb!$A$1:$BB$1,0),FALSE)</f>
        <v>1</v>
      </c>
      <c r="U66" s="29">
        <f>VLOOKUP($A66,GtoPdb!$A:$BB,MATCH(U$1,GtoPdb!$A$1:$BB$1,0),FALSE)</f>
        <v>0</v>
      </c>
      <c r="V66" s="29">
        <f>VLOOKUP($A66,GtoPdb!$A:$BB,MATCH(V$1,GtoPdb!$A$1:$BB$1,0),FALSE)</f>
        <v>0</v>
      </c>
      <c r="W66" s="69">
        <f t="array" ref="W66">_xlfn.IFS($B66=0,0,MAX(B66)=MAX($B66:$M66),1,MAX(B66)&lt;MAX($B66:$M66),2)</f>
        <v>0</v>
      </c>
      <c r="X66" s="29">
        <f t="array" ref="X66">_xlfn.IFS(SUM($C66:$G66)=0,0,MAX(C66:G66)=MAX($B66:$M66),1,MAX(C66:G66)&lt;MAX($B66:$M66),2)</f>
        <v>1</v>
      </c>
      <c r="Y66" s="29">
        <f t="array" ref="Y66">_xlfn.IFS(SUM($H66:$K66)=0,0,MAX(H66:K66)=MAX($B66:$M66),1,MAX(H66:K66)&lt;MAX($B66:$M66),2)</f>
        <v>2</v>
      </c>
      <c r="Z66" s="29">
        <f t="array" ref="Z66">_xlfn.IFS(SUM($L66:$M66)=0,0,MAX(L66:M66)=MAX($B66:$M66),1,MAX(L66:M66)&lt;MAX($B66:$M66),2)</f>
        <v>2</v>
      </c>
      <c r="AA66" s="35" t="str">
        <f t="shared" ref="AA66:AA101" si="23">IF(S66=W66,"Same","Diff")</f>
        <v>Same</v>
      </c>
      <c r="AB66" s="35" t="str">
        <f t="shared" ref="AB66:AB101" si="24">IF(T66=X66,"Same","Diff")</f>
        <v>Same</v>
      </c>
      <c r="AC66" s="35" t="str">
        <f t="shared" ref="AC66:AC101" si="25">IF(U66=Y66,"Same","Diff")</f>
        <v>Diff</v>
      </c>
      <c r="AD66" s="35" t="str">
        <f t="shared" ref="AD66:AD101" si="26">IF(V66=Z66,"Same","Diff")</f>
        <v>Diff</v>
      </c>
      <c r="AF66" s="35" t="str">
        <f t="shared" ref="AF66:AF101" si="27">IF(AND(S66&gt;0,W66=0),S66,"")</f>
        <v/>
      </c>
      <c r="AG66" s="35" t="str">
        <f t="shared" ref="AG66:AG101" si="28">IF(AND(T66&gt;0,X66=0),T66,"")</f>
        <v/>
      </c>
      <c r="AH66" s="35" t="str">
        <f t="shared" ref="AH66:AH101" si="29">IF(AND(U66&gt;0,Y66=0),U66,"")</f>
        <v/>
      </c>
      <c r="AI66" s="35" t="str">
        <f t="shared" ref="AI66:AI101" si="30">IF(AND(V66&gt;0,Z66=0),V66,"")</f>
        <v/>
      </c>
      <c r="AJ66" s="35"/>
      <c r="AK66" s="35" t="str">
        <f t="array" ref="AK66">_xlfn.IFNA(_xlfn.IFS(AND($S66=1,W66=1),"Same",AND($S66=1,W66&lt;&gt;1),"Diff",AND($S66&lt;&gt;1,W66=1),"Diff"),"")</f>
        <v/>
      </c>
      <c r="AL66" s="35" t="str">
        <f t="array" ref="AL66">_xlfn.IFNA(_xlfn.IFS(AND($T66=1,X66=1),"Same",AND($T66=1,X66&lt;&gt;1),"Diff",AND($T66&lt;&gt;1,X66=1),"Diff"),"")</f>
        <v>Same</v>
      </c>
      <c r="AM66" s="35" t="str">
        <f t="array" ref="AM66">_xlfn.IFNA(_xlfn.IFS(AND($U66=1,Y66=1),"Same",AND($U66=1,Y66&lt;&gt;1),"Diff",AND($U66&lt;&gt;1,Y66=1),"Diff"),"")</f>
        <v/>
      </c>
      <c r="AN66" s="35" t="str">
        <f t="array" ref="AN66">_xlfn.IFNA(_xlfn.IFS(AND($V66=1,Z66=1),"Same",AND($V66=1,Z66&lt;&gt;1),"Diff",AND($V66&lt;&gt;1,Z66=1),"Diff"),"")</f>
        <v/>
      </c>
      <c r="AP66" s="29" t="str">
        <f t="array" ref="AP66">_xlfn.IFNA(_xlfn.IFS(AND(S66=1,W66&lt;&gt;1),"Removed",AND(S66&lt;&gt;1,W66=1),"Added"),"")</f>
        <v/>
      </c>
      <c r="AQ66" s="29" t="str">
        <f t="array" ref="AQ66">_xlfn.IFNA(_xlfn.IFS(AND(T66=1,X66&lt;&gt;1),"Removed",AND(T66&lt;&gt;1,X66=1),"Added"),"")</f>
        <v/>
      </c>
      <c r="AR66" s="29" t="str">
        <f t="array" ref="AR66">_xlfn.IFNA(_xlfn.IFS(AND(U66=1,Y66&lt;&gt;1),"Removed",AND(U66&lt;&gt;1,Y66=1),"Added"),"")</f>
        <v/>
      </c>
      <c r="AS66" s="29" t="str">
        <f t="array" ref="AS66">_xlfn.IFNA(_xlfn.IFS(AND(V66=1,Z66&lt;&gt;1),"Removed",AND(V66&lt;&gt;1,Z66=1),"Added"),"")</f>
        <v/>
      </c>
      <c r="AU66" s="29">
        <f t="shared" ref="AU66:AU101" si="31">COUNTIF(S66:V66,1)</f>
        <v>1</v>
      </c>
      <c r="AW66" s="29">
        <f t="array" ref="AW66">_xlfn.IFS($B66=0,0,MAX(B66)=MAX($B66,$E66,$H66,$K66,$M66),1,MAX($B66)&lt;MAX($B66,$E66,$H66,$K66,$M66),2)</f>
        <v>0</v>
      </c>
      <c r="AX66" s="29">
        <f t="array" ref="AX66">_xlfn.IFS(E66=0,0,MAX(E66)=MAX($B66,$E66,$H66,$K66,$M66),1,MAX(E66)&lt;MAX($B66,$E66,$H66,$K66,$M66),2)</f>
        <v>1</v>
      </c>
      <c r="AY66" s="29">
        <f t="array" ref="AY66">_xlfn.IFS(SUM(H66,K66)=0,0,MAX(H66,K66)=MAX($B66,$E66,$H66,$K66,$M66),1,MAX(H66,K66)&lt;MAX($B66,$E66,$H66,$K66,$M66),2)</f>
        <v>2</v>
      </c>
      <c r="AZ66" s="29">
        <f t="array" ref="AZ66">_xlfn.IFS(M66=0,0,MAX(M66)=MAX($B66,$E66,$H66,$K66,$M66),1,MAX(M66)&lt;MAX($B66,$E66,$H66,$K66,$M66),2)</f>
        <v>0</v>
      </c>
      <c r="BB66" s="29" t="str">
        <f t="shared" si="10"/>
        <v/>
      </c>
      <c r="BC66" s="29" t="str">
        <f t="shared" si="13"/>
        <v/>
      </c>
      <c r="BD66" s="29" t="str">
        <f t="shared" si="11"/>
        <v/>
      </c>
      <c r="BE66" s="29" t="str">
        <f t="shared" si="12"/>
        <v/>
      </c>
    </row>
    <row r="67" spans="1:57" s="29" customFormat="1" x14ac:dyDescent="0.2">
      <c r="A67" s="35" t="s">
        <v>230</v>
      </c>
      <c r="B67" s="7">
        <v>64.503257703118692</v>
      </c>
      <c r="C67" s="8">
        <v>2.2362724618797563</v>
      </c>
      <c r="D67" s="8">
        <v>1.7531557980043881</v>
      </c>
      <c r="E67" s="8">
        <v>1.5639276222688072</v>
      </c>
      <c r="F67" s="8">
        <v>0</v>
      </c>
      <c r="G67" s="8">
        <v>0</v>
      </c>
      <c r="H67" s="8">
        <v>15.226592972444525</v>
      </c>
      <c r="I67" s="8">
        <v>23.449268142664629</v>
      </c>
      <c r="J67" s="8">
        <v>6.844165384005211</v>
      </c>
      <c r="K67" s="8">
        <v>70.895610294548177</v>
      </c>
      <c r="L67" s="8">
        <v>0</v>
      </c>
      <c r="M67" s="8">
        <v>21.736978846957435</v>
      </c>
      <c r="N67" s="34"/>
      <c r="O67" s="69" t="str">
        <f>VLOOKUP($A67,GtoPdb!$A:$BB,MATCH(O$1,GtoPdb!$A$1:$BB$1,0),FALSE)</f>
        <v>c</v>
      </c>
      <c r="P67" s="29" t="str">
        <f>VLOOKUP($A67,GtoPdb!$A:$BB,MATCH(P$1,GtoPdb!$A$1:$BB$1,0),FALSE)</f>
        <v>nc</v>
      </c>
      <c r="Q67" s="29" t="str">
        <f>VLOOKUP($A67,GtoPdb!$A:$BB,MATCH(Q$1,GtoPdb!$A$1:$BB$1,0),FALSE)</f>
        <v>nc</v>
      </c>
      <c r="R67" s="29" t="str">
        <f>VLOOKUP($A67,GtoPdb!$A:$BB,MATCH(R$1,GtoPdb!$A$1:$BB$1,0),FALSE)</f>
        <v>nc</v>
      </c>
      <c r="S67" s="69">
        <f>VLOOKUP($A67,GtoPdb!$A:$BB,MATCH(S$1,GtoPdb!$A$1:$BB$1,0),FALSE)</f>
        <v>1</v>
      </c>
      <c r="T67" s="29">
        <f>VLOOKUP($A67,GtoPdb!$A:$BB,MATCH(T$1,GtoPdb!$A$1:$BB$1,0),FALSE)</f>
        <v>0</v>
      </c>
      <c r="U67" s="29">
        <f>VLOOKUP($A67,GtoPdb!$A:$BB,MATCH(U$1,GtoPdb!$A$1:$BB$1,0),FALSE)</f>
        <v>0</v>
      </c>
      <c r="V67" s="29">
        <f>VLOOKUP($A67,GtoPdb!$A:$BB,MATCH(V$1,GtoPdb!$A$1:$BB$1,0),FALSE)</f>
        <v>0</v>
      </c>
      <c r="W67" s="69">
        <f t="array" ref="W67">_xlfn.IFS($B67=0,0,MAX(B67)=MAX($B67:$M67),1,MAX(B67)&lt;MAX($B67:$M67),2)</f>
        <v>2</v>
      </c>
      <c r="X67" s="29">
        <f t="array" ref="X67">_xlfn.IFS(SUM($C67:$G67)=0,0,MAX(C67:G67)=MAX($B67:$M67),1,MAX(C67:G67)&lt;MAX($B67:$M67),2)</f>
        <v>2</v>
      </c>
      <c r="Y67" s="29">
        <f t="array" ref="Y67">_xlfn.IFS(SUM($H67:$K67)=0,0,MAX(H67:K67)=MAX($B67:$M67),1,MAX(H67:K67)&lt;MAX($B67:$M67),2)</f>
        <v>1</v>
      </c>
      <c r="Z67" s="29">
        <f t="array" ref="Z67">_xlfn.IFS(SUM($L67:$M67)=0,0,MAX(L67:M67)=MAX($B67:$M67),1,MAX(L67:M67)&lt;MAX($B67:$M67),2)</f>
        <v>2</v>
      </c>
      <c r="AA67" s="35" t="str">
        <f t="shared" si="23"/>
        <v>Diff</v>
      </c>
      <c r="AB67" s="35" t="str">
        <f t="shared" si="24"/>
        <v>Diff</v>
      </c>
      <c r="AC67" s="35" t="str">
        <f t="shared" si="25"/>
        <v>Diff</v>
      </c>
      <c r="AD67" s="35" t="str">
        <f t="shared" si="26"/>
        <v>Diff</v>
      </c>
      <c r="AF67" s="35" t="str">
        <f t="shared" si="27"/>
        <v/>
      </c>
      <c r="AG67" s="35" t="str">
        <f t="shared" si="28"/>
        <v/>
      </c>
      <c r="AH67" s="35" t="str">
        <f t="shared" si="29"/>
        <v/>
      </c>
      <c r="AI67" s="35" t="str">
        <f t="shared" si="30"/>
        <v/>
      </c>
      <c r="AJ67" s="35"/>
      <c r="AK67" s="35" t="str">
        <f t="array" ref="AK67">_xlfn.IFNA(_xlfn.IFS(AND($S67=1,W67=1),"Same",AND($S67=1,W67&lt;&gt;1),"Diff",AND($S67&lt;&gt;1,W67=1),"Diff"),"")</f>
        <v>Diff</v>
      </c>
      <c r="AL67" s="35" t="str">
        <f t="array" ref="AL67">_xlfn.IFNA(_xlfn.IFS(AND($T67=1,X67=1),"Same",AND($T67=1,X67&lt;&gt;1),"Diff",AND($T67&lt;&gt;1,X67=1),"Diff"),"")</f>
        <v/>
      </c>
      <c r="AM67" s="35" t="str">
        <f t="array" ref="AM67">_xlfn.IFNA(_xlfn.IFS(AND($U67=1,Y67=1),"Same",AND($U67=1,Y67&lt;&gt;1),"Diff",AND($U67&lt;&gt;1,Y67=1),"Diff"),"")</f>
        <v>Diff</v>
      </c>
      <c r="AN67" s="35" t="str">
        <f t="array" ref="AN67">_xlfn.IFNA(_xlfn.IFS(AND($V67=1,Z67=1),"Same",AND($V67=1,Z67&lt;&gt;1),"Diff",AND($V67&lt;&gt;1,Z67=1),"Diff"),"")</f>
        <v/>
      </c>
      <c r="AP67" s="29" t="str">
        <f t="array" ref="AP67">_xlfn.IFNA(_xlfn.IFS(AND(S67=1,W67&lt;&gt;1),"Removed",AND(S67&lt;&gt;1,W67=1),"Added"),"")</f>
        <v>Removed</v>
      </c>
      <c r="AQ67" s="29" t="str">
        <f t="array" ref="AQ67">_xlfn.IFNA(_xlfn.IFS(AND(T67=1,X67&lt;&gt;1),"Removed",AND(T67&lt;&gt;1,X67=1),"Added"),"")</f>
        <v/>
      </c>
      <c r="AR67" s="29" t="str">
        <f t="array" ref="AR67">_xlfn.IFNA(_xlfn.IFS(AND(U67=1,Y67&lt;&gt;1),"Removed",AND(U67&lt;&gt;1,Y67=1),"Added"),"")</f>
        <v>Added</v>
      </c>
      <c r="AS67" s="29" t="str">
        <f t="array" ref="AS67">_xlfn.IFNA(_xlfn.IFS(AND(V67=1,Z67&lt;&gt;1),"Removed",AND(V67&lt;&gt;1,Z67=1),"Added"),"")</f>
        <v/>
      </c>
      <c r="AU67" s="29">
        <f t="shared" si="31"/>
        <v>1</v>
      </c>
      <c r="AW67" s="29">
        <f t="array" ref="AW67">_xlfn.IFS($B67=0,0,MAX(B67)=MAX($B67,$E67,$H67,$K67,$M67),1,MAX($B67)&lt;MAX($B67,$E67,$H67,$K67,$M67),2)</f>
        <v>2</v>
      </c>
      <c r="AX67" s="29">
        <f t="array" ref="AX67">_xlfn.IFS(E67=0,0,MAX(E67)=MAX($B67,$E67,$H67,$K67,$M67),1,MAX(E67)&lt;MAX($B67,$E67,$H67,$K67,$M67),2)</f>
        <v>2</v>
      </c>
      <c r="AY67" s="29">
        <f t="array" ref="AY67">_xlfn.IFS(SUM(H67,K67)=0,0,MAX(H67,K67)=MAX($B67,$E67,$H67,$K67,$M67),1,MAX(H67,K67)&lt;MAX($B67,$E67,$H67,$K67,$M67),2)</f>
        <v>1</v>
      </c>
      <c r="AZ67" s="29">
        <f t="array" ref="AZ67">_xlfn.IFS(M67=0,0,MAX(M67)=MAX($B67,$E67,$H67,$K67,$M67),1,MAX(M67)&lt;MAX($B67,$E67,$H67,$K67,$M67),2)</f>
        <v>2</v>
      </c>
      <c r="BB67" s="29" t="str">
        <f t="shared" ref="BB67:BB79" si="32">IF(AND(W67=1,AW67&lt;&gt;1),"Diff","")</f>
        <v/>
      </c>
      <c r="BC67" s="29" t="str">
        <f t="shared" ref="BC67:BC101" si="33">IF(AND(X67=1,AX67&lt;&gt;1),"Diff","")</f>
        <v/>
      </c>
      <c r="BD67" s="29" t="str">
        <f t="shared" ref="BD67:BD101" si="34">IF(AND(Y67=1,AY67&lt;&gt;1),"Diff","")</f>
        <v/>
      </c>
      <c r="BE67" s="29" t="str">
        <f t="shared" ref="BE67:BE101" si="35">IF(AND(Z67=1,AZ67&lt;&gt;1),"Diff","")</f>
        <v/>
      </c>
    </row>
    <row r="68" spans="1:57" s="29" customFormat="1" x14ac:dyDescent="0.2">
      <c r="A68" s="35" t="s">
        <v>161</v>
      </c>
      <c r="B68" s="7">
        <v>54.317872029106027</v>
      </c>
      <c r="C68" s="8">
        <v>0</v>
      </c>
      <c r="D68" s="8">
        <v>0</v>
      </c>
      <c r="E68" s="8">
        <v>0</v>
      </c>
      <c r="F68" s="8">
        <v>0</v>
      </c>
      <c r="G68" s="8">
        <v>2.9260952437816075</v>
      </c>
      <c r="H68" s="8">
        <v>0</v>
      </c>
      <c r="I68" s="8">
        <v>0</v>
      </c>
      <c r="J68" s="8">
        <v>0</v>
      </c>
      <c r="K68" s="8">
        <v>63.002782274596342</v>
      </c>
      <c r="L68" s="8">
        <v>0</v>
      </c>
      <c r="M68" s="8">
        <v>8.8922982890861242</v>
      </c>
      <c r="N68" s="34"/>
      <c r="O68" s="69" t="str">
        <f>VLOOKUP($A68,GtoPdb!$A:$BB,MATCH(O$1,GtoPdb!$A$1:$BB$1,0),FALSE)</f>
        <v>c</v>
      </c>
      <c r="P68" s="29" t="str">
        <f>VLOOKUP($A68,GtoPdb!$A:$BB,MATCH(P$1,GtoPdb!$A$1:$BB$1,0),FALSE)</f>
        <v>nc</v>
      </c>
      <c r="Q68" s="29" t="str">
        <f>VLOOKUP($A68,GtoPdb!$A:$BB,MATCH(Q$1,GtoPdb!$A$1:$BB$1,0),FALSE)</f>
        <v>nc</v>
      </c>
      <c r="R68" s="29" t="str">
        <f>VLOOKUP($A68,GtoPdb!$A:$BB,MATCH(R$1,GtoPdb!$A$1:$BB$1,0),FALSE)</f>
        <v>nc</v>
      </c>
      <c r="S68" s="69">
        <f>VLOOKUP($A68,GtoPdb!$A:$BB,MATCH(S$1,GtoPdb!$A$1:$BB$1,0),FALSE)</f>
        <v>1</v>
      </c>
      <c r="T68" s="29">
        <f>VLOOKUP($A68,GtoPdb!$A:$BB,MATCH(T$1,GtoPdb!$A$1:$BB$1,0),FALSE)</f>
        <v>0</v>
      </c>
      <c r="U68" s="29">
        <f>VLOOKUP($A68,GtoPdb!$A:$BB,MATCH(U$1,GtoPdb!$A$1:$BB$1,0),FALSE)</f>
        <v>0</v>
      </c>
      <c r="V68" s="29">
        <f>VLOOKUP($A68,GtoPdb!$A:$BB,MATCH(V$1,GtoPdb!$A$1:$BB$1,0),FALSE)</f>
        <v>0</v>
      </c>
      <c r="W68" s="69">
        <f t="array" ref="W68">_xlfn.IFS($B68=0,0,MAX(B68)=MAX($B68:$M68),1,MAX(B68)&lt;MAX($B68:$M68),2)</f>
        <v>2</v>
      </c>
      <c r="X68" s="29">
        <f t="array" ref="X68">_xlfn.IFS(SUM($C68:$G68)=0,0,MAX(C68:G68)=MAX($B68:$M68),1,MAX(C68:G68)&lt;MAX($B68:$M68),2)</f>
        <v>2</v>
      </c>
      <c r="Y68" s="29">
        <f t="array" ref="Y68">_xlfn.IFS(SUM($H68:$K68)=0,0,MAX(H68:K68)=MAX($B68:$M68),1,MAX(H68:K68)&lt;MAX($B68:$M68),2)</f>
        <v>1</v>
      </c>
      <c r="Z68" s="29">
        <f t="array" ref="Z68">_xlfn.IFS(SUM($L68:$M68)=0,0,MAX(L68:M68)=MAX($B68:$M68),1,MAX(L68:M68)&lt;MAX($B68:$M68),2)</f>
        <v>2</v>
      </c>
      <c r="AA68" s="35" t="str">
        <f t="shared" si="23"/>
        <v>Diff</v>
      </c>
      <c r="AB68" s="35" t="str">
        <f t="shared" si="24"/>
        <v>Diff</v>
      </c>
      <c r="AC68" s="35" t="str">
        <f t="shared" si="25"/>
        <v>Diff</v>
      </c>
      <c r="AD68" s="35" t="str">
        <f t="shared" si="26"/>
        <v>Diff</v>
      </c>
      <c r="AF68" s="35" t="str">
        <f t="shared" si="27"/>
        <v/>
      </c>
      <c r="AG68" s="35" t="str">
        <f t="shared" si="28"/>
        <v/>
      </c>
      <c r="AH68" s="35" t="str">
        <f t="shared" si="29"/>
        <v/>
      </c>
      <c r="AI68" s="35" t="str">
        <f t="shared" si="30"/>
        <v/>
      </c>
      <c r="AJ68" s="35"/>
      <c r="AK68" s="35" t="str">
        <f t="array" ref="AK68">_xlfn.IFNA(_xlfn.IFS(AND($S68=1,W68=1),"Same",AND($S68=1,W68&lt;&gt;1),"Diff",AND($S68&lt;&gt;1,W68=1),"Diff"),"")</f>
        <v>Diff</v>
      </c>
      <c r="AL68" s="35" t="str">
        <f t="array" ref="AL68">_xlfn.IFNA(_xlfn.IFS(AND($T68=1,X68=1),"Same",AND($T68=1,X68&lt;&gt;1),"Diff",AND($T68&lt;&gt;1,X68=1),"Diff"),"")</f>
        <v/>
      </c>
      <c r="AM68" s="35" t="str">
        <f t="array" ref="AM68">_xlfn.IFNA(_xlfn.IFS(AND($U68=1,Y68=1),"Same",AND($U68=1,Y68&lt;&gt;1),"Diff",AND($U68&lt;&gt;1,Y68=1),"Diff"),"")</f>
        <v>Diff</v>
      </c>
      <c r="AN68" s="35" t="str">
        <f t="array" ref="AN68">_xlfn.IFNA(_xlfn.IFS(AND($V68=1,Z68=1),"Same",AND($V68=1,Z68&lt;&gt;1),"Diff",AND($V68&lt;&gt;1,Z68=1),"Diff"),"")</f>
        <v/>
      </c>
      <c r="AP68" s="29" t="str">
        <f t="array" ref="AP68">_xlfn.IFNA(_xlfn.IFS(AND(S68=1,W68&lt;&gt;1),"Removed",AND(S68&lt;&gt;1,W68=1),"Added"),"")</f>
        <v>Removed</v>
      </c>
      <c r="AQ68" s="29" t="str">
        <f t="array" ref="AQ68">_xlfn.IFNA(_xlfn.IFS(AND(T68=1,X68&lt;&gt;1),"Removed",AND(T68&lt;&gt;1,X68=1),"Added"),"")</f>
        <v/>
      </c>
      <c r="AR68" s="29" t="str">
        <f t="array" ref="AR68">_xlfn.IFNA(_xlfn.IFS(AND(U68=1,Y68&lt;&gt;1),"Removed",AND(U68&lt;&gt;1,Y68=1),"Added"),"")</f>
        <v>Added</v>
      </c>
      <c r="AS68" s="29" t="str">
        <f t="array" ref="AS68">_xlfn.IFNA(_xlfn.IFS(AND(V68=1,Z68&lt;&gt;1),"Removed",AND(V68&lt;&gt;1,Z68=1),"Added"),"")</f>
        <v/>
      </c>
      <c r="AU68" s="29">
        <f t="shared" si="31"/>
        <v>1</v>
      </c>
      <c r="AW68" s="29">
        <f t="array" ref="AW68">_xlfn.IFS($B68=0,0,MAX(B68)=MAX($B68,$E68,$H68,$K68,$M68),1,MAX($B68)&lt;MAX($B68,$E68,$H68,$K68,$M68),2)</f>
        <v>2</v>
      </c>
      <c r="AX68" s="29">
        <f t="array" ref="AX68">_xlfn.IFS(E68=0,0,MAX(E68)=MAX($B68,$E68,$H68,$K68,$M68),1,MAX(E68)&lt;MAX($B68,$E68,$H68,$K68,$M68),2)</f>
        <v>0</v>
      </c>
      <c r="AY68" s="29">
        <f t="array" ref="AY68">_xlfn.IFS(SUM(H68,K68)=0,0,MAX(H68,K68)=MAX($B68,$E68,$H68,$K68,$M68),1,MAX(H68,K68)&lt;MAX($B68,$E68,$H68,$K68,$M68),2)</f>
        <v>1</v>
      </c>
      <c r="AZ68" s="29">
        <f t="array" ref="AZ68">_xlfn.IFS(M68=0,0,MAX(M68)=MAX($B68,$E68,$H68,$K68,$M68),1,MAX(M68)&lt;MAX($B68,$E68,$H68,$K68,$M68),2)</f>
        <v>2</v>
      </c>
      <c r="BB68" s="29" t="str">
        <f t="shared" si="32"/>
        <v/>
      </c>
      <c r="BC68" s="29" t="str">
        <f t="shared" si="33"/>
        <v/>
      </c>
      <c r="BD68" s="29" t="str">
        <f t="shared" si="34"/>
        <v/>
      </c>
      <c r="BE68" s="29" t="str">
        <f t="shared" si="35"/>
        <v/>
      </c>
    </row>
    <row r="69" spans="1:57" s="29" customFormat="1" x14ac:dyDescent="0.2">
      <c r="A69" s="35" t="s">
        <v>137</v>
      </c>
      <c r="B69" s="7">
        <v>78.13839761404455</v>
      </c>
      <c r="C69" s="8">
        <v>0</v>
      </c>
      <c r="D69" s="8">
        <v>0</v>
      </c>
      <c r="E69" s="8">
        <v>3.7285847294942713</v>
      </c>
      <c r="F69" s="8">
        <v>8.1059443000945439</v>
      </c>
      <c r="G69" s="8">
        <v>21.853855490207081</v>
      </c>
      <c r="H69" s="8">
        <v>0</v>
      </c>
      <c r="I69" s="8">
        <v>0</v>
      </c>
      <c r="J69" s="8">
        <v>0</v>
      </c>
      <c r="K69" s="8">
        <v>63.427307797824504</v>
      </c>
      <c r="L69" s="8">
        <v>61.43667492236883</v>
      </c>
      <c r="M69" s="8">
        <v>26.508570739191832</v>
      </c>
      <c r="N69" s="34"/>
      <c r="O69" s="69" t="str">
        <f>VLOOKUP($A69,GtoPdb!$A:$BB,MATCH(O$1,GtoPdb!$A$1:$BB$1,0),FALSE)</f>
        <v>c</v>
      </c>
      <c r="P69" s="29" t="str">
        <f>VLOOKUP($A69,GtoPdb!$A:$BB,MATCH(P$1,GtoPdb!$A$1:$BB$1,0),FALSE)</f>
        <v>nc</v>
      </c>
      <c r="Q69" s="29" t="str">
        <f>VLOOKUP($A69,GtoPdb!$A:$BB,MATCH(Q$1,GtoPdb!$A$1:$BB$1,0),FALSE)</f>
        <v>c</v>
      </c>
      <c r="R69" s="29" t="str">
        <f>VLOOKUP($A69,GtoPdb!$A:$BB,MATCH(R$1,GtoPdb!$A$1:$BB$1,0),FALSE)</f>
        <v>nc</v>
      </c>
      <c r="S69" s="69">
        <f>VLOOKUP($A69,GtoPdb!$A:$BB,MATCH(S$1,GtoPdb!$A$1:$BB$1,0),FALSE)</f>
        <v>2</v>
      </c>
      <c r="T69" s="29">
        <f>VLOOKUP($A69,GtoPdb!$A:$BB,MATCH(T$1,GtoPdb!$A$1:$BB$1,0),FALSE)</f>
        <v>0</v>
      </c>
      <c r="U69" s="29">
        <f>VLOOKUP($A69,GtoPdb!$A:$BB,MATCH(U$1,GtoPdb!$A$1:$BB$1,0),FALSE)</f>
        <v>1</v>
      </c>
      <c r="V69" s="29">
        <f>VLOOKUP($A69,GtoPdb!$A:$BB,MATCH(V$1,GtoPdb!$A$1:$BB$1,0),FALSE)</f>
        <v>0</v>
      </c>
      <c r="W69" s="69">
        <f t="array" ref="W69">_xlfn.IFS($B69=0,0,MAX(B69)=MAX($B69:$M69),1,MAX(B69)&lt;MAX($B69:$M69),2)</f>
        <v>1</v>
      </c>
      <c r="X69" s="29">
        <f t="array" ref="X69">_xlfn.IFS(SUM($C69:$G69)=0,0,MAX(C69:G69)=MAX($B69:$M69),1,MAX(C69:G69)&lt;MAX($B69:$M69),2)</f>
        <v>2</v>
      </c>
      <c r="Y69" s="29">
        <f t="array" ref="Y69">_xlfn.IFS(SUM($H69:$K69)=0,0,MAX(H69:K69)=MAX($B69:$M69),1,MAX(H69:K69)&lt;MAX($B69:$M69),2)</f>
        <v>2</v>
      </c>
      <c r="Z69" s="29">
        <f t="array" ref="Z69">_xlfn.IFS(SUM($L69:$M69)=0,0,MAX(L69:M69)=MAX($B69:$M69),1,MAX(L69:M69)&lt;MAX($B69:$M69),2)</f>
        <v>2</v>
      </c>
      <c r="AA69" s="35" t="str">
        <f t="shared" si="23"/>
        <v>Diff</v>
      </c>
      <c r="AB69" s="35" t="str">
        <f t="shared" si="24"/>
        <v>Diff</v>
      </c>
      <c r="AC69" s="35" t="str">
        <f t="shared" si="25"/>
        <v>Diff</v>
      </c>
      <c r="AD69" s="35" t="str">
        <f t="shared" si="26"/>
        <v>Diff</v>
      </c>
      <c r="AF69" s="35" t="str">
        <f t="shared" si="27"/>
        <v/>
      </c>
      <c r="AG69" s="35" t="str">
        <f t="shared" si="28"/>
        <v/>
      </c>
      <c r="AH69" s="35" t="str">
        <f t="shared" si="29"/>
        <v/>
      </c>
      <c r="AI69" s="35" t="str">
        <f t="shared" si="30"/>
        <v/>
      </c>
      <c r="AJ69" s="35"/>
      <c r="AK69" s="35" t="str">
        <f t="array" ref="AK69">_xlfn.IFNA(_xlfn.IFS(AND($S69=1,W69=1),"Same",AND($S69=1,W69&lt;&gt;1),"Diff",AND($S69&lt;&gt;1,W69=1),"Diff"),"")</f>
        <v>Diff</v>
      </c>
      <c r="AL69" s="35" t="str">
        <f t="array" ref="AL69">_xlfn.IFNA(_xlfn.IFS(AND($T69=1,X69=1),"Same",AND($T69=1,X69&lt;&gt;1),"Diff",AND($T69&lt;&gt;1,X69=1),"Diff"),"")</f>
        <v/>
      </c>
      <c r="AM69" s="35" t="str">
        <f t="array" ref="AM69">_xlfn.IFNA(_xlfn.IFS(AND($U69=1,Y69=1),"Same",AND($U69=1,Y69&lt;&gt;1),"Diff",AND($U69&lt;&gt;1,Y69=1),"Diff"),"")</f>
        <v>Diff</v>
      </c>
      <c r="AN69" s="35" t="str">
        <f t="array" ref="AN69">_xlfn.IFNA(_xlfn.IFS(AND($V69=1,Z69=1),"Same",AND($V69=1,Z69&lt;&gt;1),"Diff",AND($V69&lt;&gt;1,Z69=1),"Diff"),"")</f>
        <v/>
      </c>
      <c r="AP69" s="29" t="str">
        <f t="array" ref="AP69">_xlfn.IFNA(_xlfn.IFS(AND(S69=1,W69&lt;&gt;1),"Removed",AND(S69&lt;&gt;1,W69=1),"Added"),"")</f>
        <v>Added</v>
      </c>
      <c r="AQ69" s="29" t="str">
        <f t="array" ref="AQ69">_xlfn.IFNA(_xlfn.IFS(AND(T69=1,X69&lt;&gt;1),"Removed",AND(T69&lt;&gt;1,X69=1),"Added"),"")</f>
        <v/>
      </c>
      <c r="AR69" s="29" t="str">
        <f t="array" ref="AR69">_xlfn.IFNA(_xlfn.IFS(AND(U69=1,Y69&lt;&gt;1),"Removed",AND(U69&lt;&gt;1,Y69=1),"Added"),"")</f>
        <v>Removed</v>
      </c>
      <c r="AS69" s="29" t="str">
        <f t="array" ref="AS69">_xlfn.IFNA(_xlfn.IFS(AND(V69=1,Z69&lt;&gt;1),"Removed",AND(V69&lt;&gt;1,Z69=1),"Added"),"")</f>
        <v/>
      </c>
      <c r="AU69" s="29">
        <f t="shared" si="31"/>
        <v>1</v>
      </c>
      <c r="AW69" s="29">
        <f t="array" ref="AW69">_xlfn.IFS($B69=0,0,MAX(B69)=MAX($B69,$E69,$H69,$K69,$M69),1,MAX($B69)&lt;MAX($B69,$E69,$H69,$K69,$M69),2)</f>
        <v>1</v>
      </c>
      <c r="AX69" s="29">
        <f t="array" ref="AX69">_xlfn.IFS(E69=0,0,MAX(E69)=MAX($B69,$E69,$H69,$K69,$M69),1,MAX(E69)&lt;MAX($B69,$E69,$H69,$K69,$M69),2)</f>
        <v>2</v>
      </c>
      <c r="AY69" s="29">
        <f t="array" ref="AY69">_xlfn.IFS(SUM(H69,K69)=0,0,MAX(H69,K69)=MAX($B69,$E69,$H69,$K69,$M69),1,MAX(H69,K69)&lt;MAX($B69,$E69,$H69,$K69,$M69),2)</f>
        <v>2</v>
      </c>
      <c r="AZ69" s="29">
        <f t="array" ref="AZ69">_xlfn.IFS(M69=0,0,MAX(M69)=MAX($B69,$E69,$H69,$K69,$M69),1,MAX(M69)&lt;MAX($B69,$E69,$H69,$K69,$M69),2)</f>
        <v>2</v>
      </c>
      <c r="BB69" s="29" t="str">
        <f t="shared" si="32"/>
        <v/>
      </c>
      <c r="BC69" s="29" t="str">
        <f t="shared" si="33"/>
        <v/>
      </c>
      <c r="BD69" s="29" t="str">
        <f t="shared" si="34"/>
        <v/>
      </c>
      <c r="BE69" s="29" t="str">
        <f t="shared" si="35"/>
        <v/>
      </c>
    </row>
    <row r="70" spans="1:57" s="29" customFormat="1" x14ac:dyDescent="0.2">
      <c r="A70" s="35" t="s">
        <v>55</v>
      </c>
      <c r="B70" s="7">
        <v>53.701849347140872</v>
      </c>
      <c r="C70" s="8">
        <v>44.165560799851043</v>
      </c>
      <c r="D70" s="8">
        <v>40.340155201439934</v>
      </c>
      <c r="E70" s="8">
        <v>66.082148040771571</v>
      </c>
      <c r="F70" s="8">
        <v>84.393877571626263</v>
      </c>
      <c r="G70" s="8">
        <v>33.89377819117189</v>
      </c>
      <c r="H70" s="8">
        <v>25.909909684711447</v>
      </c>
      <c r="I70" s="8">
        <v>14.313871387691103</v>
      </c>
      <c r="J70" s="8">
        <v>27.104493058480269</v>
      </c>
      <c r="K70" s="8">
        <v>60.12183819891051</v>
      </c>
      <c r="L70" s="8">
        <v>42.179218680673124</v>
      </c>
      <c r="M70" s="8">
        <v>31.984506482483962</v>
      </c>
      <c r="N70" s="34"/>
      <c r="O70" s="69" t="str">
        <f>VLOOKUP($A70,GtoPdb!$A:$BB,MATCH(O$1,GtoPdb!$A$1:$BB$1,0),FALSE)</f>
        <v>c</v>
      </c>
      <c r="P70" s="29" t="str">
        <f>VLOOKUP($A70,GtoPdb!$A:$BB,MATCH(P$1,GtoPdb!$A$1:$BB$1,0),FALSE)</f>
        <v>nc</v>
      </c>
      <c r="Q70" s="29" t="str">
        <f>VLOOKUP($A70,GtoPdb!$A:$BB,MATCH(Q$1,GtoPdb!$A$1:$BB$1,0),FALSE)</f>
        <v>c</v>
      </c>
      <c r="R70" s="29" t="str">
        <f>VLOOKUP($A70,GtoPdb!$A:$BB,MATCH(R$1,GtoPdb!$A$1:$BB$1,0),FALSE)</f>
        <v>nc</v>
      </c>
      <c r="S70" s="69">
        <f>VLOOKUP($A70,GtoPdb!$A:$BB,MATCH(S$1,GtoPdb!$A$1:$BB$1,0),FALSE)</f>
        <v>1</v>
      </c>
      <c r="T70" s="29">
        <f>VLOOKUP($A70,GtoPdb!$A:$BB,MATCH(T$1,GtoPdb!$A$1:$BB$1,0),FALSE)</f>
        <v>0</v>
      </c>
      <c r="U70" s="29">
        <f>VLOOKUP($A70,GtoPdb!$A:$BB,MATCH(U$1,GtoPdb!$A$1:$BB$1,0),FALSE)</f>
        <v>2</v>
      </c>
      <c r="V70" s="29">
        <f>VLOOKUP($A70,GtoPdb!$A:$BB,MATCH(V$1,GtoPdb!$A$1:$BB$1,0),FALSE)</f>
        <v>0</v>
      </c>
      <c r="W70" s="69">
        <f t="array" ref="W70">_xlfn.IFS($B70=0,0,MAX(B70)=MAX($B70:$M70),1,MAX(B70)&lt;MAX($B70:$M70),2)</f>
        <v>2</v>
      </c>
      <c r="X70" s="29">
        <f t="array" ref="X70">_xlfn.IFS(SUM($C70:$G70)=0,0,MAX(C70:G70)=MAX($B70:$M70),1,MAX(C70:G70)&lt;MAX($B70:$M70),2)</f>
        <v>1</v>
      </c>
      <c r="Y70" s="29">
        <f t="array" ref="Y70">_xlfn.IFS(SUM($H70:$K70)=0,0,MAX(H70:K70)=MAX($B70:$M70),1,MAX(H70:K70)&lt;MAX($B70:$M70),2)</f>
        <v>2</v>
      </c>
      <c r="Z70" s="29">
        <f t="array" ref="Z70">_xlfn.IFS(SUM($L70:$M70)=0,0,MAX(L70:M70)=MAX($B70:$M70),1,MAX(L70:M70)&lt;MAX($B70:$M70),2)</f>
        <v>2</v>
      </c>
      <c r="AA70" s="35" t="str">
        <f t="shared" si="23"/>
        <v>Diff</v>
      </c>
      <c r="AB70" s="35" t="str">
        <f t="shared" si="24"/>
        <v>Diff</v>
      </c>
      <c r="AC70" s="35" t="str">
        <f t="shared" si="25"/>
        <v>Same</v>
      </c>
      <c r="AD70" s="35" t="str">
        <f t="shared" si="26"/>
        <v>Diff</v>
      </c>
      <c r="AF70" s="35" t="str">
        <f t="shared" si="27"/>
        <v/>
      </c>
      <c r="AG70" s="35" t="str">
        <f t="shared" si="28"/>
        <v/>
      </c>
      <c r="AH70" s="35" t="str">
        <f t="shared" si="29"/>
        <v/>
      </c>
      <c r="AI70" s="35" t="str">
        <f t="shared" si="30"/>
        <v/>
      </c>
      <c r="AJ70" s="35"/>
      <c r="AK70" s="35" t="str">
        <f t="array" ref="AK70">_xlfn.IFNA(_xlfn.IFS(AND($S70=1,W70=1),"Same",AND($S70=1,W70&lt;&gt;1),"Diff",AND($S70&lt;&gt;1,W70=1),"Diff"),"")</f>
        <v>Diff</v>
      </c>
      <c r="AL70" s="35" t="str">
        <f t="array" ref="AL70">_xlfn.IFNA(_xlfn.IFS(AND($T70=1,X70=1),"Same",AND($T70=1,X70&lt;&gt;1),"Diff",AND($T70&lt;&gt;1,X70=1),"Diff"),"")</f>
        <v>Diff</v>
      </c>
      <c r="AM70" s="35" t="str">
        <f t="array" ref="AM70">_xlfn.IFNA(_xlfn.IFS(AND($U70=1,Y70=1),"Same",AND($U70=1,Y70&lt;&gt;1),"Diff",AND($U70&lt;&gt;1,Y70=1),"Diff"),"")</f>
        <v/>
      </c>
      <c r="AN70" s="35" t="str">
        <f t="array" ref="AN70">_xlfn.IFNA(_xlfn.IFS(AND($V70=1,Z70=1),"Same",AND($V70=1,Z70&lt;&gt;1),"Diff",AND($V70&lt;&gt;1,Z70=1),"Diff"),"")</f>
        <v/>
      </c>
      <c r="AP70" s="29" t="str">
        <f t="array" ref="AP70">_xlfn.IFNA(_xlfn.IFS(AND(S70=1,W70&lt;&gt;1),"Removed",AND(S70&lt;&gt;1,W70=1),"Added"),"")</f>
        <v>Removed</v>
      </c>
      <c r="AQ70" s="29" t="str">
        <f t="array" ref="AQ70">_xlfn.IFNA(_xlfn.IFS(AND(T70=1,X70&lt;&gt;1),"Removed",AND(T70&lt;&gt;1,X70=1),"Added"),"")</f>
        <v>Added</v>
      </c>
      <c r="AR70" s="29" t="str">
        <f t="array" ref="AR70">_xlfn.IFNA(_xlfn.IFS(AND(U70=1,Y70&lt;&gt;1),"Removed",AND(U70&lt;&gt;1,Y70=1),"Added"),"")</f>
        <v/>
      </c>
      <c r="AS70" s="29" t="str">
        <f t="array" ref="AS70">_xlfn.IFNA(_xlfn.IFS(AND(V70=1,Z70&lt;&gt;1),"Removed",AND(V70&lt;&gt;1,Z70=1),"Added"),"")</f>
        <v/>
      </c>
      <c r="AU70" s="29">
        <f t="shared" si="31"/>
        <v>1</v>
      </c>
      <c r="AW70" s="29">
        <f t="array" ref="AW70">_xlfn.IFS($B70=0,0,MAX(B70)=MAX($B70,$E70,$H70,$K70,$M70),1,MAX($B70)&lt;MAX($B70,$E70,$H70,$K70,$M70),2)</f>
        <v>2</v>
      </c>
      <c r="AX70" s="29">
        <f t="array" ref="AX70">_xlfn.IFS(E70=0,0,MAX(E70)=MAX($B70,$E70,$H70,$K70,$M70),1,MAX(E70)&lt;MAX($B70,$E70,$H70,$K70,$M70),2)</f>
        <v>1</v>
      </c>
      <c r="AY70" s="29">
        <f t="array" ref="AY70">_xlfn.IFS(SUM(H70,K70)=0,0,MAX(H70,K70)=MAX($B70,$E70,$H70,$K70,$M70),1,MAX(H70,K70)&lt;MAX($B70,$E70,$H70,$K70,$M70),2)</f>
        <v>2</v>
      </c>
      <c r="AZ70" s="29">
        <f t="array" ref="AZ70">_xlfn.IFS(M70=0,0,MAX(M70)=MAX($B70,$E70,$H70,$K70,$M70),1,MAX(M70)&lt;MAX($B70,$E70,$H70,$K70,$M70),2)</f>
        <v>2</v>
      </c>
      <c r="BB70" s="29" t="str">
        <f t="shared" si="32"/>
        <v/>
      </c>
      <c r="BC70" s="29" t="str">
        <f t="shared" si="33"/>
        <v/>
      </c>
      <c r="BD70" s="29" t="str">
        <f t="shared" si="34"/>
        <v/>
      </c>
      <c r="BE70" s="29" t="str">
        <f t="shared" si="35"/>
        <v/>
      </c>
    </row>
    <row r="71" spans="1:57" s="29" customFormat="1" x14ac:dyDescent="0.2">
      <c r="A71" s="35" t="s">
        <v>130</v>
      </c>
      <c r="B71" s="7">
        <v>70.064918814671557</v>
      </c>
      <c r="C71" s="8">
        <v>60.103136687614516</v>
      </c>
      <c r="D71" s="8">
        <v>46.263209107329637</v>
      </c>
      <c r="E71" s="8">
        <v>55.50583762219199</v>
      </c>
      <c r="F71" s="8">
        <v>76.180221916612837</v>
      </c>
      <c r="G71" s="8">
        <v>55.663642304214093</v>
      </c>
      <c r="H71" s="8">
        <v>10.866350685743161</v>
      </c>
      <c r="I71" s="8">
        <v>5.1859537709527377</v>
      </c>
      <c r="J71" s="8">
        <v>5.176232595826324</v>
      </c>
      <c r="K71" s="8">
        <v>55.764213779245132</v>
      </c>
      <c r="L71" s="8">
        <v>0</v>
      </c>
      <c r="M71" s="8">
        <v>23.731860265466775</v>
      </c>
      <c r="N71" s="34"/>
      <c r="O71" s="69" t="str">
        <f>VLOOKUP($A71,GtoPdb!$A:$BB,MATCH(O$1,GtoPdb!$A$1:$BB$1,0),FALSE)</f>
        <v>c</v>
      </c>
      <c r="P71" s="29" t="str">
        <f>VLOOKUP($A71,GtoPdb!$A:$BB,MATCH(P$1,GtoPdb!$A$1:$BB$1,0),FALSE)</f>
        <v>nc</v>
      </c>
      <c r="Q71" s="29" t="str">
        <f>VLOOKUP($A71,GtoPdb!$A:$BB,MATCH(Q$1,GtoPdb!$A$1:$BB$1,0),FALSE)</f>
        <v>nc</v>
      </c>
      <c r="R71" s="29" t="str">
        <f>VLOOKUP($A71,GtoPdb!$A:$BB,MATCH(R$1,GtoPdb!$A$1:$BB$1,0),FALSE)</f>
        <v>nc</v>
      </c>
      <c r="S71" s="69">
        <f>VLOOKUP($A71,GtoPdb!$A:$BB,MATCH(S$1,GtoPdb!$A$1:$BB$1,0),FALSE)</f>
        <v>1</v>
      </c>
      <c r="T71" s="29">
        <f>VLOOKUP($A71,GtoPdb!$A:$BB,MATCH(T$1,GtoPdb!$A$1:$BB$1,0),FALSE)</f>
        <v>0</v>
      </c>
      <c r="U71" s="29">
        <f>VLOOKUP($A71,GtoPdb!$A:$BB,MATCH(U$1,GtoPdb!$A$1:$BB$1,0),FALSE)</f>
        <v>0</v>
      </c>
      <c r="V71" s="29">
        <f>VLOOKUP($A71,GtoPdb!$A:$BB,MATCH(V$1,GtoPdb!$A$1:$BB$1,0),FALSE)</f>
        <v>0</v>
      </c>
      <c r="W71" s="69">
        <f t="array" ref="W71">_xlfn.IFS($B71=0,0,MAX(B71)=MAX($B71:$M71),1,MAX(B71)&lt;MAX($B71:$M71),2)</f>
        <v>2</v>
      </c>
      <c r="X71" s="29">
        <f t="array" ref="X71">_xlfn.IFS(SUM($C71:$G71)=0,0,MAX(C71:G71)=MAX($B71:$M71),1,MAX(C71:G71)&lt;MAX($B71:$M71),2)</f>
        <v>1</v>
      </c>
      <c r="Y71" s="29">
        <f t="array" ref="Y71">_xlfn.IFS(SUM($H71:$K71)=0,0,MAX(H71:K71)=MAX($B71:$M71),1,MAX(H71:K71)&lt;MAX($B71:$M71),2)</f>
        <v>2</v>
      </c>
      <c r="Z71" s="29">
        <f t="array" ref="Z71">_xlfn.IFS(SUM($L71:$M71)=0,0,MAX(L71:M71)=MAX($B71:$M71),1,MAX(L71:M71)&lt;MAX($B71:$M71),2)</f>
        <v>2</v>
      </c>
      <c r="AA71" s="35" t="str">
        <f t="shared" si="23"/>
        <v>Diff</v>
      </c>
      <c r="AB71" s="35" t="str">
        <f t="shared" si="24"/>
        <v>Diff</v>
      </c>
      <c r="AC71" s="35" t="str">
        <f t="shared" si="25"/>
        <v>Diff</v>
      </c>
      <c r="AD71" s="35" t="str">
        <f t="shared" si="26"/>
        <v>Diff</v>
      </c>
      <c r="AF71" s="35" t="str">
        <f t="shared" si="27"/>
        <v/>
      </c>
      <c r="AG71" s="35" t="str">
        <f t="shared" si="28"/>
        <v/>
      </c>
      <c r="AH71" s="35" t="str">
        <f t="shared" si="29"/>
        <v/>
      </c>
      <c r="AI71" s="35" t="str">
        <f t="shared" si="30"/>
        <v/>
      </c>
      <c r="AJ71" s="35"/>
      <c r="AK71" s="35" t="str">
        <f t="array" ref="AK71">_xlfn.IFNA(_xlfn.IFS(AND($S71=1,W71=1),"Same",AND($S71=1,W71&lt;&gt;1),"Diff",AND($S71&lt;&gt;1,W71=1),"Diff"),"")</f>
        <v>Diff</v>
      </c>
      <c r="AL71" s="35" t="str">
        <f t="array" ref="AL71">_xlfn.IFNA(_xlfn.IFS(AND($T71=1,X71=1),"Same",AND($T71=1,X71&lt;&gt;1),"Diff",AND($T71&lt;&gt;1,X71=1),"Diff"),"")</f>
        <v>Diff</v>
      </c>
      <c r="AM71" s="35" t="str">
        <f t="array" ref="AM71">_xlfn.IFNA(_xlfn.IFS(AND($U71=1,Y71=1),"Same",AND($U71=1,Y71&lt;&gt;1),"Diff",AND($U71&lt;&gt;1,Y71=1),"Diff"),"")</f>
        <v/>
      </c>
      <c r="AN71" s="35" t="str">
        <f t="array" ref="AN71">_xlfn.IFNA(_xlfn.IFS(AND($V71=1,Z71=1),"Same",AND($V71=1,Z71&lt;&gt;1),"Diff",AND($V71&lt;&gt;1,Z71=1),"Diff"),"")</f>
        <v/>
      </c>
      <c r="AP71" s="29" t="str">
        <f t="array" ref="AP71">_xlfn.IFNA(_xlfn.IFS(AND(S71=1,W71&lt;&gt;1),"Removed",AND(S71&lt;&gt;1,W71=1),"Added"),"")</f>
        <v>Removed</v>
      </c>
      <c r="AQ71" s="29" t="str">
        <f t="array" ref="AQ71">_xlfn.IFNA(_xlfn.IFS(AND(T71=1,X71&lt;&gt;1),"Removed",AND(T71&lt;&gt;1,X71=1),"Added"),"")</f>
        <v>Added</v>
      </c>
      <c r="AR71" s="29" t="str">
        <f t="array" ref="AR71">_xlfn.IFNA(_xlfn.IFS(AND(U71=1,Y71&lt;&gt;1),"Removed",AND(U71&lt;&gt;1,Y71=1),"Added"),"")</f>
        <v/>
      </c>
      <c r="AS71" s="29" t="str">
        <f t="array" ref="AS71">_xlfn.IFNA(_xlfn.IFS(AND(V71=1,Z71&lt;&gt;1),"Removed",AND(V71&lt;&gt;1,Z71=1),"Added"),"")</f>
        <v/>
      </c>
      <c r="AU71" s="29">
        <f t="shared" si="31"/>
        <v>1</v>
      </c>
      <c r="AW71" s="29">
        <f t="array" ref="AW71">_xlfn.IFS($B71=0,0,MAX(B71)=MAX($B71,$E71,$H71,$K71,$M71),1,MAX($B71)&lt;MAX($B71,$E71,$H71,$K71,$M71),2)</f>
        <v>1</v>
      </c>
      <c r="AX71" s="29">
        <f t="array" ref="AX71">_xlfn.IFS(E71=0,0,MAX(E71)=MAX($B71,$E71,$H71,$K71,$M71),1,MAX(E71)&lt;MAX($B71,$E71,$H71,$K71,$M71),2)</f>
        <v>2</v>
      </c>
      <c r="AY71" s="29">
        <f t="array" ref="AY71">_xlfn.IFS(SUM(H71,K71)=0,0,MAX(H71,K71)=MAX($B71,$E71,$H71,$K71,$M71),1,MAX(H71,K71)&lt;MAX($B71,$E71,$H71,$K71,$M71),2)</f>
        <v>2</v>
      </c>
      <c r="AZ71" s="29">
        <f t="array" ref="AZ71">_xlfn.IFS(M71=0,0,MAX(M71)=MAX($B71,$E71,$H71,$K71,$M71),1,MAX(M71)&lt;MAX($B71,$E71,$H71,$K71,$M71),2)</f>
        <v>2</v>
      </c>
      <c r="BB71" s="29" t="str">
        <f t="shared" si="32"/>
        <v/>
      </c>
      <c r="BC71" s="29" t="str">
        <f t="shared" si="33"/>
        <v>Diff</v>
      </c>
      <c r="BD71" s="29" t="str">
        <f t="shared" si="34"/>
        <v/>
      </c>
      <c r="BE71" s="29" t="str">
        <f t="shared" si="35"/>
        <v/>
      </c>
    </row>
    <row r="72" spans="1:57" s="29" customFormat="1" x14ac:dyDescent="0.2">
      <c r="A72" s="35" t="s">
        <v>198</v>
      </c>
      <c r="B72" s="7">
        <v>59.213781668829036</v>
      </c>
      <c r="C72" s="8">
        <v>32.818678109378574</v>
      </c>
      <c r="D72" s="8">
        <v>20.536594470547804</v>
      </c>
      <c r="E72" s="8">
        <v>34.962412748470527</v>
      </c>
      <c r="F72" s="8">
        <v>59.699036849324948</v>
      </c>
      <c r="G72" s="8">
        <v>39.802350907317049</v>
      </c>
      <c r="H72" s="8">
        <v>42.234527759271963</v>
      </c>
      <c r="I72" s="8">
        <v>14.537709846110037</v>
      </c>
      <c r="J72" s="8">
        <v>10.155269984852975</v>
      </c>
      <c r="K72" s="8">
        <v>56.493274370599131</v>
      </c>
      <c r="L72" s="8">
        <v>45.311984084471447</v>
      </c>
      <c r="M72" s="8">
        <v>49.537582172737309</v>
      </c>
      <c r="N72" s="34"/>
      <c r="O72" s="69" t="str">
        <f>VLOOKUP($A72,GtoPdb!$A:$BB,MATCH(O$1,GtoPdb!$A$1:$BB$1,0),FALSE)</f>
        <v>c</v>
      </c>
      <c r="P72" s="29" t="str">
        <f>VLOOKUP($A72,GtoPdb!$A:$BB,MATCH(P$1,GtoPdb!$A$1:$BB$1,0),FALSE)</f>
        <v>nc</v>
      </c>
      <c r="Q72" s="29" t="str">
        <f>VLOOKUP($A72,GtoPdb!$A:$BB,MATCH(Q$1,GtoPdb!$A$1:$BB$1,0),FALSE)</f>
        <v>c</v>
      </c>
      <c r="R72" s="29" t="str">
        <f>VLOOKUP($A72,GtoPdb!$A:$BB,MATCH(R$1,GtoPdb!$A$1:$BB$1,0),FALSE)</f>
        <v>nc</v>
      </c>
      <c r="S72" s="69">
        <f>VLOOKUP($A72,GtoPdb!$A:$BB,MATCH(S$1,GtoPdb!$A$1:$BB$1,0),FALSE)</f>
        <v>1</v>
      </c>
      <c r="T72" s="29">
        <f>VLOOKUP($A72,GtoPdb!$A:$BB,MATCH(T$1,GtoPdb!$A$1:$BB$1,0),FALSE)</f>
        <v>0</v>
      </c>
      <c r="U72" s="29">
        <f>VLOOKUP($A72,GtoPdb!$A:$BB,MATCH(U$1,GtoPdb!$A$1:$BB$1,0),FALSE)</f>
        <v>2</v>
      </c>
      <c r="V72" s="29">
        <f>VLOOKUP($A72,GtoPdb!$A:$BB,MATCH(V$1,GtoPdb!$A$1:$BB$1,0),FALSE)</f>
        <v>0</v>
      </c>
      <c r="W72" s="69">
        <f t="array" ref="W72">_xlfn.IFS($B72=0,0,MAX(B72)=MAX($B72:$M72),1,MAX(B72)&lt;MAX($B72:$M72),2)</f>
        <v>2</v>
      </c>
      <c r="X72" s="29">
        <f t="array" ref="X72">_xlfn.IFS(SUM($C72:$G72)=0,0,MAX(C72:G72)=MAX($B72:$M72),1,MAX(C72:G72)&lt;MAX($B72:$M72),2)</f>
        <v>1</v>
      </c>
      <c r="Y72" s="29">
        <f t="array" ref="Y72">_xlfn.IFS(SUM($H72:$K72)=0,0,MAX(H72:K72)=MAX($B72:$M72),1,MAX(H72:K72)&lt;MAX($B72:$M72),2)</f>
        <v>2</v>
      </c>
      <c r="Z72" s="29">
        <f t="array" ref="Z72">_xlfn.IFS(SUM($L72:$M72)=0,0,MAX(L72:M72)=MAX($B72:$M72),1,MAX(L72:M72)&lt;MAX($B72:$M72),2)</f>
        <v>2</v>
      </c>
      <c r="AA72" s="35" t="str">
        <f t="shared" si="23"/>
        <v>Diff</v>
      </c>
      <c r="AB72" s="35" t="str">
        <f t="shared" si="24"/>
        <v>Diff</v>
      </c>
      <c r="AC72" s="35" t="str">
        <f t="shared" si="25"/>
        <v>Same</v>
      </c>
      <c r="AD72" s="35" t="str">
        <f t="shared" si="26"/>
        <v>Diff</v>
      </c>
      <c r="AF72" s="35" t="str">
        <f t="shared" si="27"/>
        <v/>
      </c>
      <c r="AG72" s="35" t="str">
        <f t="shared" si="28"/>
        <v/>
      </c>
      <c r="AH72" s="35" t="str">
        <f t="shared" si="29"/>
        <v/>
      </c>
      <c r="AI72" s="35" t="str">
        <f t="shared" si="30"/>
        <v/>
      </c>
      <c r="AJ72" s="35"/>
      <c r="AK72" s="35" t="str">
        <f t="array" ref="AK72">_xlfn.IFNA(_xlfn.IFS(AND($S72=1,W72=1),"Same",AND($S72=1,W72&lt;&gt;1),"Diff",AND($S72&lt;&gt;1,W72=1),"Diff"),"")</f>
        <v>Diff</v>
      </c>
      <c r="AL72" s="35" t="str">
        <f t="array" ref="AL72">_xlfn.IFNA(_xlfn.IFS(AND($T72=1,X72=1),"Same",AND($T72=1,X72&lt;&gt;1),"Diff",AND($T72&lt;&gt;1,X72=1),"Diff"),"")</f>
        <v>Diff</v>
      </c>
      <c r="AM72" s="35" t="str">
        <f t="array" ref="AM72">_xlfn.IFNA(_xlfn.IFS(AND($U72=1,Y72=1),"Same",AND($U72=1,Y72&lt;&gt;1),"Diff",AND($U72&lt;&gt;1,Y72=1),"Diff"),"")</f>
        <v/>
      </c>
      <c r="AN72" s="35" t="str">
        <f t="array" ref="AN72">_xlfn.IFNA(_xlfn.IFS(AND($V72=1,Z72=1),"Same",AND($V72=1,Z72&lt;&gt;1),"Diff",AND($V72&lt;&gt;1,Z72=1),"Diff"),"")</f>
        <v/>
      </c>
      <c r="AP72" s="29" t="str">
        <f t="array" ref="AP72">_xlfn.IFNA(_xlfn.IFS(AND(S72=1,W72&lt;&gt;1),"Removed",AND(S72&lt;&gt;1,W72=1),"Added"),"")</f>
        <v>Removed</v>
      </c>
      <c r="AQ72" s="29" t="str">
        <f t="array" ref="AQ72">_xlfn.IFNA(_xlfn.IFS(AND(T72=1,X72&lt;&gt;1),"Removed",AND(T72&lt;&gt;1,X72=1),"Added"),"")</f>
        <v>Added</v>
      </c>
      <c r="AR72" s="29" t="str">
        <f t="array" ref="AR72">_xlfn.IFNA(_xlfn.IFS(AND(U72=1,Y72&lt;&gt;1),"Removed",AND(U72&lt;&gt;1,Y72=1),"Added"),"")</f>
        <v/>
      </c>
      <c r="AS72" s="29" t="str">
        <f t="array" ref="AS72">_xlfn.IFNA(_xlfn.IFS(AND(V72=1,Z72&lt;&gt;1),"Removed",AND(V72&lt;&gt;1,Z72=1),"Added"),"")</f>
        <v/>
      </c>
      <c r="AU72" s="29">
        <f t="shared" si="31"/>
        <v>1</v>
      </c>
      <c r="AW72" s="29">
        <f t="array" ref="AW72">_xlfn.IFS($B72=0,0,MAX(B72)=MAX($B72,$E72,$H72,$K72,$M72),1,MAX($B72)&lt;MAX($B72,$E72,$H72,$K72,$M72),2)</f>
        <v>1</v>
      </c>
      <c r="AX72" s="29">
        <f t="array" ref="AX72">_xlfn.IFS(E72=0,0,MAX(E72)=MAX($B72,$E72,$H72,$K72,$M72),1,MAX(E72)&lt;MAX($B72,$E72,$H72,$K72,$M72),2)</f>
        <v>2</v>
      </c>
      <c r="AY72" s="29">
        <f t="array" ref="AY72">_xlfn.IFS(SUM(H72,K72)=0,0,MAX(H72,K72)=MAX($B72,$E72,$H72,$K72,$M72),1,MAX(H72,K72)&lt;MAX($B72,$E72,$H72,$K72,$M72),2)</f>
        <v>2</v>
      </c>
      <c r="AZ72" s="29">
        <f t="array" ref="AZ72">_xlfn.IFS(M72=0,0,MAX(M72)=MAX($B72,$E72,$H72,$K72,$M72),1,MAX(M72)&lt;MAX($B72,$E72,$H72,$K72,$M72),2)</f>
        <v>2</v>
      </c>
      <c r="BB72" s="29" t="str">
        <f t="shared" si="32"/>
        <v/>
      </c>
      <c r="BC72" s="29" t="str">
        <f t="shared" si="33"/>
        <v>Diff</v>
      </c>
      <c r="BD72" s="29" t="str">
        <f t="shared" si="34"/>
        <v/>
      </c>
      <c r="BE72" s="29" t="str">
        <f t="shared" si="35"/>
        <v/>
      </c>
    </row>
    <row r="73" spans="1:57" s="29" customFormat="1" x14ac:dyDescent="0.2">
      <c r="A73" s="35" t="s">
        <v>144</v>
      </c>
      <c r="B73" s="7">
        <v>0</v>
      </c>
      <c r="C73" s="8">
        <v>98.261742419256336</v>
      </c>
      <c r="D73" s="8">
        <v>46.216369785495061</v>
      </c>
      <c r="E73" s="8">
        <v>83.666603148301007</v>
      </c>
      <c r="F73" s="8">
        <v>87.316875739245887</v>
      </c>
      <c r="G73" s="8">
        <v>55.535980078557607</v>
      </c>
      <c r="H73" s="8">
        <v>86.468650716919839</v>
      </c>
      <c r="I73" s="8">
        <v>91.219582490188344</v>
      </c>
      <c r="J73" s="8">
        <v>48.905235386216859</v>
      </c>
      <c r="K73" s="8">
        <v>71.104628697425468</v>
      </c>
      <c r="L73" s="8">
        <v>0</v>
      </c>
      <c r="M73" s="8">
        <v>0</v>
      </c>
      <c r="N73" s="34"/>
      <c r="O73" s="69" t="str">
        <f>VLOOKUP($A73,GtoPdb!$A:$BB,MATCH(O$1,GtoPdb!$A$1:$BB$1,0),FALSE)</f>
        <v>nc</v>
      </c>
      <c r="P73" s="29" t="str">
        <f>VLOOKUP($A73,GtoPdb!$A:$BB,MATCH(P$1,GtoPdb!$A$1:$BB$1,0),FALSE)</f>
        <v>c</v>
      </c>
      <c r="Q73" s="29" t="str">
        <f>VLOOKUP($A73,GtoPdb!$A:$BB,MATCH(Q$1,GtoPdb!$A$1:$BB$1,0),FALSE)</f>
        <v>c</v>
      </c>
      <c r="R73" s="29" t="str">
        <f>VLOOKUP($A73,GtoPdb!$A:$BB,MATCH(R$1,GtoPdb!$A$1:$BB$1,0),FALSE)</f>
        <v>nc</v>
      </c>
      <c r="S73" s="69">
        <f>VLOOKUP($A73,GtoPdb!$A:$BB,MATCH(S$1,GtoPdb!$A$1:$BB$1,0),FALSE)</f>
        <v>0</v>
      </c>
      <c r="T73" s="29">
        <f>VLOOKUP($A73,GtoPdb!$A:$BB,MATCH(T$1,GtoPdb!$A$1:$BB$1,0),FALSE)</f>
        <v>2</v>
      </c>
      <c r="U73" s="29">
        <f>VLOOKUP($A73,GtoPdb!$A:$BB,MATCH(U$1,GtoPdb!$A$1:$BB$1,0),FALSE)</f>
        <v>1</v>
      </c>
      <c r="V73" s="29">
        <f>VLOOKUP($A73,GtoPdb!$A:$BB,MATCH(V$1,GtoPdb!$A$1:$BB$1,0),FALSE)</f>
        <v>0</v>
      </c>
      <c r="W73" s="69">
        <f t="array" ref="W73">_xlfn.IFS($B73=0,0,MAX(B73)=MAX($B73:$M73),1,MAX(B73)&lt;MAX($B73:$M73),2)</f>
        <v>0</v>
      </c>
      <c r="X73" s="29">
        <f t="array" ref="X73">_xlfn.IFS(SUM($C73:$G73)=0,0,MAX(C73:G73)=MAX($B73:$M73),1,MAX(C73:G73)&lt;MAX($B73:$M73),2)</f>
        <v>1</v>
      </c>
      <c r="Y73" s="29">
        <f t="array" ref="Y73">_xlfn.IFS(SUM($H73:$K73)=0,0,MAX(H73:K73)=MAX($B73:$M73),1,MAX(H73:K73)&lt;MAX($B73:$M73),2)</f>
        <v>2</v>
      </c>
      <c r="Z73" s="29">
        <f t="array" ref="Z73">_xlfn.IFS(SUM($L73:$M73)=0,0,MAX(L73:M73)=MAX($B73:$M73),1,MAX(L73:M73)&lt;MAX($B73:$M73),2)</f>
        <v>0</v>
      </c>
      <c r="AA73" s="35" t="str">
        <f t="shared" si="23"/>
        <v>Same</v>
      </c>
      <c r="AB73" s="35" t="str">
        <f t="shared" si="24"/>
        <v>Diff</v>
      </c>
      <c r="AC73" s="35" t="str">
        <f t="shared" si="25"/>
        <v>Diff</v>
      </c>
      <c r="AD73" s="35" t="str">
        <f t="shared" si="26"/>
        <v>Same</v>
      </c>
      <c r="AF73" s="35" t="str">
        <f t="shared" si="27"/>
        <v/>
      </c>
      <c r="AG73" s="35" t="str">
        <f t="shared" si="28"/>
        <v/>
      </c>
      <c r="AH73" s="35" t="str">
        <f t="shared" si="29"/>
        <v/>
      </c>
      <c r="AI73" s="35" t="str">
        <f t="shared" si="30"/>
        <v/>
      </c>
      <c r="AJ73" s="35"/>
      <c r="AK73" s="35" t="str">
        <f t="array" ref="AK73">_xlfn.IFNA(_xlfn.IFS(AND($S73=1,W73=1),"Same",AND($S73=1,W73&lt;&gt;1),"Diff",AND($S73&lt;&gt;1,W73=1),"Diff"),"")</f>
        <v/>
      </c>
      <c r="AL73" s="35" t="str">
        <f t="array" ref="AL73">_xlfn.IFNA(_xlfn.IFS(AND($T73=1,X73=1),"Same",AND($T73=1,X73&lt;&gt;1),"Diff",AND($T73&lt;&gt;1,X73=1),"Diff"),"")</f>
        <v>Diff</v>
      </c>
      <c r="AM73" s="35" t="str">
        <f t="array" ref="AM73">_xlfn.IFNA(_xlfn.IFS(AND($U73=1,Y73=1),"Same",AND($U73=1,Y73&lt;&gt;1),"Diff",AND($U73&lt;&gt;1,Y73=1),"Diff"),"")</f>
        <v>Diff</v>
      </c>
      <c r="AN73" s="35" t="str">
        <f t="array" ref="AN73">_xlfn.IFNA(_xlfn.IFS(AND($V73=1,Z73=1),"Same",AND($V73=1,Z73&lt;&gt;1),"Diff",AND($V73&lt;&gt;1,Z73=1),"Diff"),"")</f>
        <v/>
      </c>
      <c r="AP73" s="29" t="str">
        <f t="array" ref="AP73">_xlfn.IFNA(_xlfn.IFS(AND(S73=1,W73&lt;&gt;1),"Removed",AND(S73&lt;&gt;1,W73=1),"Added"),"")</f>
        <v/>
      </c>
      <c r="AQ73" s="29" t="str">
        <f t="array" ref="AQ73">_xlfn.IFNA(_xlfn.IFS(AND(T73=1,X73&lt;&gt;1),"Removed",AND(T73&lt;&gt;1,X73=1),"Added"),"")</f>
        <v>Added</v>
      </c>
      <c r="AR73" s="29" t="str">
        <f t="array" ref="AR73">_xlfn.IFNA(_xlfn.IFS(AND(U73=1,Y73&lt;&gt;1),"Removed",AND(U73&lt;&gt;1,Y73=1),"Added"),"")</f>
        <v>Removed</v>
      </c>
      <c r="AS73" s="29" t="str">
        <f t="array" ref="AS73">_xlfn.IFNA(_xlfn.IFS(AND(V73=1,Z73&lt;&gt;1),"Removed",AND(V73&lt;&gt;1,Z73=1),"Added"),"")</f>
        <v/>
      </c>
      <c r="AU73" s="29">
        <f t="shared" si="31"/>
        <v>1</v>
      </c>
      <c r="AW73" s="29">
        <f t="array" ref="AW73">_xlfn.IFS($B73=0,0,MAX(B73)=MAX($B73,$E73,$H73,$K73,$M73),1,MAX($B73)&lt;MAX($B73,$E73,$H73,$K73,$M73),2)</f>
        <v>0</v>
      </c>
      <c r="AX73" s="29">
        <f t="array" ref="AX73">_xlfn.IFS(E73=0,0,MAX(E73)=MAX($B73,$E73,$H73,$K73,$M73),1,MAX(E73)&lt;MAX($B73,$E73,$H73,$K73,$M73),2)</f>
        <v>2</v>
      </c>
      <c r="AY73" s="29">
        <f t="array" ref="AY73">_xlfn.IFS(SUM(H73,K73)=0,0,MAX(H73,K73)=MAX($B73,$E73,$H73,$K73,$M73),1,MAX(H73,K73)&lt;MAX($B73,$E73,$H73,$K73,$M73),2)</f>
        <v>1</v>
      </c>
      <c r="AZ73" s="29">
        <f t="array" ref="AZ73">_xlfn.IFS(M73=0,0,MAX(M73)=MAX($B73,$E73,$H73,$K73,$M73),1,MAX(M73)&lt;MAX($B73,$E73,$H73,$K73,$M73),2)</f>
        <v>0</v>
      </c>
      <c r="BB73" s="29" t="str">
        <f t="shared" si="32"/>
        <v/>
      </c>
      <c r="BC73" s="29" t="str">
        <f t="shared" si="33"/>
        <v>Diff</v>
      </c>
      <c r="BD73" s="29" t="str">
        <f t="shared" si="34"/>
        <v/>
      </c>
      <c r="BE73" s="29" t="str">
        <f t="shared" si="35"/>
        <v/>
      </c>
    </row>
    <row r="74" spans="1:57" s="29" customFormat="1" x14ac:dyDescent="0.2">
      <c r="A74" s="35" t="s">
        <v>0</v>
      </c>
      <c r="B74" s="7">
        <v>0</v>
      </c>
      <c r="C74" s="8">
        <v>52.06042916809966</v>
      </c>
      <c r="D74" s="8">
        <v>34.052310936727118</v>
      </c>
      <c r="E74" s="8">
        <v>41.502056269135544</v>
      </c>
      <c r="F74" s="8">
        <v>45.282177212403617</v>
      </c>
      <c r="G74" s="8">
        <v>32.24579028188014</v>
      </c>
      <c r="H74" s="8">
        <v>20.701079595894729</v>
      </c>
      <c r="I74" s="8">
        <v>29.519894040401493</v>
      </c>
      <c r="J74" s="8">
        <v>25.685972014870323</v>
      </c>
      <c r="K74" s="8">
        <v>45.022430886838478</v>
      </c>
      <c r="L74" s="8">
        <v>0</v>
      </c>
      <c r="M74" s="8">
        <v>0</v>
      </c>
      <c r="N74" s="34"/>
      <c r="O74" s="69" t="str">
        <f>VLOOKUP($A74,GtoPdb!$A:$BB,MATCH(O$1,GtoPdb!$A$1:$BB$1,0),FALSE)</f>
        <v>c</v>
      </c>
      <c r="P74" s="29" t="str">
        <f>VLOOKUP($A74,GtoPdb!$A:$BB,MATCH(P$1,GtoPdb!$A$1:$BB$1,0),FALSE)</f>
        <v>c</v>
      </c>
      <c r="Q74" s="29" t="str">
        <f>VLOOKUP($A74,GtoPdb!$A:$BB,MATCH(Q$1,GtoPdb!$A$1:$BB$1,0),FALSE)</f>
        <v>c</v>
      </c>
      <c r="R74" s="29" t="str">
        <f>VLOOKUP($A74,GtoPdb!$A:$BB,MATCH(R$1,GtoPdb!$A$1:$BB$1,0),FALSE)</f>
        <v>nc</v>
      </c>
      <c r="S74" s="69">
        <f>VLOOKUP($A74,GtoPdb!$A:$BB,MATCH(S$1,GtoPdb!$A$1:$BB$1,0),FALSE)</f>
        <v>2</v>
      </c>
      <c r="T74" s="29">
        <f>VLOOKUP($A74,GtoPdb!$A:$BB,MATCH(T$1,GtoPdb!$A$1:$BB$1,0),FALSE)</f>
        <v>2</v>
      </c>
      <c r="U74" s="29">
        <f>VLOOKUP($A74,GtoPdb!$A:$BB,MATCH(U$1,GtoPdb!$A$1:$BB$1,0),FALSE)</f>
        <v>1</v>
      </c>
      <c r="V74" s="29">
        <f>VLOOKUP($A74,GtoPdb!$A:$BB,MATCH(V$1,GtoPdb!$A$1:$BB$1,0),FALSE)</f>
        <v>0</v>
      </c>
      <c r="W74" s="69">
        <f t="array" ref="W74">_xlfn.IFS($B74=0,0,MAX(B74)=MAX($B74:$M74),1,MAX(B74)&lt;MAX($B74:$M74),2)</f>
        <v>0</v>
      </c>
      <c r="X74" s="29">
        <f t="array" ref="X74">_xlfn.IFS(SUM($C74:$G74)=0,0,MAX(C74:G74)=MAX($B74:$M74),1,MAX(C74:G74)&lt;MAX($B74:$M74),2)</f>
        <v>1</v>
      </c>
      <c r="Y74" s="29">
        <f t="array" ref="Y74">_xlfn.IFS(SUM($H74:$K74)=0,0,MAX(H74:K74)=MAX($B74:$M74),1,MAX(H74:K74)&lt;MAX($B74:$M74),2)</f>
        <v>2</v>
      </c>
      <c r="Z74" s="29">
        <f t="array" ref="Z74">_xlfn.IFS(SUM($L74:$M74)=0,0,MAX(L74:M74)=MAX($B74:$M74),1,MAX(L74:M74)&lt;MAX($B74:$M74),2)</f>
        <v>0</v>
      </c>
      <c r="AA74" s="35" t="str">
        <f t="shared" si="23"/>
        <v>Diff</v>
      </c>
      <c r="AB74" s="35" t="str">
        <f t="shared" si="24"/>
        <v>Diff</v>
      </c>
      <c r="AC74" s="35" t="str">
        <f t="shared" si="25"/>
        <v>Diff</v>
      </c>
      <c r="AD74" s="35" t="str">
        <f t="shared" si="26"/>
        <v>Same</v>
      </c>
      <c r="AF74" s="35">
        <f t="shared" si="27"/>
        <v>2</v>
      </c>
      <c r="AG74" s="35" t="str">
        <f t="shared" si="28"/>
        <v/>
      </c>
      <c r="AH74" s="35" t="str">
        <f t="shared" si="29"/>
        <v/>
      </c>
      <c r="AI74" s="35" t="str">
        <f t="shared" si="30"/>
        <v/>
      </c>
      <c r="AJ74" s="35"/>
      <c r="AK74" s="35" t="str">
        <f t="array" ref="AK74">_xlfn.IFNA(_xlfn.IFS(AND($S74=1,W74=1),"Same",AND($S74=1,W74&lt;&gt;1),"Diff",AND($S74&lt;&gt;1,W74=1),"Diff"),"")</f>
        <v/>
      </c>
      <c r="AL74" s="35" t="str">
        <f t="array" ref="AL74">_xlfn.IFNA(_xlfn.IFS(AND($T74=1,X74=1),"Same",AND($T74=1,X74&lt;&gt;1),"Diff",AND($T74&lt;&gt;1,X74=1),"Diff"),"")</f>
        <v>Diff</v>
      </c>
      <c r="AM74" s="35" t="str">
        <f t="array" ref="AM74">_xlfn.IFNA(_xlfn.IFS(AND($U74=1,Y74=1),"Same",AND($U74=1,Y74&lt;&gt;1),"Diff",AND($U74&lt;&gt;1,Y74=1),"Diff"),"")</f>
        <v>Diff</v>
      </c>
      <c r="AN74" s="35" t="str">
        <f t="array" ref="AN74">_xlfn.IFNA(_xlfn.IFS(AND($V74=1,Z74=1),"Same",AND($V74=1,Z74&lt;&gt;1),"Diff",AND($V74&lt;&gt;1,Z74=1),"Diff"),"")</f>
        <v/>
      </c>
      <c r="AP74" s="29" t="str">
        <f t="array" ref="AP74">_xlfn.IFNA(_xlfn.IFS(AND(S74=1,W74&lt;&gt;1),"Removed",AND(S74&lt;&gt;1,W74=1),"Added"),"")</f>
        <v/>
      </c>
      <c r="AQ74" s="29" t="str">
        <f t="array" ref="AQ74">_xlfn.IFNA(_xlfn.IFS(AND(T74=1,X74&lt;&gt;1),"Removed",AND(T74&lt;&gt;1,X74=1),"Added"),"")</f>
        <v>Added</v>
      </c>
      <c r="AR74" s="29" t="str">
        <f t="array" ref="AR74">_xlfn.IFNA(_xlfn.IFS(AND(U74=1,Y74&lt;&gt;1),"Removed",AND(U74&lt;&gt;1,Y74=1),"Added"),"")</f>
        <v>Removed</v>
      </c>
      <c r="AS74" s="29" t="str">
        <f t="array" ref="AS74">_xlfn.IFNA(_xlfn.IFS(AND(V74=1,Z74&lt;&gt;1),"Removed",AND(V74&lt;&gt;1,Z74=1),"Added"),"")</f>
        <v/>
      </c>
      <c r="AU74" s="29">
        <f t="shared" si="31"/>
        <v>1</v>
      </c>
      <c r="AW74" s="29">
        <f t="array" ref="AW74">_xlfn.IFS($B74=0,0,MAX(B74)=MAX($B74,$E74,$H74,$K74,$M74),1,MAX($B74)&lt;MAX($B74,$E74,$H74,$K74,$M74),2)</f>
        <v>0</v>
      </c>
      <c r="AX74" s="29">
        <f t="array" ref="AX74">_xlfn.IFS(E74=0,0,MAX(E74)=MAX($B74,$E74,$H74,$K74,$M74),1,MAX(E74)&lt;MAX($B74,$E74,$H74,$K74,$M74),2)</f>
        <v>2</v>
      </c>
      <c r="AY74" s="29">
        <f t="array" ref="AY74">_xlfn.IFS(SUM(H74,K74)=0,0,MAX(H74,K74)=MAX($B74,$E74,$H74,$K74,$M74),1,MAX(H74,K74)&lt;MAX($B74,$E74,$H74,$K74,$M74),2)</f>
        <v>1</v>
      </c>
      <c r="AZ74" s="29">
        <f t="array" ref="AZ74">_xlfn.IFS(M74=0,0,MAX(M74)=MAX($B74,$E74,$H74,$K74,$M74),1,MAX(M74)&lt;MAX($B74,$E74,$H74,$K74,$M74),2)</f>
        <v>0</v>
      </c>
      <c r="BB74" s="29" t="str">
        <f t="shared" si="32"/>
        <v/>
      </c>
      <c r="BC74" s="29" t="str">
        <f t="shared" si="33"/>
        <v>Diff</v>
      </c>
      <c r="BD74" s="29" t="str">
        <f t="shared" si="34"/>
        <v/>
      </c>
      <c r="BE74" s="29" t="str">
        <f t="shared" si="35"/>
        <v/>
      </c>
    </row>
    <row r="75" spans="1:57" s="29" customFormat="1" x14ac:dyDescent="0.2">
      <c r="A75" s="35" t="s">
        <v>112</v>
      </c>
      <c r="B75" s="7">
        <v>34.251565156855953</v>
      </c>
      <c r="C75" s="8">
        <v>89.589430079648167</v>
      </c>
      <c r="D75" s="8">
        <v>55.528494593507389</v>
      </c>
      <c r="E75" s="8">
        <v>98.989449817666696</v>
      </c>
      <c r="F75" s="8">
        <v>92.76778765285043</v>
      </c>
      <c r="G75" s="8">
        <v>79.936005002396683</v>
      </c>
      <c r="H75" s="8">
        <v>65.022067897740286</v>
      </c>
      <c r="I75" s="8">
        <v>73.81503200547202</v>
      </c>
      <c r="J75" s="8">
        <v>82.789548188876978</v>
      </c>
      <c r="K75" s="8">
        <v>35.356483052978028</v>
      </c>
      <c r="L75" s="8">
        <v>59.308328270519155</v>
      </c>
      <c r="M75" s="8">
        <v>54.698179154427237</v>
      </c>
      <c r="N75" s="34"/>
      <c r="O75" s="69" t="str">
        <f>VLOOKUP($A75,GtoPdb!$A:$BB,MATCH(O$1,GtoPdb!$A$1:$BB$1,0),FALSE)</f>
        <v>nc</v>
      </c>
      <c r="P75" s="29" t="str">
        <f>VLOOKUP($A75,GtoPdb!$A:$BB,MATCH(P$1,GtoPdb!$A$1:$BB$1,0),FALSE)</f>
        <v>nc</v>
      </c>
      <c r="Q75" s="29" t="str">
        <f>VLOOKUP($A75,GtoPdb!$A:$BB,MATCH(Q$1,GtoPdb!$A$1:$BB$1,0),FALSE)</f>
        <v>c</v>
      </c>
      <c r="R75" s="29" t="str">
        <f>VLOOKUP($A75,GtoPdb!$A:$BB,MATCH(R$1,GtoPdb!$A$1:$BB$1,0),FALSE)</f>
        <v>nc</v>
      </c>
      <c r="S75" s="69">
        <f>VLOOKUP($A75,GtoPdb!$A:$BB,MATCH(S$1,GtoPdb!$A$1:$BB$1,0),FALSE)</f>
        <v>0</v>
      </c>
      <c r="T75" s="29">
        <f>VLOOKUP($A75,GtoPdb!$A:$BB,MATCH(T$1,GtoPdb!$A$1:$BB$1,0),FALSE)</f>
        <v>0</v>
      </c>
      <c r="U75" s="29">
        <f>VLOOKUP($A75,GtoPdb!$A:$BB,MATCH(U$1,GtoPdb!$A$1:$BB$1,0),FALSE)</f>
        <v>1</v>
      </c>
      <c r="V75" s="29">
        <f>VLOOKUP($A75,GtoPdb!$A:$BB,MATCH(V$1,GtoPdb!$A$1:$BB$1,0),FALSE)</f>
        <v>0</v>
      </c>
      <c r="W75" s="69">
        <f t="array" ref="W75">_xlfn.IFS($B75=0,0,MAX(B75)=MAX($B75:$M75),1,MAX(B75)&lt;MAX($B75:$M75),2)</f>
        <v>2</v>
      </c>
      <c r="X75" s="29">
        <f t="array" ref="X75">_xlfn.IFS(SUM($C75:$G75)=0,0,MAX(C75:G75)=MAX($B75:$M75),1,MAX(C75:G75)&lt;MAX($B75:$M75),2)</f>
        <v>1</v>
      </c>
      <c r="Y75" s="29">
        <f t="array" ref="Y75">_xlfn.IFS(SUM($H75:$K75)=0,0,MAX(H75:K75)=MAX($B75:$M75),1,MAX(H75:K75)&lt;MAX($B75:$M75),2)</f>
        <v>2</v>
      </c>
      <c r="Z75" s="29">
        <f t="array" ref="Z75">_xlfn.IFS(SUM($L75:$M75)=0,0,MAX(L75:M75)=MAX($B75:$M75),1,MAX(L75:M75)&lt;MAX($B75:$M75),2)</f>
        <v>2</v>
      </c>
      <c r="AA75" s="35" t="str">
        <f t="shared" si="23"/>
        <v>Diff</v>
      </c>
      <c r="AB75" s="35" t="str">
        <f t="shared" si="24"/>
        <v>Diff</v>
      </c>
      <c r="AC75" s="35" t="str">
        <f t="shared" si="25"/>
        <v>Diff</v>
      </c>
      <c r="AD75" s="35" t="str">
        <f t="shared" si="26"/>
        <v>Diff</v>
      </c>
      <c r="AF75" s="35" t="str">
        <f t="shared" si="27"/>
        <v/>
      </c>
      <c r="AG75" s="35" t="str">
        <f t="shared" si="28"/>
        <v/>
      </c>
      <c r="AH75" s="35" t="str">
        <f t="shared" si="29"/>
        <v/>
      </c>
      <c r="AI75" s="35" t="str">
        <f t="shared" si="30"/>
        <v/>
      </c>
      <c r="AJ75" s="35"/>
      <c r="AK75" s="35" t="str">
        <f t="array" ref="AK75">_xlfn.IFNA(_xlfn.IFS(AND($S75=1,W75=1),"Same",AND($S75=1,W75&lt;&gt;1),"Diff",AND($S75&lt;&gt;1,W75=1),"Diff"),"")</f>
        <v/>
      </c>
      <c r="AL75" s="35" t="str">
        <f t="array" ref="AL75">_xlfn.IFNA(_xlfn.IFS(AND($T75=1,X75=1),"Same",AND($T75=1,X75&lt;&gt;1),"Diff",AND($T75&lt;&gt;1,X75=1),"Diff"),"")</f>
        <v>Diff</v>
      </c>
      <c r="AM75" s="35" t="str">
        <f t="array" ref="AM75">_xlfn.IFNA(_xlfn.IFS(AND($U75=1,Y75=1),"Same",AND($U75=1,Y75&lt;&gt;1),"Diff",AND($U75&lt;&gt;1,Y75=1),"Diff"),"")</f>
        <v>Diff</v>
      </c>
      <c r="AN75" s="35" t="str">
        <f t="array" ref="AN75">_xlfn.IFNA(_xlfn.IFS(AND($V75=1,Z75=1),"Same",AND($V75=1,Z75&lt;&gt;1),"Diff",AND($V75&lt;&gt;1,Z75=1),"Diff"),"")</f>
        <v/>
      </c>
      <c r="AP75" s="29" t="str">
        <f t="array" ref="AP75">_xlfn.IFNA(_xlfn.IFS(AND(S75=1,W75&lt;&gt;1),"Removed",AND(S75&lt;&gt;1,W75=1),"Added"),"")</f>
        <v/>
      </c>
      <c r="AQ75" s="29" t="str">
        <f t="array" ref="AQ75">_xlfn.IFNA(_xlfn.IFS(AND(T75=1,X75&lt;&gt;1),"Removed",AND(T75&lt;&gt;1,X75=1),"Added"),"")</f>
        <v>Added</v>
      </c>
      <c r="AR75" s="29" t="str">
        <f t="array" ref="AR75">_xlfn.IFNA(_xlfn.IFS(AND(U75=1,Y75&lt;&gt;1),"Removed",AND(U75&lt;&gt;1,Y75=1),"Added"),"")</f>
        <v>Removed</v>
      </c>
      <c r="AS75" s="29" t="str">
        <f t="array" ref="AS75">_xlfn.IFNA(_xlfn.IFS(AND(V75=1,Z75&lt;&gt;1),"Removed",AND(V75&lt;&gt;1,Z75=1),"Added"),"")</f>
        <v/>
      </c>
      <c r="AU75" s="29">
        <f t="shared" si="31"/>
        <v>1</v>
      </c>
      <c r="AW75" s="29">
        <f t="array" ref="AW75">_xlfn.IFS($B75=0,0,MAX(B75)=MAX($B75,$E75,$H75,$K75,$M75),1,MAX($B75)&lt;MAX($B75,$E75,$H75,$K75,$M75),2)</f>
        <v>2</v>
      </c>
      <c r="AX75" s="29">
        <f t="array" ref="AX75">_xlfn.IFS(E75=0,0,MAX(E75)=MAX($B75,$E75,$H75,$K75,$M75),1,MAX(E75)&lt;MAX($B75,$E75,$H75,$K75,$M75),2)</f>
        <v>1</v>
      </c>
      <c r="AY75" s="29">
        <f t="array" ref="AY75">_xlfn.IFS(SUM(H75,K75)=0,0,MAX(H75,K75)=MAX($B75,$E75,$H75,$K75,$M75),1,MAX(H75,K75)&lt;MAX($B75,$E75,$H75,$K75,$M75),2)</f>
        <v>2</v>
      </c>
      <c r="AZ75" s="29">
        <f t="array" ref="AZ75">_xlfn.IFS(M75=0,0,MAX(M75)=MAX($B75,$E75,$H75,$K75,$M75),1,MAX(M75)&lt;MAX($B75,$E75,$H75,$K75,$M75),2)</f>
        <v>2</v>
      </c>
      <c r="BB75" s="29" t="str">
        <f t="shared" si="32"/>
        <v/>
      </c>
      <c r="BC75" s="29" t="str">
        <f t="shared" si="33"/>
        <v/>
      </c>
      <c r="BD75" s="29" t="str">
        <f t="shared" si="34"/>
        <v/>
      </c>
      <c r="BE75" s="29" t="str">
        <f t="shared" si="35"/>
        <v/>
      </c>
    </row>
    <row r="76" spans="1:57" s="29" customFormat="1" x14ac:dyDescent="0.2">
      <c r="A76" s="35" t="s">
        <v>135</v>
      </c>
      <c r="B76" s="7">
        <v>48.182873020018782</v>
      </c>
      <c r="C76" s="8">
        <v>98.806654723991855</v>
      </c>
      <c r="D76" s="8">
        <v>65.690865592336252</v>
      </c>
      <c r="E76" s="8">
        <v>85.71586650581375</v>
      </c>
      <c r="F76" s="8">
        <v>97.367782491890182</v>
      </c>
      <c r="G76" s="8">
        <v>98.856910060300791</v>
      </c>
      <c r="H76" s="8">
        <v>61.97526788686541</v>
      </c>
      <c r="I76" s="8">
        <v>61.701659580243124</v>
      </c>
      <c r="J76" s="8">
        <v>45.032026941161945</v>
      </c>
      <c r="K76" s="8">
        <v>33.536387374536424</v>
      </c>
      <c r="L76" s="8">
        <v>58.19201352314699</v>
      </c>
      <c r="M76" s="8">
        <v>52.877965805977432</v>
      </c>
      <c r="N76" s="34"/>
      <c r="O76" s="69" t="str">
        <f>VLOOKUP($A76,GtoPdb!$A:$BB,MATCH(O$1,GtoPdb!$A$1:$BB$1,0),FALSE)</f>
        <v>nc</v>
      </c>
      <c r="P76" s="29" t="str">
        <f>VLOOKUP($A76,GtoPdb!$A:$BB,MATCH(P$1,GtoPdb!$A$1:$BB$1,0),FALSE)</f>
        <v>nc</v>
      </c>
      <c r="Q76" s="29" t="str">
        <f>VLOOKUP($A76,GtoPdb!$A:$BB,MATCH(Q$1,GtoPdb!$A$1:$BB$1,0),FALSE)</f>
        <v>c</v>
      </c>
      <c r="R76" s="29" t="str">
        <f>VLOOKUP($A76,GtoPdb!$A:$BB,MATCH(R$1,GtoPdb!$A$1:$BB$1,0),FALSE)</f>
        <v>nc</v>
      </c>
      <c r="S76" s="69">
        <f>VLOOKUP($A76,GtoPdb!$A:$BB,MATCH(S$1,GtoPdb!$A$1:$BB$1,0),FALSE)</f>
        <v>0</v>
      </c>
      <c r="T76" s="29">
        <f>VLOOKUP($A76,GtoPdb!$A:$BB,MATCH(T$1,GtoPdb!$A$1:$BB$1,0),FALSE)</f>
        <v>0</v>
      </c>
      <c r="U76" s="29">
        <f>VLOOKUP($A76,GtoPdb!$A:$BB,MATCH(U$1,GtoPdb!$A$1:$BB$1,0),FALSE)</f>
        <v>1</v>
      </c>
      <c r="V76" s="29">
        <f>VLOOKUP($A76,GtoPdb!$A:$BB,MATCH(V$1,GtoPdb!$A$1:$BB$1,0),FALSE)</f>
        <v>0</v>
      </c>
      <c r="W76" s="69">
        <f t="array" ref="W76">_xlfn.IFS($B76=0,0,MAX(B76)=MAX($B76:$M76),1,MAX(B76)&lt;MAX($B76:$M76),2)</f>
        <v>2</v>
      </c>
      <c r="X76" s="29">
        <f t="array" ref="X76">_xlfn.IFS(SUM($C76:$G76)=0,0,MAX(C76:G76)=MAX($B76:$M76),1,MAX(C76:G76)&lt;MAX($B76:$M76),2)</f>
        <v>1</v>
      </c>
      <c r="Y76" s="29">
        <f t="array" ref="Y76">_xlfn.IFS(SUM($H76:$K76)=0,0,MAX(H76:K76)=MAX($B76:$M76),1,MAX(H76:K76)&lt;MAX($B76:$M76),2)</f>
        <v>2</v>
      </c>
      <c r="Z76" s="29">
        <f t="array" ref="Z76">_xlfn.IFS(SUM($L76:$M76)=0,0,MAX(L76:M76)=MAX($B76:$M76),1,MAX(L76:M76)&lt;MAX($B76:$M76),2)</f>
        <v>2</v>
      </c>
      <c r="AA76" s="35" t="str">
        <f t="shared" si="23"/>
        <v>Diff</v>
      </c>
      <c r="AB76" s="35" t="str">
        <f t="shared" si="24"/>
        <v>Diff</v>
      </c>
      <c r="AC76" s="35" t="str">
        <f t="shared" si="25"/>
        <v>Diff</v>
      </c>
      <c r="AD76" s="35" t="str">
        <f t="shared" si="26"/>
        <v>Diff</v>
      </c>
      <c r="AF76" s="35" t="str">
        <f t="shared" si="27"/>
        <v/>
      </c>
      <c r="AG76" s="35" t="str">
        <f t="shared" si="28"/>
        <v/>
      </c>
      <c r="AH76" s="35" t="str">
        <f t="shared" si="29"/>
        <v/>
      </c>
      <c r="AI76" s="35" t="str">
        <f t="shared" si="30"/>
        <v/>
      </c>
      <c r="AJ76" s="35"/>
      <c r="AK76" s="35" t="str">
        <f t="array" ref="AK76">_xlfn.IFNA(_xlfn.IFS(AND($S76=1,W76=1),"Same",AND($S76=1,W76&lt;&gt;1),"Diff",AND($S76&lt;&gt;1,W76=1),"Diff"),"")</f>
        <v/>
      </c>
      <c r="AL76" s="35" t="str">
        <f t="array" ref="AL76">_xlfn.IFNA(_xlfn.IFS(AND($T76=1,X76=1),"Same",AND($T76=1,X76&lt;&gt;1),"Diff",AND($T76&lt;&gt;1,X76=1),"Diff"),"")</f>
        <v>Diff</v>
      </c>
      <c r="AM76" s="35" t="str">
        <f t="array" ref="AM76">_xlfn.IFNA(_xlfn.IFS(AND($U76=1,Y76=1),"Same",AND($U76=1,Y76&lt;&gt;1),"Diff",AND($U76&lt;&gt;1,Y76=1),"Diff"),"")</f>
        <v>Diff</v>
      </c>
      <c r="AN76" s="35" t="str">
        <f t="array" ref="AN76">_xlfn.IFNA(_xlfn.IFS(AND($V76=1,Z76=1),"Same",AND($V76=1,Z76&lt;&gt;1),"Diff",AND($V76&lt;&gt;1,Z76=1),"Diff"),"")</f>
        <v/>
      </c>
      <c r="AP76" s="29" t="str">
        <f t="array" ref="AP76">_xlfn.IFNA(_xlfn.IFS(AND(S76=1,W76&lt;&gt;1),"Removed",AND(S76&lt;&gt;1,W76=1),"Added"),"")</f>
        <v/>
      </c>
      <c r="AQ76" s="29" t="str">
        <f t="array" ref="AQ76">_xlfn.IFNA(_xlfn.IFS(AND(T76=1,X76&lt;&gt;1),"Removed",AND(T76&lt;&gt;1,X76=1),"Added"),"")</f>
        <v>Added</v>
      </c>
      <c r="AR76" s="29" t="str">
        <f t="array" ref="AR76">_xlfn.IFNA(_xlfn.IFS(AND(U76=1,Y76&lt;&gt;1),"Removed",AND(U76&lt;&gt;1,Y76=1),"Added"),"")</f>
        <v>Removed</v>
      </c>
      <c r="AS76" s="29" t="str">
        <f t="array" ref="AS76">_xlfn.IFNA(_xlfn.IFS(AND(V76=1,Z76&lt;&gt;1),"Removed",AND(V76&lt;&gt;1,Z76=1),"Added"),"")</f>
        <v/>
      </c>
      <c r="AU76" s="29">
        <f t="shared" si="31"/>
        <v>1</v>
      </c>
      <c r="AW76" s="29">
        <f t="array" ref="AW76">_xlfn.IFS($B76=0,0,MAX(B76)=MAX($B76,$E76,$H76,$K76,$M76),1,MAX($B76)&lt;MAX($B76,$E76,$H76,$K76,$M76),2)</f>
        <v>2</v>
      </c>
      <c r="AX76" s="29">
        <f t="array" ref="AX76">_xlfn.IFS(E76=0,0,MAX(E76)=MAX($B76,$E76,$H76,$K76,$M76),1,MAX(E76)&lt;MAX($B76,$E76,$H76,$K76,$M76),2)</f>
        <v>1</v>
      </c>
      <c r="AY76" s="29">
        <f t="array" ref="AY76">_xlfn.IFS(SUM(H76,K76)=0,0,MAX(H76,K76)=MAX($B76,$E76,$H76,$K76,$M76),1,MAX(H76,K76)&lt;MAX($B76,$E76,$H76,$K76,$M76),2)</f>
        <v>2</v>
      </c>
      <c r="AZ76" s="29">
        <f t="array" ref="AZ76">_xlfn.IFS(M76=0,0,MAX(M76)=MAX($B76,$E76,$H76,$K76,$M76),1,MAX(M76)&lt;MAX($B76,$E76,$H76,$K76,$M76),2)</f>
        <v>2</v>
      </c>
      <c r="BB76" s="29" t="str">
        <f t="shared" si="32"/>
        <v/>
      </c>
      <c r="BC76" s="29" t="str">
        <f t="shared" si="33"/>
        <v/>
      </c>
      <c r="BD76" s="29" t="str">
        <f t="shared" si="34"/>
        <v/>
      </c>
      <c r="BE76" s="29" t="str">
        <f t="shared" si="35"/>
        <v/>
      </c>
    </row>
    <row r="77" spans="1:57" s="29" customFormat="1" x14ac:dyDescent="0.2">
      <c r="A77" s="35" t="s">
        <v>191</v>
      </c>
      <c r="B77" s="7">
        <v>0</v>
      </c>
      <c r="C77" s="8">
        <v>5.2121731043405033</v>
      </c>
      <c r="D77" s="8">
        <v>2.6001367070711106</v>
      </c>
      <c r="E77" s="8">
        <v>21.81432831090337</v>
      </c>
      <c r="F77" s="8">
        <v>9.8315111453444999</v>
      </c>
      <c r="G77" s="8">
        <v>25.399006740790682</v>
      </c>
      <c r="H77" s="8">
        <v>2.7040323208963768</v>
      </c>
      <c r="I77" s="8">
        <v>1.8859475034696482</v>
      </c>
      <c r="J77" s="8">
        <v>1.6909184736407648</v>
      </c>
      <c r="K77" s="8">
        <v>17.312202582435361</v>
      </c>
      <c r="L77" s="8">
        <v>0</v>
      </c>
      <c r="M77" s="8">
        <v>0</v>
      </c>
      <c r="N77" s="34"/>
      <c r="O77" s="69" t="str">
        <f>VLOOKUP($A77,GtoPdb!$A:$BB,MATCH(O$1,GtoPdb!$A$1:$BB$1,0),FALSE)</f>
        <v>nc</v>
      </c>
      <c r="P77" s="29" t="str">
        <f>VLOOKUP($A77,GtoPdb!$A:$BB,MATCH(P$1,GtoPdb!$A$1:$BB$1,0),FALSE)</f>
        <v>c</v>
      </c>
      <c r="Q77" s="29" t="str">
        <f>VLOOKUP($A77,GtoPdb!$A:$BB,MATCH(Q$1,GtoPdb!$A$1:$BB$1,0),FALSE)</f>
        <v>c</v>
      </c>
      <c r="R77" s="29" t="str">
        <f>VLOOKUP($A77,GtoPdb!$A:$BB,MATCH(R$1,GtoPdb!$A$1:$BB$1,0),FALSE)</f>
        <v>c</v>
      </c>
      <c r="S77" s="69">
        <f>VLOOKUP($A77,GtoPdb!$A:$BB,MATCH(S$1,GtoPdb!$A$1:$BB$1,0),FALSE)</f>
        <v>0</v>
      </c>
      <c r="T77" s="29">
        <f>VLOOKUP($A77,GtoPdb!$A:$BB,MATCH(T$1,GtoPdb!$A$1:$BB$1,0),FALSE)</f>
        <v>2</v>
      </c>
      <c r="U77" s="29">
        <f>VLOOKUP($A77,GtoPdb!$A:$BB,MATCH(U$1,GtoPdb!$A$1:$BB$1,0),FALSE)</f>
        <v>1</v>
      </c>
      <c r="V77" s="29">
        <f>VLOOKUP($A77,GtoPdb!$A:$BB,MATCH(V$1,GtoPdb!$A$1:$BB$1,0),FALSE)</f>
        <v>2</v>
      </c>
      <c r="W77" s="69">
        <f t="array" ref="W77">_xlfn.IFS($B77=0,0,MAX(B77)=MAX($B77:$M77),1,MAX(B77)&lt;MAX($B77:$M77),2)</f>
        <v>0</v>
      </c>
      <c r="X77" s="29">
        <f t="array" ref="X77">_xlfn.IFS(SUM($C77:$G77)=0,0,MAX(C77:G77)=MAX($B77:$M77),1,MAX(C77:G77)&lt;MAX($B77:$M77),2)</f>
        <v>1</v>
      </c>
      <c r="Y77" s="29">
        <f t="array" ref="Y77">_xlfn.IFS(SUM($H77:$K77)=0,0,MAX(H77:K77)=MAX($B77:$M77),1,MAX(H77:K77)&lt;MAX($B77:$M77),2)</f>
        <v>2</v>
      </c>
      <c r="Z77" s="29">
        <f t="array" ref="Z77">_xlfn.IFS(SUM($L77:$M77)=0,0,MAX(L77:M77)=MAX($B77:$M77),1,MAX(L77:M77)&lt;MAX($B77:$M77),2)</f>
        <v>0</v>
      </c>
      <c r="AA77" s="35" t="str">
        <f t="shared" si="23"/>
        <v>Same</v>
      </c>
      <c r="AB77" s="35" t="str">
        <f t="shared" si="24"/>
        <v>Diff</v>
      </c>
      <c r="AC77" s="35" t="str">
        <f t="shared" si="25"/>
        <v>Diff</v>
      </c>
      <c r="AD77" s="35" t="str">
        <f t="shared" si="26"/>
        <v>Diff</v>
      </c>
      <c r="AF77" s="35" t="str">
        <f t="shared" si="27"/>
        <v/>
      </c>
      <c r="AG77" s="35" t="str">
        <f t="shared" si="28"/>
        <v/>
      </c>
      <c r="AH77" s="35" t="str">
        <f t="shared" si="29"/>
        <v/>
      </c>
      <c r="AI77" s="35">
        <f t="shared" si="30"/>
        <v>2</v>
      </c>
      <c r="AJ77" s="35"/>
      <c r="AK77" s="35" t="str">
        <f t="array" ref="AK77">_xlfn.IFNA(_xlfn.IFS(AND($S77=1,W77=1),"Same",AND($S77=1,W77&lt;&gt;1),"Diff",AND($S77&lt;&gt;1,W77=1),"Diff"),"")</f>
        <v/>
      </c>
      <c r="AL77" s="35" t="str">
        <f t="array" ref="AL77">_xlfn.IFNA(_xlfn.IFS(AND($T77=1,X77=1),"Same",AND($T77=1,X77&lt;&gt;1),"Diff",AND($T77&lt;&gt;1,X77=1),"Diff"),"")</f>
        <v>Diff</v>
      </c>
      <c r="AM77" s="35" t="str">
        <f t="array" ref="AM77">_xlfn.IFNA(_xlfn.IFS(AND($U77=1,Y77=1),"Same",AND($U77=1,Y77&lt;&gt;1),"Diff",AND($U77&lt;&gt;1,Y77=1),"Diff"),"")</f>
        <v>Diff</v>
      </c>
      <c r="AN77" s="35" t="str">
        <f t="array" ref="AN77">_xlfn.IFNA(_xlfn.IFS(AND($V77=1,Z77=1),"Same",AND($V77=1,Z77&lt;&gt;1),"Diff",AND($V77&lt;&gt;1,Z77=1),"Diff"),"")</f>
        <v/>
      </c>
      <c r="AP77" s="29" t="str">
        <f t="array" ref="AP77">_xlfn.IFNA(_xlfn.IFS(AND(S77=1,W77&lt;&gt;1),"Removed",AND(S77&lt;&gt;1,W77=1),"Added"),"")</f>
        <v/>
      </c>
      <c r="AQ77" s="29" t="str">
        <f t="array" ref="AQ77">_xlfn.IFNA(_xlfn.IFS(AND(T77=1,X77&lt;&gt;1),"Removed",AND(T77&lt;&gt;1,X77=1),"Added"),"")</f>
        <v>Added</v>
      </c>
      <c r="AR77" s="29" t="str">
        <f t="array" ref="AR77">_xlfn.IFNA(_xlfn.IFS(AND(U77=1,Y77&lt;&gt;1),"Removed",AND(U77&lt;&gt;1,Y77=1),"Added"),"")</f>
        <v>Removed</v>
      </c>
      <c r="AS77" s="29" t="str">
        <f t="array" ref="AS77">_xlfn.IFNA(_xlfn.IFS(AND(V77=1,Z77&lt;&gt;1),"Removed",AND(V77&lt;&gt;1,Z77=1),"Added"),"")</f>
        <v/>
      </c>
      <c r="AU77" s="29">
        <f t="shared" si="31"/>
        <v>1</v>
      </c>
      <c r="AW77" s="29">
        <f t="array" ref="AW77">_xlfn.IFS($B77=0,0,MAX(B77)=MAX($B77,$E77,$H77,$K77,$M77),1,MAX($B77)&lt;MAX($B77,$E77,$H77,$K77,$M77),2)</f>
        <v>0</v>
      </c>
      <c r="AX77" s="29">
        <f t="array" ref="AX77">_xlfn.IFS(E77=0,0,MAX(E77)=MAX($B77,$E77,$H77,$K77,$M77),1,MAX(E77)&lt;MAX($B77,$E77,$H77,$K77,$M77),2)</f>
        <v>1</v>
      </c>
      <c r="AY77" s="29">
        <f t="array" ref="AY77">_xlfn.IFS(SUM(H77,K77)=0,0,MAX(H77,K77)=MAX($B77,$E77,$H77,$K77,$M77),1,MAX(H77,K77)&lt;MAX($B77,$E77,$H77,$K77,$M77),2)</f>
        <v>2</v>
      </c>
      <c r="AZ77" s="29">
        <f t="array" ref="AZ77">_xlfn.IFS(M77=0,0,MAX(M77)=MAX($B77,$E77,$H77,$K77,$M77),1,MAX(M77)&lt;MAX($B77,$E77,$H77,$K77,$M77),2)</f>
        <v>0</v>
      </c>
      <c r="BB77" s="29" t="str">
        <f t="shared" si="32"/>
        <v/>
      </c>
      <c r="BC77" s="29" t="str">
        <f t="shared" si="33"/>
        <v/>
      </c>
      <c r="BD77" s="29" t="str">
        <f t="shared" si="34"/>
        <v/>
      </c>
      <c r="BE77" s="29" t="str">
        <f t="shared" si="35"/>
        <v/>
      </c>
    </row>
    <row r="78" spans="1:57" s="29" customFormat="1" x14ac:dyDescent="0.2">
      <c r="A78" s="35" t="s">
        <v>91</v>
      </c>
      <c r="B78" s="7">
        <v>0</v>
      </c>
      <c r="C78" s="8">
        <v>26.120591641092908</v>
      </c>
      <c r="D78" s="8">
        <v>10.435365791013931</v>
      </c>
      <c r="E78" s="8">
        <v>35.366196312952439</v>
      </c>
      <c r="F78" s="8">
        <v>38.433907503709136</v>
      </c>
      <c r="G78" s="8">
        <v>0</v>
      </c>
      <c r="H78" s="8">
        <v>13.753039897591929</v>
      </c>
      <c r="I78" s="8">
        <v>14.589007609570604</v>
      </c>
      <c r="J78" s="8">
        <v>21.353712896311098</v>
      </c>
      <c r="K78" s="8">
        <v>2.1700589277487112</v>
      </c>
      <c r="L78" s="8">
        <v>0</v>
      </c>
      <c r="M78" s="8">
        <v>15.695702183711955</v>
      </c>
      <c r="N78" s="34"/>
      <c r="O78" s="69" t="str">
        <f>VLOOKUP($A78,GtoPdb!$A:$BB,MATCH(O$1,GtoPdb!$A$1:$BB$1,0),FALSE)</f>
        <v>c</v>
      </c>
      <c r="P78" s="29" t="str">
        <f>VLOOKUP($A78,GtoPdb!$A:$BB,MATCH(P$1,GtoPdb!$A$1:$BB$1,0),FALSE)</f>
        <v>nc</v>
      </c>
      <c r="Q78" s="29" t="str">
        <f>VLOOKUP($A78,GtoPdb!$A:$BB,MATCH(Q$1,GtoPdb!$A$1:$BB$1,0),FALSE)</f>
        <v>c</v>
      </c>
      <c r="R78" s="29" t="str">
        <f>VLOOKUP($A78,GtoPdb!$A:$BB,MATCH(R$1,GtoPdb!$A$1:$BB$1,0),FALSE)</f>
        <v>c</v>
      </c>
      <c r="S78" s="69">
        <f>VLOOKUP($A78,GtoPdb!$A:$BB,MATCH(S$1,GtoPdb!$A$1:$BB$1,0),FALSE)</f>
        <v>2</v>
      </c>
      <c r="T78" s="29">
        <f>VLOOKUP($A78,GtoPdb!$A:$BB,MATCH(T$1,GtoPdb!$A$1:$BB$1,0),FALSE)</f>
        <v>0</v>
      </c>
      <c r="U78" s="29">
        <f>VLOOKUP($A78,GtoPdb!$A:$BB,MATCH(U$1,GtoPdb!$A$1:$BB$1,0),FALSE)</f>
        <v>1</v>
      </c>
      <c r="V78" s="29">
        <f>VLOOKUP($A78,GtoPdb!$A:$BB,MATCH(V$1,GtoPdb!$A$1:$BB$1,0),FALSE)</f>
        <v>2</v>
      </c>
      <c r="W78" s="69">
        <f t="array" ref="W78">_xlfn.IFS($B78=0,0,MAX(B78)=MAX($B78:$M78),1,MAX(B78)&lt;MAX($B78:$M78),2)</f>
        <v>0</v>
      </c>
      <c r="X78" s="29">
        <f t="array" ref="X78">_xlfn.IFS(SUM($C78:$G78)=0,0,MAX(C78:G78)=MAX($B78:$M78),1,MAX(C78:G78)&lt;MAX($B78:$M78),2)</f>
        <v>1</v>
      </c>
      <c r="Y78" s="29">
        <f t="array" ref="Y78">_xlfn.IFS(SUM($H78:$K78)=0,0,MAX(H78:K78)=MAX($B78:$M78),1,MAX(H78:K78)&lt;MAX($B78:$M78),2)</f>
        <v>2</v>
      </c>
      <c r="Z78" s="29">
        <f t="array" ref="Z78">_xlfn.IFS(SUM($L78:$M78)=0,0,MAX(L78:M78)=MAX($B78:$M78),1,MAX(L78:M78)&lt;MAX($B78:$M78),2)</f>
        <v>2</v>
      </c>
      <c r="AA78" s="35" t="str">
        <f t="shared" si="23"/>
        <v>Diff</v>
      </c>
      <c r="AB78" s="35" t="str">
        <f t="shared" si="24"/>
        <v>Diff</v>
      </c>
      <c r="AC78" s="35" t="str">
        <f t="shared" si="25"/>
        <v>Diff</v>
      </c>
      <c r="AD78" s="35" t="str">
        <f t="shared" si="26"/>
        <v>Same</v>
      </c>
      <c r="AF78" s="35">
        <f t="shared" si="27"/>
        <v>2</v>
      </c>
      <c r="AG78" s="35" t="str">
        <f t="shared" si="28"/>
        <v/>
      </c>
      <c r="AH78" s="35" t="str">
        <f t="shared" si="29"/>
        <v/>
      </c>
      <c r="AI78" s="35" t="str">
        <f t="shared" si="30"/>
        <v/>
      </c>
      <c r="AJ78" s="35"/>
      <c r="AK78" s="35" t="str">
        <f t="array" ref="AK78">_xlfn.IFNA(_xlfn.IFS(AND($S78=1,W78=1),"Same",AND($S78=1,W78&lt;&gt;1),"Diff",AND($S78&lt;&gt;1,W78=1),"Diff"),"")</f>
        <v/>
      </c>
      <c r="AL78" s="35" t="str">
        <f t="array" ref="AL78">_xlfn.IFNA(_xlfn.IFS(AND($T78=1,X78=1),"Same",AND($T78=1,X78&lt;&gt;1),"Diff",AND($T78&lt;&gt;1,X78=1),"Diff"),"")</f>
        <v>Diff</v>
      </c>
      <c r="AM78" s="35" t="str">
        <f t="array" ref="AM78">_xlfn.IFNA(_xlfn.IFS(AND($U78=1,Y78=1),"Same",AND($U78=1,Y78&lt;&gt;1),"Diff",AND($U78&lt;&gt;1,Y78=1),"Diff"),"")</f>
        <v>Diff</v>
      </c>
      <c r="AN78" s="35" t="str">
        <f t="array" ref="AN78">_xlfn.IFNA(_xlfn.IFS(AND($V78=1,Z78=1),"Same",AND($V78=1,Z78&lt;&gt;1),"Diff",AND($V78&lt;&gt;1,Z78=1),"Diff"),"")</f>
        <v/>
      </c>
      <c r="AP78" s="29" t="str">
        <f t="array" ref="AP78">_xlfn.IFNA(_xlfn.IFS(AND(S78=1,W78&lt;&gt;1),"Removed",AND(S78&lt;&gt;1,W78=1),"Added"),"")</f>
        <v/>
      </c>
      <c r="AQ78" s="29" t="str">
        <f t="array" ref="AQ78">_xlfn.IFNA(_xlfn.IFS(AND(T78=1,X78&lt;&gt;1),"Removed",AND(T78&lt;&gt;1,X78=1),"Added"),"")</f>
        <v>Added</v>
      </c>
      <c r="AR78" s="29" t="str">
        <f t="array" ref="AR78">_xlfn.IFNA(_xlfn.IFS(AND(U78=1,Y78&lt;&gt;1),"Removed",AND(U78&lt;&gt;1,Y78=1),"Added"),"")</f>
        <v>Removed</v>
      </c>
      <c r="AS78" s="29" t="str">
        <f t="array" ref="AS78">_xlfn.IFNA(_xlfn.IFS(AND(V78=1,Z78&lt;&gt;1),"Removed",AND(V78&lt;&gt;1,Z78=1),"Added"),"")</f>
        <v/>
      </c>
      <c r="AU78" s="29">
        <f t="shared" si="31"/>
        <v>1</v>
      </c>
      <c r="AW78" s="29">
        <f t="array" ref="AW78">_xlfn.IFS($B78=0,0,MAX(B78)=MAX($B78,$E78,$H78,$K78,$M78),1,MAX($B78)&lt;MAX($B78,$E78,$H78,$K78,$M78),2)</f>
        <v>0</v>
      </c>
      <c r="AX78" s="29">
        <f t="array" ref="AX78">_xlfn.IFS(E78=0,0,MAX(E78)=MAX($B78,$E78,$H78,$K78,$M78),1,MAX(E78)&lt;MAX($B78,$E78,$H78,$K78,$M78),2)</f>
        <v>1</v>
      </c>
      <c r="AY78" s="29">
        <f t="array" ref="AY78">_xlfn.IFS(SUM(H78,K78)=0,0,MAX(H78,K78)=MAX($B78,$E78,$H78,$K78,$M78),1,MAX(H78,K78)&lt;MAX($B78,$E78,$H78,$K78,$M78),2)</f>
        <v>2</v>
      </c>
      <c r="AZ78" s="29">
        <f t="array" ref="AZ78">_xlfn.IFS(M78=0,0,MAX(M78)=MAX($B78,$E78,$H78,$K78,$M78),1,MAX(M78)&lt;MAX($B78,$E78,$H78,$K78,$M78),2)</f>
        <v>2</v>
      </c>
      <c r="BB78" s="29" t="str">
        <f t="shared" si="32"/>
        <v/>
      </c>
      <c r="BC78" s="29" t="str">
        <f t="shared" si="33"/>
        <v/>
      </c>
      <c r="BD78" s="29" t="str">
        <f t="shared" si="34"/>
        <v/>
      </c>
      <c r="BE78" s="29" t="str">
        <f t="shared" si="35"/>
        <v/>
      </c>
    </row>
    <row r="79" spans="1:57" s="29" customFormat="1" x14ac:dyDescent="0.2">
      <c r="A79" s="35" t="s">
        <v>22</v>
      </c>
      <c r="B79" s="7">
        <v>0</v>
      </c>
      <c r="C79" s="8">
        <v>42.413667858929621</v>
      </c>
      <c r="D79" s="8">
        <v>36.76688059841382</v>
      </c>
      <c r="E79" s="8">
        <v>59.727682541622492</v>
      </c>
      <c r="F79" s="8">
        <v>97.562934325017778</v>
      </c>
      <c r="G79" s="8">
        <v>67.789866540429983</v>
      </c>
      <c r="H79" s="8">
        <v>0</v>
      </c>
      <c r="I79" s="8">
        <v>0</v>
      </c>
      <c r="J79" s="8">
        <v>0</v>
      </c>
      <c r="K79" s="8">
        <v>61.053847201214865</v>
      </c>
      <c r="L79" s="8">
        <v>82.353567356569656</v>
      </c>
      <c r="M79" s="8">
        <v>43.757237238231248</v>
      </c>
      <c r="N79" s="34"/>
      <c r="O79" s="69" t="str">
        <f>VLOOKUP($A79,GtoPdb!$A:$BB,MATCH(O$1,GtoPdb!$A$1:$BB$1,0),FALSE)</f>
        <v>nc</v>
      </c>
      <c r="P79" s="29" t="str">
        <f>VLOOKUP($A79,GtoPdb!$A:$BB,MATCH(P$1,GtoPdb!$A$1:$BB$1,0),FALSE)</f>
        <v>c</v>
      </c>
      <c r="Q79" s="29" t="str">
        <f>VLOOKUP($A79,GtoPdb!$A:$BB,MATCH(Q$1,GtoPdb!$A$1:$BB$1,0),FALSE)</f>
        <v>c</v>
      </c>
      <c r="R79" s="29" t="str">
        <f>VLOOKUP($A79,GtoPdb!$A:$BB,MATCH(R$1,GtoPdb!$A$1:$BB$1,0),FALSE)</f>
        <v>nc</v>
      </c>
      <c r="S79" s="69">
        <f>VLOOKUP($A79,GtoPdb!$A:$BB,MATCH(S$1,GtoPdb!$A$1:$BB$1,0),FALSE)</f>
        <v>0</v>
      </c>
      <c r="T79" s="29">
        <f>VLOOKUP($A79,GtoPdb!$A:$BB,MATCH(T$1,GtoPdb!$A$1:$BB$1,0),FALSE)</f>
        <v>2</v>
      </c>
      <c r="U79" s="29">
        <f>VLOOKUP($A79,GtoPdb!$A:$BB,MATCH(U$1,GtoPdb!$A$1:$BB$1,0),FALSE)</f>
        <v>1</v>
      </c>
      <c r="V79" s="29">
        <f>VLOOKUP($A79,GtoPdb!$A:$BB,MATCH(V$1,GtoPdb!$A$1:$BB$1,0),FALSE)</f>
        <v>0</v>
      </c>
      <c r="W79" s="69">
        <f t="array" ref="W79">_xlfn.IFS($B79=0,0,MAX(B79)=MAX($B79:$M79),1,MAX(B79)&lt;MAX($B79:$M79),2)</f>
        <v>0</v>
      </c>
      <c r="X79" s="29">
        <f t="array" ref="X79">_xlfn.IFS(SUM($C79:$G79)=0,0,MAX(C79:G79)=MAX($B79:$M79),1,MAX(C79:G79)&lt;MAX($B79:$M79),2)</f>
        <v>1</v>
      </c>
      <c r="Y79" s="29">
        <f t="array" ref="Y79">_xlfn.IFS(SUM($H79:$K79)=0,0,MAX(H79:K79)=MAX($B79:$M79),1,MAX(H79:K79)&lt;MAX($B79:$M79),2)</f>
        <v>2</v>
      </c>
      <c r="Z79" s="29">
        <f t="array" ref="Z79">_xlfn.IFS(SUM($L79:$M79)=0,0,MAX(L79:M79)=MAX($B79:$M79),1,MAX(L79:M79)&lt;MAX($B79:$M79),2)</f>
        <v>2</v>
      </c>
      <c r="AA79" s="35" t="str">
        <f t="shared" si="23"/>
        <v>Same</v>
      </c>
      <c r="AB79" s="35" t="str">
        <f t="shared" si="24"/>
        <v>Diff</v>
      </c>
      <c r="AC79" s="35" t="str">
        <f t="shared" si="25"/>
        <v>Diff</v>
      </c>
      <c r="AD79" s="35" t="str">
        <f t="shared" si="26"/>
        <v>Diff</v>
      </c>
      <c r="AF79" s="35" t="str">
        <f t="shared" si="27"/>
        <v/>
      </c>
      <c r="AG79" s="35" t="str">
        <f t="shared" si="28"/>
        <v/>
      </c>
      <c r="AH79" s="35" t="str">
        <f t="shared" si="29"/>
        <v/>
      </c>
      <c r="AI79" s="35" t="str">
        <f t="shared" si="30"/>
        <v/>
      </c>
      <c r="AJ79" s="35"/>
      <c r="AK79" s="35" t="str">
        <f t="array" ref="AK79">_xlfn.IFNA(_xlfn.IFS(AND($S79=1,W79=1),"Same",AND($S79=1,W79&lt;&gt;1),"Diff",AND($S79&lt;&gt;1,W79=1),"Diff"),"")</f>
        <v/>
      </c>
      <c r="AL79" s="35" t="str">
        <f t="array" ref="AL79">_xlfn.IFNA(_xlfn.IFS(AND($T79=1,X79=1),"Same",AND($T79=1,X79&lt;&gt;1),"Diff",AND($T79&lt;&gt;1,X79=1),"Diff"),"")</f>
        <v>Diff</v>
      </c>
      <c r="AM79" s="35" t="str">
        <f t="array" ref="AM79">_xlfn.IFNA(_xlfn.IFS(AND($U79=1,Y79=1),"Same",AND($U79=1,Y79&lt;&gt;1),"Diff",AND($U79&lt;&gt;1,Y79=1),"Diff"),"")</f>
        <v>Diff</v>
      </c>
      <c r="AN79" s="35" t="str">
        <f t="array" ref="AN79">_xlfn.IFNA(_xlfn.IFS(AND($V79=1,Z79=1),"Same",AND($V79=1,Z79&lt;&gt;1),"Diff",AND($V79&lt;&gt;1,Z79=1),"Diff"),"")</f>
        <v/>
      </c>
      <c r="AP79" s="29" t="str">
        <f t="array" ref="AP79">_xlfn.IFNA(_xlfn.IFS(AND(S79=1,W79&lt;&gt;1),"Removed",AND(S79&lt;&gt;1,W79=1),"Added"),"")</f>
        <v/>
      </c>
      <c r="AQ79" s="29" t="str">
        <f t="array" ref="AQ79">_xlfn.IFNA(_xlfn.IFS(AND(T79=1,X79&lt;&gt;1),"Removed",AND(T79&lt;&gt;1,X79=1),"Added"),"")</f>
        <v>Added</v>
      </c>
      <c r="AR79" s="29" t="str">
        <f t="array" ref="AR79">_xlfn.IFNA(_xlfn.IFS(AND(U79=1,Y79&lt;&gt;1),"Removed",AND(U79&lt;&gt;1,Y79=1),"Added"),"")</f>
        <v>Removed</v>
      </c>
      <c r="AS79" s="29" t="str">
        <f t="array" ref="AS79">_xlfn.IFNA(_xlfn.IFS(AND(V79=1,Z79&lt;&gt;1),"Removed",AND(V79&lt;&gt;1,Z79=1),"Added"),"")</f>
        <v/>
      </c>
      <c r="AU79" s="29">
        <f t="shared" si="31"/>
        <v>1</v>
      </c>
      <c r="AW79" s="29">
        <f t="array" ref="AW79">_xlfn.IFS($B79=0,0,MAX(B79)=MAX($B79,$E79,$H79,$K79,$M79),1,MAX($B79)&lt;MAX($B79,$E79,$H79,$K79,$M79),2)</f>
        <v>0</v>
      </c>
      <c r="AX79" s="29">
        <f t="array" ref="AX79">_xlfn.IFS(E79=0,0,MAX(E79)=MAX($B79,$E79,$H79,$K79,$M79),1,MAX(E79)&lt;MAX($B79,$E79,$H79,$K79,$M79),2)</f>
        <v>2</v>
      </c>
      <c r="AY79" s="29">
        <f t="array" ref="AY79">_xlfn.IFS(SUM(H79,K79)=0,0,MAX(H79,K79)=MAX($B79,$E79,$H79,$K79,$M79),1,MAX(H79,K79)&lt;MAX($B79,$E79,$H79,$K79,$M79),2)</f>
        <v>1</v>
      </c>
      <c r="AZ79" s="29">
        <f t="array" ref="AZ79">_xlfn.IFS(M79=0,0,MAX(M79)=MAX($B79,$E79,$H79,$K79,$M79),1,MAX(M79)&lt;MAX($B79,$E79,$H79,$K79,$M79),2)</f>
        <v>2</v>
      </c>
      <c r="BB79" s="29" t="str">
        <f t="shared" si="32"/>
        <v/>
      </c>
      <c r="BC79" s="29" t="str">
        <f t="shared" si="33"/>
        <v>Diff</v>
      </c>
      <c r="BD79" s="29" t="str">
        <f t="shared" si="34"/>
        <v/>
      </c>
      <c r="BE79" s="29" t="str">
        <f t="shared" si="35"/>
        <v/>
      </c>
    </row>
    <row r="80" spans="1:57" s="29" customFormat="1" x14ac:dyDescent="0.2">
      <c r="A80" s="35" t="s">
        <v>27</v>
      </c>
      <c r="B80" s="7">
        <v>32.968951352157475</v>
      </c>
      <c r="C80" s="8">
        <v>71.149560425296301</v>
      </c>
      <c r="D80" s="8">
        <v>55.926094485826198</v>
      </c>
      <c r="E80" s="8">
        <v>64.527609893782625</v>
      </c>
      <c r="F80" s="8">
        <v>66.776467742675976</v>
      </c>
      <c r="G80" s="8">
        <v>74.568337691329063</v>
      </c>
      <c r="H80" s="8">
        <v>0</v>
      </c>
      <c r="I80" s="8">
        <v>0</v>
      </c>
      <c r="J80" s="8">
        <v>11.721366155666876</v>
      </c>
      <c r="K80" s="8">
        <v>88.592971641995746</v>
      </c>
      <c r="L80" s="8">
        <v>0</v>
      </c>
      <c r="M80" s="8">
        <v>0</v>
      </c>
      <c r="N80" s="34"/>
      <c r="O80" s="69" t="str">
        <f>VLOOKUP($A80,GtoPdb!$A:$BB,MATCH(O$1,GtoPdb!$A$1:$BB$1,0),FALSE)</f>
        <v>c</v>
      </c>
      <c r="P80" s="29" t="str">
        <f>VLOOKUP($A80,GtoPdb!$A:$BB,MATCH(P$1,GtoPdb!$A$1:$BB$1,0),FALSE)</f>
        <v>c</v>
      </c>
      <c r="Q80" s="29" t="str">
        <f>VLOOKUP($A80,GtoPdb!$A:$BB,MATCH(Q$1,GtoPdb!$A$1:$BB$1,0),FALSE)</f>
        <v>c</v>
      </c>
      <c r="R80" s="29" t="str">
        <f>VLOOKUP($A80,GtoPdb!$A:$BB,MATCH(R$1,GtoPdb!$A$1:$BB$1,0),FALSE)</f>
        <v>nc</v>
      </c>
      <c r="S80" s="69">
        <f>VLOOKUP($A80,GtoPdb!$A:$BB,MATCH(S$1,GtoPdb!$A$1:$BB$1,0),FALSE)</f>
        <v>2</v>
      </c>
      <c r="T80" s="29">
        <f>VLOOKUP($A80,GtoPdb!$A:$BB,MATCH(T$1,GtoPdb!$A$1:$BB$1,0),FALSE)</f>
        <v>1</v>
      </c>
      <c r="U80" s="29">
        <f>VLOOKUP($A80,GtoPdb!$A:$BB,MATCH(U$1,GtoPdb!$A$1:$BB$1,0),FALSE)</f>
        <v>2</v>
      </c>
      <c r="V80" s="29">
        <f>VLOOKUP($A80,GtoPdb!$A:$BB,MATCH(V$1,GtoPdb!$A$1:$BB$1,0),FALSE)</f>
        <v>0</v>
      </c>
      <c r="W80" s="69">
        <f t="array" ref="W80">_xlfn.IFS($B80=0,0,MAX(B80)=MAX($B80:$M80),1,MAX(B80)&lt;MAX($B80:$M80),2)</f>
        <v>2</v>
      </c>
      <c r="X80" s="29">
        <f t="array" ref="X80">_xlfn.IFS(SUM($C80:$G80)=0,0,MAX(C80:G80)=MAX($B80:$M80),1,MAX(C80:G80)&lt;MAX($B80:$M80),2)</f>
        <v>2</v>
      </c>
      <c r="Y80" s="29">
        <f t="array" ref="Y80">_xlfn.IFS(SUM($H80:$K80)=0,0,MAX(H80:K80)=MAX($B80:$M80),1,MAX(H80:K80)&lt;MAX($B80:$M80),2)</f>
        <v>1</v>
      </c>
      <c r="Z80" s="29">
        <f t="array" ref="Z80">_xlfn.IFS(SUM($L80:$M80)=0,0,MAX(L80:M80)=MAX($B80:$M80),1,MAX(L80:M80)&lt;MAX($B80:$M80),2)</f>
        <v>0</v>
      </c>
      <c r="AA80" s="35" t="str">
        <f t="shared" si="23"/>
        <v>Same</v>
      </c>
      <c r="AB80" s="35" t="str">
        <f t="shared" si="24"/>
        <v>Diff</v>
      </c>
      <c r="AC80" s="35" t="str">
        <f t="shared" si="25"/>
        <v>Diff</v>
      </c>
      <c r="AD80" s="35" t="str">
        <f t="shared" si="26"/>
        <v>Same</v>
      </c>
      <c r="AF80" s="35" t="str">
        <f t="shared" si="27"/>
        <v/>
      </c>
      <c r="AG80" s="35" t="str">
        <f t="shared" si="28"/>
        <v/>
      </c>
      <c r="AH80" s="35" t="str">
        <f t="shared" si="29"/>
        <v/>
      </c>
      <c r="AI80" s="35" t="str">
        <f t="shared" si="30"/>
        <v/>
      </c>
      <c r="AJ80" s="35"/>
      <c r="AK80" s="35" t="str">
        <f t="array" ref="AK80">_xlfn.IFNA(_xlfn.IFS(AND($S80=1,W80=1),"Same",AND($S80=1,W80&lt;&gt;1),"Diff",AND($S80&lt;&gt;1,W80=1),"Diff"),"")</f>
        <v/>
      </c>
      <c r="AL80" s="35" t="str">
        <f t="array" ref="AL80">_xlfn.IFNA(_xlfn.IFS(AND($T80=1,X80=1),"Same",AND($T80=1,X80&lt;&gt;1),"Diff",AND($T80&lt;&gt;1,X80=1),"Diff"),"")</f>
        <v>Diff</v>
      </c>
      <c r="AM80" s="35" t="str">
        <f t="array" ref="AM80">_xlfn.IFNA(_xlfn.IFS(AND($U80=1,Y80=1),"Same",AND($U80=1,Y80&lt;&gt;1),"Diff",AND($U80&lt;&gt;1,Y80=1),"Diff"),"")</f>
        <v>Diff</v>
      </c>
      <c r="AN80" s="35" t="str">
        <f t="array" ref="AN80">_xlfn.IFNA(_xlfn.IFS(AND($V80=1,Z80=1),"Same",AND($V80=1,Z80&lt;&gt;1),"Diff",AND($V80&lt;&gt;1,Z80=1),"Diff"),"")</f>
        <v/>
      </c>
      <c r="AP80" s="29" t="str">
        <f t="array" ref="AP80">_xlfn.IFNA(_xlfn.IFS(AND(S80=1,W80&lt;&gt;1),"Removed",AND(S80&lt;&gt;1,W80=1),"Added"),"")</f>
        <v/>
      </c>
      <c r="AQ80" s="29" t="str">
        <f t="array" ref="AQ80">_xlfn.IFNA(_xlfn.IFS(AND(T80=1,X80&lt;&gt;1),"Removed",AND(T80&lt;&gt;1,X80=1),"Added"),"")</f>
        <v>Removed</v>
      </c>
      <c r="AR80" s="29" t="str">
        <f t="array" ref="AR80">_xlfn.IFNA(_xlfn.IFS(AND(U80=1,Y80&lt;&gt;1),"Removed",AND(U80&lt;&gt;1,Y80=1),"Added"),"")</f>
        <v>Added</v>
      </c>
      <c r="AS80" s="29" t="str">
        <f t="array" ref="AS80">_xlfn.IFNA(_xlfn.IFS(AND(V80=1,Z80&lt;&gt;1),"Removed",AND(V80&lt;&gt;1,Z80=1),"Added"),"")</f>
        <v/>
      </c>
      <c r="AU80" s="29">
        <f t="shared" si="31"/>
        <v>1</v>
      </c>
      <c r="AW80" s="29">
        <f t="array" ref="AW80">_xlfn.IFS($B80=0,0,MAX(B80)=MAX($B80,$E80,$H80,$K80,$M80),1,MAX($B80)&lt;MAX($B80,$E80,$H80,$K80,$M80),2)</f>
        <v>2</v>
      </c>
      <c r="AX80" s="29">
        <f t="array" ref="AX80">_xlfn.IFS(E80=0,0,MAX(E80)=MAX($B80,$E80,$H80,$K80,$M80),1,MAX(E80)&lt;MAX($B80,$E80,$H80,$K80,$M80),2)</f>
        <v>2</v>
      </c>
      <c r="AY80" s="29">
        <f t="array" ref="AY80">_xlfn.IFS(SUM(H80,K80)=0,0,MAX(H80,K80)=MAX($B80,$E80,$H80,$K80,$M80),1,MAX(H80,K80)&lt;MAX($B80,$E80,$H80,$K80,$M80),2)</f>
        <v>1</v>
      </c>
      <c r="AZ80" s="29">
        <f t="array" ref="AZ80">_xlfn.IFS(M80=0,0,MAX(M80)=MAX($B80,$E80,$H80,$K80,$M80),1,MAX(M80)&lt;MAX($B80,$E80,$H80,$K80,$M80),2)</f>
        <v>0</v>
      </c>
      <c r="BB80" s="29" t="str">
        <f>IF(AND(W80=1,AW80&lt;&gt;1),"Diff","")</f>
        <v/>
      </c>
      <c r="BC80" s="29" t="str">
        <f t="shared" si="33"/>
        <v/>
      </c>
      <c r="BD80" s="29" t="str">
        <f t="shared" si="34"/>
        <v/>
      </c>
      <c r="BE80" s="29" t="str">
        <f t="shared" si="35"/>
        <v/>
      </c>
    </row>
    <row r="81" spans="1:57" s="29" customFormat="1" x14ac:dyDescent="0.2">
      <c r="A81" s="35" t="s">
        <v>14</v>
      </c>
      <c r="B81" s="7">
        <v>0</v>
      </c>
      <c r="C81" s="8">
        <v>67.211952008020063</v>
      </c>
      <c r="D81" s="8">
        <v>54.275136784076452</v>
      </c>
      <c r="E81" s="8">
        <v>57.806122189151658</v>
      </c>
      <c r="F81" s="8">
        <v>66.436022706296001</v>
      </c>
      <c r="G81" s="8">
        <v>54.734558305478458</v>
      </c>
      <c r="H81" s="8">
        <v>0</v>
      </c>
      <c r="I81" s="8">
        <v>0</v>
      </c>
      <c r="J81" s="8">
        <v>14.819845201801385</v>
      </c>
      <c r="K81" s="8">
        <v>74.523585754142829</v>
      </c>
      <c r="L81" s="8">
        <v>0</v>
      </c>
      <c r="M81" s="8">
        <v>0</v>
      </c>
      <c r="N81" s="34"/>
      <c r="O81" s="69" t="str">
        <f>VLOOKUP($A81,GtoPdb!$A:$BB,MATCH(O$1,GtoPdb!$A$1:$BB$1,0),FALSE)</f>
        <v>nc</v>
      </c>
      <c r="P81" s="29" t="str">
        <f>VLOOKUP($A81,GtoPdb!$A:$BB,MATCH(P$1,GtoPdb!$A$1:$BB$1,0),FALSE)</f>
        <v>c</v>
      </c>
      <c r="Q81" s="29" t="str">
        <f>VLOOKUP($A81,GtoPdb!$A:$BB,MATCH(Q$1,GtoPdb!$A$1:$BB$1,0),FALSE)</f>
        <v>nc</v>
      </c>
      <c r="R81" s="29" t="str">
        <f>VLOOKUP($A81,GtoPdb!$A:$BB,MATCH(R$1,GtoPdb!$A$1:$BB$1,0),FALSE)</f>
        <v>nc</v>
      </c>
      <c r="S81" s="69">
        <f>VLOOKUP($A81,GtoPdb!$A:$BB,MATCH(S$1,GtoPdb!$A$1:$BB$1,0),FALSE)</f>
        <v>0</v>
      </c>
      <c r="T81" s="29">
        <f>VLOOKUP($A81,GtoPdb!$A:$BB,MATCH(T$1,GtoPdb!$A$1:$BB$1,0),FALSE)</f>
        <v>1</v>
      </c>
      <c r="U81" s="29">
        <f>VLOOKUP($A81,GtoPdb!$A:$BB,MATCH(U$1,GtoPdb!$A$1:$BB$1,0),FALSE)</f>
        <v>0</v>
      </c>
      <c r="V81" s="29">
        <f>VLOOKUP($A81,GtoPdb!$A:$BB,MATCH(V$1,GtoPdb!$A$1:$BB$1,0),FALSE)</f>
        <v>0</v>
      </c>
      <c r="W81" s="69">
        <f t="array" ref="W81">_xlfn.IFS($B81=0,0,MAX(B81)=MAX($B81:$M81),1,MAX(B81)&lt;MAX($B81:$M81),2)</f>
        <v>0</v>
      </c>
      <c r="X81" s="29">
        <f t="array" ref="X81">_xlfn.IFS(SUM($C81:$G81)=0,0,MAX(C81:G81)=MAX($B81:$M81),1,MAX(C81:G81)&lt;MAX($B81:$M81),2)</f>
        <v>2</v>
      </c>
      <c r="Y81" s="29">
        <f t="array" ref="Y81">_xlfn.IFS(SUM($H81:$K81)=0,0,MAX(H81:K81)=MAX($B81:$M81),1,MAX(H81:K81)&lt;MAX($B81:$M81),2)</f>
        <v>1</v>
      </c>
      <c r="Z81" s="29">
        <f t="array" ref="Z81">_xlfn.IFS(SUM($L81:$M81)=0,0,MAX(L81:M81)=MAX($B81:$M81),1,MAX(L81:M81)&lt;MAX($B81:$M81),2)</f>
        <v>0</v>
      </c>
      <c r="AA81" s="35" t="str">
        <f t="shared" si="23"/>
        <v>Same</v>
      </c>
      <c r="AB81" s="35" t="str">
        <f t="shared" si="24"/>
        <v>Diff</v>
      </c>
      <c r="AC81" s="35" t="str">
        <f t="shared" si="25"/>
        <v>Diff</v>
      </c>
      <c r="AD81" s="35" t="str">
        <f t="shared" si="26"/>
        <v>Same</v>
      </c>
      <c r="AF81" s="35" t="str">
        <f t="shared" si="27"/>
        <v/>
      </c>
      <c r="AG81" s="35" t="str">
        <f t="shared" si="28"/>
        <v/>
      </c>
      <c r="AH81" s="35" t="str">
        <f t="shared" si="29"/>
        <v/>
      </c>
      <c r="AI81" s="35" t="str">
        <f t="shared" si="30"/>
        <v/>
      </c>
      <c r="AJ81" s="35"/>
      <c r="AK81" s="35" t="str">
        <f t="array" ref="AK81">_xlfn.IFNA(_xlfn.IFS(AND($S81=1,W81=1),"Same",AND($S81=1,W81&lt;&gt;1),"Diff",AND($S81&lt;&gt;1,W81=1),"Diff"),"")</f>
        <v/>
      </c>
      <c r="AL81" s="35" t="str">
        <f t="array" ref="AL81">_xlfn.IFNA(_xlfn.IFS(AND($T81=1,X81=1),"Same",AND($T81=1,X81&lt;&gt;1),"Diff",AND($T81&lt;&gt;1,X81=1),"Diff"),"")</f>
        <v>Diff</v>
      </c>
      <c r="AM81" s="35" t="str">
        <f t="array" ref="AM81">_xlfn.IFNA(_xlfn.IFS(AND($U81=1,Y81=1),"Same",AND($U81=1,Y81&lt;&gt;1),"Diff",AND($U81&lt;&gt;1,Y81=1),"Diff"),"")</f>
        <v>Diff</v>
      </c>
      <c r="AN81" s="35" t="str">
        <f t="array" ref="AN81">_xlfn.IFNA(_xlfn.IFS(AND($V81=1,Z81=1),"Same",AND($V81=1,Z81&lt;&gt;1),"Diff",AND($V81&lt;&gt;1,Z81=1),"Diff"),"")</f>
        <v/>
      </c>
      <c r="AP81" s="29" t="str">
        <f t="array" ref="AP81">_xlfn.IFNA(_xlfn.IFS(AND(S81=1,W81&lt;&gt;1),"Removed",AND(S81&lt;&gt;1,W81=1),"Added"),"")</f>
        <v/>
      </c>
      <c r="AQ81" s="29" t="str">
        <f t="array" ref="AQ81">_xlfn.IFNA(_xlfn.IFS(AND(T81=1,X81&lt;&gt;1),"Removed",AND(T81&lt;&gt;1,X81=1),"Added"),"")</f>
        <v>Removed</v>
      </c>
      <c r="AR81" s="29" t="str">
        <f t="array" ref="AR81">_xlfn.IFNA(_xlfn.IFS(AND(U81=1,Y81&lt;&gt;1),"Removed",AND(U81&lt;&gt;1,Y81=1),"Added"),"")</f>
        <v>Added</v>
      </c>
      <c r="AS81" s="29" t="str">
        <f t="array" ref="AS81">_xlfn.IFNA(_xlfn.IFS(AND(V81=1,Z81&lt;&gt;1),"Removed",AND(V81&lt;&gt;1,Z81=1),"Added"),"")</f>
        <v/>
      </c>
      <c r="AU81" s="29">
        <f t="shared" si="31"/>
        <v>1</v>
      </c>
      <c r="AW81" s="29">
        <f t="array" ref="AW81">_xlfn.IFS($B81=0,0,MAX(B81)=MAX($B81,$E81,$H81,$K81,$M81),1,MAX($B81)&lt;MAX($B81,$E81,$H81,$K81,$M81),2)</f>
        <v>0</v>
      </c>
      <c r="AX81" s="29">
        <f t="array" ref="AX81">_xlfn.IFS(E81=0,0,MAX(E81)=MAX($B81,$E81,$H81,$K81,$M81),1,MAX(E81)&lt;MAX($B81,$E81,$H81,$K81,$M81),2)</f>
        <v>2</v>
      </c>
      <c r="AY81" s="29">
        <f t="array" ref="AY81">_xlfn.IFS(SUM(H81,K81)=0,0,MAX(H81,K81)=MAX($B81,$E81,$H81,$K81,$M81),1,MAX(H81,K81)&lt;MAX($B81,$E81,$H81,$K81,$M81),2)</f>
        <v>1</v>
      </c>
      <c r="AZ81" s="29">
        <f t="array" ref="AZ81">_xlfn.IFS(M81=0,0,MAX(M81)=MAX($B81,$E81,$H81,$K81,$M81),1,MAX(M81)&lt;MAX($B81,$E81,$H81,$K81,$M81),2)</f>
        <v>0</v>
      </c>
      <c r="BB81" s="29" t="str">
        <f t="shared" ref="BB81:BB101" si="36">IF(AND(W81=1,AW81&lt;&gt;1),"Diff","")</f>
        <v/>
      </c>
      <c r="BC81" s="29" t="str">
        <f t="shared" si="33"/>
        <v/>
      </c>
      <c r="BD81" s="29" t="str">
        <f t="shared" si="34"/>
        <v/>
      </c>
      <c r="BE81" s="29" t="str">
        <f t="shared" si="35"/>
        <v/>
      </c>
    </row>
    <row r="82" spans="1:57" s="29" customFormat="1" x14ac:dyDescent="0.2">
      <c r="A82" s="35" t="s">
        <v>164</v>
      </c>
      <c r="B82" s="7">
        <v>0</v>
      </c>
      <c r="C82" s="8">
        <v>23.515568566505184</v>
      </c>
      <c r="D82" s="8">
        <v>16.551701466919049</v>
      </c>
      <c r="E82" s="8">
        <v>23.752480261381486</v>
      </c>
      <c r="F82" s="8">
        <v>19.955237174624141</v>
      </c>
      <c r="G82" s="8">
        <v>0</v>
      </c>
      <c r="H82" s="8">
        <v>0</v>
      </c>
      <c r="I82" s="8">
        <v>0</v>
      </c>
      <c r="J82" s="8">
        <v>0</v>
      </c>
      <c r="K82" s="8">
        <v>65.121049759223297</v>
      </c>
      <c r="L82" s="8">
        <v>0</v>
      </c>
      <c r="M82" s="8">
        <v>0</v>
      </c>
      <c r="N82" s="34"/>
      <c r="O82" s="69" t="str">
        <f>VLOOKUP($A82,GtoPdb!$A:$BB,MATCH(O$1,GtoPdb!$A$1:$BB$1,0),FALSE)</f>
        <v>nc</v>
      </c>
      <c r="P82" s="29" t="str">
        <f>VLOOKUP($A82,GtoPdb!$A:$BB,MATCH(P$1,GtoPdb!$A$1:$BB$1,0),FALSE)</f>
        <v>c</v>
      </c>
      <c r="Q82" s="29" t="str">
        <f>VLOOKUP($A82,GtoPdb!$A:$BB,MATCH(Q$1,GtoPdb!$A$1:$BB$1,0),FALSE)</f>
        <v>c</v>
      </c>
      <c r="R82" s="29" t="str">
        <f>VLOOKUP($A82,GtoPdb!$A:$BB,MATCH(R$1,GtoPdb!$A$1:$BB$1,0),FALSE)</f>
        <v>nc</v>
      </c>
      <c r="S82" s="69">
        <f>VLOOKUP($A82,GtoPdb!$A:$BB,MATCH(S$1,GtoPdb!$A$1:$BB$1,0),FALSE)</f>
        <v>0</v>
      </c>
      <c r="T82" s="29">
        <f>VLOOKUP($A82,GtoPdb!$A:$BB,MATCH(T$1,GtoPdb!$A$1:$BB$1,0),FALSE)</f>
        <v>1</v>
      </c>
      <c r="U82" s="29">
        <f>VLOOKUP($A82,GtoPdb!$A:$BB,MATCH(U$1,GtoPdb!$A$1:$BB$1,0),FALSE)</f>
        <v>2</v>
      </c>
      <c r="V82" s="29">
        <f>VLOOKUP($A82,GtoPdb!$A:$BB,MATCH(V$1,GtoPdb!$A$1:$BB$1,0),FALSE)</f>
        <v>0</v>
      </c>
      <c r="W82" s="69">
        <f t="array" ref="W82">_xlfn.IFS($B82=0,0,MAX(B82)=MAX($B82:$M82),1,MAX(B82)&lt;MAX($B82:$M82),2)</f>
        <v>0</v>
      </c>
      <c r="X82" s="29">
        <f t="array" ref="X82">_xlfn.IFS(SUM($C82:$G82)=0,0,MAX(C82:G82)=MAX($B82:$M82),1,MAX(C82:G82)&lt;MAX($B82:$M82),2)</f>
        <v>2</v>
      </c>
      <c r="Y82" s="29">
        <f t="array" ref="Y82">_xlfn.IFS(SUM($H82:$K82)=0,0,MAX(H82:K82)=MAX($B82:$M82),1,MAX(H82:K82)&lt;MAX($B82:$M82),2)</f>
        <v>1</v>
      </c>
      <c r="Z82" s="29">
        <f t="array" ref="Z82">_xlfn.IFS(SUM($L82:$M82)=0,0,MAX(L82:M82)=MAX($B82:$M82),1,MAX(L82:M82)&lt;MAX($B82:$M82),2)</f>
        <v>0</v>
      </c>
      <c r="AA82" s="35" t="str">
        <f t="shared" si="23"/>
        <v>Same</v>
      </c>
      <c r="AB82" s="35" t="str">
        <f t="shared" si="24"/>
        <v>Diff</v>
      </c>
      <c r="AC82" s="35" t="str">
        <f t="shared" si="25"/>
        <v>Diff</v>
      </c>
      <c r="AD82" s="35" t="str">
        <f t="shared" si="26"/>
        <v>Same</v>
      </c>
      <c r="AF82" s="35" t="str">
        <f t="shared" si="27"/>
        <v/>
      </c>
      <c r="AG82" s="35" t="str">
        <f t="shared" si="28"/>
        <v/>
      </c>
      <c r="AH82" s="35" t="str">
        <f t="shared" si="29"/>
        <v/>
      </c>
      <c r="AI82" s="35" t="str">
        <f t="shared" si="30"/>
        <v/>
      </c>
      <c r="AJ82" s="35"/>
      <c r="AK82" s="35" t="str">
        <f t="array" ref="AK82">_xlfn.IFNA(_xlfn.IFS(AND($S82=1,W82=1),"Same",AND($S82=1,W82&lt;&gt;1),"Diff",AND($S82&lt;&gt;1,W82=1),"Diff"),"")</f>
        <v/>
      </c>
      <c r="AL82" s="35" t="str">
        <f t="array" ref="AL82">_xlfn.IFNA(_xlfn.IFS(AND($T82=1,X82=1),"Same",AND($T82=1,X82&lt;&gt;1),"Diff",AND($T82&lt;&gt;1,X82=1),"Diff"),"")</f>
        <v>Diff</v>
      </c>
      <c r="AM82" s="35" t="str">
        <f t="array" ref="AM82">_xlfn.IFNA(_xlfn.IFS(AND($U82=1,Y82=1),"Same",AND($U82=1,Y82&lt;&gt;1),"Diff",AND($U82&lt;&gt;1,Y82=1),"Diff"),"")</f>
        <v>Diff</v>
      </c>
      <c r="AN82" s="35" t="str">
        <f t="array" ref="AN82">_xlfn.IFNA(_xlfn.IFS(AND($V82=1,Z82=1),"Same",AND($V82=1,Z82&lt;&gt;1),"Diff",AND($V82&lt;&gt;1,Z82=1),"Diff"),"")</f>
        <v/>
      </c>
      <c r="AP82" s="29" t="str">
        <f t="array" ref="AP82">_xlfn.IFNA(_xlfn.IFS(AND(S82=1,W82&lt;&gt;1),"Removed",AND(S82&lt;&gt;1,W82=1),"Added"),"")</f>
        <v/>
      </c>
      <c r="AQ82" s="29" t="str">
        <f t="array" ref="AQ82">_xlfn.IFNA(_xlfn.IFS(AND(T82=1,X82&lt;&gt;1),"Removed",AND(T82&lt;&gt;1,X82=1),"Added"),"")</f>
        <v>Removed</v>
      </c>
      <c r="AR82" s="29" t="str">
        <f t="array" ref="AR82">_xlfn.IFNA(_xlfn.IFS(AND(U82=1,Y82&lt;&gt;1),"Removed",AND(U82&lt;&gt;1,Y82=1),"Added"),"")</f>
        <v>Added</v>
      </c>
      <c r="AS82" s="29" t="str">
        <f t="array" ref="AS82">_xlfn.IFNA(_xlfn.IFS(AND(V82=1,Z82&lt;&gt;1),"Removed",AND(V82&lt;&gt;1,Z82=1),"Added"),"")</f>
        <v/>
      </c>
      <c r="AU82" s="29">
        <f t="shared" si="31"/>
        <v>1</v>
      </c>
      <c r="AW82" s="29">
        <f t="array" ref="AW82">_xlfn.IFS($B82=0,0,MAX(B82)=MAX($B82,$E82,$H82,$K82,$M82),1,MAX($B82)&lt;MAX($B82,$E82,$H82,$K82,$M82),2)</f>
        <v>0</v>
      </c>
      <c r="AX82" s="29">
        <f t="array" ref="AX82">_xlfn.IFS(E82=0,0,MAX(E82)=MAX($B82,$E82,$H82,$K82,$M82),1,MAX(E82)&lt;MAX($B82,$E82,$H82,$K82,$M82),2)</f>
        <v>2</v>
      </c>
      <c r="AY82" s="29">
        <f t="array" ref="AY82">_xlfn.IFS(SUM(H82,K82)=0,0,MAX(H82,K82)=MAX($B82,$E82,$H82,$K82,$M82),1,MAX(H82,K82)&lt;MAX($B82,$E82,$H82,$K82,$M82),2)</f>
        <v>1</v>
      </c>
      <c r="AZ82" s="29">
        <f t="array" ref="AZ82">_xlfn.IFS(M82=0,0,MAX(M82)=MAX($B82,$E82,$H82,$K82,$M82),1,MAX(M82)&lt;MAX($B82,$E82,$H82,$K82,$M82),2)</f>
        <v>0</v>
      </c>
      <c r="BB82" s="29" t="str">
        <f t="shared" si="36"/>
        <v/>
      </c>
      <c r="BC82" s="29" t="str">
        <f t="shared" si="33"/>
        <v/>
      </c>
      <c r="BD82" s="29" t="str">
        <f t="shared" si="34"/>
        <v/>
      </c>
      <c r="BE82" s="29" t="str">
        <f t="shared" si="35"/>
        <v/>
      </c>
    </row>
    <row r="83" spans="1:57" s="29" customFormat="1" x14ac:dyDescent="0.2">
      <c r="A83" s="35" t="s">
        <v>167</v>
      </c>
      <c r="B83" s="7">
        <v>0</v>
      </c>
      <c r="C83" s="8">
        <v>44.117973172540971</v>
      </c>
      <c r="D83" s="8">
        <v>21.88112731391595</v>
      </c>
      <c r="E83" s="8">
        <v>23.727223351232173</v>
      </c>
      <c r="F83" s="8">
        <v>15.715894886773203</v>
      </c>
      <c r="G83" s="8">
        <v>14.227601668612573</v>
      </c>
      <c r="H83" s="8">
        <v>0</v>
      </c>
      <c r="I83" s="8">
        <v>0</v>
      </c>
      <c r="J83" s="8">
        <v>0</v>
      </c>
      <c r="K83" s="8">
        <v>60.47835869591853</v>
      </c>
      <c r="L83" s="8">
        <v>0</v>
      </c>
      <c r="M83" s="8">
        <v>0</v>
      </c>
      <c r="N83" s="34"/>
      <c r="O83" s="69" t="str">
        <f>VLOOKUP($A83,GtoPdb!$A:$BB,MATCH(O$1,GtoPdb!$A$1:$BB$1,0),FALSE)</f>
        <v>nc</v>
      </c>
      <c r="P83" s="29" t="str">
        <f>VLOOKUP($A83,GtoPdb!$A:$BB,MATCH(P$1,GtoPdb!$A$1:$BB$1,0),FALSE)</f>
        <v>c</v>
      </c>
      <c r="Q83" s="29" t="str">
        <f>VLOOKUP($A83,GtoPdb!$A:$BB,MATCH(Q$1,GtoPdb!$A$1:$BB$1,0),FALSE)</f>
        <v>nc</v>
      </c>
      <c r="R83" s="29" t="str">
        <f>VLOOKUP($A83,GtoPdb!$A:$BB,MATCH(R$1,GtoPdb!$A$1:$BB$1,0),FALSE)</f>
        <v>nc</v>
      </c>
      <c r="S83" s="69">
        <f>VLOOKUP($A83,GtoPdb!$A:$BB,MATCH(S$1,GtoPdb!$A$1:$BB$1,0),FALSE)</f>
        <v>0</v>
      </c>
      <c r="T83" s="29">
        <f>VLOOKUP($A83,GtoPdb!$A:$BB,MATCH(T$1,GtoPdb!$A$1:$BB$1,0),FALSE)</f>
        <v>1</v>
      </c>
      <c r="U83" s="29">
        <f>VLOOKUP($A83,GtoPdb!$A:$BB,MATCH(U$1,GtoPdb!$A$1:$BB$1,0),FALSE)</f>
        <v>0</v>
      </c>
      <c r="V83" s="29">
        <f>VLOOKUP($A83,GtoPdb!$A:$BB,MATCH(V$1,GtoPdb!$A$1:$BB$1,0),FALSE)</f>
        <v>0</v>
      </c>
      <c r="W83" s="69">
        <f t="array" ref="W83">_xlfn.IFS($B83=0,0,MAX(B83)=MAX($B83:$M83),1,MAX(B83)&lt;MAX($B83:$M83),2)</f>
        <v>0</v>
      </c>
      <c r="X83" s="29">
        <f t="array" ref="X83">_xlfn.IFS(SUM($C83:$G83)=0,0,MAX(C83:G83)=MAX($B83:$M83),1,MAX(C83:G83)&lt;MAX($B83:$M83),2)</f>
        <v>2</v>
      </c>
      <c r="Y83" s="29">
        <f t="array" ref="Y83">_xlfn.IFS(SUM($H83:$K83)=0,0,MAX(H83:K83)=MAX($B83:$M83),1,MAX(H83:K83)&lt;MAX($B83:$M83),2)</f>
        <v>1</v>
      </c>
      <c r="Z83" s="29">
        <f t="array" ref="Z83">_xlfn.IFS(SUM($L83:$M83)=0,0,MAX(L83:M83)=MAX($B83:$M83),1,MAX(L83:M83)&lt;MAX($B83:$M83),2)</f>
        <v>0</v>
      </c>
      <c r="AA83" s="35" t="str">
        <f t="shared" si="23"/>
        <v>Same</v>
      </c>
      <c r="AB83" s="35" t="str">
        <f t="shared" si="24"/>
        <v>Diff</v>
      </c>
      <c r="AC83" s="35" t="str">
        <f t="shared" si="25"/>
        <v>Diff</v>
      </c>
      <c r="AD83" s="35" t="str">
        <f t="shared" si="26"/>
        <v>Same</v>
      </c>
      <c r="AF83" s="35" t="str">
        <f t="shared" si="27"/>
        <v/>
      </c>
      <c r="AG83" s="35" t="str">
        <f t="shared" si="28"/>
        <v/>
      </c>
      <c r="AH83" s="35" t="str">
        <f t="shared" si="29"/>
        <v/>
      </c>
      <c r="AI83" s="35" t="str">
        <f t="shared" si="30"/>
        <v/>
      </c>
      <c r="AJ83" s="35"/>
      <c r="AK83" s="35" t="str">
        <f t="array" ref="AK83">_xlfn.IFNA(_xlfn.IFS(AND($S83=1,W83=1),"Same",AND($S83=1,W83&lt;&gt;1),"Diff",AND($S83&lt;&gt;1,W83=1),"Diff"),"")</f>
        <v/>
      </c>
      <c r="AL83" s="35" t="str">
        <f t="array" ref="AL83">_xlfn.IFNA(_xlfn.IFS(AND($T83=1,X83=1),"Same",AND($T83=1,X83&lt;&gt;1),"Diff",AND($T83&lt;&gt;1,X83=1),"Diff"),"")</f>
        <v>Diff</v>
      </c>
      <c r="AM83" s="35" t="str">
        <f t="array" ref="AM83">_xlfn.IFNA(_xlfn.IFS(AND($U83=1,Y83=1),"Same",AND($U83=1,Y83&lt;&gt;1),"Diff",AND($U83&lt;&gt;1,Y83=1),"Diff"),"")</f>
        <v>Diff</v>
      </c>
      <c r="AN83" s="35" t="str">
        <f t="array" ref="AN83">_xlfn.IFNA(_xlfn.IFS(AND($V83=1,Z83=1),"Same",AND($V83=1,Z83&lt;&gt;1),"Diff",AND($V83&lt;&gt;1,Z83=1),"Diff"),"")</f>
        <v/>
      </c>
      <c r="AP83" s="29" t="str">
        <f t="array" ref="AP83">_xlfn.IFNA(_xlfn.IFS(AND(S83=1,W83&lt;&gt;1),"Removed",AND(S83&lt;&gt;1,W83=1),"Added"),"")</f>
        <v/>
      </c>
      <c r="AQ83" s="29" t="str">
        <f t="array" ref="AQ83">_xlfn.IFNA(_xlfn.IFS(AND(T83=1,X83&lt;&gt;1),"Removed",AND(T83&lt;&gt;1,X83=1),"Added"),"")</f>
        <v>Removed</v>
      </c>
      <c r="AR83" s="29" t="str">
        <f t="array" ref="AR83">_xlfn.IFNA(_xlfn.IFS(AND(U83=1,Y83&lt;&gt;1),"Removed",AND(U83&lt;&gt;1,Y83=1),"Added"),"")</f>
        <v>Added</v>
      </c>
      <c r="AS83" s="29" t="str">
        <f t="array" ref="AS83">_xlfn.IFNA(_xlfn.IFS(AND(V83=1,Z83&lt;&gt;1),"Removed",AND(V83&lt;&gt;1,Z83=1),"Added"),"")</f>
        <v/>
      </c>
      <c r="AU83" s="29">
        <f t="shared" si="31"/>
        <v>1</v>
      </c>
      <c r="AW83" s="29">
        <f t="array" ref="AW83">_xlfn.IFS($B83=0,0,MAX(B83)=MAX($B83,$E83,$H83,$K83,$M83),1,MAX($B83)&lt;MAX($B83,$E83,$H83,$K83,$M83),2)</f>
        <v>0</v>
      </c>
      <c r="AX83" s="29">
        <f t="array" ref="AX83">_xlfn.IFS(E83=0,0,MAX(E83)=MAX($B83,$E83,$H83,$K83,$M83),1,MAX(E83)&lt;MAX($B83,$E83,$H83,$K83,$M83),2)</f>
        <v>2</v>
      </c>
      <c r="AY83" s="29">
        <f t="array" ref="AY83">_xlfn.IFS(SUM(H83,K83)=0,0,MAX(H83,K83)=MAX($B83,$E83,$H83,$K83,$M83),1,MAX(H83,K83)&lt;MAX($B83,$E83,$H83,$K83,$M83),2)</f>
        <v>1</v>
      </c>
      <c r="AZ83" s="29">
        <f t="array" ref="AZ83">_xlfn.IFS(M83=0,0,MAX(M83)=MAX($B83,$E83,$H83,$K83,$M83),1,MAX(M83)&lt;MAX($B83,$E83,$H83,$K83,$M83),2)</f>
        <v>0</v>
      </c>
      <c r="BB83" s="29" t="str">
        <f t="shared" si="36"/>
        <v/>
      </c>
      <c r="BC83" s="29" t="str">
        <f t="shared" si="33"/>
        <v/>
      </c>
      <c r="BD83" s="29" t="str">
        <f t="shared" si="34"/>
        <v/>
      </c>
      <c r="BE83" s="29" t="str">
        <f t="shared" si="35"/>
        <v/>
      </c>
    </row>
    <row r="84" spans="1:57" s="29" customFormat="1" x14ac:dyDescent="0.2">
      <c r="A84" s="35" t="s">
        <v>104</v>
      </c>
      <c r="B84" s="7">
        <v>37.977380449142295</v>
      </c>
      <c r="C84" s="8">
        <v>2.0253645429309324</v>
      </c>
      <c r="D84" s="8">
        <v>5.1119904510902296</v>
      </c>
      <c r="E84" s="8">
        <v>0</v>
      </c>
      <c r="F84" s="8">
        <v>5.2142647022160604</v>
      </c>
      <c r="G84" s="8">
        <v>17.426142001308403</v>
      </c>
      <c r="H84" s="8">
        <v>0</v>
      </c>
      <c r="I84" s="8">
        <v>0</v>
      </c>
      <c r="J84" s="8">
        <v>0</v>
      </c>
      <c r="K84" s="8">
        <v>14.870967427410902</v>
      </c>
      <c r="L84" s="8">
        <v>85.165116215239181</v>
      </c>
      <c r="M84" s="8">
        <v>50.474139806028859</v>
      </c>
      <c r="N84" s="34"/>
      <c r="O84" s="69" t="str">
        <f>VLOOKUP($A84,GtoPdb!$A:$BB,MATCH(O$1,GtoPdb!$A$1:$BB$1,0),FALSE)</f>
        <v>c</v>
      </c>
      <c r="P84" s="29" t="str">
        <f>VLOOKUP($A84,GtoPdb!$A:$BB,MATCH(P$1,GtoPdb!$A$1:$BB$1,0),FALSE)</f>
        <v>nc</v>
      </c>
      <c r="Q84" s="29" t="str">
        <f>VLOOKUP($A84,GtoPdb!$A:$BB,MATCH(Q$1,GtoPdb!$A$1:$BB$1,0),FALSE)</f>
        <v>c</v>
      </c>
      <c r="R84" s="29" t="str">
        <f>VLOOKUP($A84,GtoPdb!$A:$BB,MATCH(R$1,GtoPdb!$A$1:$BB$1,0),FALSE)</f>
        <v>nc</v>
      </c>
      <c r="S84" s="69">
        <f>VLOOKUP($A84,GtoPdb!$A:$BB,MATCH(S$1,GtoPdb!$A$1:$BB$1,0),FALSE)</f>
        <v>1</v>
      </c>
      <c r="T84" s="29">
        <f>VLOOKUP($A84,GtoPdb!$A:$BB,MATCH(T$1,GtoPdb!$A$1:$BB$1,0),FALSE)</f>
        <v>0</v>
      </c>
      <c r="U84" s="29">
        <f>VLOOKUP($A84,GtoPdb!$A:$BB,MATCH(U$1,GtoPdb!$A$1:$BB$1,0),FALSE)</f>
        <v>2</v>
      </c>
      <c r="V84" s="29">
        <f>VLOOKUP($A84,GtoPdb!$A:$BB,MATCH(V$1,GtoPdb!$A$1:$BB$1,0),FALSE)</f>
        <v>0</v>
      </c>
      <c r="W84" s="69">
        <f t="array" ref="W84">_xlfn.IFS($B84=0,0,MAX(B84)=MAX($B84:$M84),1,MAX(B84)&lt;MAX($B84:$M84),2)</f>
        <v>2</v>
      </c>
      <c r="X84" s="29">
        <f t="array" ref="X84">_xlfn.IFS(SUM($C84:$G84)=0,0,MAX(C84:G84)=MAX($B84:$M84),1,MAX(C84:G84)&lt;MAX($B84:$M84),2)</f>
        <v>2</v>
      </c>
      <c r="Y84" s="29">
        <f t="array" ref="Y84">_xlfn.IFS(SUM($H84:$K84)=0,0,MAX(H84:K84)=MAX($B84:$M84),1,MAX(H84:K84)&lt;MAX($B84:$M84),2)</f>
        <v>2</v>
      </c>
      <c r="Z84" s="29">
        <f t="array" ref="Z84">_xlfn.IFS(SUM($L84:$M84)=0,0,MAX(L84:M84)=MAX($B84:$M84),1,MAX(L84:M84)&lt;MAX($B84:$M84),2)</f>
        <v>1</v>
      </c>
      <c r="AA84" s="35" t="str">
        <f t="shared" si="23"/>
        <v>Diff</v>
      </c>
      <c r="AB84" s="35" t="str">
        <f t="shared" si="24"/>
        <v>Diff</v>
      </c>
      <c r="AC84" s="35" t="str">
        <f t="shared" si="25"/>
        <v>Same</v>
      </c>
      <c r="AD84" s="35" t="str">
        <f t="shared" si="26"/>
        <v>Diff</v>
      </c>
      <c r="AF84" s="35" t="str">
        <f t="shared" si="27"/>
        <v/>
      </c>
      <c r="AG84" s="35" t="str">
        <f t="shared" si="28"/>
        <v/>
      </c>
      <c r="AH84" s="35" t="str">
        <f t="shared" si="29"/>
        <v/>
      </c>
      <c r="AI84" s="35" t="str">
        <f t="shared" si="30"/>
        <v/>
      </c>
      <c r="AJ84" s="35"/>
      <c r="AK84" s="35" t="str">
        <f t="array" ref="AK84">_xlfn.IFNA(_xlfn.IFS(AND($S84=1,W84=1),"Same",AND($S84=1,W84&lt;&gt;1),"Diff",AND($S84&lt;&gt;1,W84=1),"Diff"),"")</f>
        <v>Diff</v>
      </c>
      <c r="AL84" s="35" t="str">
        <f t="array" ref="AL84">_xlfn.IFNA(_xlfn.IFS(AND($T84=1,X84=1),"Same",AND($T84=1,X84&lt;&gt;1),"Diff",AND($T84&lt;&gt;1,X84=1),"Diff"),"")</f>
        <v/>
      </c>
      <c r="AM84" s="35" t="str">
        <f t="array" ref="AM84">_xlfn.IFNA(_xlfn.IFS(AND($U84=1,Y84=1),"Same",AND($U84=1,Y84&lt;&gt;1),"Diff",AND($U84&lt;&gt;1,Y84=1),"Diff"),"")</f>
        <v/>
      </c>
      <c r="AN84" s="35" t="str">
        <f t="array" ref="AN84">_xlfn.IFNA(_xlfn.IFS(AND($V84=1,Z84=1),"Same",AND($V84=1,Z84&lt;&gt;1),"Diff",AND($V84&lt;&gt;1,Z84=1),"Diff"),"")</f>
        <v>Diff</v>
      </c>
      <c r="AP84" s="29" t="str">
        <f t="array" ref="AP84">_xlfn.IFNA(_xlfn.IFS(AND(S84=1,W84&lt;&gt;1),"Removed",AND(S84&lt;&gt;1,W84=1),"Added"),"")</f>
        <v>Removed</v>
      </c>
      <c r="AQ84" s="29" t="str">
        <f t="array" ref="AQ84">_xlfn.IFNA(_xlfn.IFS(AND(T84=1,X84&lt;&gt;1),"Removed",AND(T84&lt;&gt;1,X84=1),"Added"),"")</f>
        <v/>
      </c>
      <c r="AR84" s="29" t="str">
        <f t="array" ref="AR84">_xlfn.IFNA(_xlfn.IFS(AND(U84=1,Y84&lt;&gt;1),"Removed",AND(U84&lt;&gt;1,Y84=1),"Added"),"")</f>
        <v/>
      </c>
      <c r="AS84" s="29" t="str">
        <f t="array" ref="AS84">_xlfn.IFNA(_xlfn.IFS(AND(V84=1,Z84&lt;&gt;1),"Removed",AND(V84&lt;&gt;1,Z84=1),"Added"),"")</f>
        <v>Added</v>
      </c>
      <c r="AU84" s="29">
        <f t="shared" si="31"/>
        <v>1</v>
      </c>
      <c r="AW84" s="29">
        <f t="array" ref="AW84">_xlfn.IFS($B84=0,0,MAX(B84)=MAX($B84,$E84,$H84,$K84,$M84),1,MAX($B84)&lt;MAX($B84,$E84,$H84,$K84,$M84),2)</f>
        <v>2</v>
      </c>
      <c r="AX84" s="29">
        <f t="array" ref="AX84">_xlfn.IFS(E84=0,0,MAX(E84)=MAX($B84,$E84,$H84,$K84,$M84),1,MAX(E84)&lt;MAX($B84,$E84,$H84,$K84,$M84),2)</f>
        <v>0</v>
      </c>
      <c r="AY84" s="29">
        <f t="array" ref="AY84">_xlfn.IFS(SUM(H84,K84)=0,0,MAX(H84,K84)=MAX($B84,$E84,$H84,$K84,$M84),1,MAX(H84,K84)&lt;MAX($B84,$E84,$H84,$K84,$M84),2)</f>
        <v>2</v>
      </c>
      <c r="AZ84" s="29">
        <f t="array" ref="AZ84">_xlfn.IFS(M84=0,0,MAX(M84)=MAX($B84,$E84,$H84,$K84,$M84),1,MAX(M84)&lt;MAX($B84,$E84,$H84,$K84,$M84),2)</f>
        <v>1</v>
      </c>
      <c r="BB84" s="29" t="str">
        <f t="shared" si="36"/>
        <v/>
      </c>
      <c r="BC84" s="29" t="str">
        <f t="shared" si="33"/>
        <v/>
      </c>
      <c r="BD84" s="29" t="str">
        <f t="shared" si="34"/>
        <v/>
      </c>
      <c r="BE84" s="29" t="str">
        <f t="shared" si="35"/>
        <v/>
      </c>
    </row>
    <row r="85" spans="1:57" s="29" customFormat="1" x14ac:dyDescent="0.2">
      <c r="A85" s="35" t="s">
        <v>252</v>
      </c>
      <c r="B85" s="7">
        <v>31.637737490143582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10.311148082113249</v>
      </c>
      <c r="L85" s="8">
        <v>50.016516160780903</v>
      </c>
      <c r="M85" s="8">
        <v>37.275189855068703</v>
      </c>
      <c r="N85" s="34"/>
      <c r="O85" s="69" t="str">
        <f>VLOOKUP($A85,GtoPdb!$A:$BB,MATCH(O$1,GtoPdb!$A$1:$BB$1,0),FALSE)</f>
        <v>c</v>
      </c>
      <c r="P85" s="29" t="str">
        <f>VLOOKUP($A85,GtoPdb!$A:$BB,MATCH(P$1,GtoPdb!$A$1:$BB$1,0),FALSE)</f>
        <v>nc</v>
      </c>
      <c r="Q85" s="29" t="str">
        <f>VLOOKUP($A85,GtoPdb!$A:$BB,MATCH(Q$1,GtoPdb!$A$1:$BB$1,0),FALSE)</f>
        <v>nc</v>
      </c>
      <c r="R85" s="29" t="str">
        <f>VLOOKUP($A85,GtoPdb!$A:$BB,MATCH(R$1,GtoPdb!$A$1:$BB$1,0),FALSE)</f>
        <v>nc</v>
      </c>
      <c r="S85" s="69">
        <f>VLOOKUP($A85,GtoPdb!$A:$BB,MATCH(S$1,GtoPdb!$A$1:$BB$1,0),FALSE)</f>
        <v>1</v>
      </c>
      <c r="T85" s="29">
        <f>VLOOKUP($A85,GtoPdb!$A:$BB,MATCH(T$1,GtoPdb!$A$1:$BB$1,0),FALSE)</f>
        <v>0</v>
      </c>
      <c r="U85" s="29">
        <f>VLOOKUP($A85,GtoPdb!$A:$BB,MATCH(U$1,GtoPdb!$A$1:$BB$1,0),FALSE)</f>
        <v>0</v>
      </c>
      <c r="V85" s="29">
        <f>VLOOKUP($A85,GtoPdb!$A:$BB,MATCH(V$1,GtoPdb!$A$1:$BB$1,0),FALSE)</f>
        <v>0</v>
      </c>
      <c r="W85" s="69">
        <f t="array" ref="W85">_xlfn.IFS($B85=0,0,MAX(B85)=MAX($B85:$M85),1,MAX(B85)&lt;MAX($B85:$M85),2)</f>
        <v>2</v>
      </c>
      <c r="X85" s="29">
        <f t="array" ref="X85">_xlfn.IFS(SUM($C85:$G85)=0,0,MAX(C85:G85)=MAX($B85:$M85),1,MAX(C85:G85)&lt;MAX($B85:$M85),2)</f>
        <v>0</v>
      </c>
      <c r="Y85" s="29">
        <f t="array" ref="Y85">_xlfn.IFS(SUM($H85:$K85)=0,0,MAX(H85:K85)=MAX($B85:$M85),1,MAX(H85:K85)&lt;MAX($B85:$M85),2)</f>
        <v>2</v>
      </c>
      <c r="Z85" s="29">
        <f t="array" ref="Z85">_xlfn.IFS(SUM($L85:$M85)=0,0,MAX(L85:M85)=MAX($B85:$M85),1,MAX(L85:M85)&lt;MAX($B85:$M85),2)</f>
        <v>1</v>
      </c>
      <c r="AA85" s="35" t="str">
        <f t="shared" si="23"/>
        <v>Diff</v>
      </c>
      <c r="AB85" s="35" t="str">
        <f t="shared" si="24"/>
        <v>Same</v>
      </c>
      <c r="AC85" s="35" t="str">
        <f t="shared" si="25"/>
        <v>Diff</v>
      </c>
      <c r="AD85" s="35" t="str">
        <f t="shared" si="26"/>
        <v>Diff</v>
      </c>
      <c r="AF85" s="35" t="str">
        <f t="shared" si="27"/>
        <v/>
      </c>
      <c r="AG85" s="35" t="str">
        <f t="shared" si="28"/>
        <v/>
      </c>
      <c r="AH85" s="35" t="str">
        <f t="shared" si="29"/>
        <v/>
      </c>
      <c r="AI85" s="35" t="str">
        <f t="shared" si="30"/>
        <v/>
      </c>
      <c r="AJ85" s="35"/>
      <c r="AK85" s="35" t="str">
        <f t="array" ref="AK85">_xlfn.IFNA(_xlfn.IFS(AND($S85=1,W85=1),"Same",AND($S85=1,W85&lt;&gt;1),"Diff",AND($S85&lt;&gt;1,W85=1),"Diff"),"")</f>
        <v>Diff</v>
      </c>
      <c r="AL85" s="35" t="str">
        <f t="array" ref="AL85">_xlfn.IFNA(_xlfn.IFS(AND($T85=1,X85=1),"Same",AND($T85=1,X85&lt;&gt;1),"Diff",AND($T85&lt;&gt;1,X85=1),"Diff"),"")</f>
        <v/>
      </c>
      <c r="AM85" s="35" t="str">
        <f t="array" ref="AM85">_xlfn.IFNA(_xlfn.IFS(AND($U85=1,Y85=1),"Same",AND($U85=1,Y85&lt;&gt;1),"Diff",AND($U85&lt;&gt;1,Y85=1),"Diff"),"")</f>
        <v/>
      </c>
      <c r="AN85" s="35" t="str">
        <f t="array" ref="AN85">_xlfn.IFNA(_xlfn.IFS(AND($V85=1,Z85=1),"Same",AND($V85=1,Z85&lt;&gt;1),"Diff",AND($V85&lt;&gt;1,Z85=1),"Diff"),"")</f>
        <v>Diff</v>
      </c>
      <c r="AP85" s="29" t="str">
        <f t="array" ref="AP85">_xlfn.IFNA(_xlfn.IFS(AND(S85=1,W85&lt;&gt;1),"Removed",AND(S85&lt;&gt;1,W85=1),"Added"),"")</f>
        <v>Removed</v>
      </c>
      <c r="AQ85" s="29" t="str">
        <f t="array" ref="AQ85">_xlfn.IFNA(_xlfn.IFS(AND(T85=1,X85&lt;&gt;1),"Removed",AND(T85&lt;&gt;1,X85=1),"Added"),"")</f>
        <v/>
      </c>
      <c r="AR85" s="29" t="str">
        <f t="array" ref="AR85">_xlfn.IFNA(_xlfn.IFS(AND(U85=1,Y85&lt;&gt;1),"Removed",AND(U85&lt;&gt;1,Y85=1),"Added"),"")</f>
        <v/>
      </c>
      <c r="AS85" s="29" t="str">
        <f t="array" ref="AS85">_xlfn.IFNA(_xlfn.IFS(AND(V85=1,Z85&lt;&gt;1),"Removed",AND(V85&lt;&gt;1,Z85=1),"Added"),"")</f>
        <v>Added</v>
      </c>
      <c r="AU85" s="29">
        <f t="shared" si="31"/>
        <v>1</v>
      </c>
      <c r="AW85" s="29">
        <f t="array" ref="AW85">_xlfn.IFS($B85=0,0,MAX(B85)=MAX($B85,$E85,$H85,$K85,$M85),1,MAX($B85)&lt;MAX($B85,$E85,$H85,$K85,$M85),2)</f>
        <v>2</v>
      </c>
      <c r="AX85" s="29">
        <f t="array" ref="AX85">_xlfn.IFS(E85=0,0,MAX(E85)=MAX($B85,$E85,$H85,$K85,$M85),1,MAX(E85)&lt;MAX($B85,$E85,$H85,$K85,$M85),2)</f>
        <v>0</v>
      </c>
      <c r="AY85" s="29">
        <f t="array" ref="AY85">_xlfn.IFS(SUM(H85,K85)=0,0,MAX(H85,K85)=MAX($B85,$E85,$H85,$K85,$M85),1,MAX(H85,K85)&lt;MAX($B85,$E85,$H85,$K85,$M85),2)</f>
        <v>2</v>
      </c>
      <c r="AZ85" s="29">
        <f t="array" ref="AZ85">_xlfn.IFS(M85=0,0,MAX(M85)=MAX($B85,$E85,$H85,$K85,$M85),1,MAX(M85)&lt;MAX($B85,$E85,$H85,$K85,$M85),2)</f>
        <v>1</v>
      </c>
      <c r="BB85" s="29" t="str">
        <f t="shared" si="36"/>
        <v/>
      </c>
      <c r="BC85" s="29" t="str">
        <f t="shared" si="33"/>
        <v/>
      </c>
      <c r="BD85" s="29" t="str">
        <f t="shared" si="34"/>
        <v/>
      </c>
      <c r="BE85" s="29" t="str">
        <f t="shared" si="35"/>
        <v/>
      </c>
    </row>
    <row r="86" spans="1:57" s="29" customFormat="1" x14ac:dyDescent="0.2">
      <c r="A86" s="35" t="s">
        <v>1</v>
      </c>
      <c r="B86" s="7">
        <v>32.739871730823857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8.8491709687301139</v>
      </c>
      <c r="L86" s="8">
        <v>57.323032972555588</v>
      </c>
      <c r="M86" s="8">
        <v>19.280231354914012</v>
      </c>
      <c r="N86" s="34"/>
      <c r="O86" s="69" t="str">
        <f>VLOOKUP($A86,GtoPdb!$A:$BB,MATCH(O$1,GtoPdb!$A$1:$BB$1,0),FALSE)</f>
        <v>c</v>
      </c>
      <c r="P86" s="29" t="str">
        <f>VLOOKUP($A86,GtoPdb!$A:$BB,MATCH(P$1,GtoPdb!$A$1:$BB$1,0),FALSE)</f>
        <v>nc</v>
      </c>
      <c r="Q86" s="29" t="str">
        <f>VLOOKUP($A86,GtoPdb!$A:$BB,MATCH(Q$1,GtoPdb!$A$1:$BB$1,0),FALSE)</f>
        <v>c</v>
      </c>
      <c r="R86" s="29" t="str">
        <f>VLOOKUP($A86,GtoPdb!$A:$BB,MATCH(R$1,GtoPdb!$A$1:$BB$1,0),FALSE)</f>
        <v>nc</v>
      </c>
      <c r="S86" s="69">
        <f>VLOOKUP($A86,GtoPdb!$A:$BB,MATCH(S$1,GtoPdb!$A$1:$BB$1,0),FALSE)</f>
        <v>1</v>
      </c>
      <c r="T86" s="29">
        <f>VLOOKUP($A86,GtoPdb!$A:$BB,MATCH(T$1,GtoPdb!$A$1:$BB$1,0),FALSE)</f>
        <v>0</v>
      </c>
      <c r="U86" s="29">
        <f>VLOOKUP($A86,GtoPdb!$A:$BB,MATCH(U$1,GtoPdb!$A$1:$BB$1,0),FALSE)</f>
        <v>2</v>
      </c>
      <c r="V86" s="29">
        <f>VLOOKUP($A86,GtoPdb!$A:$BB,MATCH(V$1,GtoPdb!$A$1:$BB$1,0),FALSE)</f>
        <v>0</v>
      </c>
      <c r="W86" s="69">
        <f t="array" ref="W86">_xlfn.IFS($B86=0,0,MAX(B86)=MAX($B86:$M86),1,MAX(B86)&lt;MAX($B86:$M86),2)</f>
        <v>2</v>
      </c>
      <c r="X86" s="29">
        <f t="array" ref="X86">_xlfn.IFS(SUM($C86:$G86)=0,0,MAX(C86:G86)=MAX($B86:$M86),1,MAX(C86:G86)&lt;MAX($B86:$M86),2)</f>
        <v>0</v>
      </c>
      <c r="Y86" s="29">
        <f t="array" ref="Y86">_xlfn.IFS(SUM($H86:$K86)=0,0,MAX(H86:K86)=MAX($B86:$M86),1,MAX(H86:K86)&lt;MAX($B86:$M86),2)</f>
        <v>2</v>
      </c>
      <c r="Z86" s="29">
        <f t="array" ref="Z86">_xlfn.IFS(SUM($L86:$M86)=0,0,MAX(L86:M86)=MAX($B86:$M86),1,MAX(L86:M86)&lt;MAX($B86:$M86),2)</f>
        <v>1</v>
      </c>
      <c r="AA86" s="35" t="str">
        <f t="shared" si="23"/>
        <v>Diff</v>
      </c>
      <c r="AB86" s="35" t="str">
        <f t="shared" si="24"/>
        <v>Same</v>
      </c>
      <c r="AC86" s="35" t="str">
        <f t="shared" si="25"/>
        <v>Same</v>
      </c>
      <c r="AD86" s="35" t="str">
        <f t="shared" si="26"/>
        <v>Diff</v>
      </c>
      <c r="AF86" s="35" t="str">
        <f t="shared" si="27"/>
        <v/>
      </c>
      <c r="AG86" s="35" t="str">
        <f t="shared" si="28"/>
        <v/>
      </c>
      <c r="AH86" s="35" t="str">
        <f t="shared" si="29"/>
        <v/>
      </c>
      <c r="AI86" s="35" t="str">
        <f t="shared" si="30"/>
        <v/>
      </c>
      <c r="AJ86" s="35"/>
      <c r="AK86" s="35" t="str">
        <f t="array" ref="AK86">_xlfn.IFNA(_xlfn.IFS(AND($S86=1,W86=1),"Same",AND($S86=1,W86&lt;&gt;1),"Diff",AND($S86&lt;&gt;1,W86=1),"Diff"),"")</f>
        <v>Diff</v>
      </c>
      <c r="AL86" s="35" t="str">
        <f t="array" ref="AL86">_xlfn.IFNA(_xlfn.IFS(AND($T86=1,X86=1),"Same",AND($T86=1,X86&lt;&gt;1),"Diff",AND($T86&lt;&gt;1,X86=1),"Diff"),"")</f>
        <v/>
      </c>
      <c r="AM86" s="35" t="str">
        <f t="array" ref="AM86">_xlfn.IFNA(_xlfn.IFS(AND($U86=1,Y86=1),"Same",AND($U86=1,Y86&lt;&gt;1),"Diff",AND($U86&lt;&gt;1,Y86=1),"Diff"),"")</f>
        <v/>
      </c>
      <c r="AN86" s="35" t="str">
        <f t="array" ref="AN86">_xlfn.IFNA(_xlfn.IFS(AND($V86=1,Z86=1),"Same",AND($V86=1,Z86&lt;&gt;1),"Diff",AND($V86&lt;&gt;1,Z86=1),"Diff"),"")</f>
        <v>Diff</v>
      </c>
      <c r="AP86" s="29" t="str">
        <f t="array" ref="AP86">_xlfn.IFNA(_xlfn.IFS(AND(S86=1,W86&lt;&gt;1),"Removed",AND(S86&lt;&gt;1,W86=1),"Added"),"")</f>
        <v>Removed</v>
      </c>
      <c r="AQ86" s="29" t="str">
        <f t="array" ref="AQ86">_xlfn.IFNA(_xlfn.IFS(AND(T86=1,X86&lt;&gt;1),"Removed",AND(T86&lt;&gt;1,X86=1),"Added"),"")</f>
        <v/>
      </c>
      <c r="AR86" s="29" t="str">
        <f t="array" ref="AR86">_xlfn.IFNA(_xlfn.IFS(AND(U86=1,Y86&lt;&gt;1),"Removed",AND(U86&lt;&gt;1,Y86=1),"Added"),"")</f>
        <v/>
      </c>
      <c r="AS86" s="29" t="str">
        <f t="array" ref="AS86">_xlfn.IFNA(_xlfn.IFS(AND(V86=1,Z86&lt;&gt;1),"Removed",AND(V86&lt;&gt;1,Z86=1),"Added"),"")</f>
        <v>Added</v>
      </c>
      <c r="AU86" s="29">
        <f t="shared" si="31"/>
        <v>1</v>
      </c>
      <c r="AW86" s="29">
        <f t="array" ref="AW86">_xlfn.IFS($B86=0,0,MAX(B86)=MAX($B86,$E86,$H86,$K86,$M86),1,MAX($B86)&lt;MAX($B86,$E86,$H86,$K86,$M86),2)</f>
        <v>1</v>
      </c>
      <c r="AX86" s="29">
        <f t="array" ref="AX86">_xlfn.IFS(E86=0,0,MAX(E86)=MAX($B86,$E86,$H86,$K86,$M86),1,MAX(E86)&lt;MAX($B86,$E86,$H86,$K86,$M86),2)</f>
        <v>0</v>
      </c>
      <c r="AY86" s="29">
        <f t="array" ref="AY86">_xlfn.IFS(SUM(H86,K86)=0,0,MAX(H86,K86)=MAX($B86,$E86,$H86,$K86,$M86),1,MAX(H86,K86)&lt;MAX($B86,$E86,$H86,$K86,$M86),2)</f>
        <v>2</v>
      </c>
      <c r="AZ86" s="29">
        <f t="array" ref="AZ86">_xlfn.IFS(M86=0,0,MAX(M86)=MAX($B86,$E86,$H86,$K86,$M86),1,MAX(M86)&lt;MAX($B86,$E86,$H86,$K86,$M86),2)</f>
        <v>2</v>
      </c>
      <c r="BB86" s="29" t="str">
        <f t="shared" si="36"/>
        <v/>
      </c>
      <c r="BC86" s="29" t="str">
        <f t="shared" si="33"/>
        <v/>
      </c>
      <c r="BD86" s="29" t="str">
        <f t="shared" si="34"/>
        <v/>
      </c>
      <c r="BE86" s="29" t="str">
        <f t="shared" si="35"/>
        <v>Diff</v>
      </c>
    </row>
    <row r="87" spans="1:57" s="29" customFormat="1" x14ac:dyDescent="0.2">
      <c r="A87" s="35" t="s">
        <v>80</v>
      </c>
      <c r="B87" s="7">
        <v>38.8700670453741</v>
      </c>
      <c r="C87" s="8">
        <v>53.327135241810026</v>
      </c>
      <c r="D87" s="8">
        <v>31.316308130350166</v>
      </c>
      <c r="E87" s="8">
        <v>62.239993099550958</v>
      </c>
      <c r="F87" s="8">
        <v>47.600894343467687</v>
      </c>
      <c r="G87" s="8">
        <v>47.771008938208048</v>
      </c>
      <c r="H87" s="8">
        <v>60.024254610122519</v>
      </c>
      <c r="I87" s="8">
        <v>63.499376622136069</v>
      </c>
      <c r="J87" s="8">
        <v>64.087088701778626</v>
      </c>
      <c r="K87" s="8">
        <v>78.462578739825375</v>
      </c>
      <c r="L87" s="8">
        <v>76.222845828220869</v>
      </c>
      <c r="M87" s="8">
        <v>98.963220986522984</v>
      </c>
      <c r="N87" s="34"/>
      <c r="O87" s="69" t="str">
        <f>VLOOKUP($A87,GtoPdb!$A:$BB,MATCH(O$1,GtoPdb!$A$1:$BB$1,0),FALSE)</f>
        <v>c</v>
      </c>
      <c r="P87" s="29" t="str">
        <f>VLOOKUP($A87,GtoPdb!$A:$BB,MATCH(P$1,GtoPdb!$A$1:$BB$1,0),FALSE)</f>
        <v>nc</v>
      </c>
      <c r="Q87" s="29" t="str">
        <f>VLOOKUP($A87,GtoPdb!$A:$BB,MATCH(Q$1,GtoPdb!$A$1:$BB$1,0),FALSE)</f>
        <v>c</v>
      </c>
      <c r="R87" s="29" t="str">
        <f>VLOOKUP($A87,GtoPdb!$A:$BB,MATCH(R$1,GtoPdb!$A$1:$BB$1,0),FALSE)</f>
        <v>nc</v>
      </c>
      <c r="S87" s="69">
        <f>VLOOKUP($A87,GtoPdb!$A:$BB,MATCH(S$1,GtoPdb!$A$1:$BB$1,0),FALSE)</f>
        <v>2</v>
      </c>
      <c r="T87" s="29">
        <f>VLOOKUP($A87,GtoPdb!$A:$BB,MATCH(T$1,GtoPdb!$A$1:$BB$1,0),FALSE)</f>
        <v>0</v>
      </c>
      <c r="U87" s="29">
        <f>VLOOKUP($A87,GtoPdb!$A:$BB,MATCH(U$1,GtoPdb!$A$1:$BB$1,0),FALSE)</f>
        <v>1</v>
      </c>
      <c r="V87" s="29">
        <f>VLOOKUP($A87,GtoPdb!$A:$BB,MATCH(V$1,GtoPdb!$A$1:$BB$1,0),FALSE)</f>
        <v>0</v>
      </c>
      <c r="W87" s="69">
        <f t="array" ref="W87">_xlfn.IFS($B87=0,0,MAX(B87)=MAX($B87:$M87),1,MAX(B87)&lt;MAX($B87:$M87),2)</f>
        <v>2</v>
      </c>
      <c r="X87" s="29">
        <f t="array" ref="X87">_xlfn.IFS(SUM($C87:$G87)=0,0,MAX(C87:G87)=MAX($B87:$M87),1,MAX(C87:G87)&lt;MAX($B87:$M87),2)</f>
        <v>2</v>
      </c>
      <c r="Y87" s="29">
        <f t="array" ref="Y87">_xlfn.IFS(SUM($H87:$K87)=0,0,MAX(H87:K87)=MAX($B87:$M87),1,MAX(H87:K87)&lt;MAX($B87:$M87),2)</f>
        <v>2</v>
      </c>
      <c r="Z87" s="29">
        <f t="array" ref="Z87">_xlfn.IFS(SUM($L87:$M87)=0,0,MAX(L87:M87)=MAX($B87:$M87),1,MAX(L87:M87)&lt;MAX($B87:$M87),2)</f>
        <v>1</v>
      </c>
      <c r="AA87" s="35" t="str">
        <f t="shared" si="23"/>
        <v>Same</v>
      </c>
      <c r="AB87" s="35" t="str">
        <f t="shared" si="24"/>
        <v>Diff</v>
      </c>
      <c r="AC87" s="35" t="str">
        <f t="shared" si="25"/>
        <v>Diff</v>
      </c>
      <c r="AD87" s="35" t="str">
        <f t="shared" si="26"/>
        <v>Diff</v>
      </c>
      <c r="AF87" s="35" t="str">
        <f t="shared" si="27"/>
        <v/>
      </c>
      <c r="AG87" s="35" t="str">
        <f t="shared" si="28"/>
        <v/>
      </c>
      <c r="AH87" s="35" t="str">
        <f t="shared" si="29"/>
        <v/>
      </c>
      <c r="AI87" s="35" t="str">
        <f t="shared" si="30"/>
        <v/>
      </c>
      <c r="AJ87" s="35"/>
      <c r="AK87" s="35" t="str">
        <f t="array" ref="AK87">_xlfn.IFNA(_xlfn.IFS(AND($S87=1,W87=1),"Same",AND($S87=1,W87&lt;&gt;1),"Diff",AND($S87&lt;&gt;1,W87=1),"Diff"),"")</f>
        <v/>
      </c>
      <c r="AL87" s="35" t="str">
        <f t="array" ref="AL87">_xlfn.IFNA(_xlfn.IFS(AND($T87=1,X87=1),"Same",AND($T87=1,X87&lt;&gt;1),"Diff",AND($T87&lt;&gt;1,X87=1),"Diff"),"")</f>
        <v/>
      </c>
      <c r="AM87" s="35" t="str">
        <f t="array" ref="AM87">_xlfn.IFNA(_xlfn.IFS(AND($U87=1,Y87=1),"Same",AND($U87=1,Y87&lt;&gt;1),"Diff",AND($U87&lt;&gt;1,Y87=1),"Diff"),"")</f>
        <v>Diff</v>
      </c>
      <c r="AN87" s="35" t="str">
        <f t="array" ref="AN87">_xlfn.IFNA(_xlfn.IFS(AND($V87=1,Z87=1),"Same",AND($V87=1,Z87&lt;&gt;1),"Diff",AND($V87&lt;&gt;1,Z87=1),"Diff"),"")</f>
        <v>Diff</v>
      </c>
      <c r="AP87" s="29" t="str">
        <f t="array" ref="AP87">_xlfn.IFNA(_xlfn.IFS(AND(S87=1,W87&lt;&gt;1),"Removed",AND(S87&lt;&gt;1,W87=1),"Added"),"")</f>
        <v/>
      </c>
      <c r="AQ87" s="29" t="str">
        <f t="array" ref="AQ87">_xlfn.IFNA(_xlfn.IFS(AND(T87=1,X87&lt;&gt;1),"Removed",AND(T87&lt;&gt;1,X87=1),"Added"),"")</f>
        <v/>
      </c>
      <c r="AR87" s="29" t="str">
        <f t="array" ref="AR87">_xlfn.IFNA(_xlfn.IFS(AND(U87=1,Y87&lt;&gt;1),"Removed",AND(U87&lt;&gt;1,Y87=1),"Added"),"")</f>
        <v>Removed</v>
      </c>
      <c r="AS87" s="29" t="str">
        <f t="array" ref="AS87">_xlfn.IFNA(_xlfn.IFS(AND(V87=1,Z87&lt;&gt;1),"Removed",AND(V87&lt;&gt;1,Z87=1),"Added"),"")</f>
        <v>Added</v>
      </c>
      <c r="AU87" s="29">
        <f t="shared" si="31"/>
        <v>1</v>
      </c>
      <c r="AW87" s="29">
        <f t="array" ref="AW87">_xlfn.IFS($B87=0,0,MAX(B87)=MAX($B87,$E87,$H87,$K87,$M87),1,MAX($B87)&lt;MAX($B87,$E87,$H87,$K87,$M87),2)</f>
        <v>2</v>
      </c>
      <c r="AX87" s="29">
        <f t="array" ref="AX87">_xlfn.IFS(E87=0,0,MAX(E87)=MAX($B87,$E87,$H87,$K87,$M87),1,MAX(E87)&lt;MAX($B87,$E87,$H87,$K87,$M87),2)</f>
        <v>2</v>
      </c>
      <c r="AY87" s="29">
        <f t="array" ref="AY87">_xlfn.IFS(SUM(H87,K87)=0,0,MAX(H87,K87)=MAX($B87,$E87,$H87,$K87,$M87),1,MAX(H87,K87)&lt;MAX($B87,$E87,$H87,$K87,$M87),2)</f>
        <v>2</v>
      </c>
      <c r="AZ87" s="29">
        <f t="array" ref="AZ87">_xlfn.IFS(M87=0,0,MAX(M87)=MAX($B87,$E87,$H87,$K87,$M87),1,MAX(M87)&lt;MAX($B87,$E87,$H87,$K87,$M87),2)</f>
        <v>1</v>
      </c>
      <c r="BB87" s="29" t="str">
        <f t="shared" si="36"/>
        <v/>
      </c>
      <c r="BC87" s="29" t="str">
        <f t="shared" si="33"/>
        <v/>
      </c>
      <c r="BD87" s="29" t="str">
        <f t="shared" si="34"/>
        <v/>
      </c>
      <c r="BE87" s="29" t="str">
        <f t="shared" si="35"/>
        <v/>
      </c>
    </row>
    <row r="88" spans="1:57" s="29" customFormat="1" x14ac:dyDescent="0.2">
      <c r="A88" s="35" t="s">
        <v>207</v>
      </c>
      <c r="B88" s="7">
        <v>0</v>
      </c>
      <c r="C88" s="8">
        <v>1.9643679469545918</v>
      </c>
      <c r="D88" s="8">
        <v>0</v>
      </c>
      <c r="E88" s="8">
        <v>21.641181363273965</v>
      </c>
      <c r="F88" s="8">
        <v>22.00392441539762</v>
      </c>
      <c r="G88" s="8">
        <v>34.400813858116635</v>
      </c>
      <c r="H88" s="8">
        <v>39.814493999442725</v>
      </c>
      <c r="I88" s="8">
        <v>52.987636032503545</v>
      </c>
      <c r="J88" s="8">
        <v>61.405671296074431</v>
      </c>
      <c r="K88" s="8">
        <v>39.904217485109911</v>
      </c>
      <c r="L88" s="8">
        <v>84.087126616650181</v>
      </c>
      <c r="M88" s="8">
        <v>24.899165979410117</v>
      </c>
      <c r="N88" s="34"/>
      <c r="O88" s="69" t="str">
        <f>VLOOKUP($A88,GtoPdb!$A:$BB,MATCH(O$1,GtoPdb!$A$1:$BB$1,0),FALSE)</f>
        <v>c</v>
      </c>
      <c r="P88" s="29" t="str">
        <f>VLOOKUP($A88,GtoPdb!$A:$BB,MATCH(P$1,GtoPdb!$A$1:$BB$1,0),FALSE)</f>
        <v>nc</v>
      </c>
      <c r="Q88" s="29" t="str">
        <f>VLOOKUP($A88,GtoPdb!$A:$BB,MATCH(Q$1,GtoPdb!$A$1:$BB$1,0),FALSE)</f>
        <v>c</v>
      </c>
      <c r="R88" s="29" t="str">
        <f>VLOOKUP($A88,GtoPdb!$A:$BB,MATCH(R$1,GtoPdb!$A$1:$BB$1,0),FALSE)</f>
        <v>nc</v>
      </c>
      <c r="S88" s="69">
        <f>VLOOKUP($A88,GtoPdb!$A:$BB,MATCH(S$1,GtoPdb!$A$1:$BB$1,0),FALSE)</f>
        <v>2</v>
      </c>
      <c r="T88" s="29">
        <f>VLOOKUP($A88,GtoPdb!$A:$BB,MATCH(T$1,GtoPdb!$A$1:$BB$1,0),FALSE)</f>
        <v>0</v>
      </c>
      <c r="U88" s="29">
        <f>VLOOKUP($A88,GtoPdb!$A:$BB,MATCH(U$1,GtoPdb!$A$1:$BB$1,0),FALSE)</f>
        <v>1</v>
      </c>
      <c r="V88" s="29">
        <f>VLOOKUP($A88,GtoPdb!$A:$BB,MATCH(V$1,GtoPdb!$A$1:$BB$1,0),FALSE)</f>
        <v>0</v>
      </c>
      <c r="W88" s="69">
        <f t="array" ref="W88">_xlfn.IFS($B88=0,0,MAX(B88)=MAX($B88:$M88),1,MAX(B88)&lt;MAX($B88:$M88),2)</f>
        <v>0</v>
      </c>
      <c r="X88" s="29">
        <f t="array" ref="X88">_xlfn.IFS(SUM($C88:$G88)=0,0,MAX(C88:G88)=MAX($B88:$M88),1,MAX(C88:G88)&lt;MAX($B88:$M88),2)</f>
        <v>2</v>
      </c>
      <c r="Y88" s="29">
        <f t="array" ref="Y88">_xlfn.IFS(SUM($H88:$K88)=0,0,MAX(H88:K88)=MAX($B88:$M88),1,MAX(H88:K88)&lt;MAX($B88:$M88),2)</f>
        <v>2</v>
      </c>
      <c r="Z88" s="29">
        <f t="array" ref="Z88">_xlfn.IFS(SUM($L88:$M88)=0,0,MAX(L88:M88)=MAX($B88:$M88),1,MAX(L88:M88)&lt;MAX($B88:$M88),2)</f>
        <v>1</v>
      </c>
      <c r="AA88" s="35" t="str">
        <f t="shared" si="23"/>
        <v>Diff</v>
      </c>
      <c r="AB88" s="35" t="str">
        <f t="shared" si="24"/>
        <v>Diff</v>
      </c>
      <c r="AC88" s="35" t="str">
        <f t="shared" si="25"/>
        <v>Diff</v>
      </c>
      <c r="AD88" s="35" t="str">
        <f t="shared" si="26"/>
        <v>Diff</v>
      </c>
      <c r="AF88" s="35">
        <f t="shared" si="27"/>
        <v>2</v>
      </c>
      <c r="AG88" s="35" t="str">
        <f t="shared" si="28"/>
        <v/>
      </c>
      <c r="AH88" s="35" t="str">
        <f t="shared" si="29"/>
        <v/>
      </c>
      <c r="AI88" s="35" t="str">
        <f t="shared" si="30"/>
        <v/>
      </c>
      <c r="AJ88" s="35"/>
      <c r="AK88" s="35" t="str">
        <f t="array" ref="AK88">_xlfn.IFNA(_xlfn.IFS(AND($S88=1,W88=1),"Same",AND($S88=1,W88&lt;&gt;1),"Diff",AND($S88&lt;&gt;1,W88=1),"Diff"),"")</f>
        <v/>
      </c>
      <c r="AL88" s="35" t="str">
        <f t="array" ref="AL88">_xlfn.IFNA(_xlfn.IFS(AND($T88=1,X88=1),"Same",AND($T88=1,X88&lt;&gt;1),"Diff",AND($T88&lt;&gt;1,X88=1),"Diff"),"")</f>
        <v/>
      </c>
      <c r="AM88" s="35" t="str">
        <f t="array" ref="AM88">_xlfn.IFNA(_xlfn.IFS(AND($U88=1,Y88=1),"Same",AND($U88=1,Y88&lt;&gt;1),"Diff",AND($U88&lt;&gt;1,Y88=1),"Diff"),"")</f>
        <v>Diff</v>
      </c>
      <c r="AN88" s="35" t="str">
        <f t="array" ref="AN88">_xlfn.IFNA(_xlfn.IFS(AND($V88=1,Z88=1),"Same",AND($V88=1,Z88&lt;&gt;1),"Diff",AND($V88&lt;&gt;1,Z88=1),"Diff"),"")</f>
        <v>Diff</v>
      </c>
      <c r="AP88" s="29" t="str">
        <f t="array" ref="AP88">_xlfn.IFNA(_xlfn.IFS(AND(S88=1,W88&lt;&gt;1),"Removed",AND(S88&lt;&gt;1,W88=1),"Added"),"")</f>
        <v/>
      </c>
      <c r="AQ88" s="29" t="str">
        <f t="array" ref="AQ88">_xlfn.IFNA(_xlfn.IFS(AND(T88=1,X88&lt;&gt;1),"Removed",AND(T88&lt;&gt;1,X88=1),"Added"),"")</f>
        <v/>
      </c>
      <c r="AR88" s="29" t="str">
        <f t="array" ref="AR88">_xlfn.IFNA(_xlfn.IFS(AND(U88=1,Y88&lt;&gt;1),"Removed",AND(U88&lt;&gt;1,Y88=1),"Added"),"")</f>
        <v>Removed</v>
      </c>
      <c r="AS88" s="29" t="str">
        <f t="array" ref="AS88">_xlfn.IFNA(_xlfn.IFS(AND(V88=1,Z88&lt;&gt;1),"Removed",AND(V88&lt;&gt;1,Z88=1),"Added"),"")</f>
        <v>Added</v>
      </c>
      <c r="AU88" s="29">
        <f t="shared" si="31"/>
        <v>1</v>
      </c>
      <c r="AW88" s="29">
        <f t="array" ref="AW88">_xlfn.IFS($B88=0,0,MAX(B88)=MAX($B88,$E88,$H88,$K88,$M88),1,MAX($B88)&lt;MAX($B88,$E88,$H88,$K88,$M88),2)</f>
        <v>0</v>
      </c>
      <c r="AX88" s="29">
        <f t="array" ref="AX88">_xlfn.IFS(E88=0,0,MAX(E88)=MAX($B88,$E88,$H88,$K88,$M88),1,MAX(E88)&lt;MAX($B88,$E88,$H88,$K88,$M88),2)</f>
        <v>2</v>
      </c>
      <c r="AY88" s="29">
        <f t="array" ref="AY88">_xlfn.IFS(SUM(H88,K88)=0,0,MAX(H88,K88)=MAX($B88,$E88,$H88,$K88,$M88),1,MAX(H88,K88)&lt;MAX($B88,$E88,$H88,$K88,$M88),2)</f>
        <v>1</v>
      </c>
      <c r="AZ88" s="29">
        <f t="array" ref="AZ88">_xlfn.IFS(M88=0,0,MAX(M88)=MAX($B88,$E88,$H88,$K88,$M88),1,MAX(M88)&lt;MAX($B88,$E88,$H88,$K88,$M88),2)</f>
        <v>2</v>
      </c>
      <c r="BB88" s="29" t="str">
        <f t="shared" si="36"/>
        <v/>
      </c>
      <c r="BC88" s="29" t="str">
        <f t="shared" si="33"/>
        <v/>
      </c>
      <c r="BD88" s="29" t="str">
        <f t="shared" si="34"/>
        <v/>
      </c>
      <c r="BE88" s="29" t="str">
        <f t="shared" si="35"/>
        <v>Diff</v>
      </c>
    </row>
    <row r="89" spans="1:57" s="29" customFormat="1" x14ac:dyDescent="0.2">
      <c r="A89" s="35" t="s">
        <v>125</v>
      </c>
      <c r="B89" s="7">
        <v>0</v>
      </c>
      <c r="C89" s="8">
        <v>20.623729355267077</v>
      </c>
      <c r="D89" s="8">
        <v>14.053522132983112</v>
      </c>
      <c r="E89" s="8">
        <v>30.691547671750467</v>
      </c>
      <c r="F89" s="8">
        <v>38.590170339906194</v>
      </c>
      <c r="G89" s="8">
        <v>37.589511015291492</v>
      </c>
      <c r="H89" s="8">
        <v>15.525259403580943</v>
      </c>
      <c r="I89" s="8">
        <v>4.5155888690179067</v>
      </c>
      <c r="J89" s="8">
        <v>28.394108864889233</v>
      </c>
      <c r="K89" s="8">
        <v>10.492237197611743</v>
      </c>
      <c r="L89" s="8">
        <v>49.753902271545236</v>
      </c>
      <c r="M89" s="8">
        <v>21.569630024022967</v>
      </c>
      <c r="N89" s="34"/>
      <c r="O89" s="69" t="str">
        <f>VLOOKUP($A89,GtoPdb!$A:$BB,MATCH(O$1,GtoPdb!$A$1:$BB$1,0),FALSE)</f>
        <v>nc</v>
      </c>
      <c r="P89" s="29" t="str">
        <f>VLOOKUP($A89,GtoPdb!$A:$BB,MATCH(P$1,GtoPdb!$A$1:$BB$1,0),FALSE)</f>
        <v>c</v>
      </c>
      <c r="Q89" s="29" t="str">
        <f>VLOOKUP($A89,GtoPdb!$A:$BB,MATCH(Q$1,GtoPdb!$A$1:$BB$1,0),FALSE)</f>
        <v>c</v>
      </c>
      <c r="R89" s="29" t="str">
        <f>VLOOKUP($A89,GtoPdb!$A:$BB,MATCH(R$1,GtoPdb!$A$1:$BB$1,0),FALSE)</f>
        <v>c</v>
      </c>
      <c r="S89" s="69">
        <f>VLOOKUP($A89,GtoPdb!$A:$BB,MATCH(S$1,GtoPdb!$A$1:$BB$1,0),FALSE)</f>
        <v>0</v>
      </c>
      <c r="T89" s="29">
        <f>VLOOKUP($A89,GtoPdb!$A:$BB,MATCH(T$1,GtoPdb!$A$1:$BB$1,0),FALSE)</f>
        <v>2</v>
      </c>
      <c r="U89" s="29">
        <f>VLOOKUP($A89,GtoPdb!$A:$BB,MATCH(U$1,GtoPdb!$A$1:$BB$1,0),FALSE)</f>
        <v>1</v>
      </c>
      <c r="V89" s="29">
        <f>VLOOKUP($A89,GtoPdb!$A:$BB,MATCH(V$1,GtoPdb!$A$1:$BB$1,0),FALSE)</f>
        <v>2</v>
      </c>
      <c r="W89" s="69">
        <f t="array" ref="W89">_xlfn.IFS($B89=0,0,MAX(B89)=MAX($B89:$M89),1,MAX(B89)&lt;MAX($B89:$M89),2)</f>
        <v>0</v>
      </c>
      <c r="X89" s="29">
        <f t="array" ref="X89">_xlfn.IFS(SUM($C89:$G89)=0,0,MAX(C89:G89)=MAX($B89:$M89),1,MAX(C89:G89)&lt;MAX($B89:$M89),2)</f>
        <v>2</v>
      </c>
      <c r="Y89" s="29">
        <f t="array" ref="Y89">_xlfn.IFS(SUM($H89:$K89)=0,0,MAX(H89:K89)=MAX($B89:$M89),1,MAX(H89:K89)&lt;MAX($B89:$M89),2)</f>
        <v>2</v>
      </c>
      <c r="Z89" s="29">
        <f t="array" ref="Z89">_xlfn.IFS(SUM($L89:$M89)=0,0,MAX(L89:M89)=MAX($B89:$M89),1,MAX(L89:M89)&lt;MAX($B89:$M89),2)</f>
        <v>1</v>
      </c>
      <c r="AA89" s="35" t="str">
        <f t="shared" si="23"/>
        <v>Same</v>
      </c>
      <c r="AB89" s="35" t="str">
        <f t="shared" si="24"/>
        <v>Same</v>
      </c>
      <c r="AC89" s="35" t="str">
        <f t="shared" si="25"/>
        <v>Diff</v>
      </c>
      <c r="AD89" s="35" t="str">
        <f t="shared" si="26"/>
        <v>Diff</v>
      </c>
      <c r="AF89" s="35" t="str">
        <f t="shared" si="27"/>
        <v/>
      </c>
      <c r="AG89" s="35" t="str">
        <f t="shared" si="28"/>
        <v/>
      </c>
      <c r="AH89" s="35" t="str">
        <f t="shared" si="29"/>
        <v/>
      </c>
      <c r="AI89" s="35" t="str">
        <f t="shared" si="30"/>
        <v/>
      </c>
      <c r="AJ89" s="35"/>
      <c r="AK89" s="35" t="str">
        <f t="array" ref="AK89">_xlfn.IFNA(_xlfn.IFS(AND($S89=1,W89=1),"Same",AND($S89=1,W89&lt;&gt;1),"Diff",AND($S89&lt;&gt;1,W89=1),"Diff"),"")</f>
        <v/>
      </c>
      <c r="AL89" s="35" t="str">
        <f t="array" ref="AL89">_xlfn.IFNA(_xlfn.IFS(AND($T89=1,X89=1),"Same",AND($T89=1,X89&lt;&gt;1),"Diff",AND($T89&lt;&gt;1,X89=1),"Diff"),"")</f>
        <v/>
      </c>
      <c r="AM89" s="35" t="str">
        <f t="array" ref="AM89">_xlfn.IFNA(_xlfn.IFS(AND($U89=1,Y89=1),"Same",AND($U89=1,Y89&lt;&gt;1),"Diff",AND($U89&lt;&gt;1,Y89=1),"Diff"),"")</f>
        <v>Diff</v>
      </c>
      <c r="AN89" s="35" t="str">
        <f t="array" ref="AN89">_xlfn.IFNA(_xlfn.IFS(AND($V89=1,Z89=1),"Same",AND($V89=1,Z89&lt;&gt;1),"Diff",AND($V89&lt;&gt;1,Z89=1),"Diff"),"")</f>
        <v>Diff</v>
      </c>
      <c r="AP89" s="29" t="str">
        <f t="array" ref="AP89">_xlfn.IFNA(_xlfn.IFS(AND(S89=1,W89&lt;&gt;1),"Removed",AND(S89&lt;&gt;1,W89=1),"Added"),"")</f>
        <v/>
      </c>
      <c r="AQ89" s="29" t="str">
        <f t="array" ref="AQ89">_xlfn.IFNA(_xlfn.IFS(AND(T89=1,X89&lt;&gt;1),"Removed",AND(T89&lt;&gt;1,X89=1),"Added"),"")</f>
        <v/>
      </c>
      <c r="AR89" s="29" t="str">
        <f t="array" ref="AR89">_xlfn.IFNA(_xlfn.IFS(AND(U89=1,Y89&lt;&gt;1),"Removed",AND(U89&lt;&gt;1,Y89=1),"Added"),"")</f>
        <v>Removed</v>
      </c>
      <c r="AS89" s="29" t="str">
        <f t="array" ref="AS89">_xlfn.IFNA(_xlfn.IFS(AND(V89=1,Z89&lt;&gt;1),"Removed",AND(V89&lt;&gt;1,Z89=1),"Added"),"")</f>
        <v>Added</v>
      </c>
      <c r="AU89" s="29">
        <f t="shared" si="31"/>
        <v>1</v>
      </c>
      <c r="AW89" s="29">
        <f t="array" ref="AW89">_xlfn.IFS($B89=0,0,MAX(B89)=MAX($B89,$E89,$H89,$K89,$M89),1,MAX($B89)&lt;MAX($B89,$E89,$H89,$K89,$M89),2)</f>
        <v>0</v>
      </c>
      <c r="AX89" s="29">
        <f t="array" ref="AX89">_xlfn.IFS(E89=0,0,MAX(E89)=MAX($B89,$E89,$H89,$K89,$M89),1,MAX(E89)&lt;MAX($B89,$E89,$H89,$K89,$M89),2)</f>
        <v>1</v>
      </c>
      <c r="AY89" s="29">
        <f t="array" ref="AY89">_xlfn.IFS(SUM(H89,K89)=0,0,MAX(H89,K89)=MAX($B89,$E89,$H89,$K89,$M89),1,MAX(H89,K89)&lt;MAX($B89,$E89,$H89,$K89,$M89),2)</f>
        <v>2</v>
      </c>
      <c r="AZ89" s="29">
        <f t="array" ref="AZ89">_xlfn.IFS(M89=0,0,MAX(M89)=MAX($B89,$E89,$H89,$K89,$M89),1,MAX(M89)&lt;MAX($B89,$E89,$H89,$K89,$M89),2)</f>
        <v>2</v>
      </c>
      <c r="BB89" s="29" t="str">
        <f t="shared" si="36"/>
        <v/>
      </c>
      <c r="BC89" s="29" t="str">
        <f t="shared" si="33"/>
        <v/>
      </c>
      <c r="BD89" s="29" t="str">
        <f t="shared" si="34"/>
        <v/>
      </c>
      <c r="BE89" s="29" t="str">
        <f t="shared" si="35"/>
        <v>Diff</v>
      </c>
    </row>
    <row r="90" spans="1:57" s="29" customFormat="1" x14ac:dyDescent="0.2">
      <c r="A90" s="35" t="s">
        <v>154</v>
      </c>
      <c r="B90" s="7">
        <v>0</v>
      </c>
      <c r="C90" s="8">
        <v>13.179899950559005</v>
      </c>
      <c r="D90" s="8">
        <v>13.479628886116066</v>
      </c>
      <c r="E90" s="8">
        <v>17.28972724645568</v>
      </c>
      <c r="F90" s="8">
        <v>10.894103643293226</v>
      </c>
      <c r="G90" s="8">
        <v>0</v>
      </c>
      <c r="H90" s="8">
        <v>0</v>
      </c>
      <c r="I90" s="8">
        <v>0</v>
      </c>
      <c r="J90" s="8">
        <v>0</v>
      </c>
      <c r="K90" s="8">
        <v>33.947590883507871</v>
      </c>
      <c r="L90" s="8">
        <v>74.249688023740873</v>
      </c>
      <c r="M90" s="8">
        <v>23.645223443115707</v>
      </c>
      <c r="N90" s="34"/>
      <c r="O90" s="69" t="str">
        <f>VLOOKUP($A90,GtoPdb!$A:$BB,MATCH(O$1,GtoPdb!$A$1:$BB$1,0),FALSE)</f>
        <v>nc</v>
      </c>
      <c r="P90" s="29" t="str">
        <f>VLOOKUP($A90,GtoPdb!$A:$BB,MATCH(P$1,GtoPdb!$A$1:$BB$1,0),FALSE)</f>
        <v>c</v>
      </c>
      <c r="Q90" s="29" t="str">
        <f>VLOOKUP($A90,GtoPdb!$A:$BB,MATCH(Q$1,GtoPdb!$A$1:$BB$1,0),FALSE)</f>
        <v>nc</v>
      </c>
      <c r="R90" s="29" t="str">
        <f>VLOOKUP($A90,GtoPdb!$A:$BB,MATCH(R$1,GtoPdb!$A$1:$BB$1,0),FALSE)</f>
        <v>nc</v>
      </c>
      <c r="S90" s="69">
        <f>VLOOKUP($A90,GtoPdb!$A:$BB,MATCH(S$1,GtoPdb!$A$1:$BB$1,0),FALSE)</f>
        <v>0</v>
      </c>
      <c r="T90" s="29">
        <f>VLOOKUP($A90,GtoPdb!$A:$BB,MATCH(T$1,GtoPdb!$A$1:$BB$1,0),FALSE)</f>
        <v>1</v>
      </c>
      <c r="U90" s="29">
        <f>VLOOKUP($A90,GtoPdb!$A:$BB,MATCH(U$1,GtoPdb!$A$1:$BB$1,0),FALSE)</f>
        <v>0</v>
      </c>
      <c r="V90" s="29">
        <f>VLOOKUP($A90,GtoPdb!$A:$BB,MATCH(V$1,GtoPdb!$A$1:$BB$1,0),FALSE)</f>
        <v>0</v>
      </c>
      <c r="W90" s="69">
        <f t="array" ref="W90">_xlfn.IFS($B90=0,0,MAX(B90)=MAX($B90:$M90),1,MAX(B90)&lt;MAX($B90:$M90),2)</f>
        <v>0</v>
      </c>
      <c r="X90" s="29">
        <f t="array" ref="X90">_xlfn.IFS(SUM($C90:$G90)=0,0,MAX(C90:G90)=MAX($B90:$M90),1,MAX(C90:G90)&lt;MAX($B90:$M90),2)</f>
        <v>2</v>
      </c>
      <c r="Y90" s="29">
        <f t="array" ref="Y90">_xlfn.IFS(SUM($H90:$K90)=0,0,MAX(H90:K90)=MAX($B90:$M90),1,MAX(H90:K90)&lt;MAX($B90:$M90),2)</f>
        <v>2</v>
      </c>
      <c r="Z90" s="29">
        <f t="array" ref="Z90">_xlfn.IFS(SUM($L90:$M90)=0,0,MAX(L90:M90)=MAX($B90:$M90),1,MAX(L90:M90)&lt;MAX($B90:$M90),2)</f>
        <v>1</v>
      </c>
      <c r="AA90" s="35" t="str">
        <f t="shared" si="23"/>
        <v>Same</v>
      </c>
      <c r="AB90" s="35" t="str">
        <f t="shared" si="24"/>
        <v>Diff</v>
      </c>
      <c r="AC90" s="35" t="str">
        <f t="shared" si="25"/>
        <v>Diff</v>
      </c>
      <c r="AD90" s="35" t="str">
        <f t="shared" si="26"/>
        <v>Diff</v>
      </c>
      <c r="AF90" s="35" t="str">
        <f t="shared" si="27"/>
        <v/>
      </c>
      <c r="AG90" s="35" t="str">
        <f t="shared" si="28"/>
        <v/>
      </c>
      <c r="AH90" s="35" t="str">
        <f t="shared" si="29"/>
        <v/>
      </c>
      <c r="AI90" s="35" t="str">
        <f t="shared" si="30"/>
        <v/>
      </c>
      <c r="AJ90" s="35"/>
      <c r="AK90" s="35" t="str">
        <f t="array" ref="AK90">_xlfn.IFNA(_xlfn.IFS(AND($S90=1,W90=1),"Same",AND($S90=1,W90&lt;&gt;1),"Diff",AND($S90&lt;&gt;1,W90=1),"Diff"),"")</f>
        <v/>
      </c>
      <c r="AL90" s="35" t="str">
        <f t="array" ref="AL90">_xlfn.IFNA(_xlfn.IFS(AND($T90=1,X90=1),"Same",AND($T90=1,X90&lt;&gt;1),"Diff",AND($T90&lt;&gt;1,X90=1),"Diff"),"")</f>
        <v>Diff</v>
      </c>
      <c r="AM90" s="35" t="str">
        <f t="array" ref="AM90">_xlfn.IFNA(_xlfn.IFS(AND($U90=1,Y90=1),"Same",AND($U90=1,Y90&lt;&gt;1),"Diff",AND($U90&lt;&gt;1,Y90=1),"Diff"),"")</f>
        <v/>
      </c>
      <c r="AN90" s="35" t="str">
        <f t="array" ref="AN90">_xlfn.IFNA(_xlfn.IFS(AND($V90=1,Z90=1),"Same",AND($V90=1,Z90&lt;&gt;1),"Diff",AND($V90&lt;&gt;1,Z90=1),"Diff"),"")</f>
        <v>Diff</v>
      </c>
      <c r="AP90" s="29" t="str">
        <f t="array" ref="AP90">_xlfn.IFNA(_xlfn.IFS(AND(S90=1,W90&lt;&gt;1),"Removed",AND(S90&lt;&gt;1,W90=1),"Added"),"")</f>
        <v/>
      </c>
      <c r="AQ90" s="29" t="str">
        <f t="array" ref="AQ90">_xlfn.IFNA(_xlfn.IFS(AND(T90=1,X90&lt;&gt;1),"Removed",AND(T90&lt;&gt;1,X90=1),"Added"),"")</f>
        <v>Removed</v>
      </c>
      <c r="AR90" s="29" t="str">
        <f t="array" ref="AR90">_xlfn.IFNA(_xlfn.IFS(AND(U90=1,Y90&lt;&gt;1),"Removed",AND(U90&lt;&gt;1,Y90=1),"Added"),"")</f>
        <v/>
      </c>
      <c r="AS90" s="29" t="str">
        <f t="array" ref="AS90">_xlfn.IFNA(_xlfn.IFS(AND(V90=1,Z90&lt;&gt;1),"Removed",AND(V90&lt;&gt;1,Z90=1),"Added"),"")</f>
        <v>Added</v>
      </c>
      <c r="AU90" s="29">
        <f t="shared" si="31"/>
        <v>1</v>
      </c>
      <c r="AW90" s="29">
        <f t="array" ref="AW90">_xlfn.IFS($B90=0,0,MAX(B90)=MAX($B90,$E90,$H90,$K90,$M90),1,MAX($B90)&lt;MAX($B90,$E90,$H90,$K90,$M90),2)</f>
        <v>0</v>
      </c>
      <c r="AX90" s="29">
        <f t="array" ref="AX90">_xlfn.IFS(E90=0,0,MAX(E90)=MAX($B90,$E90,$H90,$K90,$M90),1,MAX(E90)&lt;MAX($B90,$E90,$H90,$K90,$M90),2)</f>
        <v>2</v>
      </c>
      <c r="AY90" s="29">
        <f t="array" ref="AY90">_xlfn.IFS(SUM(H90,K90)=0,0,MAX(H90,K90)=MAX($B90,$E90,$H90,$K90,$M90),1,MAX(H90,K90)&lt;MAX($B90,$E90,$H90,$K90,$M90),2)</f>
        <v>1</v>
      </c>
      <c r="AZ90" s="29">
        <f t="array" ref="AZ90">_xlfn.IFS(M90=0,0,MAX(M90)=MAX($B90,$E90,$H90,$K90,$M90),1,MAX(M90)&lt;MAX($B90,$E90,$H90,$K90,$M90),2)</f>
        <v>2</v>
      </c>
      <c r="BB90" s="29" t="str">
        <f t="shared" si="36"/>
        <v/>
      </c>
      <c r="BC90" s="29" t="str">
        <f t="shared" si="33"/>
        <v/>
      </c>
      <c r="BD90" s="29" t="str">
        <f t="shared" si="34"/>
        <v/>
      </c>
      <c r="BE90" s="29" t="str">
        <f t="shared" si="35"/>
        <v>Diff</v>
      </c>
    </row>
    <row r="91" spans="1:57" s="29" customFormat="1" x14ac:dyDescent="0.2">
      <c r="A91" s="35" t="s">
        <v>31</v>
      </c>
      <c r="B91" s="7">
        <v>0</v>
      </c>
      <c r="C91" s="8">
        <v>0.93668872878142584</v>
      </c>
      <c r="D91" s="8">
        <v>0.78883038686059626</v>
      </c>
      <c r="E91" s="8">
        <v>7.2372855036978434</v>
      </c>
      <c r="F91" s="8">
        <v>10.534664177011621</v>
      </c>
      <c r="G91" s="8">
        <v>6.3481376381229015</v>
      </c>
      <c r="H91" s="8">
        <v>0</v>
      </c>
      <c r="I91" s="8">
        <v>0</v>
      </c>
      <c r="J91" s="8">
        <v>0</v>
      </c>
      <c r="K91" s="8">
        <v>7.0607548444649284</v>
      </c>
      <c r="L91" s="8">
        <v>61.130697292024585</v>
      </c>
      <c r="M91" s="8">
        <v>0</v>
      </c>
      <c r="N91" s="34"/>
      <c r="O91" s="69" t="str">
        <f>VLOOKUP($A91,GtoPdb!$A:$BB,MATCH(O$1,GtoPdb!$A$1:$BB$1,0),FALSE)</f>
        <v>c</v>
      </c>
      <c r="P91" s="29" t="str">
        <f>VLOOKUP($A91,GtoPdb!$A:$BB,MATCH(P$1,GtoPdb!$A$1:$BB$1,0),FALSE)</f>
        <v>c</v>
      </c>
      <c r="Q91" s="29" t="str">
        <f>VLOOKUP($A91,GtoPdb!$A:$BB,MATCH(Q$1,GtoPdb!$A$1:$BB$1,0),FALSE)</f>
        <v>c</v>
      </c>
      <c r="R91" s="29" t="str">
        <f>VLOOKUP($A91,GtoPdb!$A:$BB,MATCH(R$1,GtoPdb!$A$1:$BB$1,0),FALSE)</f>
        <v>nc</v>
      </c>
      <c r="S91" s="69">
        <f>VLOOKUP($A91,GtoPdb!$A:$BB,MATCH(S$1,GtoPdb!$A$1:$BB$1,0),FALSE)</f>
        <v>2</v>
      </c>
      <c r="T91" s="29">
        <f>VLOOKUP($A91,GtoPdb!$A:$BB,MATCH(T$1,GtoPdb!$A$1:$BB$1,0),FALSE)</f>
        <v>1</v>
      </c>
      <c r="U91" s="29">
        <f>VLOOKUP($A91,GtoPdb!$A:$BB,MATCH(U$1,GtoPdb!$A$1:$BB$1,0),FALSE)</f>
        <v>2</v>
      </c>
      <c r="V91" s="29">
        <f>VLOOKUP($A91,GtoPdb!$A:$BB,MATCH(V$1,GtoPdb!$A$1:$BB$1,0),FALSE)</f>
        <v>0</v>
      </c>
      <c r="W91" s="69">
        <f t="array" ref="W91">_xlfn.IFS($B91=0,0,MAX(B91)=MAX($B91:$M91),1,MAX(B91)&lt;MAX($B91:$M91),2)</f>
        <v>0</v>
      </c>
      <c r="X91" s="29">
        <f t="array" ref="X91">_xlfn.IFS(SUM($C91:$G91)=0,0,MAX(C91:G91)=MAX($B91:$M91),1,MAX(C91:G91)&lt;MAX($B91:$M91),2)</f>
        <v>2</v>
      </c>
      <c r="Y91" s="29">
        <f t="array" ref="Y91">_xlfn.IFS(SUM($H91:$K91)=0,0,MAX(H91:K91)=MAX($B91:$M91),1,MAX(H91:K91)&lt;MAX($B91:$M91),2)</f>
        <v>2</v>
      </c>
      <c r="Z91" s="29">
        <f t="array" ref="Z91">_xlfn.IFS(SUM($L91:$M91)=0,0,MAX(L91:M91)=MAX($B91:$M91),1,MAX(L91:M91)&lt;MAX($B91:$M91),2)</f>
        <v>1</v>
      </c>
      <c r="AA91" s="35" t="str">
        <f t="shared" si="23"/>
        <v>Diff</v>
      </c>
      <c r="AB91" s="35" t="str">
        <f t="shared" si="24"/>
        <v>Diff</v>
      </c>
      <c r="AC91" s="35" t="str">
        <f t="shared" si="25"/>
        <v>Same</v>
      </c>
      <c r="AD91" s="35" t="str">
        <f t="shared" si="26"/>
        <v>Diff</v>
      </c>
      <c r="AF91" s="35">
        <f t="shared" si="27"/>
        <v>2</v>
      </c>
      <c r="AG91" s="35" t="str">
        <f t="shared" si="28"/>
        <v/>
      </c>
      <c r="AH91" s="35" t="str">
        <f t="shared" si="29"/>
        <v/>
      </c>
      <c r="AI91" s="35" t="str">
        <f t="shared" si="30"/>
        <v/>
      </c>
      <c r="AJ91" s="35"/>
      <c r="AK91" s="35" t="str">
        <f t="array" ref="AK91">_xlfn.IFNA(_xlfn.IFS(AND($S91=1,W91=1),"Same",AND($S91=1,W91&lt;&gt;1),"Diff",AND($S91&lt;&gt;1,W91=1),"Diff"),"")</f>
        <v/>
      </c>
      <c r="AL91" s="35" t="str">
        <f t="array" ref="AL91">_xlfn.IFNA(_xlfn.IFS(AND($T91=1,X91=1),"Same",AND($T91=1,X91&lt;&gt;1),"Diff",AND($T91&lt;&gt;1,X91=1),"Diff"),"")</f>
        <v>Diff</v>
      </c>
      <c r="AM91" s="35" t="str">
        <f t="array" ref="AM91">_xlfn.IFNA(_xlfn.IFS(AND($U91=1,Y91=1),"Same",AND($U91=1,Y91&lt;&gt;1),"Diff",AND($U91&lt;&gt;1,Y91=1),"Diff"),"")</f>
        <v/>
      </c>
      <c r="AN91" s="35" t="str">
        <f t="array" ref="AN91">_xlfn.IFNA(_xlfn.IFS(AND($V91=1,Z91=1),"Same",AND($V91=1,Z91&lt;&gt;1),"Diff",AND($V91&lt;&gt;1,Z91=1),"Diff"),"")</f>
        <v>Diff</v>
      </c>
      <c r="AP91" s="29" t="str">
        <f t="array" ref="AP91">_xlfn.IFNA(_xlfn.IFS(AND(S91=1,W91&lt;&gt;1),"Removed",AND(S91&lt;&gt;1,W91=1),"Added"),"")</f>
        <v/>
      </c>
      <c r="AQ91" s="29" t="str">
        <f t="array" ref="AQ91">_xlfn.IFNA(_xlfn.IFS(AND(T91=1,X91&lt;&gt;1),"Removed",AND(T91&lt;&gt;1,X91=1),"Added"),"")</f>
        <v>Removed</v>
      </c>
      <c r="AR91" s="29" t="str">
        <f t="array" ref="AR91">_xlfn.IFNA(_xlfn.IFS(AND(U91=1,Y91&lt;&gt;1),"Removed",AND(U91&lt;&gt;1,Y91=1),"Added"),"")</f>
        <v/>
      </c>
      <c r="AS91" s="29" t="str">
        <f t="array" ref="AS91">_xlfn.IFNA(_xlfn.IFS(AND(V91=1,Z91&lt;&gt;1),"Removed",AND(V91&lt;&gt;1,Z91=1),"Added"),"")</f>
        <v>Added</v>
      </c>
      <c r="AU91" s="29">
        <f t="shared" si="31"/>
        <v>1</v>
      </c>
      <c r="AW91" s="29">
        <f t="array" ref="AW91">_xlfn.IFS($B91=0,0,MAX(B91)=MAX($B91,$E91,$H91,$K91,$M91),1,MAX($B91)&lt;MAX($B91,$E91,$H91,$K91,$M91),2)</f>
        <v>0</v>
      </c>
      <c r="AX91" s="29">
        <f t="array" ref="AX91">_xlfn.IFS(E91=0,0,MAX(E91)=MAX($B91,$E91,$H91,$K91,$M91),1,MAX(E91)&lt;MAX($B91,$E91,$H91,$K91,$M91),2)</f>
        <v>1</v>
      </c>
      <c r="AY91" s="29">
        <f t="array" ref="AY91">_xlfn.IFS(SUM(H91,K91)=0,0,MAX(H91,K91)=MAX($B91,$E91,$H91,$K91,$M91),1,MAX(H91,K91)&lt;MAX($B91,$E91,$H91,$K91,$M91),2)</f>
        <v>2</v>
      </c>
      <c r="AZ91" s="29">
        <f t="array" ref="AZ91">_xlfn.IFS(M91=0,0,MAX(M91)=MAX($B91,$E91,$H91,$K91,$M91),1,MAX(M91)&lt;MAX($B91,$E91,$H91,$K91,$M91),2)</f>
        <v>0</v>
      </c>
      <c r="BB91" s="29" t="str">
        <f t="shared" si="36"/>
        <v/>
      </c>
      <c r="BC91" s="29" t="str">
        <f t="shared" si="33"/>
        <v/>
      </c>
      <c r="BD91" s="29" t="str">
        <f t="shared" si="34"/>
        <v/>
      </c>
      <c r="BE91" s="29" t="str">
        <f t="shared" si="35"/>
        <v>Diff</v>
      </c>
    </row>
    <row r="92" spans="1:57" s="29" customFormat="1" x14ac:dyDescent="0.2">
      <c r="A92" s="35" t="s">
        <v>119</v>
      </c>
      <c r="B92" s="7">
        <v>0</v>
      </c>
      <c r="C92" s="8">
        <v>38.41680069018819</v>
      </c>
      <c r="D92" s="8">
        <v>33.828356755172265</v>
      </c>
      <c r="E92" s="8">
        <v>37.220174544745355</v>
      </c>
      <c r="F92" s="8">
        <v>39.830528336038846</v>
      </c>
      <c r="G92" s="8">
        <v>44.160378209267549</v>
      </c>
      <c r="H92" s="8">
        <v>0</v>
      </c>
      <c r="I92" s="8">
        <v>0</v>
      </c>
      <c r="J92" s="8">
        <v>0</v>
      </c>
      <c r="K92" s="8">
        <v>0</v>
      </c>
      <c r="L92" s="8">
        <v>53.995013430397265</v>
      </c>
      <c r="M92" s="8">
        <v>65.329043738679928</v>
      </c>
      <c r="N92" s="34"/>
      <c r="O92" s="69" t="str">
        <f>VLOOKUP($A92,GtoPdb!$A:$BB,MATCH(O$1,GtoPdb!$A$1:$BB$1,0),FALSE)</f>
        <v>nc</v>
      </c>
      <c r="P92" s="29" t="str">
        <f>VLOOKUP($A92,GtoPdb!$A:$BB,MATCH(P$1,GtoPdb!$A$1:$BB$1,0),FALSE)</f>
        <v>c</v>
      </c>
      <c r="Q92" s="29" t="str">
        <f>VLOOKUP($A92,GtoPdb!$A:$BB,MATCH(Q$1,GtoPdb!$A$1:$BB$1,0),FALSE)</f>
        <v>nc</v>
      </c>
      <c r="R92" s="29" t="str">
        <f>VLOOKUP($A92,GtoPdb!$A:$BB,MATCH(R$1,GtoPdb!$A$1:$BB$1,0),FALSE)</f>
        <v>nc</v>
      </c>
      <c r="S92" s="69">
        <f>VLOOKUP($A92,GtoPdb!$A:$BB,MATCH(S$1,GtoPdb!$A$1:$BB$1,0),FALSE)</f>
        <v>0</v>
      </c>
      <c r="T92" s="29">
        <f>VLOOKUP($A92,GtoPdb!$A:$BB,MATCH(T$1,GtoPdb!$A$1:$BB$1,0),FALSE)</f>
        <v>1</v>
      </c>
      <c r="U92" s="29">
        <f>VLOOKUP($A92,GtoPdb!$A:$BB,MATCH(U$1,GtoPdb!$A$1:$BB$1,0),FALSE)</f>
        <v>0</v>
      </c>
      <c r="V92" s="29">
        <f>VLOOKUP($A92,GtoPdb!$A:$BB,MATCH(V$1,GtoPdb!$A$1:$BB$1,0),FALSE)</f>
        <v>0</v>
      </c>
      <c r="W92" s="69">
        <f t="array" ref="W92">_xlfn.IFS($B92=0,0,MAX(B92)=MAX($B92:$M92),1,MAX(B92)&lt;MAX($B92:$M92),2)</f>
        <v>0</v>
      </c>
      <c r="X92" s="29">
        <f t="array" ref="X92">_xlfn.IFS(SUM($C92:$G92)=0,0,MAX(C92:G92)=MAX($B92:$M92),1,MAX(C92:G92)&lt;MAX($B92:$M92),2)</f>
        <v>2</v>
      </c>
      <c r="Y92" s="29">
        <f t="array" ref="Y92">_xlfn.IFS(SUM($H92:$K92)=0,0,MAX(H92:K92)=MAX($B92:$M92),1,MAX(H92:K92)&lt;MAX($B92:$M92),2)</f>
        <v>0</v>
      </c>
      <c r="Z92" s="29">
        <f t="array" ref="Z92">_xlfn.IFS(SUM($L92:$M92)=0,0,MAX(L92:M92)=MAX($B92:$M92),1,MAX(L92:M92)&lt;MAX($B92:$M92),2)</f>
        <v>1</v>
      </c>
      <c r="AA92" s="35" t="str">
        <f t="shared" si="23"/>
        <v>Same</v>
      </c>
      <c r="AB92" s="35" t="str">
        <f t="shared" si="24"/>
        <v>Diff</v>
      </c>
      <c r="AC92" s="35" t="str">
        <f t="shared" si="25"/>
        <v>Same</v>
      </c>
      <c r="AD92" s="35" t="str">
        <f t="shared" si="26"/>
        <v>Diff</v>
      </c>
      <c r="AF92" s="35" t="str">
        <f t="shared" si="27"/>
        <v/>
      </c>
      <c r="AG92" s="35" t="str">
        <f t="shared" si="28"/>
        <v/>
      </c>
      <c r="AH92" s="35" t="str">
        <f t="shared" si="29"/>
        <v/>
      </c>
      <c r="AI92" s="35" t="str">
        <f t="shared" si="30"/>
        <v/>
      </c>
      <c r="AJ92" s="35"/>
      <c r="AK92" s="35" t="str">
        <f t="array" ref="AK92">_xlfn.IFNA(_xlfn.IFS(AND($S92=1,W92=1),"Same",AND($S92=1,W92&lt;&gt;1),"Diff",AND($S92&lt;&gt;1,W92=1),"Diff"),"")</f>
        <v/>
      </c>
      <c r="AL92" s="35" t="str">
        <f t="array" ref="AL92">_xlfn.IFNA(_xlfn.IFS(AND($T92=1,X92=1),"Same",AND($T92=1,X92&lt;&gt;1),"Diff",AND($T92&lt;&gt;1,X92=1),"Diff"),"")</f>
        <v>Diff</v>
      </c>
      <c r="AM92" s="35" t="str">
        <f t="array" ref="AM92">_xlfn.IFNA(_xlfn.IFS(AND($U92=1,Y92=1),"Same",AND($U92=1,Y92&lt;&gt;1),"Diff",AND($U92&lt;&gt;1,Y92=1),"Diff"),"")</f>
        <v/>
      </c>
      <c r="AN92" s="35" t="str">
        <f t="array" ref="AN92">_xlfn.IFNA(_xlfn.IFS(AND($V92=1,Z92=1),"Same",AND($V92=1,Z92&lt;&gt;1),"Diff",AND($V92&lt;&gt;1,Z92=1),"Diff"),"")</f>
        <v>Diff</v>
      </c>
      <c r="AP92" s="29" t="str">
        <f t="array" ref="AP92">_xlfn.IFNA(_xlfn.IFS(AND(S92=1,W92&lt;&gt;1),"Removed",AND(S92&lt;&gt;1,W92=1),"Added"),"")</f>
        <v/>
      </c>
      <c r="AQ92" s="29" t="str">
        <f t="array" ref="AQ92">_xlfn.IFNA(_xlfn.IFS(AND(T92=1,X92&lt;&gt;1),"Removed",AND(T92&lt;&gt;1,X92=1),"Added"),"")</f>
        <v>Removed</v>
      </c>
      <c r="AR92" s="29" t="str">
        <f t="array" ref="AR92">_xlfn.IFNA(_xlfn.IFS(AND(U92=1,Y92&lt;&gt;1),"Removed",AND(U92&lt;&gt;1,Y92=1),"Added"),"")</f>
        <v/>
      </c>
      <c r="AS92" s="29" t="str">
        <f t="array" ref="AS92">_xlfn.IFNA(_xlfn.IFS(AND(V92=1,Z92&lt;&gt;1),"Removed",AND(V92&lt;&gt;1,Z92=1),"Added"),"")</f>
        <v>Added</v>
      </c>
      <c r="AU92" s="29">
        <f t="shared" si="31"/>
        <v>1</v>
      </c>
      <c r="AW92" s="29">
        <f t="array" ref="AW92">_xlfn.IFS($B92=0,0,MAX(B92)=MAX($B92,$E92,$H92,$K92,$M92),1,MAX($B92)&lt;MAX($B92,$E92,$H92,$K92,$M92),2)</f>
        <v>0</v>
      </c>
      <c r="AX92" s="29">
        <f t="array" ref="AX92">_xlfn.IFS(E92=0,0,MAX(E92)=MAX($B92,$E92,$H92,$K92,$M92),1,MAX(E92)&lt;MAX($B92,$E92,$H92,$K92,$M92),2)</f>
        <v>2</v>
      </c>
      <c r="AY92" s="29">
        <f t="array" ref="AY92">_xlfn.IFS(SUM(H92,K92)=0,0,MAX(H92,K92)=MAX($B92,$E92,$H92,$K92,$M92),1,MAX(H92,K92)&lt;MAX($B92,$E92,$H92,$K92,$M92),2)</f>
        <v>0</v>
      </c>
      <c r="AZ92" s="29">
        <f t="array" ref="AZ92">_xlfn.IFS(M92=0,0,MAX(M92)=MAX($B92,$E92,$H92,$K92,$M92),1,MAX(M92)&lt;MAX($B92,$E92,$H92,$K92,$M92),2)</f>
        <v>1</v>
      </c>
      <c r="BB92" s="29" t="str">
        <f t="shared" si="36"/>
        <v/>
      </c>
      <c r="BC92" s="29" t="str">
        <f t="shared" si="33"/>
        <v/>
      </c>
      <c r="BD92" s="29" t="str">
        <f t="shared" si="34"/>
        <v/>
      </c>
      <c r="BE92" s="29" t="str">
        <f t="shared" si="35"/>
        <v/>
      </c>
    </row>
    <row r="93" spans="1:57" s="29" customFormat="1" x14ac:dyDescent="0.2">
      <c r="A93" s="35" t="s">
        <v>146</v>
      </c>
      <c r="B93" s="7">
        <v>0</v>
      </c>
      <c r="C93" s="8">
        <v>80.107690071727504</v>
      </c>
      <c r="D93" s="8">
        <v>59.502396670805837</v>
      </c>
      <c r="E93" s="8">
        <v>55.056134874774941</v>
      </c>
      <c r="F93" s="8">
        <v>73.25133826743938</v>
      </c>
      <c r="G93" s="8">
        <v>56.12787470358073</v>
      </c>
      <c r="H93" s="8">
        <v>8.9159530051802367</v>
      </c>
      <c r="I93" s="8">
        <v>6.7731744173193436</v>
      </c>
      <c r="J93" s="8">
        <v>42.096127486462905</v>
      </c>
      <c r="K93" s="8">
        <v>67.373696211756894</v>
      </c>
      <c r="L93" s="8">
        <v>61.585148703869258</v>
      </c>
      <c r="M93" s="8">
        <v>33.09601356423827</v>
      </c>
      <c r="N93" s="34"/>
      <c r="O93" s="69" t="str">
        <f>VLOOKUP($A93,GtoPdb!$A:$BB,MATCH(O$1,GtoPdb!$A$1:$BB$1,0),FALSE)</f>
        <v>nc</v>
      </c>
      <c r="P93" s="29" t="str">
        <f>VLOOKUP($A93,GtoPdb!$A:$BB,MATCH(P$1,GtoPdb!$A$1:$BB$1,0),FALSE)</f>
        <v>c</v>
      </c>
      <c r="Q93" s="29" t="str">
        <f>VLOOKUP($A93,GtoPdb!$A:$BB,MATCH(Q$1,GtoPdb!$A$1:$BB$1,0),FALSE)</f>
        <v>c</v>
      </c>
      <c r="R93" s="29" t="str">
        <f>VLOOKUP($A93,GtoPdb!$A:$BB,MATCH(R$1,GtoPdb!$A$1:$BB$1,0),FALSE)</f>
        <v>nc</v>
      </c>
      <c r="S93" s="69">
        <f>VLOOKUP($A93,GtoPdb!$A:$BB,MATCH(S$1,GtoPdb!$A$1:$BB$1,0),FALSE)</f>
        <v>0</v>
      </c>
      <c r="T93" s="29">
        <f>VLOOKUP($A93,GtoPdb!$A:$BB,MATCH(T$1,GtoPdb!$A$1:$BB$1,0),FALSE)</f>
        <v>1</v>
      </c>
      <c r="U93" s="29">
        <f>VLOOKUP($A93,GtoPdb!$A:$BB,MATCH(U$1,GtoPdb!$A$1:$BB$1,0),FALSE)</f>
        <v>1</v>
      </c>
      <c r="V93" s="29">
        <f>VLOOKUP($A93,GtoPdb!$A:$BB,MATCH(V$1,GtoPdb!$A$1:$BB$1,0),FALSE)</f>
        <v>0</v>
      </c>
      <c r="W93" s="69">
        <f t="array" ref="W93">_xlfn.IFS($B93=0,0,MAX(B93)=MAX($B93:$M93),1,MAX(B93)&lt;MAX($B93:$M93),2)</f>
        <v>0</v>
      </c>
      <c r="X93" s="29">
        <f t="array" ref="X93">_xlfn.IFS(SUM($C93:$G93)=0,0,MAX(C93:G93)=MAX($B93:$M93),1,MAX(C93:G93)&lt;MAX($B93:$M93),2)</f>
        <v>1</v>
      </c>
      <c r="Y93" s="29">
        <f t="array" ref="Y93">_xlfn.IFS(SUM($H93:$K93)=0,0,MAX(H93:K93)=MAX($B93:$M93),1,MAX(H93:K93)&lt;MAX($B93:$M93),2)</f>
        <v>2</v>
      </c>
      <c r="Z93" s="29">
        <f t="array" ref="Z93">_xlfn.IFS(SUM($L93:$M93)=0,0,MAX(L93:M93)=MAX($B93:$M93),1,MAX(L93:M93)&lt;MAX($B93:$M93),2)</f>
        <v>2</v>
      </c>
      <c r="AA93" s="35" t="str">
        <f t="shared" si="23"/>
        <v>Same</v>
      </c>
      <c r="AB93" s="35" t="str">
        <f t="shared" si="24"/>
        <v>Same</v>
      </c>
      <c r="AC93" s="35" t="str">
        <f t="shared" si="25"/>
        <v>Diff</v>
      </c>
      <c r="AD93" s="35" t="str">
        <f t="shared" si="26"/>
        <v>Diff</v>
      </c>
      <c r="AF93" s="35" t="str">
        <f t="shared" si="27"/>
        <v/>
      </c>
      <c r="AG93" s="35" t="str">
        <f t="shared" si="28"/>
        <v/>
      </c>
      <c r="AH93" s="35" t="str">
        <f t="shared" si="29"/>
        <v/>
      </c>
      <c r="AI93" s="35" t="str">
        <f t="shared" si="30"/>
        <v/>
      </c>
      <c r="AJ93" s="35"/>
      <c r="AK93" s="35" t="str">
        <f t="array" ref="AK93">_xlfn.IFNA(_xlfn.IFS(AND($S93=1,W93=1),"Same",AND($S93=1,W93&lt;&gt;1),"Diff",AND($S93&lt;&gt;1,W93=1),"Diff"),"")</f>
        <v/>
      </c>
      <c r="AL93" s="35" t="str">
        <f t="array" ref="AL93">_xlfn.IFNA(_xlfn.IFS(AND($T93=1,X93=1),"Same",AND($T93=1,X93&lt;&gt;1),"Diff",AND($T93&lt;&gt;1,X93=1),"Diff"),"")</f>
        <v>Same</v>
      </c>
      <c r="AM93" s="35" t="str">
        <f t="array" ref="AM93">_xlfn.IFNA(_xlfn.IFS(AND($U93=1,Y93=1),"Same",AND($U93=1,Y93&lt;&gt;1),"Diff",AND($U93&lt;&gt;1,Y93=1),"Diff"),"")</f>
        <v>Diff</v>
      </c>
      <c r="AN93" s="35" t="str">
        <f t="array" ref="AN93">_xlfn.IFNA(_xlfn.IFS(AND($V93=1,Z93=1),"Same",AND($V93=1,Z93&lt;&gt;1),"Diff",AND($V93&lt;&gt;1,Z93=1),"Diff"),"")</f>
        <v/>
      </c>
      <c r="AP93" s="29" t="str">
        <f t="array" ref="AP93">_xlfn.IFNA(_xlfn.IFS(AND(S93=1,W93&lt;&gt;1),"Removed",AND(S93&lt;&gt;1,W93=1),"Added"),"")</f>
        <v/>
      </c>
      <c r="AQ93" s="29" t="str">
        <f t="array" ref="AQ93">_xlfn.IFNA(_xlfn.IFS(AND(T93=1,X93&lt;&gt;1),"Removed",AND(T93&lt;&gt;1,X93=1),"Added"),"")</f>
        <v/>
      </c>
      <c r="AR93" s="29" t="str">
        <f t="array" ref="AR93">_xlfn.IFNA(_xlfn.IFS(AND(U93=1,Y93&lt;&gt;1),"Removed",AND(U93&lt;&gt;1,Y93=1),"Added"),"")</f>
        <v>Removed</v>
      </c>
      <c r="AS93" s="29" t="str">
        <f t="array" ref="AS93">_xlfn.IFNA(_xlfn.IFS(AND(V93=1,Z93&lt;&gt;1),"Removed",AND(V93&lt;&gt;1,Z93=1),"Added"),"")</f>
        <v/>
      </c>
      <c r="AU93" s="29">
        <f t="shared" si="31"/>
        <v>2</v>
      </c>
      <c r="AW93" s="29">
        <f t="array" ref="AW93">_xlfn.IFS($B93=0,0,MAX(B93)=MAX($B93,$E93,$H93,$K93,$M93),1,MAX($B93)&lt;MAX($B93,$E93,$H93,$K93,$M93),2)</f>
        <v>0</v>
      </c>
      <c r="AX93" s="29">
        <f t="array" ref="AX93">_xlfn.IFS(E93=0,0,MAX(E93)=MAX($B93,$E93,$H93,$K93,$M93),1,MAX(E93)&lt;MAX($B93,$E93,$H93,$K93,$M93),2)</f>
        <v>2</v>
      </c>
      <c r="AY93" s="29">
        <f t="array" ref="AY93">_xlfn.IFS(SUM(H93,K93)=0,0,MAX(H93,K93)=MAX($B93,$E93,$H93,$K93,$M93),1,MAX(H93,K93)&lt;MAX($B93,$E93,$H93,$K93,$M93),2)</f>
        <v>1</v>
      </c>
      <c r="AZ93" s="29">
        <f t="array" ref="AZ93">_xlfn.IFS(M93=0,0,MAX(M93)=MAX($B93,$E93,$H93,$K93,$M93),1,MAX(M93)&lt;MAX($B93,$E93,$H93,$K93,$M93),2)</f>
        <v>2</v>
      </c>
      <c r="BB93" s="29" t="str">
        <f t="shared" si="36"/>
        <v/>
      </c>
      <c r="BC93" s="29" t="str">
        <f t="shared" si="33"/>
        <v>Diff</v>
      </c>
      <c r="BD93" s="29" t="str">
        <f t="shared" si="34"/>
        <v/>
      </c>
      <c r="BE93" s="29" t="str">
        <f t="shared" si="35"/>
        <v/>
      </c>
    </row>
    <row r="94" spans="1:57" s="29" customFormat="1" x14ac:dyDescent="0.2">
      <c r="A94" s="35" t="s">
        <v>52</v>
      </c>
      <c r="B94" s="7">
        <v>0</v>
      </c>
      <c r="C94" s="8">
        <v>9.088886462625732</v>
      </c>
      <c r="D94" s="8">
        <v>8.4263416226386756</v>
      </c>
      <c r="E94" s="8">
        <v>20.681172715299642</v>
      </c>
      <c r="F94" s="8">
        <v>31.3956342186403</v>
      </c>
      <c r="G94" s="8">
        <v>8.21415776300001</v>
      </c>
      <c r="H94" s="8">
        <v>21.672652800286798</v>
      </c>
      <c r="I94" s="8">
        <v>22.543682850518874</v>
      </c>
      <c r="J94" s="8">
        <v>16.346705374791267</v>
      </c>
      <c r="K94" s="8">
        <v>6.273579502718281</v>
      </c>
      <c r="L94" s="8">
        <v>0</v>
      </c>
      <c r="M94" s="8">
        <v>0</v>
      </c>
      <c r="N94" s="34"/>
      <c r="O94" s="69" t="str">
        <f>VLOOKUP($A94,GtoPdb!$A:$BB,MATCH(O$1,GtoPdb!$A$1:$BB$1,0),FALSE)</f>
        <v>nc</v>
      </c>
      <c r="P94" s="29" t="str">
        <f>VLOOKUP($A94,GtoPdb!$A:$BB,MATCH(P$1,GtoPdb!$A$1:$BB$1,0),FALSE)</f>
        <v>c</v>
      </c>
      <c r="Q94" s="29" t="str">
        <f>VLOOKUP($A94,GtoPdb!$A:$BB,MATCH(Q$1,GtoPdb!$A$1:$BB$1,0),FALSE)</f>
        <v>c</v>
      </c>
      <c r="R94" s="29" t="str">
        <f>VLOOKUP($A94,GtoPdb!$A:$BB,MATCH(R$1,GtoPdb!$A$1:$BB$1,0),FALSE)</f>
        <v>nc</v>
      </c>
      <c r="S94" s="69">
        <f>VLOOKUP($A94,GtoPdb!$A:$BB,MATCH(S$1,GtoPdb!$A$1:$BB$1,0),FALSE)</f>
        <v>0</v>
      </c>
      <c r="T94" s="29">
        <f>VLOOKUP($A94,GtoPdb!$A:$BB,MATCH(T$1,GtoPdb!$A$1:$BB$1,0),FALSE)</f>
        <v>1</v>
      </c>
      <c r="U94" s="29">
        <f>VLOOKUP($A94,GtoPdb!$A:$BB,MATCH(U$1,GtoPdb!$A$1:$BB$1,0),FALSE)</f>
        <v>1</v>
      </c>
      <c r="V94" s="29">
        <f>VLOOKUP($A94,GtoPdb!$A:$BB,MATCH(V$1,GtoPdb!$A$1:$BB$1,0),FALSE)</f>
        <v>0</v>
      </c>
      <c r="W94" s="69">
        <f t="array" ref="W94">_xlfn.IFS($B94=0,0,MAX(B94)=MAX($B94:$M94),1,MAX(B94)&lt;MAX($B94:$M94),2)</f>
        <v>0</v>
      </c>
      <c r="X94" s="29">
        <f t="array" ref="X94">_xlfn.IFS(SUM($C94:$G94)=0,0,MAX(C94:G94)=MAX($B94:$M94),1,MAX(C94:G94)&lt;MAX($B94:$M94),2)</f>
        <v>1</v>
      </c>
      <c r="Y94" s="29">
        <f t="array" ref="Y94">_xlfn.IFS(SUM($H94:$K94)=0,0,MAX(H94:K94)=MAX($B94:$M94),1,MAX(H94:K94)&lt;MAX($B94:$M94),2)</f>
        <v>2</v>
      </c>
      <c r="Z94" s="29">
        <f t="array" ref="Z94">_xlfn.IFS(SUM($L94:$M94)=0,0,MAX(L94:M94)=MAX($B94:$M94),1,MAX(L94:M94)&lt;MAX($B94:$M94),2)</f>
        <v>0</v>
      </c>
      <c r="AA94" s="35" t="str">
        <f t="shared" si="23"/>
        <v>Same</v>
      </c>
      <c r="AB94" s="35" t="str">
        <f t="shared" si="24"/>
        <v>Same</v>
      </c>
      <c r="AC94" s="35" t="str">
        <f t="shared" si="25"/>
        <v>Diff</v>
      </c>
      <c r="AD94" s="35" t="str">
        <f t="shared" si="26"/>
        <v>Same</v>
      </c>
      <c r="AF94" s="35" t="str">
        <f t="shared" si="27"/>
        <v/>
      </c>
      <c r="AG94" s="35" t="str">
        <f t="shared" si="28"/>
        <v/>
      </c>
      <c r="AH94" s="35" t="str">
        <f t="shared" si="29"/>
        <v/>
      </c>
      <c r="AI94" s="35" t="str">
        <f t="shared" si="30"/>
        <v/>
      </c>
      <c r="AJ94" s="35"/>
      <c r="AK94" s="35" t="str">
        <f t="array" ref="AK94">_xlfn.IFNA(_xlfn.IFS(AND($S94=1,W94=1),"Same",AND($S94=1,W94&lt;&gt;1),"Diff",AND($S94&lt;&gt;1,W94=1),"Diff"),"")</f>
        <v/>
      </c>
      <c r="AL94" s="35" t="str">
        <f t="array" ref="AL94">_xlfn.IFNA(_xlfn.IFS(AND($T94=1,X94=1),"Same",AND($T94=1,X94&lt;&gt;1),"Diff",AND($T94&lt;&gt;1,X94=1),"Diff"),"")</f>
        <v>Same</v>
      </c>
      <c r="AM94" s="35" t="str">
        <f t="array" ref="AM94">_xlfn.IFNA(_xlfn.IFS(AND($U94=1,Y94=1),"Same",AND($U94=1,Y94&lt;&gt;1),"Diff",AND($U94&lt;&gt;1,Y94=1),"Diff"),"")</f>
        <v>Diff</v>
      </c>
      <c r="AN94" s="35" t="str">
        <f t="array" ref="AN94">_xlfn.IFNA(_xlfn.IFS(AND($V94=1,Z94=1),"Same",AND($V94=1,Z94&lt;&gt;1),"Diff",AND($V94&lt;&gt;1,Z94=1),"Diff"),"")</f>
        <v/>
      </c>
      <c r="AP94" s="29" t="str">
        <f t="array" ref="AP94">_xlfn.IFNA(_xlfn.IFS(AND(S94=1,W94&lt;&gt;1),"Removed",AND(S94&lt;&gt;1,W94=1),"Added"),"")</f>
        <v/>
      </c>
      <c r="AQ94" s="29" t="str">
        <f t="array" ref="AQ94">_xlfn.IFNA(_xlfn.IFS(AND(T94=1,X94&lt;&gt;1),"Removed",AND(T94&lt;&gt;1,X94=1),"Added"),"")</f>
        <v/>
      </c>
      <c r="AR94" s="29" t="str">
        <f t="array" ref="AR94">_xlfn.IFNA(_xlfn.IFS(AND(U94=1,Y94&lt;&gt;1),"Removed",AND(U94&lt;&gt;1,Y94=1),"Added"),"")</f>
        <v>Removed</v>
      </c>
      <c r="AS94" s="29" t="str">
        <f t="array" ref="AS94">_xlfn.IFNA(_xlfn.IFS(AND(V94=1,Z94&lt;&gt;1),"Removed",AND(V94&lt;&gt;1,Z94=1),"Added"),"")</f>
        <v/>
      </c>
      <c r="AU94" s="29">
        <f t="shared" si="31"/>
        <v>2</v>
      </c>
      <c r="AW94" s="29">
        <f t="array" ref="AW94">_xlfn.IFS($B94=0,0,MAX(B94)=MAX($B94,$E94,$H94,$K94,$M94),1,MAX($B94)&lt;MAX($B94,$E94,$H94,$K94,$M94),2)</f>
        <v>0</v>
      </c>
      <c r="AX94" s="29">
        <f t="array" ref="AX94">_xlfn.IFS(E94=0,0,MAX(E94)=MAX($B94,$E94,$H94,$K94,$M94),1,MAX(E94)&lt;MAX($B94,$E94,$H94,$K94,$M94),2)</f>
        <v>2</v>
      </c>
      <c r="AY94" s="29">
        <f t="array" ref="AY94">_xlfn.IFS(SUM(H94,K94)=0,0,MAX(H94,K94)=MAX($B94,$E94,$H94,$K94,$M94),1,MAX(H94,K94)&lt;MAX($B94,$E94,$H94,$K94,$M94),2)</f>
        <v>1</v>
      </c>
      <c r="AZ94" s="29">
        <f t="array" ref="AZ94">_xlfn.IFS(M94=0,0,MAX(M94)=MAX($B94,$E94,$H94,$K94,$M94),1,MAX(M94)&lt;MAX($B94,$E94,$H94,$K94,$M94),2)</f>
        <v>0</v>
      </c>
      <c r="BB94" s="29" t="str">
        <f t="shared" si="36"/>
        <v/>
      </c>
      <c r="BC94" s="29" t="str">
        <f t="shared" si="33"/>
        <v>Diff</v>
      </c>
      <c r="BD94" s="29" t="str">
        <f t="shared" si="34"/>
        <v/>
      </c>
      <c r="BE94" s="29" t="str">
        <f t="shared" si="35"/>
        <v/>
      </c>
    </row>
    <row r="95" spans="1:57" s="29" customFormat="1" x14ac:dyDescent="0.2">
      <c r="A95" s="35" t="s">
        <v>98</v>
      </c>
      <c r="B95" s="7">
        <v>67.52134711560592</v>
      </c>
      <c r="C95" s="8">
        <v>61.872357008807313</v>
      </c>
      <c r="D95" s="8">
        <v>65.152414058063798</v>
      </c>
      <c r="E95" s="8">
        <v>78.398711583523607</v>
      </c>
      <c r="F95" s="8">
        <v>85.338264809921085</v>
      </c>
      <c r="G95" s="8">
        <v>0</v>
      </c>
      <c r="H95" s="8">
        <v>98.869290404209394</v>
      </c>
      <c r="I95" s="8">
        <v>98.866050924009272</v>
      </c>
      <c r="J95" s="8">
        <v>93.067855443772899</v>
      </c>
      <c r="K95" s="8">
        <v>40.649371363510063</v>
      </c>
      <c r="L95" s="8">
        <v>50.82125523418518</v>
      </c>
      <c r="M95" s="8">
        <v>8.2008323377237353</v>
      </c>
      <c r="N95" s="34"/>
      <c r="O95" s="69" t="str">
        <f>VLOOKUP($A95,GtoPdb!$A:$BB,MATCH(O$1,GtoPdb!$A$1:$BB$1,0),FALSE)</f>
        <v>nc</v>
      </c>
      <c r="P95" s="29" t="str">
        <f>VLOOKUP($A95,GtoPdb!$A:$BB,MATCH(P$1,GtoPdb!$A$1:$BB$1,0),FALSE)</f>
        <v>c</v>
      </c>
      <c r="Q95" s="29" t="str">
        <f>VLOOKUP($A95,GtoPdb!$A:$BB,MATCH(Q$1,GtoPdb!$A$1:$BB$1,0),FALSE)</f>
        <v>c</v>
      </c>
      <c r="R95" s="29" t="str">
        <f>VLOOKUP($A95,GtoPdb!$A:$BB,MATCH(R$1,GtoPdb!$A$1:$BB$1,0),FALSE)</f>
        <v>nc</v>
      </c>
      <c r="S95" s="69">
        <f>VLOOKUP($A95,GtoPdb!$A:$BB,MATCH(S$1,GtoPdb!$A$1:$BB$1,0),FALSE)</f>
        <v>0</v>
      </c>
      <c r="T95" s="29">
        <f>VLOOKUP($A95,GtoPdb!$A:$BB,MATCH(T$1,GtoPdb!$A$1:$BB$1,0),FALSE)</f>
        <v>1</v>
      </c>
      <c r="U95" s="29">
        <f>VLOOKUP($A95,GtoPdb!$A:$BB,MATCH(U$1,GtoPdb!$A$1:$BB$1,0),FALSE)</f>
        <v>1</v>
      </c>
      <c r="V95" s="29">
        <f>VLOOKUP($A95,GtoPdb!$A:$BB,MATCH(V$1,GtoPdb!$A$1:$BB$1,0),FALSE)</f>
        <v>0</v>
      </c>
      <c r="W95" s="69">
        <f t="array" ref="W95">_xlfn.IFS($B95=0,0,MAX(B95)=MAX($B95:$M95),1,MAX(B95)&lt;MAX($B95:$M95),2)</f>
        <v>2</v>
      </c>
      <c r="X95" s="29">
        <f t="array" ref="X95">_xlfn.IFS(SUM($C95:$G95)=0,0,MAX(C95:G95)=MAX($B95:$M95),1,MAX(C95:G95)&lt;MAX($B95:$M95),2)</f>
        <v>2</v>
      </c>
      <c r="Y95" s="29">
        <f t="array" ref="Y95">_xlfn.IFS(SUM($H95:$K95)=0,0,MAX(H95:K95)=MAX($B95:$M95),1,MAX(H95:K95)&lt;MAX($B95:$M95),2)</f>
        <v>1</v>
      </c>
      <c r="Z95" s="29">
        <f t="array" ref="Z95">_xlfn.IFS(SUM($L95:$M95)=0,0,MAX(L95:M95)=MAX($B95:$M95),1,MAX(L95:M95)&lt;MAX($B95:$M95),2)</f>
        <v>2</v>
      </c>
      <c r="AA95" s="35" t="str">
        <f t="shared" si="23"/>
        <v>Diff</v>
      </c>
      <c r="AB95" s="35" t="str">
        <f t="shared" si="24"/>
        <v>Diff</v>
      </c>
      <c r="AC95" s="35" t="str">
        <f t="shared" si="25"/>
        <v>Same</v>
      </c>
      <c r="AD95" s="35" t="str">
        <f t="shared" si="26"/>
        <v>Diff</v>
      </c>
      <c r="AF95" s="35" t="str">
        <f t="shared" si="27"/>
        <v/>
      </c>
      <c r="AG95" s="35" t="str">
        <f t="shared" si="28"/>
        <v/>
      </c>
      <c r="AH95" s="35" t="str">
        <f t="shared" si="29"/>
        <v/>
      </c>
      <c r="AI95" s="35" t="str">
        <f t="shared" si="30"/>
        <v/>
      </c>
      <c r="AJ95" s="35"/>
      <c r="AK95" s="35" t="str">
        <f t="array" ref="AK95">_xlfn.IFNA(_xlfn.IFS(AND($S95=1,W95=1),"Same",AND($S95=1,W95&lt;&gt;1),"Diff",AND($S95&lt;&gt;1,W95=1),"Diff"),"")</f>
        <v/>
      </c>
      <c r="AL95" s="35" t="str">
        <f t="array" ref="AL95">_xlfn.IFNA(_xlfn.IFS(AND($T95=1,X95=1),"Same",AND($T95=1,X95&lt;&gt;1),"Diff",AND($T95&lt;&gt;1,X95=1),"Diff"),"")</f>
        <v>Diff</v>
      </c>
      <c r="AM95" s="35" t="str">
        <f t="array" ref="AM95">_xlfn.IFNA(_xlfn.IFS(AND($U95=1,Y95=1),"Same",AND($U95=1,Y95&lt;&gt;1),"Diff",AND($U95&lt;&gt;1,Y95=1),"Diff"),"")</f>
        <v>Same</v>
      </c>
      <c r="AN95" s="35" t="str">
        <f t="array" ref="AN95">_xlfn.IFNA(_xlfn.IFS(AND($V95=1,Z95=1),"Same",AND($V95=1,Z95&lt;&gt;1),"Diff",AND($V95&lt;&gt;1,Z95=1),"Diff"),"")</f>
        <v/>
      </c>
      <c r="AP95" s="29" t="str">
        <f t="array" ref="AP95">_xlfn.IFNA(_xlfn.IFS(AND(S95=1,W95&lt;&gt;1),"Removed",AND(S95&lt;&gt;1,W95=1),"Added"),"")</f>
        <v/>
      </c>
      <c r="AQ95" s="29" t="str">
        <f t="array" ref="AQ95">_xlfn.IFNA(_xlfn.IFS(AND(T95=1,X95&lt;&gt;1),"Removed",AND(T95&lt;&gt;1,X95=1),"Added"),"")</f>
        <v>Removed</v>
      </c>
      <c r="AR95" s="29" t="str">
        <f t="array" ref="AR95">_xlfn.IFNA(_xlfn.IFS(AND(U95=1,Y95&lt;&gt;1),"Removed",AND(U95&lt;&gt;1,Y95=1),"Added"),"")</f>
        <v/>
      </c>
      <c r="AS95" s="29" t="str">
        <f t="array" ref="AS95">_xlfn.IFNA(_xlfn.IFS(AND(V95=1,Z95&lt;&gt;1),"Removed",AND(V95&lt;&gt;1,Z95=1),"Added"),"")</f>
        <v/>
      </c>
      <c r="AU95" s="29">
        <f t="shared" si="31"/>
        <v>2</v>
      </c>
      <c r="AW95" s="29">
        <f t="array" ref="AW95">_xlfn.IFS($B95=0,0,MAX(B95)=MAX($B95,$E95,$H95,$K95,$M95),1,MAX($B95)&lt;MAX($B95,$E95,$H95,$K95,$M95),2)</f>
        <v>2</v>
      </c>
      <c r="AX95" s="29">
        <f t="array" ref="AX95">_xlfn.IFS(E95=0,0,MAX(E95)=MAX($B95,$E95,$H95,$K95,$M95),1,MAX(E95)&lt;MAX($B95,$E95,$H95,$K95,$M95),2)</f>
        <v>2</v>
      </c>
      <c r="AY95" s="29">
        <f t="array" ref="AY95">_xlfn.IFS(SUM(H95,K95)=0,0,MAX(H95,K95)=MAX($B95,$E95,$H95,$K95,$M95),1,MAX(H95,K95)&lt;MAX($B95,$E95,$H95,$K95,$M95),2)</f>
        <v>1</v>
      </c>
      <c r="AZ95" s="29">
        <f t="array" ref="AZ95">_xlfn.IFS(M95=0,0,MAX(M95)=MAX($B95,$E95,$H95,$K95,$M95),1,MAX(M95)&lt;MAX($B95,$E95,$H95,$K95,$M95),2)</f>
        <v>2</v>
      </c>
      <c r="BB95" s="29" t="str">
        <f t="shared" si="36"/>
        <v/>
      </c>
      <c r="BC95" s="29" t="str">
        <f t="shared" si="33"/>
        <v/>
      </c>
      <c r="BD95" s="29" t="str">
        <f t="shared" si="34"/>
        <v/>
      </c>
      <c r="BE95" s="29" t="str">
        <f t="shared" si="35"/>
        <v/>
      </c>
    </row>
    <row r="96" spans="1:57" s="29" customFormat="1" x14ac:dyDescent="0.2">
      <c r="A96" s="35" t="s">
        <v>43</v>
      </c>
      <c r="B96" s="7">
        <v>0</v>
      </c>
      <c r="C96" s="8">
        <v>2.8816474885403003</v>
      </c>
      <c r="D96" s="8">
        <v>5.071704339894457</v>
      </c>
      <c r="E96" s="8">
        <v>11.02751420498851</v>
      </c>
      <c r="F96" s="8">
        <v>6.6176957103762666</v>
      </c>
      <c r="G96" s="8">
        <v>7.4801093209814038</v>
      </c>
      <c r="H96" s="8">
        <v>32.232975829729845</v>
      </c>
      <c r="I96" s="8">
        <v>52.078237132182601</v>
      </c>
      <c r="J96" s="8">
        <v>24.506849442496499</v>
      </c>
      <c r="K96" s="8">
        <v>20.093708853709042</v>
      </c>
      <c r="L96" s="8">
        <v>98.9576072870601</v>
      </c>
      <c r="M96" s="8">
        <v>81.070672791425409</v>
      </c>
      <c r="N96" s="34"/>
      <c r="O96" s="69" t="str">
        <f>VLOOKUP($A96,GtoPdb!$A:$BB,MATCH(O$1,GtoPdb!$A$1:$BB$1,0),FALSE)</f>
        <v>nc</v>
      </c>
      <c r="P96" s="29" t="str">
        <f>VLOOKUP($A96,GtoPdb!$A:$BB,MATCH(P$1,GtoPdb!$A$1:$BB$1,0),FALSE)</f>
        <v>c</v>
      </c>
      <c r="Q96" s="29" t="str">
        <f>VLOOKUP($A96,GtoPdb!$A:$BB,MATCH(Q$1,GtoPdb!$A$1:$BB$1,0),FALSE)</f>
        <v>c</v>
      </c>
      <c r="R96" s="29" t="str">
        <f>VLOOKUP($A96,GtoPdb!$A:$BB,MATCH(R$1,GtoPdb!$A$1:$BB$1,0),FALSE)</f>
        <v>nc</v>
      </c>
      <c r="S96" s="69">
        <f>VLOOKUP($A96,GtoPdb!$A:$BB,MATCH(S$1,GtoPdb!$A$1:$BB$1,0),FALSE)</f>
        <v>0</v>
      </c>
      <c r="T96" s="29">
        <f>VLOOKUP($A96,GtoPdb!$A:$BB,MATCH(T$1,GtoPdb!$A$1:$BB$1,0),FALSE)</f>
        <v>1</v>
      </c>
      <c r="U96" s="29">
        <f>VLOOKUP($A96,GtoPdb!$A:$BB,MATCH(U$1,GtoPdb!$A$1:$BB$1,0),FALSE)</f>
        <v>1</v>
      </c>
      <c r="V96" s="29">
        <f>VLOOKUP($A96,GtoPdb!$A:$BB,MATCH(V$1,GtoPdb!$A$1:$BB$1,0),FALSE)</f>
        <v>0</v>
      </c>
      <c r="W96" s="69">
        <f t="array" ref="W96">_xlfn.IFS($B96=0,0,MAX(B96)=MAX($B96:$M96),1,MAX(B96)&lt;MAX($B96:$M96),2)</f>
        <v>0</v>
      </c>
      <c r="X96" s="29">
        <f t="array" ref="X96">_xlfn.IFS(SUM($C96:$G96)=0,0,MAX(C96:G96)=MAX($B96:$M96),1,MAX(C96:G96)&lt;MAX($B96:$M96),2)</f>
        <v>2</v>
      </c>
      <c r="Y96" s="29">
        <f t="array" ref="Y96">_xlfn.IFS(SUM($H96:$K96)=0,0,MAX(H96:K96)=MAX($B96:$M96),1,MAX(H96:K96)&lt;MAX($B96:$M96),2)</f>
        <v>2</v>
      </c>
      <c r="Z96" s="29">
        <f t="array" ref="Z96">_xlfn.IFS(SUM($L96:$M96)=0,0,MAX(L96:M96)=MAX($B96:$M96),1,MAX(L96:M96)&lt;MAX($B96:$M96),2)</f>
        <v>1</v>
      </c>
      <c r="AA96" s="35" t="str">
        <f t="shared" si="23"/>
        <v>Same</v>
      </c>
      <c r="AB96" s="35" t="str">
        <f t="shared" si="24"/>
        <v>Diff</v>
      </c>
      <c r="AC96" s="35" t="str">
        <f t="shared" si="25"/>
        <v>Diff</v>
      </c>
      <c r="AD96" s="35" t="str">
        <f t="shared" si="26"/>
        <v>Diff</v>
      </c>
      <c r="AF96" s="35" t="str">
        <f t="shared" si="27"/>
        <v/>
      </c>
      <c r="AG96" s="35" t="str">
        <f t="shared" si="28"/>
        <v/>
      </c>
      <c r="AH96" s="35" t="str">
        <f t="shared" si="29"/>
        <v/>
      </c>
      <c r="AI96" s="35" t="str">
        <f t="shared" si="30"/>
        <v/>
      </c>
      <c r="AJ96" s="35"/>
      <c r="AK96" s="35" t="str">
        <f t="array" ref="AK96">_xlfn.IFNA(_xlfn.IFS(AND($S96=1,W96=1),"Same",AND($S96=1,W96&lt;&gt;1),"Diff",AND($S96&lt;&gt;1,W96=1),"Diff"),"")</f>
        <v/>
      </c>
      <c r="AL96" s="35" t="str">
        <f t="array" ref="AL96">_xlfn.IFNA(_xlfn.IFS(AND($T96=1,X96=1),"Same",AND($T96=1,X96&lt;&gt;1),"Diff",AND($T96&lt;&gt;1,X96=1),"Diff"),"")</f>
        <v>Diff</v>
      </c>
      <c r="AM96" s="35" t="str">
        <f t="array" ref="AM96">_xlfn.IFNA(_xlfn.IFS(AND($U96=1,Y96=1),"Same",AND($U96=1,Y96&lt;&gt;1),"Diff",AND($U96&lt;&gt;1,Y96=1),"Diff"),"")</f>
        <v>Diff</v>
      </c>
      <c r="AN96" s="35" t="str">
        <f t="array" ref="AN96">_xlfn.IFNA(_xlfn.IFS(AND($V96=1,Z96=1),"Same",AND($V96=1,Z96&lt;&gt;1),"Diff",AND($V96&lt;&gt;1,Z96=1),"Diff"),"")</f>
        <v>Diff</v>
      </c>
      <c r="AP96" s="29" t="str">
        <f t="array" ref="AP96">_xlfn.IFNA(_xlfn.IFS(AND(S96=1,W96&lt;&gt;1),"Removed",AND(S96&lt;&gt;1,W96=1),"Added"),"")</f>
        <v/>
      </c>
      <c r="AQ96" s="29" t="str">
        <f t="array" ref="AQ96">_xlfn.IFNA(_xlfn.IFS(AND(T96=1,X96&lt;&gt;1),"Removed",AND(T96&lt;&gt;1,X96=1),"Added"),"")</f>
        <v>Removed</v>
      </c>
      <c r="AR96" s="29" t="str">
        <f t="array" ref="AR96">_xlfn.IFNA(_xlfn.IFS(AND(U96=1,Y96&lt;&gt;1),"Removed",AND(U96&lt;&gt;1,Y96=1),"Added"),"")</f>
        <v>Removed</v>
      </c>
      <c r="AS96" s="29" t="str">
        <f t="array" ref="AS96">_xlfn.IFNA(_xlfn.IFS(AND(V96=1,Z96&lt;&gt;1),"Removed",AND(V96&lt;&gt;1,Z96=1),"Added"),"")</f>
        <v>Added</v>
      </c>
      <c r="AU96" s="29">
        <f t="shared" si="31"/>
        <v>2</v>
      </c>
      <c r="AW96" s="29">
        <f t="array" ref="AW96">_xlfn.IFS($B96=0,0,MAX(B96)=MAX($B96,$E96,$H96,$K96,$M96),1,MAX($B96)&lt;MAX($B96,$E96,$H96,$K96,$M96),2)</f>
        <v>0</v>
      </c>
      <c r="AX96" s="29">
        <f t="array" ref="AX96">_xlfn.IFS(E96=0,0,MAX(E96)=MAX($B96,$E96,$H96,$K96,$M96),1,MAX(E96)&lt;MAX($B96,$E96,$H96,$K96,$M96),2)</f>
        <v>2</v>
      </c>
      <c r="AY96" s="29">
        <f t="array" ref="AY96">_xlfn.IFS(SUM(H96,K96)=0,0,MAX(H96,K96)=MAX($B96,$E96,$H96,$K96,$M96),1,MAX(H96,K96)&lt;MAX($B96,$E96,$H96,$K96,$M96),2)</f>
        <v>2</v>
      </c>
      <c r="AZ96" s="29">
        <f t="array" ref="AZ96">_xlfn.IFS(M96=0,0,MAX(M96)=MAX($B96,$E96,$H96,$K96,$M96),1,MAX(M96)&lt;MAX($B96,$E96,$H96,$K96,$M96),2)</f>
        <v>1</v>
      </c>
      <c r="BB96" s="29" t="str">
        <f t="shared" si="36"/>
        <v/>
      </c>
      <c r="BC96" s="29" t="str">
        <f t="shared" si="33"/>
        <v/>
      </c>
      <c r="BD96" s="29" t="str">
        <f t="shared" si="34"/>
        <v/>
      </c>
      <c r="BE96" s="29" t="str">
        <f t="shared" si="35"/>
        <v/>
      </c>
    </row>
    <row r="97" spans="1:57" s="29" customFormat="1" x14ac:dyDescent="0.2">
      <c r="A97" s="35" t="s">
        <v>54</v>
      </c>
      <c r="B97" s="7">
        <v>0</v>
      </c>
      <c r="C97" s="8">
        <v>50.698433405540406</v>
      </c>
      <c r="D97" s="8">
        <v>36.465413494049749</v>
      </c>
      <c r="E97" s="8">
        <v>38.920809846972716</v>
      </c>
      <c r="F97" s="8">
        <v>71.786624532147712</v>
      </c>
      <c r="G97" s="8">
        <v>58.072696755576551</v>
      </c>
      <c r="H97" s="8">
        <v>75.913556464739912</v>
      </c>
      <c r="I97" s="8">
        <v>93.340364630023728</v>
      </c>
      <c r="J97" s="8">
        <v>93.254832005682005</v>
      </c>
      <c r="K97" s="8">
        <v>97.255233721283659</v>
      </c>
      <c r="L97" s="8">
        <v>67.187221576800354</v>
      </c>
      <c r="M97" s="8">
        <v>67.497626184363014</v>
      </c>
      <c r="N97" s="34"/>
      <c r="O97" s="69" t="str">
        <f>VLOOKUP($A97,GtoPdb!$A:$BB,MATCH(O$1,GtoPdb!$A$1:$BB$1,0),FALSE)</f>
        <v>c</v>
      </c>
      <c r="P97" s="29" t="str">
        <f>VLOOKUP($A97,GtoPdb!$A:$BB,MATCH(P$1,GtoPdb!$A$1:$BB$1,0),FALSE)</f>
        <v>c</v>
      </c>
      <c r="Q97" s="29" t="str">
        <f>VLOOKUP($A97,GtoPdb!$A:$BB,MATCH(Q$1,GtoPdb!$A$1:$BB$1,0),FALSE)</f>
        <v>c</v>
      </c>
      <c r="R97" s="29" t="str">
        <f>VLOOKUP($A97,GtoPdb!$A:$BB,MATCH(R$1,GtoPdb!$A$1:$BB$1,0),FALSE)</f>
        <v>nc</v>
      </c>
      <c r="S97" s="69">
        <f>VLOOKUP($A97,GtoPdb!$A:$BB,MATCH(S$1,GtoPdb!$A$1:$BB$1,0),FALSE)</f>
        <v>1</v>
      </c>
      <c r="T97" s="29">
        <f>VLOOKUP($A97,GtoPdb!$A:$BB,MATCH(T$1,GtoPdb!$A$1:$BB$1,0),FALSE)</f>
        <v>1</v>
      </c>
      <c r="U97" s="29">
        <f>VLOOKUP($A97,GtoPdb!$A:$BB,MATCH(U$1,GtoPdb!$A$1:$BB$1,0),FALSE)</f>
        <v>1</v>
      </c>
      <c r="V97" s="29">
        <f>VLOOKUP($A97,GtoPdb!$A:$BB,MATCH(V$1,GtoPdb!$A$1:$BB$1,0),FALSE)</f>
        <v>0</v>
      </c>
      <c r="W97" s="69">
        <f t="array" ref="W97">_xlfn.IFS($B97=0,0,MAX(B97)=MAX($B97:$M97),1,MAX(B97)&lt;MAX($B97:$M97),2)</f>
        <v>0</v>
      </c>
      <c r="X97" s="29">
        <f t="array" ref="X97">_xlfn.IFS(SUM($C97:$G97)=0,0,MAX(C97:G97)=MAX($B97:$M97),1,MAX(C97:G97)&lt;MAX($B97:$M97),2)</f>
        <v>2</v>
      </c>
      <c r="Y97" s="29">
        <f t="array" ref="Y97">_xlfn.IFS(SUM($H97:$K97)=0,0,MAX(H97:K97)=MAX($B97:$M97),1,MAX(H97:K97)&lt;MAX($B97:$M97),2)</f>
        <v>1</v>
      </c>
      <c r="Z97" s="29">
        <f t="array" ref="Z97">_xlfn.IFS(SUM($L97:$M97)=0,0,MAX(L97:M97)=MAX($B97:$M97),1,MAX(L97:M97)&lt;MAX($B97:$M97),2)</f>
        <v>2</v>
      </c>
      <c r="AA97" s="35" t="str">
        <f t="shared" si="23"/>
        <v>Diff</v>
      </c>
      <c r="AB97" s="35" t="str">
        <f t="shared" si="24"/>
        <v>Diff</v>
      </c>
      <c r="AC97" s="35" t="str">
        <f t="shared" si="25"/>
        <v>Same</v>
      </c>
      <c r="AD97" s="35" t="str">
        <f t="shared" si="26"/>
        <v>Diff</v>
      </c>
      <c r="AF97" s="35">
        <f t="shared" si="27"/>
        <v>1</v>
      </c>
      <c r="AG97" s="35" t="str">
        <f t="shared" si="28"/>
        <v/>
      </c>
      <c r="AH97" s="35" t="str">
        <f t="shared" si="29"/>
        <v/>
      </c>
      <c r="AI97" s="35" t="str">
        <f t="shared" si="30"/>
        <v/>
      </c>
      <c r="AJ97" s="35"/>
      <c r="AK97" s="35" t="str">
        <f t="array" ref="AK97">_xlfn.IFNA(_xlfn.IFS(AND($S97=1,W97=1),"Same",AND($S97=1,W97&lt;&gt;1),"Diff",AND($S97&lt;&gt;1,W97=1),"Diff"),"")</f>
        <v>Diff</v>
      </c>
      <c r="AL97" s="35" t="str">
        <f t="array" ref="AL97">_xlfn.IFNA(_xlfn.IFS(AND($T97=1,X97=1),"Same",AND($T97=1,X97&lt;&gt;1),"Diff",AND($T97&lt;&gt;1,X97=1),"Diff"),"")</f>
        <v>Diff</v>
      </c>
      <c r="AM97" s="35" t="str">
        <f t="array" ref="AM97">_xlfn.IFNA(_xlfn.IFS(AND($U97=1,Y97=1),"Same",AND($U97=1,Y97&lt;&gt;1),"Diff",AND($U97&lt;&gt;1,Y97=1),"Diff"),"")</f>
        <v>Same</v>
      </c>
      <c r="AN97" s="35" t="str">
        <f t="array" ref="AN97">_xlfn.IFNA(_xlfn.IFS(AND($V97=1,Z97=1),"Same",AND($V97=1,Z97&lt;&gt;1),"Diff",AND($V97&lt;&gt;1,Z97=1),"Diff"),"")</f>
        <v/>
      </c>
      <c r="AP97" s="29" t="str">
        <f t="array" ref="AP97">_xlfn.IFNA(_xlfn.IFS(AND(S97=1,W97&lt;&gt;1),"Removed",AND(S97&lt;&gt;1,W97=1),"Added"),"")</f>
        <v>Removed</v>
      </c>
      <c r="AQ97" s="29" t="str">
        <f t="array" ref="AQ97">_xlfn.IFNA(_xlfn.IFS(AND(T97=1,X97&lt;&gt;1),"Removed",AND(T97&lt;&gt;1,X97=1),"Added"),"")</f>
        <v>Removed</v>
      </c>
      <c r="AR97" s="29" t="str">
        <f t="array" ref="AR97">_xlfn.IFNA(_xlfn.IFS(AND(U97=1,Y97&lt;&gt;1),"Removed",AND(U97&lt;&gt;1,Y97=1),"Added"),"")</f>
        <v/>
      </c>
      <c r="AS97" s="29" t="str">
        <f t="array" ref="AS97">_xlfn.IFNA(_xlfn.IFS(AND(V97=1,Z97&lt;&gt;1),"Removed",AND(V97&lt;&gt;1,Z97=1),"Added"),"")</f>
        <v/>
      </c>
      <c r="AU97" s="29">
        <f t="shared" si="31"/>
        <v>3</v>
      </c>
      <c r="AW97" s="29">
        <f t="array" ref="AW97">_xlfn.IFS($B97=0,0,MAX(B97)=MAX($B97,$E97,$H97,$K97,$M97),1,MAX($B97)&lt;MAX($B97,$E97,$H97,$K97,$M97),2)</f>
        <v>0</v>
      </c>
      <c r="AX97" s="29">
        <f t="array" ref="AX97">_xlfn.IFS(E97=0,0,MAX(E97)=MAX($B97,$E97,$H97,$K97,$M97),1,MAX(E97)&lt;MAX($B97,$E97,$H97,$K97,$M97),2)</f>
        <v>2</v>
      </c>
      <c r="AY97" s="29">
        <f t="array" ref="AY97">_xlfn.IFS(SUM(H97,K97)=0,0,MAX(H97,K97)=MAX($B97,$E97,$H97,$K97,$M97),1,MAX(H97,K97)&lt;MAX($B97,$E97,$H97,$K97,$M97),2)</f>
        <v>1</v>
      </c>
      <c r="AZ97" s="29">
        <f t="array" ref="AZ97">_xlfn.IFS(M97=0,0,MAX(M97)=MAX($B97,$E97,$H97,$K97,$M97),1,MAX(M97)&lt;MAX($B97,$E97,$H97,$K97,$M97),2)</f>
        <v>2</v>
      </c>
      <c r="BB97" s="29" t="str">
        <f t="shared" si="36"/>
        <v/>
      </c>
      <c r="BC97" s="29" t="str">
        <f t="shared" si="33"/>
        <v/>
      </c>
      <c r="BD97" s="29" t="str">
        <f t="shared" si="34"/>
        <v/>
      </c>
      <c r="BE97" s="29" t="str">
        <f t="shared" si="35"/>
        <v/>
      </c>
    </row>
    <row r="98" spans="1:57" s="29" customFormat="1" x14ac:dyDescent="0.2">
      <c r="A98" s="35" t="s">
        <v>187</v>
      </c>
      <c r="B98" s="7">
        <v>0</v>
      </c>
      <c r="C98" s="8">
        <v>13.548192469342879</v>
      </c>
      <c r="D98" s="8">
        <v>5.9010284888864994</v>
      </c>
      <c r="E98" s="8">
        <v>31.161100212917535</v>
      </c>
      <c r="F98" s="8">
        <v>33.043386405984599</v>
      </c>
      <c r="G98" s="8">
        <v>40.902979955508322</v>
      </c>
      <c r="H98" s="8">
        <v>55.796531363745302</v>
      </c>
      <c r="I98" s="8">
        <v>67.808982530679387</v>
      </c>
      <c r="J98" s="8">
        <v>65.822527967755832</v>
      </c>
      <c r="K98" s="8">
        <v>35.950827168056641</v>
      </c>
      <c r="L98" s="8">
        <v>58.170433125169687</v>
      </c>
      <c r="M98" s="8">
        <v>41.585107817114405</v>
      </c>
      <c r="N98" s="34"/>
      <c r="O98" s="69" t="str">
        <f>VLOOKUP($A98,GtoPdb!$A:$BB,MATCH(O$1,GtoPdb!$A$1:$BB$1,0),FALSE)</f>
        <v>c</v>
      </c>
      <c r="P98" s="29" t="str">
        <f>VLOOKUP($A98,GtoPdb!$A:$BB,MATCH(P$1,GtoPdb!$A$1:$BB$1,0),FALSE)</f>
        <v>c</v>
      </c>
      <c r="Q98" s="29" t="str">
        <f>VLOOKUP($A98,GtoPdb!$A:$BB,MATCH(Q$1,GtoPdb!$A$1:$BB$1,0),FALSE)</f>
        <v>c</v>
      </c>
      <c r="R98" s="29" t="str">
        <f>VLOOKUP($A98,GtoPdb!$A:$BB,MATCH(R$1,GtoPdb!$A$1:$BB$1,0),FALSE)</f>
        <v>nc</v>
      </c>
      <c r="S98" s="69">
        <f>VLOOKUP($A98,GtoPdb!$A:$BB,MATCH(S$1,GtoPdb!$A$1:$BB$1,0),FALSE)</f>
        <v>1</v>
      </c>
      <c r="T98" s="29">
        <f>VLOOKUP($A98,GtoPdb!$A:$BB,MATCH(T$1,GtoPdb!$A$1:$BB$1,0),FALSE)</f>
        <v>1</v>
      </c>
      <c r="U98" s="29">
        <f>VLOOKUP($A98,GtoPdb!$A:$BB,MATCH(U$1,GtoPdb!$A$1:$BB$1,0),FALSE)</f>
        <v>1</v>
      </c>
      <c r="V98" s="29">
        <f>VLOOKUP($A98,GtoPdb!$A:$BB,MATCH(V$1,GtoPdb!$A$1:$BB$1,0),FALSE)</f>
        <v>0</v>
      </c>
      <c r="W98" s="69">
        <f t="array" ref="W98">_xlfn.IFS($B98=0,0,MAX(B98)=MAX($B98:$M98),1,MAX(B98)&lt;MAX($B98:$M98),2)</f>
        <v>0</v>
      </c>
      <c r="X98" s="29">
        <f t="array" ref="X98">_xlfn.IFS(SUM($C98:$G98)=0,0,MAX(C98:G98)=MAX($B98:$M98),1,MAX(C98:G98)&lt;MAX($B98:$M98),2)</f>
        <v>2</v>
      </c>
      <c r="Y98" s="29">
        <f t="array" ref="Y98">_xlfn.IFS(SUM($H98:$K98)=0,0,MAX(H98:K98)=MAX($B98:$M98),1,MAX(H98:K98)&lt;MAX($B98:$M98),2)</f>
        <v>1</v>
      </c>
      <c r="Z98" s="29">
        <f t="array" ref="Z98">_xlfn.IFS(SUM($L98:$M98)=0,0,MAX(L98:M98)=MAX($B98:$M98),1,MAX(L98:M98)&lt;MAX($B98:$M98),2)</f>
        <v>2</v>
      </c>
      <c r="AA98" s="35" t="str">
        <f t="shared" si="23"/>
        <v>Diff</v>
      </c>
      <c r="AB98" s="35" t="str">
        <f t="shared" si="24"/>
        <v>Diff</v>
      </c>
      <c r="AC98" s="35" t="str">
        <f t="shared" si="25"/>
        <v>Same</v>
      </c>
      <c r="AD98" s="35" t="str">
        <f t="shared" si="26"/>
        <v>Diff</v>
      </c>
      <c r="AF98" s="35">
        <f t="shared" si="27"/>
        <v>1</v>
      </c>
      <c r="AG98" s="35" t="str">
        <f t="shared" si="28"/>
        <v/>
      </c>
      <c r="AH98" s="35" t="str">
        <f t="shared" si="29"/>
        <v/>
      </c>
      <c r="AI98" s="35" t="str">
        <f t="shared" si="30"/>
        <v/>
      </c>
      <c r="AJ98" s="35"/>
      <c r="AK98" s="35" t="str">
        <f t="array" ref="AK98">_xlfn.IFNA(_xlfn.IFS(AND($S98=1,W98=1),"Same",AND($S98=1,W98&lt;&gt;1),"Diff",AND($S98&lt;&gt;1,W98=1),"Diff"),"")</f>
        <v>Diff</v>
      </c>
      <c r="AL98" s="35" t="str">
        <f t="array" ref="AL98">_xlfn.IFNA(_xlfn.IFS(AND($T98=1,X98=1),"Same",AND($T98=1,X98&lt;&gt;1),"Diff",AND($T98&lt;&gt;1,X98=1),"Diff"),"")</f>
        <v>Diff</v>
      </c>
      <c r="AM98" s="35" t="str">
        <f t="array" ref="AM98">_xlfn.IFNA(_xlfn.IFS(AND($U98=1,Y98=1),"Same",AND($U98=1,Y98&lt;&gt;1),"Diff",AND($U98&lt;&gt;1,Y98=1),"Diff"),"")</f>
        <v>Same</v>
      </c>
      <c r="AN98" s="35" t="str">
        <f t="array" ref="AN98">_xlfn.IFNA(_xlfn.IFS(AND($V98=1,Z98=1),"Same",AND($V98=1,Z98&lt;&gt;1),"Diff",AND($V98&lt;&gt;1,Z98=1),"Diff"),"")</f>
        <v/>
      </c>
      <c r="AP98" s="29" t="str">
        <f t="array" ref="AP98">_xlfn.IFNA(_xlfn.IFS(AND(S98=1,W98&lt;&gt;1),"Removed",AND(S98&lt;&gt;1,W98=1),"Added"),"")</f>
        <v>Removed</v>
      </c>
      <c r="AQ98" s="29" t="str">
        <f t="array" ref="AQ98">_xlfn.IFNA(_xlfn.IFS(AND(T98=1,X98&lt;&gt;1),"Removed",AND(T98&lt;&gt;1,X98=1),"Added"),"")</f>
        <v>Removed</v>
      </c>
      <c r="AR98" s="29" t="str">
        <f t="array" ref="AR98">_xlfn.IFNA(_xlfn.IFS(AND(U98=1,Y98&lt;&gt;1),"Removed",AND(U98&lt;&gt;1,Y98=1),"Added"),"")</f>
        <v/>
      </c>
      <c r="AS98" s="29" t="str">
        <f t="array" ref="AS98">_xlfn.IFNA(_xlfn.IFS(AND(V98=1,Z98&lt;&gt;1),"Removed",AND(V98&lt;&gt;1,Z98=1),"Added"),"")</f>
        <v/>
      </c>
      <c r="AU98" s="29">
        <f t="shared" si="31"/>
        <v>3</v>
      </c>
      <c r="AW98" s="29">
        <f t="array" ref="AW98">_xlfn.IFS($B98=0,0,MAX(B98)=MAX($B98,$E98,$H98,$K98,$M98),1,MAX($B98)&lt;MAX($B98,$E98,$H98,$K98,$M98),2)</f>
        <v>0</v>
      </c>
      <c r="AX98" s="29">
        <f t="array" ref="AX98">_xlfn.IFS(E98=0,0,MAX(E98)=MAX($B98,$E98,$H98,$K98,$M98),1,MAX(E98)&lt;MAX($B98,$E98,$H98,$K98,$M98),2)</f>
        <v>2</v>
      </c>
      <c r="AY98" s="29">
        <f t="array" ref="AY98">_xlfn.IFS(SUM(H98,K98)=0,0,MAX(H98,K98)=MAX($B98,$E98,$H98,$K98,$M98),1,MAX(H98,K98)&lt;MAX($B98,$E98,$H98,$K98,$M98),2)</f>
        <v>1</v>
      </c>
      <c r="AZ98" s="29">
        <f t="array" ref="AZ98">_xlfn.IFS(M98=0,0,MAX(M98)=MAX($B98,$E98,$H98,$K98,$M98),1,MAX(M98)&lt;MAX($B98,$E98,$H98,$K98,$M98),2)</f>
        <v>2</v>
      </c>
      <c r="BB98" s="29" t="str">
        <f t="shared" si="36"/>
        <v/>
      </c>
      <c r="BC98" s="29" t="str">
        <f t="shared" si="33"/>
        <v/>
      </c>
      <c r="BD98" s="29" t="str">
        <f t="shared" si="34"/>
        <v/>
      </c>
      <c r="BE98" s="29" t="str">
        <f t="shared" si="35"/>
        <v/>
      </c>
    </row>
    <row r="99" spans="1:57" s="29" customFormat="1" x14ac:dyDescent="0.2">
      <c r="A99" s="35" t="s">
        <v>149</v>
      </c>
      <c r="B99" s="7">
        <v>0</v>
      </c>
      <c r="C99" s="8">
        <v>32.847924097326775</v>
      </c>
      <c r="D99" s="8">
        <v>49.264153553940012</v>
      </c>
      <c r="E99" s="8">
        <v>53.652452981208747</v>
      </c>
      <c r="F99" s="8">
        <v>48.712921206421314</v>
      </c>
      <c r="G99" s="8">
        <v>12.11957194717113</v>
      </c>
      <c r="H99" s="8">
        <v>38.880646459578948</v>
      </c>
      <c r="I99" s="8">
        <v>46.529089683232414</v>
      </c>
      <c r="J99" s="8">
        <v>35.08554754069354</v>
      </c>
      <c r="K99" s="8">
        <v>44.800261494472046</v>
      </c>
      <c r="L99" s="8">
        <v>0</v>
      </c>
      <c r="M99" s="8">
        <v>9.8320893108934317</v>
      </c>
      <c r="N99" s="34"/>
      <c r="O99" s="69" t="str">
        <f>VLOOKUP($A99,GtoPdb!$A:$BB,MATCH(O$1,GtoPdb!$A$1:$BB$1,0),FALSE)</f>
        <v>nc</v>
      </c>
      <c r="P99" s="29" t="str">
        <f>VLOOKUP($A99,GtoPdb!$A:$BB,MATCH(P$1,GtoPdb!$A$1:$BB$1,0),FALSE)</f>
        <v>c</v>
      </c>
      <c r="Q99" s="29" t="str">
        <f>VLOOKUP($A99,GtoPdb!$A:$BB,MATCH(Q$1,GtoPdb!$A$1:$BB$1,0),FALSE)</f>
        <v>c</v>
      </c>
      <c r="R99" s="29" t="str">
        <f>VLOOKUP($A99,GtoPdb!$A:$BB,MATCH(R$1,GtoPdb!$A$1:$BB$1,0),FALSE)</f>
        <v>c</v>
      </c>
      <c r="S99" s="69">
        <f>VLOOKUP($A99,GtoPdb!$A:$BB,MATCH(S$1,GtoPdb!$A$1:$BB$1,0),FALSE)</f>
        <v>0</v>
      </c>
      <c r="T99" s="29">
        <f>VLOOKUP($A99,GtoPdb!$A:$BB,MATCH(T$1,GtoPdb!$A$1:$BB$1,0),FALSE)</f>
        <v>1</v>
      </c>
      <c r="U99" s="29">
        <f>VLOOKUP($A99,GtoPdb!$A:$BB,MATCH(U$1,GtoPdb!$A$1:$BB$1,0),FALSE)</f>
        <v>1</v>
      </c>
      <c r="V99" s="29">
        <f>VLOOKUP($A99,GtoPdb!$A:$BB,MATCH(V$1,GtoPdb!$A$1:$BB$1,0),FALSE)</f>
        <v>1</v>
      </c>
      <c r="W99" s="69">
        <f t="array" ref="W99">_xlfn.IFS($B99=0,0,MAX(B99)=MAX($B99:$M99),1,MAX(B99)&lt;MAX($B99:$M99),2)</f>
        <v>0</v>
      </c>
      <c r="X99" s="29">
        <f t="array" ref="X99">_xlfn.IFS(SUM($C99:$G99)=0,0,MAX(C99:G99)=MAX($B99:$M99),1,MAX(C99:G99)&lt;MAX($B99:$M99),2)</f>
        <v>1</v>
      </c>
      <c r="Y99" s="29">
        <f t="array" ref="Y99">_xlfn.IFS(SUM($H99:$K99)=0,0,MAX(H99:K99)=MAX($B99:$M99),1,MAX(H99:K99)&lt;MAX($B99:$M99),2)</f>
        <v>2</v>
      </c>
      <c r="Z99" s="29">
        <f t="array" ref="Z99">_xlfn.IFS(SUM($L99:$M99)=0,0,MAX(L99:M99)=MAX($B99:$M99),1,MAX(L99:M99)&lt;MAX($B99:$M99),2)</f>
        <v>2</v>
      </c>
      <c r="AA99" s="35" t="str">
        <f t="shared" si="23"/>
        <v>Same</v>
      </c>
      <c r="AB99" s="35" t="str">
        <f t="shared" si="24"/>
        <v>Same</v>
      </c>
      <c r="AC99" s="35" t="str">
        <f t="shared" si="25"/>
        <v>Diff</v>
      </c>
      <c r="AD99" s="35" t="str">
        <f t="shared" si="26"/>
        <v>Diff</v>
      </c>
      <c r="AF99" s="35" t="str">
        <f t="shared" si="27"/>
        <v/>
      </c>
      <c r="AG99" s="35" t="str">
        <f t="shared" si="28"/>
        <v/>
      </c>
      <c r="AH99" s="35" t="str">
        <f t="shared" si="29"/>
        <v/>
      </c>
      <c r="AI99" s="35" t="str">
        <f t="shared" si="30"/>
        <v/>
      </c>
      <c r="AJ99" s="35"/>
      <c r="AK99" s="35" t="str">
        <f t="array" ref="AK99">_xlfn.IFNA(_xlfn.IFS(AND($S99=1,W99=1),"Same",AND($S99=1,W99&lt;&gt;1),"Diff",AND($S99&lt;&gt;1,W99=1),"Diff"),"")</f>
        <v/>
      </c>
      <c r="AL99" s="35" t="str">
        <f t="array" ref="AL99">_xlfn.IFNA(_xlfn.IFS(AND($T99=1,X99=1),"Same",AND($T99=1,X99&lt;&gt;1),"Diff",AND($T99&lt;&gt;1,X99=1),"Diff"),"")</f>
        <v>Same</v>
      </c>
      <c r="AM99" s="35" t="str">
        <f t="array" ref="AM99">_xlfn.IFNA(_xlfn.IFS(AND($U99=1,Y99=1),"Same",AND($U99=1,Y99&lt;&gt;1),"Diff",AND($U99&lt;&gt;1,Y99=1),"Diff"),"")</f>
        <v>Diff</v>
      </c>
      <c r="AN99" s="35" t="str">
        <f t="array" ref="AN99">_xlfn.IFNA(_xlfn.IFS(AND($V99=1,Z99=1),"Same",AND($V99=1,Z99&lt;&gt;1),"Diff",AND($V99&lt;&gt;1,Z99=1),"Diff"),"")</f>
        <v>Diff</v>
      </c>
      <c r="AP99" s="29" t="str">
        <f t="array" ref="AP99">_xlfn.IFNA(_xlfn.IFS(AND(S99=1,W99&lt;&gt;1),"Removed",AND(S99&lt;&gt;1,W99=1),"Added"),"")</f>
        <v/>
      </c>
      <c r="AQ99" s="29" t="str">
        <f t="array" ref="AQ99">_xlfn.IFNA(_xlfn.IFS(AND(T99=1,X99&lt;&gt;1),"Removed",AND(T99&lt;&gt;1,X99=1),"Added"),"")</f>
        <v/>
      </c>
      <c r="AR99" s="29" t="str">
        <f t="array" ref="AR99">_xlfn.IFNA(_xlfn.IFS(AND(U99=1,Y99&lt;&gt;1),"Removed",AND(U99&lt;&gt;1,Y99=1),"Added"),"")</f>
        <v>Removed</v>
      </c>
      <c r="AS99" s="29" t="str">
        <f t="array" ref="AS99">_xlfn.IFNA(_xlfn.IFS(AND(V99=1,Z99&lt;&gt;1),"Removed",AND(V99&lt;&gt;1,Z99=1),"Added"),"")</f>
        <v>Removed</v>
      </c>
      <c r="AU99" s="29">
        <f t="shared" si="31"/>
        <v>3</v>
      </c>
      <c r="AW99" s="29">
        <f t="array" ref="AW99">_xlfn.IFS($B99=0,0,MAX(B99)=MAX($B99,$E99,$H99,$K99,$M99),1,MAX($B99)&lt;MAX($B99,$E99,$H99,$K99,$M99),2)</f>
        <v>0</v>
      </c>
      <c r="AX99" s="29">
        <f t="array" ref="AX99">_xlfn.IFS(E99=0,0,MAX(E99)=MAX($B99,$E99,$H99,$K99,$M99),1,MAX(E99)&lt;MAX($B99,$E99,$H99,$K99,$M99),2)</f>
        <v>1</v>
      </c>
      <c r="AY99" s="29">
        <f t="array" ref="AY99">_xlfn.IFS(SUM(H99,K99)=0,0,MAX(H99,K99)=MAX($B99,$E99,$H99,$K99,$M99),1,MAX(H99,K99)&lt;MAX($B99,$E99,$H99,$K99,$M99),2)</f>
        <v>2</v>
      </c>
      <c r="AZ99" s="29">
        <f t="array" ref="AZ99">_xlfn.IFS(M99=0,0,MAX(M99)=MAX($B99,$E99,$H99,$K99,$M99),1,MAX(M99)&lt;MAX($B99,$E99,$H99,$K99,$M99),2)</f>
        <v>2</v>
      </c>
      <c r="BB99" s="29" t="str">
        <f t="shared" si="36"/>
        <v/>
      </c>
      <c r="BC99" s="29" t="str">
        <f t="shared" si="33"/>
        <v/>
      </c>
      <c r="BD99" s="29" t="str">
        <f t="shared" si="34"/>
        <v/>
      </c>
      <c r="BE99" s="29" t="str">
        <f t="shared" si="35"/>
        <v/>
      </c>
    </row>
    <row r="100" spans="1:57" s="29" customFormat="1" x14ac:dyDescent="0.2">
      <c r="A100" s="35" t="s">
        <v>148</v>
      </c>
      <c r="B100" s="7">
        <v>0</v>
      </c>
      <c r="C100" s="8">
        <v>13.048153228738366</v>
      </c>
      <c r="D100" s="8">
        <v>0</v>
      </c>
      <c r="E100" s="8">
        <v>27.416497115652145</v>
      </c>
      <c r="F100" s="8">
        <v>0</v>
      </c>
      <c r="G100" s="8">
        <v>0</v>
      </c>
      <c r="H100" s="8">
        <v>4.1797078606072642</v>
      </c>
      <c r="I100" s="8">
        <v>4.0261825059396026</v>
      </c>
      <c r="J100" s="8">
        <v>9.7881977241498692</v>
      </c>
      <c r="K100" s="8">
        <v>27.731475564694357</v>
      </c>
      <c r="L100" s="8">
        <v>0</v>
      </c>
      <c r="M100" s="8">
        <v>25.713171729496082</v>
      </c>
      <c r="N100" s="34"/>
      <c r="O100" s="69" t="str">
        <f>VLOOKUP($A100,GtoPdb!$A:$BB,MATCH(O$1,GtoPdb!$A$1:$BB$1,0),FALSE)</f>
        <v>nc</v>
      </c>
      <c r="P100" s="29" t="str">
        <f>VLOOKUP($A100,GtoPdb!$A:$BB,MATCH(P$1,GtoPdb!$A$1:$BB$1,0),FALSE)</f>
        <v>c</v>
      </c>
      <c r="Q100" s="29" t="str">
        <f>VLOOKUP($A100,GtoPdb!$A:$BB,MATCH(Q$1,GtoPdb!$A$1:$BB$1,0),FALSE)</f>
        <v>c</v>
      </c>
      <c r="R100" s="29" t="str">
        <f>VLOOKUP($A100,GtoPdb!$A:$BB,MATCH(R$1,GtoPdb!$A$1:$BB$1,0),FALSE)</f>
        <v>c</v>
      </c>
      <c r="S100" s="69">
        <f>VLOOKUP($A100,GtoPdb!$A:$BB,MATCH(S$1,GtoPdb!$A$1:$BB$1,0),FALSE)</f>
        <v>0</v>
      </c>
      <c r="T100" s="29">
        <f>VLOOKUP($A100,GtoPdb!$A:$BB,MATCH(T$1,GtoPdb!$A$1:$BB$1,0),FALSE)</f>
        <v>1</v>
      </c>
      <c r="U100" s="29">
        <f>VLOOKUP($A100,GtoPdb!$A:$BB,MATCH(U$1,GtoPdb!$A$1:$BB$1,0),FALSE)</f>
        <v>1</v>
      </c>
      <c r="V100" s="29">
        <f>VLOOKUP($A100,GtoPdb!$A:$BB,MATCH(V$1,GtoPdb!$A$1:$BB$1,0),FALSE)</f>
        <v>1</v>
      </c>
      <c r="W100" s="69">
        <f t="array" ref="W100">_xlfn.IFS($B100=0,0,MAX(B100)=MAX($B100:$M100),1,MAX(B100)&lt;MAX($B100:$M100),2)</f>
        <v>0</v>
      </c>
      <c r="X100" s="29">
        <f t="array" ref="X100">_xlfn.IFS(SUM($C100:$G100)=0,0,MAX(C100:G100)=MAX($B100:$M100),1,MAX(C100:G100)&lt;MAX($B100:$M100),2)</f>
        <v>2</v>
      </c>
      <c r="Y100" s="29">
        <f t="array" ref="Y100">_xlfn.IFS(SUM($H100:$K100)=0,0,MAX(H100:K100)=MAX($B100:$M100),1,MAX(H100:K100)&lt;MAX($B100:$M100),2)</f>
        <v>1</v>
      </c>
      <c r="Z100" s="29">
        <f t="array" ref="Z100">_xlfn.IFS(SUM($L100:$M100)=0,0,MAX(L100:M100)=MAX($B100:$M100),1,MAX(L100:M100)&lt;MAX($B100:$M100),2)</f>
        <v>2</v>
      </c>
      <c r="AA100" s="35" t="str">
        <f t="shared" si="23"/>
        <v>Same</v>
      </c>
      <c r="AB100" s="35" t="str">
        <f t="shared" si="24"/>
        <v>Diff</v>
      </c>
      <c r="AC100" s="35" t="str">
        <f t="shared" si="25"/>
        <v>Same</v>
      </c>
      <c r="AD100" s="35" t="str">
        <f t="shared" si="26"/>
        <v>Diff</v>
      </c>
      <c r="AF100" s="35" t="str">
        <f t="shared" si="27"/>
        <v/>
      </c>
      <c r="AG100" s="35" t="str">
        <f t="shared" si="28"/>
        <v/>
      </c>
      <c r="AH100" s="35" t="str">
        <f t="shared" si="29"/>
        <v/>
      </c>
      <c r="AI100" s="35" t="str">
        <f t="shared" si="30"/>
        <v/>
      </c>
      <c r="AJ100" s="35"/>
      <c r="AK100" s="35" t="str">
        <f t="array" ref="AK100">_xlfn.IFNA(_xlfn.IFS(AND($S100=1,W100=1),"Same",AND($S100=1,W100&lt;&gt;1),"Diff",AND($S100&lt;&gt;1,W100=1),"Diff"),"")</f>
        <v/>
      </c>
      <c r="AL100" s="35" t="str">
        <f t="array" ref="AL100">_xlfn.IFNA(_xlfn.IFS(AND($T100=1,X100=1),"Same",AND($T100=1,X100&lt;&gt;1),"Diff",AND($T100&lt;&gt;1,X100=1),"Diff"),"")</f>
        <v>Diff</v>
      </c>
      <c r="AM100" s="35" t="str">
        <f t="array" ref="AM100">_xlfn.IFNA(_xlfn.IFS(AND($U100=1,Y100=1),"Same",AND($U100=1,Y100&lt;&gt;1),"Diff",AND($U100&lt;&gt;1,Y100=1),"Diff"),"")</f>
        <v>Same</v>
      </c>
      <c r="AN100" s="35" t="str">
        <f t="array" ref="AN100">_xlfn.IFNA(_xlfn.IFS(AND($V100=1,Z100=1),"Same",AND($V100=1,Z100&lt;&gt;1),"Diff",AND($V100&lt;&gt;1,Z100=1),"Diff"),"")</f>
        <v>Diff</v>
      </c>
      <c r="AP100" s="29" t="str">
        <f t="array" ref="AP100">_xlfn.IFNA(_xlfn.IFS(AND(S100=1,W100&lt;&gt;1),"Removed",AND(S100&lt;&gt;1,W100=1),"Added"),"")</f>
        <v/>
      </c>
      <c r="AQ100" s="29" t="str">
        <f t="array" ref="AQ100">_xlfn.IFNA(_xlfn.IFS(AND(T100=1,X100&lt;&gt;1),"Removed",AND(T100&lt;&gt;1,X100=1),"Added"),"")</f>
        <v>Removed</v>
      </c>
      <c r="AR100" s="29" t="str">
        <f t="array" ref="AR100">_xlfn.IFNA(_xlfn.IFS(AND(U100=1,Y100&lt;&gt;1),"Removed",AND(U100&lt;&gt;1,Y100=1),"Added"),"")</f>
        <v/>
      </c>
      <c r="AS100" s="29" t="str">
        <f t="array" ref="AS100">_xlfn.IFNA(_xlfn.IFS(AND(V100=1,Z100&lt;&gt;1),"Removed",AND(V100&lt;&gt;1,Z100=1),"Added"),"")</f>
        <v>Removed</v>
      </c>
      <c r="AU100" s="29">
        <f t="shared" si="31"/>
        <v>3</v>
      </c>
      <c r="AW100" s="29">
        <f t="array" ref="AW100">_xlfn.IFS($B100=0,0,MAX(B100)=MAX($B100,$E100,$H100,$K100,$M100),1,MAX($B100)&lt;MAX($B100,$E100,$H100,$K100,$M100),2)</f>
        <v>0</v>
      </c>
      <c r="AX100" s="29">
        <f t="array" ref="AX100">_xlfn.IFS(E100=0,0,MAX(E100)=MAX($B100,$E100,$H100,$K100,$M100),1,MAX(E100)&lt;MAX($B100,$E100,$H100,$K100,$M100),2)</f>
        <v>2</v>
      </c>
      <c r="AY100" s="29">
        <f t="array" ref="AY100">_xlfn.IFS(SUM(H100,K100)=0,0,MAX(H100,K100)=MAX($B100,$E100,$H100,$K100,$M100),1,MAX(H100,K100)&lt;MAX($B100,$E100,$H100,$K100,$M100),2)</f>
        <v>1</v>
      </c>
      <c r="AZ100" s="29">
        <f t="array" ref="AZ100">_xlfn.IFS(M100=0,0,MAX(M100)=MAX($B100,$E100,$H100,$K100,$M100),1,MAX(M100)&lt;MAX($B100,$E100,$H100,$K100,$M100),2)</f>
        <v>2</v>
      </c>
      <c r="BB100" s="29" t="str">
        <f t="shared" si="36"/>
        <v/>
      </c>
      <c r="BC100" s="29" t="str">
        <f t="shared" si="33"/>
        <v/>
      </c>
      <c r="BD100" s="29" t="str">
        <f t="shared" si="34"/>
        <v/>
      </c>
      <c r="BE100" s="29" t="str">
        <f t="shared" si="35"/>
        <v/>
      </c>
    </row>
    <row r="101" spans="1:57" s="29" customFormat="1" x14ac:dyDescent="0.2">
      <c r="A101" s="35" t="s">
        <v>92</v>
      </c>
      <c r="B101" s="7">
        <v>66.626448942824894</v>
      </c>
      <c r="C101" s="8">
        <v>11.398866428566274</v>
      </c>
      <c r="D101" s="8">
        <v>10.770794998829297</v>
      </c>
      <c r="E101" s="8">
        <v>0</v>
      </c>
      <c r="F101" s="8">
        <v>0</v>
      </c>
      <c r="G101" s="8">
        <v>0</v>
      </c>
      <c r="H101" s="8">
        <v>19.137673671399821</v>
      </c>
      <c r="I101" s="8">
        <v>18.188910597186553</v>
      </c>
      <c r="J101" s="8">
        <v>5.4278219085925778</v>
      </c>
      <c r="K101" s="8">
        <v>9.1938341607498266</v>
      </c>
      <c r="L101" s="8">
        <v>0</v>
      </c>
      <c r="M101" s="8">
        <v>0</v>
      </c>
      <c r="N101" s="34"/>
      <c r="O101" s="69" t="str">
        <f>VLOOKUP($A101,GtoPdb!$A:$BB,MATCH(O$1,GtoPdb!$A$1:$BB$1,0),FALSE)</f>
        <v>c</v>
      </c>
      <c r="P101" s="29" t="str">
        <f>VLOOKUP($A101,GtoPdb!$A:$BB,MATCH(P$1,GtoPdb!$A$1:$BB$1,0),FALSE)</f>
        <v>c</v>
      </c>
      <c r="Q101" s="29" t="str">
        <f>VLOOKUP($A101,GtoPdb!$A:$BB,MATCH(Q$1,GtoPdb!$A$1:$BB$1,0),FALSE)</f>
        <v>c</v>
      </c>
      <c r="R101" s="29" t="str">
        <f>VLOOKUP($A101,GtoPdb!$A:$BB,MATCH(R$1,GtoPdb!$A$1:$BB$1,0),FALSE)</f>
        <v>c</v>
      </c>
      <c r="S101" s="69">
        <f>VLOOKUP($A101,GtoPdb!$A:$BB,MATCH(S$1,GtoPdb!$A$1:$BB$1,0),FALSE)</f>
        <v>1</v>
      </c>
      <c r="T101" s="29">
        <f>VLOOKUP($A101,GtoPdb!$A:$BB,MATCH(T$1,GtoPdb!$A$1:$BB$1,0),FALSE)</f>
        <v>1</v>
      </c>
      <c r="U101" s="29">
        <f>VLOOKUP($A101,GtoPdb!$A:$BB,MATCH(U$1,GtoPdb!$A$1:$BB$1,0),FALSE)</f>
        <v>1</v>
      </c>
      <c r="V101" s="29">
        <f>VLOOKUP($A101,GtoPdb!$A:$BB,MATCH(V$1,GtoPdb!$A$1:$BB$1,0),FALSE)</f>
        <v>1</v>
      </c>
      <c r="W101" s="69">
        <f t="array" ref="W101">_xlfn.IFS($B101=0,0,MAX(B101)=MAX($B101:$M101),1,MAX(B101)&lt;MAX($B101:$M101),2)</f>
        <v>1</v>
      </c>
      <c r="X101" s="29">
        <f t="array" ref="X101">_xlfn.IFS(SUM($C101:$G101)=0,0,MAX(C101:G101)=MAX($B101:$M101),1,MAX(C101:G101)&lt;MAX($B101:$M101),2)</f>
        <v>2</v>
      </c>
      <c r="Y101" s="29">
        <f t="array" ref="Y101">_xlfn.IFS(SUM($H101:$K101)=0,0,MAX(H101:K101)=MAX($B101:$M101),1,MAX(H101:K101)&lt;MAX($B101:$M101),2)</f>
        <v>2</v>
      </c>
      <c r="Z101" s="29">
        <f t="array" ref="Z101">_xlfn.IFS(SUM($L101:$M101)=0,0,MAX(L101:M101)=MAX($B101:$M101),1,MAX(L101:M101)&lt;MAX($B101:$M101),2)</f>
        <v>0</v>
      </c>
      <c r="AA101" s="35" t="str">
        <f t="shared" si="23"/>
        <v>Same</v>
      </c>
      <c r="AB101" s="35" t="str">
        <f t="shared" si="24"/>
        <v>Diff</v>
      </c>
      <c r="AC101" s="35" t="str">
        <f t="shared" si="25"/>
        <v>Diff</v>
      </c>
      <c r="AD101" s="35" t="str">
        <f t="shared" si="26"/>
        <v>Diff</v>
      </c>
      <c r="AF101" s="35" t="str">
        <f t="shared" si="27"/>
        <v/>
      </c>
      <c r="AG101" s="35" t="str">
        <f t="shared" si="28"/>
        <v/>
      </c>
      <c r="AH101" s="35" t="str">
        <f t="shared" si="29"/>
        <v/>
      </c>
      <c r="AI101" s="35">
        <f t="shared" si="30"/>
        <v>1</v>
      </c>
      <c r="AJ101" s="35"/>
      <c r="AK101" s="35" t="str">
        <f t="array" ref="AK101">_xlfn.IFNA(_xlfn.IFS(AND($S101=1,W101=1),"Same",AND($S101=1,W101&lt;&gt;1),"Diff",AND($S101&lt;&gt;1,W101=1),"Diff"),"")</f>
        <v>Same</v>
      </c>
      <c r="AL101" s="35" t="str">
        <f t="array" ref="AL101">_xlfn.IFNA(_xlfn.IFS(AND($T101=1,X101=1),"Same",AND($T101=1,X101&lt;&gt;1),"Diff",AND($T101&lt;&gt;1,X101=1),"Diff"),"")</f>
        <v>Diff</v>
      </c>
      <c r="AM101" s="35" t="str">
        <f t="array" ref="AM101">_xlfn.IFNA(_xlfn.IFS(AND($U101=1,Y101=1),"Same",AND($U101=1,Y101&lt;&gt;1),"Diff",AND($U101&lt;&gt;1,Y101=1),"Diff"),"")</f>
        <v>Diff</v>
      </c>
      <c r="AN101" s="35" t="str">
        <f t="array" ref="AN101">_xlfn.IFNA(_xlfn.IFS(AND($V101=1,Z101=1),"Same",AND($V101=1,Z101&lt;&gt;1),"Diff",AND($V101&lt;&gt;1,Z101=1),"Diff"),"")</f>
        <v>Diff</v>
      </c>
      <c r="AP101" s="29" t="str">
        <f t="array" ref="AP101">_xlfn.IFNA(_xlfn.IFS(AND(S101=1,W101&lt;&gt;1),"Removed",AND(S101&lt;&gt;1,W101=1),"Added"),"")</f>
        <v/>
      </c>
      <c r="AQ101" s="29" t="str">
        <f t="array" ref="AQ101">_xlfn.IFNA(_xlfn.IFS(AND(T101=1,X101&lt;&gt;1),"Removed",AND(T101&lt;&gt;1,X101=1),"Added"),"")</f>
        <v>Removed</v>
      </c>
      <c r="AR101" s="29" t="str">
        <f t="array" ref="AR101">_xlfn.IFNA(_xlfn.IFS(AND(U101=1,Y101&lt;&gt;1),"Removed",AND(U101&lt;&gt;1,Y101=1),"Added"),"")</f>
        <v>Removed</v>
      </c>
      <c r="AS101" s="29" t="str">
        <f t="array" ref="AS101">_xlfn.IFNA(_xlfn.IFS(AND(V101=1,Z101&lt;&gt;1),"Removed",AND(V101&lt;&gt;1,Z101=1),"Added"),"")</f>
        <v>Removed</v>
      </c>
      <c r="AU101" s="29">
        <f t="shared" si="31"/>
        <v>4</v>
      </c>
      <c r="AW101" s="29">
        <f t="array" ref="AW101">_xlfn.IFS($B101=0,0,MAX(B101)=MAX($B101,$E101,$H101,$K101,$M101),1,MAX($B101)&lt;MAX($B101,$E101,$H101,$K101,$M101),2)</f>
        <v>1</v>
      </c>
      <c r="AX101" s="29">
        <f t="array" ref="AX101">_xlfn.IFS(E101=0,0,MAX(E101)=MAX($B101,$E101,$H101,$K101,$M101),1,MAX(E101)&lt;MAX($B101,$E101,$H101,$K101,$M101),2)</f>
        <v>0</v>
      </c>
      <c r="AY101" s="29">
        <f t="array" ref="AY101">_xlfn.IFS(SUM(H101,K101)=0,0,MAX(H101,K101)=MAX($B101,$E101,$H101,$K101,$M101),1,MAX(H101,K101)&lt;MAX($B101,$E101,$H101,$K101,$M101),2)</f>
        <v>2</v>
      </c>
      <c r="AZ101" s="29">
        <f t="array" ref="AZ101">_xlfn.IFS(M101=0,0,MAX(M101)=MAX($B101,$E101,$H101,$K101,$M101),1,MAX(M101)&lt;MAX($B101,$E101,$H101,$K101,$M101),2)</f>
        <v>0</v>
      </c>
      <c r="BB101" s="29" t="str">
        <f t="shared" si="36"/>
        <v/>
      </c>
      <c r="BC101" s="29" t="str">
        <f t="shared" si="33"/>
        <v/>
      </c>
      <c r="BD101" s="29" t="str">
        <f t="shared" si="34"/>
        <v/>
      </c>
      <c r="BE101" s="29" t="str">
        <f t="shared" si="35"/>
        <v/>
      </c>
    </row>
    <row r="102" spans="1:57" x14ac:dyDescent="0.2"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AE102" s="23" t="s">
        <v>5268</v>
      </c>
      <c r="AO102" s="23" t="s">
        <v>5268</v>
      </c>
    </row>
    <row r="103" spans="1:57" x14ac:dyDescent="0.2">
      <c r="B103" s="7">
        <f>MAX(B2:B101)</f>
        <v>98.771881320190104</v>
      </c>
      <c r="C103" s="8">
        <f t="shared" ref="C103:M103" si="37">MAX(C2:C101)</f>
        <v>98.806654723991855</v>
      </c>
      <c r="D103" s="8">
        <f t="shared" si="37"/>
        <v>98.890700397698879</v>
      </c>
      <c r="E103" s="8">
        <f t="shared" si="37"/>
        <v>98.989449817666696</v>
      </c>
      <c r="F103" s="8">
        <f t="shared" si="37"/>
        <v>98.925879089301503</v>
      </c>
      <c r="G103" s="8">
        <f t="shared" si="37"/>
        <v>98.856910060300791</v>
      </c>
      <c r="H103" s="8">
        <f t="shared" si="37"/>
        <v>98.869290404209394</v>
      </c>
      <c r="I103" s="8">
        <f t="shared" si="37"/>
        <v>98.866050924009272</v>
      </c>
      <c r="J103" s="8">
        <f t="shared" si="37"/>
        <v>98.867231714518894</v>
      </c>
      <c r="K103" s="8">
        <f t="shared" si="37"/>
        <v>98.8785217955012</v>
      </c>
      <c r="L103" s="8">
        <f t="shared" si="37"/>
        <v>98.9576072870601</v>
      </c>
      <c r="M103" s="8">
        <f t="shared" si="37"/>
        <v>98.963220986522984</v>
      </c>
      <c r="Z103" s="150" t="s">
        <v>2890</v>
      </c>
      <c r="AA103" s="28">
        <f t="shared" ref="AA103:AD104" si="38">COUNTIF(AA2:AA101,$Z103)</f>
        <v>76</v>
      </c>
      <c r="AB103" s="28">
        <f t="shared" si="38"/>
        <v>51</v>
      </c>
      <c r="AC103" s="28">
        <f t="shared" si="38"/>
        <v>42</v>
      </c>
      <c r="AD103" s="28">
        <f t="shared" si="38"/>
        <v>48</v>
      </c>
      <c r="AE103" s="28">
        <f>SUM(AA103:AD103)</f>
        <v>217</v>
      </c>
      <c r="AK103" s="28">
        <f>COUNTIF(AK2:AK101,$Z103)</f>
        <v>16</v>
      </c>
      <c r="AL103" s="28">
        <f t="shared" ref="AL103:AN103" si="39">COUNTIF(AL2:AL101,$Z103)</f>
        <v>39</v>
      </c>
      <c r="AM103" s="28">
        <f t="shared" si="39"/>
        <v>16</v>
      </c>
      <c r="AN103" s="28">
        <f t="shared" si="39"/>
        <v>0</v>
      </c>
      <c r="AO103" s="28">
        <f>SUM(AK103:AN103)</f>
        <v>71</v>
      </c>
      <c r="AP103" s="28"/>
      <c r="AQ103" s="28"/>
      <c r="AR103" s="28"/>
      <c r="AS103" s="28"/>
      <c r="AT103" s="28"/>
    </row>
    <row r="104" spans="1:57" x14ac:dyDescent="0.2"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Z104" s="150" t="s">
        <v>5266</v>
      </c>
      <c r="AA104" s="28">
        <f t="shared" si="38"/>
        <v>24</v>
      </c>
      <c r="AB104" s="28">
        <f t="shared" si="38"/>
        <v>48</v>
      </c>
      <c r="AC104" s="28">
        <f t="shared" si="38"/>
        <v>57</v>
      </c>
      <c r="AD104" s="28">
        <f t="shared" si="38"/>
        <v>51</v>
      </c>
      <c r="AE104" s="28">
        <f t="shared" ref="AE104:AE105" si="40">SUM(AA104:AD104)</f>
        <v>180</v>
      </c>
      <c r="AK104" s="28">
        <f>COUNTIF(AK3:AK102,$Z104)</f>
        <v>11</v>
      </c>
      <c r="AL104" s="28">
        <f t="shared" ref="AL104:AN104" si="41">COUNTIF(AL3:AL102,$Z104)</f>
        <v>24</v>
      </c>
      <c r="AM104" s="28">
        <f t="shared" si="41"/>
        <v>22</v>
      </c>
      <c r="AN104" s="28">
        <f t="shared" si="41"/>
        <v>13</v>
      </c>
      <c r="AO104" s="28">
        <f t="shared" ref="AO104:AO105" si="42">SUM(AK104:AN104)</f>
        <v>70</v>
      </c>
      <c r="AP104" s="28"/>
      <c r="AQ104" s="28"/>
      <c r="AR104" s="28"/>
      <c r="AS104" s="28"/>
      <c r="AT104" s="28"/>
    </row>
    <row r="105" spans="1:57" x14ac:dyDescent="0.2">
      <c r="B105" s="7" t="s">
        <v>5255</v>
      </c>
      <c r="C105" s="8"/>
      <c r="D105" s="8"/>
      <c r="E105" s="8" t="s">
        <v>5255</v>
      </c>
      <c r="F105" s="8"/>
      <c r="G105" s="8"/>
      <c r="H105" s="8" t="s">
        <v>5255</v>
      </c>
      <c r="I105" s="8"/>
      <c r="J105" s="8"/>
      <c r="K105" s="8" t="s">
        <v>5255</v>
      </c>
      <c r="L105" s="8"/>
      <c r="M105" s="8" t="s">
        <v>5255</v>
      </c>
      <c r="Z105" s="150" t="s">
        <v>5267</v>
      </c>
      <c r="AA105" s="28">
        <f>AA103-AA104</f>
        <v>52</v>
      </c>
      <c r="AB105" s="28">
        <f t="shared" ref="AB105:AD105" si="43">AB103-AB104</f>
        <v>3</v>
      </c>
      <c r="AC105" s="28">
        <f t="shared" si="43"/>
        <v>-15</v>
      </c>
      <c r="AD105" s="28">
        <f t="shared" si="43"/>
        <v>-3</v>
      </c>
      <c r="AE105" s="28">
        <f t="shared" si="40"/>
        <v>37</v>
      </c>
      <c r="AK105" s="28">
        <f>AK103-AK104</f>
        <v>5</v>
      </c>
      <c r="AL105" s="28">
        <f t="shared" ref="AL105" si="44">AL103-AL104</f>
        <v>15</v>
      </c>
      <c r="AM105" s="28">
        <f t="shared" ref="AM105" si="45">AM103-AM104</f>
        <v>-6</v>
      </c>
      <c r="AN105" s="28">
        <f t="shared" ref="AN105" si="46">AN103-AN104</f>
        <v>-13</v>
      </c>
      <c r="AO105" s="28">
        <f t="shared" si="42"/>
        <v>1</v>
      </c>
      <c r="AP105" s="28"/>
      <c r="AQ105" s="28"/>
      <c r="AR105" s="28"/>
      <c r="AS105" s="28"/>
      <c r="AT105" s="28"/>
    </row>
    <row r="106" spans="1:57" s="149" customFormat="1" x14ac:dyDescent="0.2">
      <c r="B106" s="22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151"/>
      <c r="O106" s="152"/>
      <c r="S106" s="149" t="s">
        <v>5288</v>
      </c>
      <c r="W106" s="152" t="s">
        <v>5289</v>
      </c>
      <c r="AP106" s="149" t="s">
        <v>5287</v>
      </c>
      <c r="BB106" s="149" t="s">
        <v>5286</v>
      </c>
    </row>
    <row r="107" spans="1:57" x14ac:dyDescent="0.2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</sheetData>
  <sortState ref="A2:AU101">
    <sortCondition ref="AU2:AU101"/>
    <sortCondition ref="AS2:AS101"/>
    <sortCondition ref="AQ2:AQ101"/>
    <sortCondition ref="AR2:AR101"/>
    <sortCondition ref="AP2:AP101"/>
  </sortState>
  <conditionalFormatting sqref="O1">
    <cfRule type="colorScale" priority="48">
      <colorScale>
        <cfvo type="min"/>
        <cfvo type="max"/>
        <color rgb="FFFFEF9C"/>
        <color rgb="FF63BE7B"/>
      </colorScale>
    </cfRule>
  </conditionalFormatting>
  <conditionalFormatting sqref="O1:R1048576">
    <cfRule type="cellIs" dxfId="16" priority="46" operator="equal">
      <formula>"nc"</formula>
    </cfRule>
    <cfRule type="cellIs" dxfId="15" priority="45" operator="equal">
      <formula>"c"</formula>
    </cfRule>
  </conditionalFormatting>
  <conditionalFormatting sqref="P1:R1">
    <cfRule type="colorScale" priority="47">
      <colorScale>
        <cfvo type="min"/>
        <cfvo type="max"/>
        <color rgb="FFFFEF9C"/>
        <color rgb="FF63BE7B"/>
      </colorScale>
    </cfRule>
  </conditionalFormatting>
  <conditionalFormatting sqref="S2:V101">
    <cfRule type="cellIs" dxfId="14" priority="43" operator="equal">
      <formula>"nc"</formula>
    </cfRule>
    <cfRule type="cellIs" dxfId="13" priority="42" operator="equal">
      <formula>"c"</formula>
    </cfRule>
  </conditionalFormatting>
  <conditionalFormatting sqref="S1:AD1">
    <cfRule type="colorScale" priority="44">
      <colorScale>
        <cfvo type="min"/>
        <cfvo type="max"/>
        <color rgb="FFFFEF9C"/>
        <color rgb="FF63BE7B"/>
      </colorScale>
    </cfRule>
  </conditionalFormatting>
  <conditionalFormatting sqref="AA1:AD102 AA105:AD1048576">
    <cfRule type="cellIs" dxfId="12" priority="38" operator="equal">
      <formula>"Diff"</formula>
    </cfRule>
    <cfRule type="cellIs" dxfId="11" priority="37" operator="equal">
      <formula>"Same"</formula>
    </cfRule>
  </conditionalFormatting>
  <conditionalFormatting sqref="AA103:AD103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4:AD104">
    <cfRule type="colorScale" priority="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5:AD105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:AI1">
    <cfRule type="colorScale" priority="21">
      <colorScale>
        <cfvo type="min"/>
        <cfvo type="max"/>
        <color rgb="FFFFEF9C"/>
        <color rgb="FF63BE7B"/>
      </colorScale>
    </cfRule>
  </conditionalFormatting>
  <conditionalFormatting sqref="AF2:AI101">
    <cfRule type="colorScale" priority="14">
      <colorScale>
        <cfvo type="min"/>
        <cfvo type="max"/>
        <color rgb="FFFCFCFF"/>
        <color rgb="FF63BE7B"/>
      </colorScale>
    </cfRule>
  </conditionalFormatting>
  <conditionalFormatting sqref="AF103:AI10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4:AI10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5:AI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5:AI1048576 AF1:AI1 AF102:AI102">
    <cfRule type="cellIs" dxfId="10" priority="19" operator="equal">
      <formula>"Same"</formula>
    </cfRule>
    <cfRule type="cellIs" dxfId="9" priority="20" operator="equal">
      <formula>"Diff"</formula>
    </cfRule>
  </conditionalFormatting>
  <conditionalFormatting sqref="AK1:AN1">
    <cfRule type="colorScale" priority="33">
      <colorScale>
        <cfvo type="min"/>
        <cfvo type="max"/>
        <color rgb="FFFFEF9C"/>
        <color rgb="FF63BE7B"/>
      </colorScale>
    </cfRule>
  </conditionalFormatting>
  <conditionalFormatting sqref="AK103:AN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04:AN10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05:AN10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05:AN1048576 AK1:AN102">
    <cfRule type="cellIs" dxfId="8" priority="31" operator="equal">
      <formula>"Same"</formula>
    </cfRule>
    <cfRule type="cellIs" dxfId="7" priority="32" operator="equal">
      <formula>"Diff"</formula>
    </cfRule>
  </conditionalFormatting>
  <conditionalFormatting sqref="AP2:AS101">
    <cfRule type="cellIs" dxfId="6" priority="7" operator="equal">
      <formula>"Removed"</formula>
    </cfRule>
    <cfRule type="cellIs" dxfId="5" priority="6" operator="equal">
      <formula>"Added"</formula>
    </cfRule>
  </conditionalFormatting>
  <conditionalFormatting sqref="AP1:AT1">
    <cfRule type="cellIs" dxfId="4" priority="9" operator="equal">
      <formula>"Diff"</formula>
    </cfRule>
    <cfRule type="cellIs" dxfId="3" priority="8" operator="equal">
      <formula>"Same"</formula>
    </cfRule>
    <cfRule type="colorScale" priority="10">
      <colorScale>
        <cfvo type="min"/>
        <cfvo type="max"/>
        <color rgb="FFFFEF9C"/>
        <color rgb="FF63BE7B"/>
      </colorScale>
    </cfRule>
  </conditionalFormatting>
  <conditionalFormatting sqref="AW1:AZ1">
    <cfRule type="colorScale" priority="5">
      <colorScale>
        <cfvo type="min"/>
        <cfvo type="max"/>
        <color rgb="FFFFEF9C"/>
        <color rgb="FF63BE7B"/>
      </colorScale>
    </cfRule>
  </conditionalFormatting>
  <conditionalFormatting sqref="BB1:BE1">
    <cfRule type="colorScale" priority="4">
      <colorScale>
        <cfvo type="min"/>
        <cfvo type="max"/>
        <color rgb="FFFFEF9C"/>
        <color rgb="FF63BE7B"/>
      </colorScale>
    </cfRule>
    <cfRule type="cellIs" dxfId="2" priority="2" operator="equal">
      <formula>"Same"</formula>
    </cfRule>
  </conditionalFormatting>
  <conditionalFormatting sqref="BB1:BE101">
    <cfRule type="cellIs" dxfId="1" priority="1" operator="equal">
      <formula>"Diff"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K119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D6" sqref="D6"/>
    </sheetView>
  </sheetViews>
  <sheetFormatPr baseColWidth="10" defaultColWidth="8.83203125" defaultRowHeight="14" x14ac:dyDescent="0.15"/>
  <cols>
    <col min="1" max="1" width="8.6640625" style="100" bestFit="1" customWidth="1"/>
    <col min="2" max="2" width="7.6640625" style="148" bestFit="1" customWidth="1"/>
    <col min="3" max="3" width="8" style="104" customWidth="1"/>
    <col min="4" max="4" width="8.1640625" style="81" bestFit="1" customWidth="1"/>
    <col min="5" max="5" width="5.83203125" style="102" bestFit="1" customWidth="1"/>
    <col min="6" max="6" width="6" style="102" customWidth="1"/>
    <col min="7" max="7" width="5.1640625" style="114" bestFit="1" customWidth="1"/>
    <col min="8" max="8" width="6" style="106" customWidth="1"/>
    <col min="9" max="9" width="6.83203125" style="104" bestFit="1" customWidth="1"/>
    <col min="10" max="10" width="6" style="104" customWidth="1"/>
    <col min="11" max="11" width="5.6640625" style="104" bestFit="1" customWidth="1"/>
    <col min="12" max="16384" width="8.83203125" style="51"/>
  </cols>
  <sheetData>
    <row r="1" spans="1:11" s="85" customFormat="1" ht="74" customHeight="1" x14ac:dyDescent="0.2">
      <c r="A1" s="109" t="s">
        <v>5226</v>
      </c>
      <c r="B1" s="86" t="s">
        <v>5261</v>
      </c>
      <c r="C1" s="103" t="s">
        <v>5233</v>
      </c>
      <c r="D1" s="86" t="s">
        <v>5257</v>
      </c>
      <c r="E1" s="101" t="s">
        <v>5258</v>
      </c>
      <c r="F1" s="101" t="s">
        <v>5259</v>
      </c>
      <c r="G1" s="101" t="s">
        <v>5260</v>
      </c>
      <c r="H1" s="105" t="s">
        <v>5234</v>
      </c>
      <c r="I1" s="103" t="s">
        <v>5254</v>
      </c>
      <c r="J1" s="103" t="s">
        <v>5236</v>
      </c>
      <c r="K1" s="103" t="s">
        <v>5253</v>
      </c>
    </row>
    <row r="2" spans="1:11" ht="16" customHeight="1" x14ac:dyDescent="0.2">
      <c r="A2" s="53" t="s">
        <v>108</v>
      </c>
      <c r="B2" s="106">
        <f>VLOOKUP($A2,Martemyanov!$A:$BN,MATCH("Kon
mean
Gq",Martemyanov!$A$1:$BN$1,0),FALSE)</f>
        <v>0</v>
      </c>
      <c r="C2" s="104">
        <f>VLOOKUP($A2,Bouvier!$A:$CB,MATCH("log(Emax
/EC50)
Gq",Bouvier!$A$1:$CB$1,0),FALSE)</f>
        <v>0</v>
      </c>
      <c r="D2" s="81" t="str">
        <f>IF(B2&gt;0,$A2,"")</f>
        <v/>
      </c>
      <c r="E2" s="102" t="str">
        <f>IF(C2&gt;0,$A2,"")</f>
        <v/>
      </c>
      <c r="F2" s="102" t="str">
        <f t="shared" ref="F2:F33" si="0">IF(H2&gt;0,$A2,"")</f>
        <v/>
      </c>
      <c r="G2" s="114" t="str">
        <f t="array" ref="G2">IF(AND(LEN(F2)&gt;0,LEN(D2:E2)=0),"Iuniq","")</f>
        <v/>
      </c>
      <c r="H2" s="112">
        <f>VLOOKUP($A2,'Inoue-Not_used'!$A:$AZ,MATCH("log(Emax
/EC50)
Gq",'Inoue-Not_used'!$A$1:$AZ$1,0),FALSE)</f>
        <v>0</v>
      </c>
      <c r="I2" s="113">
        <f>VLOOKUP($A2,'Inoue-Not_used'!$A:$DE,MATCH("pEC50
Gq",'Inoue-Not_used'!$A$1:$DE$1,0),FALSE)</f>
        <v>0</v>
      </c>
      <c r="J2" s="113">
        <f>VLOOKUP($A2,'Inoue-Not_used'!$A:$CD,MATCH("Emax
Gq",'Inoue-Not_used'!$A$1:$CD$1,0),FALSE)</f>
        <v>0</v>
      </c>
      <c r="K2" s="113">
        <f>VLOOKUP($A2,'Inoue-Not_used'!$A:$DE,MATCH("#SDs
Gq",'Inoue-Not_used'!$A$1:$DE$1,0),FALSE)</f>
        <v>0</v>
      </c>
    </row>
    <row r="3" spans="1:11" ht="18.75" customHeight="1" x14ac:dyDescent="0.2">
      <c r="A3" s="53" t="s">
        <v>58</v>
      </c>
      <c r="B3" s="106">
        <f>VLOOKUP($A3,Martemyanov!$A:$BN,MATCH("Kon
mean
Gq",Martemyanov!$A$1:$BN$1,0),FALSE)</f>
        <v>0</v>
      </c>
      <c r="C3" s="104">
        <f>VLOOKUP($A3,Bouvier!$A:$CB,MATCH("log(Emax
/EC50)
Gq",Bouvier!$A$1:$CB$1,0),FALSE)</f>
        <v>0</v>
      </c>
      <c r="D3" s="81" t="str">
        <f t="shared" ref="D3:D66" si="1">IF(B3&gt;0,$A3,"")</f>
        <v/>
      </c>
      <c r="E3" s="102" t="str">
        <f t="shared" ref="E3:E34" si="2">IF(C3&gt;0,$A3,"")</f>
        <v/>
      </c>
      <c r="F3" s="102" t="str">
        <f t="shared" si="0"/>
        <v/>
      </c>
      <c r="G3" s="114" t="str">
        <f t="array" ref="G3">IF(AND(LEN(F3)&gt;0,LEN(D3:E3)=0),"Iuniq","")</f>
        <v/>
      </c>
      <c r="H3" s="112">
        <f>VLOOKUP($A3,'Inoue-Not_used'!$A:$AZ,MATCH("log(Emax
/EC50)
Gq",'Inoue-Not_used'!$A$1:$AZ$1,0),FALSE)</f>
        <v>0</v>
      </c>
      <c r="I3" s="113">
        <f>VLOOKUP($A3,'Inoue-Not_used'!$A:$DE,MATCH("pEC50
Gq",'Inoue-Not_used'!$A$1:$DE$1,0),FALSE)</f>
        <v>0</v>
      </c>
      <c r="J3" s="113">
        <f>VLOOKUP($A3,'Inoue-Not_used'!$A:$CD,MATCH("Emax
Gq",'Inoue-Not_used'!$A$1:$CD$1,0),FALSE)</f>
        <v>0</v>
      </c>
      <c r="K3" s="113">
        <f>VLOOKUP($A3,'Inoue-Not_used'!$A:$DE,MATCH("#SDs
Gq",'Inoue-Not_used'!$A$1:$DE$1,0),FALSE)</f>
        <v>0</v>
      </c>
    </row>
    <row r="4" spans="1:11" ht="18.75" customHeight="1" x14ac:dyDescent="0.15">
      <c r="A4" s="99" t="s">
        <v>164</v>
      </c>
      <c r="B4" s="106">
        <f>VLOOKUP($A4,Martemyanov!$A:$BN,MATCH("Kon
mean
Gq",Martemyanov!$A$1:$BN$1,0),FALSE)</f>
        <v>0</v>
      </c>
      <c r="C4" s="104">
        <f>VLOOKUP($A4,Bouvier!$A:$CB,MATCH("log(Emax
/EC50)
Gq",Bouvier!$A$1:$CB$1,0),FALSE)</f>
        <v>0</v>
      </c>
      <c r="D4" s="81" t="str">
        <f t="shared" si="1"/>
        <v/>
      </c>
      <c r="E4" s="102" t="str">
        <f t="shared" si="2"/>
        <v/>
      </c>
      <c r="F4" s="102" t="str">
        <f t="shared" si="0"/>
        <v/>
      </c>
      <c r="G4" s="114" t="str">
        <f t="array" ref="G4">IF(AND(LEN(F4)&gt;0,LEN(D4:E4)=0),"Iuniq","")</f>
        <v/>
      </c>
      <c r="H4" s="112">
        <f>VLOOKUP($A4,'Inoue-Not_used'!$A:$AZ,MATCH("log(Emax
/EC50)
Gq",'Inoue-Not_used'!$A$1:$AZ$1,0),FALSE)</f>
        <v>0</v>
      </c>
      <c r="I4" s="113">
        <f>VLOOKUP($A4,'Inoue-Not_used'!$A:$DE,MATCH("pEC50
Gq",'Inoue-Not_used'!$A$1:$DE$1,0),FALSE)</f>
        <v>0</v>
      </c>
      <c r="J4" s="113">
        <f>VLOOKUP($A4,'Inoue-Not_used'!$A:$CD,MATCH("Emax
Gq",'Inoue-Not_used'!$A$1:$CD$1,0),FALSE)</f>
        <v>0</v>
      </c>
      <c r="K4" s="113">
        <f>VLOOKUP($A4,'Inoue-Not_used'!$A:$DE,MATCH("#SDs
Gq",'Inoue-Not_used'!$A$1:$DE$1,0),FALSE)</f>
        <v>0</v>
      </c>
    </row>
    <row r="5" spans="1:11" ht="18.75" customHeight="1" x14ac:dyDescent="0.15">
      <c r="A5" s="99" t="s">
        <v>166</v>
      </c>
      <c r="B5" s="106">
        <f>VLOOKUP($A5,Martemyanov!$A:$BN,MATCH("Kon
mean
Gq",Martemyanov!$A$1:$BN$1,0),FALSE)</f>
        <v>0</v>
      </c>
      <c r="C5" s="104">
        <f>VLOOKUP($A5,Bouvier!$A:$CB,MATCH("log(Emax
/EC50)
Gq",Bouvier!$A$1:$CB$1,0),FALSE)</f>
        <v>0</v>
      </c>
      <c r="D5" s="81" t="str">
        <f t="shared" si="1"/>
        <v/>
      </c>
      <c r="E5" s="102" t="str">
        <f t="shared" si="2"/>
        <v/>
      </c>
      <c r="F5" s="102" t="str">
        <f t="shared" si="0"/>
        <v/>
      </c>
      <c r="G5" s="114" t="str">
        <f t="array" ref="G5">IF(AND(LEN(F5)&gt;0,LEN(D5:E5)=0),"Iuniq","")</f>
        <v/>
      </c>
      <c r="H5" s="112">
        <f>VLOOKUP($A5,'Inoue-Not_used'!$A:$AZ,MATCH("log(Emax
/EC50)
Gq",'Inoue-Not_used'!$A$1:$AZ$1,0),FALSE)</f>
        <v>0</v>
      </c>
      <c r="I5" s="113">
        <f>VLOOKUP($A5,'Inoue-Not_used'!$A:$DE,MATCH("pEC50
Gq",'Inoue-Not_used'!$A$1:$DE$1,0),FALSE)</f>
        <v>0</v>
      </c>
      <c r="J5" s="113">
        <f>VLOOKUP($A5,'Inoue-Not_used'!$A:$CD,MATCH("Emax
Gq",'Inoue-Not_used'!$A$1:$CD$1,0),FALSE)</f>
        <v>0</v>
      </c>
      <c r="K5" s="113">
        <f>VLOOKUP($A5,'Inoue-Not_used'!$A:$DE,MATCH("#SDs
Gq",'Inoue-Not_used'!$A$1:$DE$1,0),FALSE)</f>
        <v>0</v>
      </c>
    </row>
    <row r="6" spans="1:11" ht="18.75" customHeight="1" x14ac:dyDescent="0.15">
      <c r="A6" s="99" t="s">
        <v>33</v>
      </c>
      <c r="B6" s="106">
        <f>VLOOKUP($A6,Martemyanov!$A:$BN,MATCH("Kon
mean
Gq",Martemyanov!$A$1:$BN$1,0),FALSE)</f>
        <v>0</v>
      </c>
      <c r="C6" s="104">
        <f>VLOOKUP($A6,Bouvier!$A:$CB,MATCH("log(Emax
/EC50)
Gq",Bouvier!$A$1:$CB$1,0),FALSE)</f>
        <v>0</v>
      </c>
      <c r="D6" s="81" t="str">
        <f t="shared" si="1"/>
        <v/>
      </c>
      <c r="E6" s="102" t="str">
        <f t="shared" si="2"/>
        <v/>
      </c>
      <c r="F6" s="102" t="str">
        <f t="shared" si="0"/>
        <v/>
      </c>
      <c r="G6" s="114" t="str">
        <f t="array" ref="G6">IF(AND(LEN(F6)&gt;0,LEN(D6:E6)=0),"Iuniq","")</f>
        <v/>
      </c>
      <c r="H6" s="112">
        <f>VLOOKUP($A6,'Inoue-Not_used'!$A:$AZ,MATCH("log(Emax
/EC50)
Gq",'Inoue-Not_used'!$A$1:$AZ$1,0),FALSE)</f>
        <v>0</v>
      </c>
      <c r="I6" s="113">
        <f>VLOOKUP($A6,'Inoue-Not_used'!$A:$DE,MATCH("pEC50
Gq",'Inoue-Not_used'!$A$1:$DE$1,0),FALSE)</f>
        <v>0</v>
      </c>
      <c r="J6" s="113">
        <f>VLOOKUP($A6,'Inoue-Not_used'!$A:$CD,MATCH("Emax
Gq",'Inoue-Not_used'!$A$1:$CD$1,0),FALSE)</f>
        <v>0</v>
      </c>
      <c r="K6" s="113">
        <f>VLOOKUP($A6,'Inoue-Not_used'!$A:$DE,MATCH("#SDs
Gq",'Inoue-Not_used'!$A$1:$DE$1,0),FALSE)</f>
        <v>0</v>
      </c>
    </row>
    <row r="7" spans="1:11" ht="18.75" customHeight="1" x14ac:dyDescent="0.15">
      <c r="A7" s="99" t="s">
        <v>183</v>
      </c>
      <c r="B7" s="106">
        <f>VLOOKUP($A7,Martemyanov!$A:$BN,MATCH("Kon
mean
Gq",Martemyanov!$A$1:$BN$1,0),FALSE)</f>
        <v>0</v>
      </c>
      <c r="C7" s="104">
        <f>VLOOKUP($A7,Bouvier!$A:$CB,MATCH("log(Emax
/EC50)
Gq",Bouvier!$A$1:$CB$1,0),FALSE)</f>
        <v>0</v>
      </c>
      <c r="D7" s="81" t="str">
        <f t="shared" si="1"/>
        <v/>
      </c>
      <c r="E7" s="102" t="str">
        <f t="shared" si="2"/>
        <v/>
      </c>
      <c r="F7" s="102" t="str">
        <f t="shared" si="0"/>
        <v/>
      </c>
      <c r="G7" s="114" t="str">
        <f t="array" ref="G7">IF(AND(LEN(F7)&gt;0,LEN(D7:E7)=0),"Iuniq","")</f>
        <v/>
      </c>
      <c r="H7" s="112">
        <f>VLOOKUP($A7,'Inoue-Not_used'!$A:$AZ,MATCH("log(Emax
/EC50)
Gq",'Inoue-Not_used'!$A$1:$AZ$1,0),FALSE)</f>
        <v>0</v>
      </c>
      <c r="I7" s="113">
        <f>VLOOKUP($A7,'Inoue-Not_used'!$A:$DE,MATCH("pEC50
Gq",'Inoue-Not_used'!$A$1:$DE$1,0),FALSE)</f>
        <v>0</v>
      </c>
      <c r="J7" s="113">
        <f>VLOOKUP($A7,'Inoue-Not_used'!$A:$CD,MATCH("Emax
Gq",'Inoue-Not_used'!$A$1:$CD$1,0),FALSE)</f>
        <v>0</v>
      </c>
      <c r="K7" s="113">
        <f>VLOOKUP($A7,'Inoue-Not_used'!$A:$DE,MATCH("#SDs
Gq",'Inoue-Not_used'!$A$1:$DE$1,0),FALSE)</f>
        <v>0</v>
      </c>
    </row>
    <row r="8" spans="1:11" ht="18.75" customHeight="1" x14ac:dyDescent="0.15">
      <c r="A8" s="99" t="s">
        <v>181</v>
      </c>
      <c r="B8" s="106">
        <f>VLOOKUP($A8,Martemyanov!$A:$BN,MATCH("Kon
mean
Gq",Martemyanov!$A$1:$BN$1,0),FALSE)</f>
        <v>0</v>
      </c>
      <c r="C8" s="104">
        <f>VLOOKUP($A8,Bouvier!$A:$CB,MATCH("log(Emax
/EC50)
Gq",Bouvier!$A$1:$CB$1,0),FALSE)</f>
        <v>0</v>
      </c>
      <c r="D8" s="81" t="str">
        <f t="shared" si="1"/>
        <v/>
      </c>
      <c r="E8" s="102" t="str">
        <f t="shared" si="2"/>
        <v/>
      </c>
      <c r="F8" s="102" t="str">
        <f t="shared" si="0"/>
        <v/>
      </c>
      <c r="G8" s="114" t="str">
        <f t="array" ref="G8">IF(AND(LEN(F8)&gt;0,LEN(D8:E8)=0),"Iuniq","")</f>
        <v/>
      </c>
      <c r="H8" s="112">
        <f>VLOOKUP($A8,'Inoue-Not_used'!$A:$AZ,MATCH("log(Emax
/EC50)
Gq",'Inoue-Not_used'!$A$1:$AZ$1,0),FALSE)</f>
        <v>0</v>
      </c>
      <c r="I8" s="113">
        <f>VLOOKUP($A8,'Inoue-Not_used'!$A:$DE,MATCH("pEC50
Gq",'Inoue-Not_used'!$A$1:$DE$1,0),FALSE)</f>
        <v>0</v>
      </c>
      <c r="J8" s="113">
        <f>VLOOKUP($A8,'Inoue-Not_used'!$A:$CD,MATCH("Emax
Gq",'Inoue-Not_used'!$A$1:$CD$1,0),FALSE)</f>
        <v>0</v>
      </c>
      <c r="K8" s="113">
        <f>VLOOKUP($A8,'Inoue-Not_used'!$A:$DE,MATCH("#SDs
Gq",'Inoue-Not_used'!$A$1:$DE$1,0),FALSE)</f>
        <v>0</v>
      </c>
    </row>
    <row r="9" spans="1:11" ht="18.75" customHeight="1" x14ac:dyDescent="0.15">
      <c r="A9" s="99" t="s">
        <v>174</v>
      </c>
      <c r="B9" s="106">
        <f>VLOOKUP($A9,Martemyanov!$A:$BN,MATCH("Kon
mean
Gq",Martemyanov!$A$1:$BN$1,0),FALSE)</f>
        <v>0</v>
      </c>
      <c r="C9" s="104">
        <f>VLOOKUP($A9,Bouvier!$A:$CB,MATCH("log(Emax
/EC50)
Gq",Bouvier!$A$1:$CB$1,0),FALSE)</f>
        <v>0</v>
      </c>
      <c r="D9" s="81" t="str">
        <f t="shared" si="1"/>
        <v/>
      </c>
      <c r="E9" s="102" t="str">
        <f t="shared" si="2"/>
        <v/>
      </c>
      <c r="F9" s="102" t="str">
        <f t="shared" si="0"/>
        <v/>
      </c>
      <c r="G9" s="114" t="str">
        <f t="array" ref="G9">IF(AND(LEN(F9)&gt;0,LEN(D9:E9)=0),"Iuniq","")</f>
        <v/>
      </c>
      <c r="H9" s="112">
        <f>VLOOKUP($A9,'Inoue-Not_used'!$A:$AZ,MATCH("log(Emax
/EC50)
Gq",'Inoue-Not_used'!$A$1:$AZ$1,0),FALSE)</f>
        <v>0</v>
      </c>
      <c r="I9" s="113">
        <f>VLOOKUP($A9,'Inoue-Not_used'!$A:$DE,MATCH("pEC50
Gq",'Inoue-Not_used'!$A$1:$DE$1,0),FALSE)</f>
        <v>0</v>
      </c>
      <c r="J9" s="113">
        <f>VLOOKUP($A9,'Inoue-Not_used'!$A:$CD,MATCH("Emax
Gq",'Inoue-Not_used'!$A$1:$CD$1,0),FALSE)</f>
        <v>0</v>
      </c>
      <c r="K9" s="113">
        <f>VLOOKUP($A9,'Inoue-Not_used'!$A:$DE,MATCH("#SDs
Gq",'Inoue-Not_used'!$A$1:$DE$1,0),FALSE)</f>
        <v>0</v>
      </c>
    </row>
    <row r="10" spans="1:11" ht="18.75" customHeight="1" x14ac:dyDescent="0.15">
      <c r="A10" s="99" t="s">
        <v>218</v>
      </c>
      <c r="B10" s="106">
        <f>VLOOKUP($A10,Martemyanov!$A:$BN,MATCH("Kon
mean
Gq",Martemyanov!$A$1:$BN$1,0),FALSE)</f>
        <v>0</v>
      </c>
      <c r="C10" s="104">
        <f>VLOOKUP($A10,Bouvier!$A:$CB,MATCH("log(Emax
/EC50)
Gq",Bouvier!$A$1:$CB$1,0),FALSE)</f>
        <v>16.354030418152018</v>
      </c>
      <c r="D10" s="81" t="str">
        <f t="shared" si="1"/>
        <v/>
      </c>
      <c r="E10" s="102" t="str">
        <f t="shared" si="2"/>
        <v>SSR2</v>
      </c>
      <c r="F10" s="102" t="str">
        <f t="shared" si="0"/>
        <v/>
      </c>
      <c r="G10" s="114" t="str">
        <f t="array" ref="G10">IF(AND(LEN(F10)&gt;0,LEN(D10:E10)=0),"Iuniq","")</f>
        <v/>
      </c>
      <c r="H10" s="112">
        <f>VLOOKUP($A10,'Inoue-Not_used'!$A:$AZ,MATCH("log(Emax
/EC50)
Gq",'Inoue-Not_used'!$A$1:$AZ$1,0),FALSE)</f>
        <v>0</v>
      </c>
      <c r="I10" s="113">
        <f>VLOOKUP($A10,'Inoue-Not_used'!$A:$DE,MATCH("pEC50
Gq",'Inoue-Not_used'!$A$1:$DE$1,0),FALSE)</f>
        <v>0</v>
      </c>
      <c r="J10" s="113">
        <f>VLOOKUP($A10,'Inoue-Not_used'!$A:$CD,MATCH("Emax
Gq",'Inoue-Not_used'!$A$1:$CD$1,0),FALSE)</f>
        <v>0</v>
      </c>
      <c r="K10" s="113">
        <f>VLOOKUP($A10,'Inoue-Not_used'!$A:$DE,MATCH("#SDs
Gq",'Inoue-Not_used'!$A$1:$DE$1,0),FALSE)</f>
        <v>0</v>
      </c>
    </row>
    <row r="11" spans="1:11" ht="18.75" customHeight="1" x14ac:dyDescent="0.2">
      <c r="A11" s="53" t="s">
        <v>127</v>
      </c>
      <c r="B11" s="106">
        <f>VLOOKUP($A11,Martemyanov!$A:$BN,MATCH("Kon
mean
Gq",Martemyanov!$A$1:$BN$1,0),FALSE)</f>
        <v>0</v>
      </c>
      <c r="C11" s="104">
        <f>VLOOKUP($A11,Bouvier!$A:$CB,MATCH("log(Emax
/EC50)
Gq",Bouvier!$A$1:$CB$1,0),FALSE)</f>
        <v>0</v>
      </c>
      <c r="D11" s="81" t="str">
        <f t="shared" si="1"/>
        <v/>
      </c>
      <c r="E11" s="102" t="str">
        <f t="shared" si="2"/>
        <v/>
      </c>
      <c r="F11" s="102" t="str">
        <f t="shared" si="0"/>
        <v/>
      </c>
      <c r="G11" s="114" t="str">
        <f t="array" ref="G11">IF(AND(LEN(F11)&gt;0,LEN(D11:E11)=0),"Iuniq","")</f>
        <v/>
      </c>
      <c r="H11" s="112">
        <f>VLOOKUP($A11,'Inoue-Not_used'!$A:$AZ,MATCH("log(Emax
/EC50)
Gq",'Inoue-Not_used'!$A$1:$AZ$1,0),FALSE)</f>
        <v>0</v>
      </c>
      <c r="I11" s="113">
        <f>VLOOKUP($A11,'Inoue-Not_used'!$A:$DE,MATCH("pEC50
Gq",'Inoue-Not_used'!$A$1:$DE$1,0),FALSE)</f>
        <v>0</v>
      </c>
      <c r="J11" s="113">
        <f>VLOOKUP($A11,'Inoue-Not_used'!$A:$CD,MATCH("Emax
Gq",'Inoue-Not_used'!$A$1:$CD$1,0),FALSE)</f>
        <v>0</v>
      </c>
      <c r="K11" s="113">
        <f>VLOOKUP($A11,'Inoue-Not_used'!$A:$DE,MATCH("#SDs
Gq",'Inoue-Not_used'!$A$1:$DE$1,0),FALSE)</f>
        <v>0</v>
      </c>
    </row>
    <row r="12" spans="1:11" ht="18.75" customHeight="1" x14ac:dyDescent="0.15">
      <c r="A12" s="99" t="s">
        <v>32</v>
      </c>
      <c r="B12" s="106">
        <f>VLOOKUP($A12,Martemyanov!$A:$BN,MATCH("Kon
mean
Gq",Martemyanov!$A$1:$BN$1,0),FALSE)</f>
        <v>0</v>
      </c>
      <c r="C12" s="104">
        <f>VLOOKUP($A12,Bouvier!$A:$CB,MATCH("log(Emax
/EC50)
Gq",Bouvier!$A$1:$CB$1,0),FALSE)</f>
        <v>0</v>
      </c>
      <c r="D12" s="81" t="str">
        <f t="shared" si="1"/>
        <v/>
      </c>
      <c r="E12" s="102" t="str">
        <f t="shared" si="2"/>
        <v/>
      </c>
      <c r="F12" s="102" t="str">
        <f t="shared" si="0"/>
        <v>AA2BR</v>
      </c>
      <c r="G12" s="114" t="str">
        <f t="array" ref="G12">IF(AND(LEN(F12)&gt;0,LEN(D12:E12)=0),"Iuniq","")</f>
        <v>Iuniq</v>
      </c>
      <c r="H12" s="112">
        <f>VLOOKUP($A12,'Inoue-Not_used'!$A:$AZ,MATCH("log(Emax
/EC50)
Gq",'Inoue-Not_used'!$A$1:$AZ$1,0),FALSE)</f>
        <v>22.164653556896731</v>
      </c>
      <c r="I12" s="113">
        <f>VLOOKUP($A12,'Inoue-Not_used'!$A:$DE,MATCH("pEC50
Gq",'Inoue-Not_used'!$A$1:$DE$1,0),FALSE)</f>
        <v>5.36</v>
      </c>
      <c r="J12" s="113">
        <f>VLOOKUP($A12,'Inoue-Not_used'!$A:$CD,MATCH("Emax
Gq",'Inoue-Not_used'!$A$1:$CD$1,0),FALSE)</f>
        <v>46.201232032854207</v>
      </c>
      <c r="K12" s="113">
        <f>VLOOKUP($A12,'Inoue-Not_used'!$A:$DE,MATCH("#SDs
Gq",'Inoue-Not_used'!$A$1:$DE$1,0),FALSE)</f>
        <v>2.8019925280199254</v>
      </c>
    </row>
    <row r="13" spans="1:11" ht="18.75" customHeight="1" x14ac:dyDescent="0.2">
      <c r="A13" s="53" t="s">
        <v>106</v>
      </c>
      <c r="B13" s="106">
        <f>VLOOKUP($A13,Martemyanov!$A:$BN,MATCH("Kon
mean
Gq",Martemyanov!$A$1:$BN$1,0),FALSE)</f>
        <v>0</v>
      </c>
      <c r="C13" s="104">
        <f>VLOOKUP($A13,Bouvier!$A:$CB,MATCH("log(Emax
/EC50)
Gq",Bouvier!$A$1:$CB$1,0),FALSE)</f>
        <v>0</v>
      </c>
      <c r="D13" s="81" t="str">
        <f t="shared" si="1"/>
        <v/>
      </c>
      <c r="E13" s="102" t="str">
        <f t="shared" si="2"/>
        <v/>
      </c>
      <c r="F13" s="102" t="str">
        <f t="shared" si="0"/>
        <v>DRD1</v>
      </c>
      <c r="G13" s="114" t="str">
        <f t="array" ref="G13">IF(AND(LEN(F13)&gt;0,LEN(D13:E13)=0),"Iuniq","")</f>
        <v>Iuniq</v>
      </c>
      <c r="H13" s="112">
        <f>VLOOKUP($A13,'Inoue-Not_used'!$A:$AZ,MATCH("log(Emax
/EC50)
Gq",'Inoue-Not_used'!$A$1:$AZ$1,0),FALSE)</f>
        <v>21.246924789936301</v>
      </c>
      <c r="I13" s="113">
        <f>VLOOKUP($A13,'Inoue-Not_used'!$A:$DE,MATCH("pEC50
Gq",'Inoue-Not_used'!$A$1:$DE$1,0),FALSE)</f>
        <v>5.37</v>
      </c>
      <c r="J13" s="113">
        <f>VLOOKUP($A13,'Inoue-Not_used'!$A:$CD,MATCH("Emax
Gq",'Inoue-Not_used'!$A$1:$CD$1,0),FALSE)</f>
        <v>44.353182751540039</v>
      </c>
      <c r="K13" s="113">
        <f>VLOOKUP($A13,'Inoue-Not_used'!$A:$DE,MATCH("#SDs
Gq",'Inoue-Not_used'!$A$1:$DE$1,0),FALSE)</f>
        <v>4.5000000000000009</v>
      </c>
    </row>
    <row r="14" spans="1:11" ht="18.75" customHeight="1" x14ac:dyDescent="0.2">
      <c r="A14" s="53" t="s">
        <v>137</v>
      </c>
      <c r="B14" s="106">
        <f>VLOOKUP($A14,Martemyanov!$A:$BN,MATCH("Kon
mean
Gq",Martemyanov!$A$1:$BN$1,0),FALSE)</f>
        <v>0</v>
      </c>
      <c r="C14" s="104">
        <f>VLOOKUP($A14,Bouvier!$A:$CB,MATCH("log(Emax
/EC50)
Gq",Bouvier!$A$1:$CB$1,0),FALSE)</f>
        <v>0</v>
      </c>
      <c r="D14" s="81" t="str">
        <f t="shared" si="1"/>
        <v/>
      </c>
      <c r="E14" s="102" t="str">
        <f t="shared" si="2"/>
        <v/>
      </c>
      <c r="F14" s="102" t="str">
        <f t="shared" si="0"/>
        <v>HRH2</v>
      </c>
      <c r="G14" s="114" t="str">
        <f t="array" ref="G14">IF(AND(LEN(F14)&gt;0,LEN(D14:E14)=0),"Iuniq","")</f>
        <v>Iuniq</v>
      </c>
      <c r="H14" s="112">
        <f>VLOOKUP($A14,'Inoue-Not_used'!$A:$AZ,MATCH("log(Emax
/EC50)
Gq",'Inoue-Not_used'!$A$1:$AZ$1,0),FALSE)</f>
        <v>6.7932846310661583</v>
      </c>
      <c r="I14" s="113">
        <f>VLOOKUP($A14,'Inoue-Not_used'!$A:$DE,MATCH("pEC50
Gq",'Inoue-Not_used'!$A$1:$DE$1,0),FALSE)</f>
        <v>5.67</v>
      </c>
      <c r="J14" s="113">
        <f>VLOOKUP($A14,'Inoue-Not_used'!$A:$CD,MATCH("Emax
Gq",'Inoue-Not_used'!$A$1:$CD$1,0),FALSE)</f>
        <v>15.605749486652977</v>
      </c>
      <c r="K14" s="113">
        <f>VLOOKUP($A14,'Inoue-Not_used'!$A:$DE,MATCH("#SDs
Gq",'Inoue-Not_used'!$A$1:$DE$1,0),FALSE)</f>
        <v>0.81196581196581197</v>
      </c>
    </row>
    <row r="15" spans="1:11" ht="18.75" customHeight="1" x14ac:dyDescent="0.15">
      <c r="A15" s="99" t="s">
        <v>31</v>
      </c>
      <c r="B15" s="106">
        <f>VLOOKUP($A15,Martemyanov!$A:$BN,MATCH("Kon
mean
Gq",Martemyanov!$A$1:$BN$1,0),FALSE)</f>
        <v>0</v>
      </c>
      <c r="C15" s="104">
        <f>VLOOKUP($A15,Bouvier!$A:$CB,MATCH("log(Emax
/EC50)
Gq",Bouvier!$A$1:$CB$1,0),FALSE)</f>
        <v>0</v>
      </c>
      <c r="D15" s="81" t="str">
        <f t="shared" si="1"/>
        <v/>
      </c>
      <c r="E15" s="102" t="str">
        <f t="shared" si="2"/>
        <v/>
      </c>
      <c r="F15" s="102" t="str">
        <f t="shared" si="0"/>
        <v>AA1R</v>
      </c>
      <c r="G15" s="114" t="str">
        <f t="array" ref="G15">IF(AND(LEN(F15)&gt;0,LEN(D15:E15)=0),"Iuniq","")</f>
        <v>Iuniq</v>
      </c>
      <c r="H15" s="112">
        <f>VLOOKUP($A15,'Inoue-Not_used'!$A:$AZ,MATCH("log(Emax
/EC50)
Gq",'Inoue-Not_used'!$A$1:$AZ$1,0),FALSE)</f>
        <v>18.284312645321865</v>
      </c>
      <c r="I15" s="113">
        <f>VLOOKUP($A15,'Inoue-Not_used'!$A:$DE,MATCH("pEC50
Gq",'Inoue-Not_used'!$A$1:$DE$1,0),FALSE)</f>
        <v>5.74</v>
      </c>
      <c r="J15" s="113">
        <f>VLOOKUP($A15,'Inoue-Not_used'!$A:$CD,MATCH("Emax
Gq",'Inoue-Not_used'!$A$1:$CD$1,0),FALSE)</f>
        <v>38.398357289527716</v>
      </c>
      <c r="K15" s="113">
        <f>VLOOKUP($A15,'Inoue-Not_used'!$A:$DE,MATCH("#SDs
Gq",'Inoue-Not_used'!$A$1:$DE$1,0),FALSE)</f>
        <v>1.6432337434094901</v>
      </c>
    </row>
    <row r="16" spans="1:11" ht="18.75" customHeight="1" x14ac:dyDescent="0.2">
      <c r="A16" s="53" t="s">
        <v>37</v>
      </c>
      <c r="B16" s="106">
        <f>VLOOKUP($A16,Martemyanov!$A:$BN,MATCH("Kon
mean
Gq",Martemyanov!$A$1:$BN$1,0),FALSE)</f>
        <v>0</v>
      </c>
      <c r="C16" s="104">
        <f>VLOOKUP($A16,Bouvier!$A:$CB,MATCH("log(Emax
/EC50)
Gq",Bouvier!$A$1:$CB$1,0),FALSE)</f>
        <v>6.2965690527092271</v>
      </c>
      <c r="D16" s="81" t="str">
        <f t="shared" si="1"/>
        <v/>
      </c>
      <c r="E16" s="102" t="str">
        <f t="shared" si="2"/>
        <v>ADA2A</v>
      </c>
      <c r="F16" s="102" t="str">
        <f t="shared" si="0"/>
        <v>ADA2A</v>
      </c>
      <c r="G16" s="114" t="str">
        <f t="array" ref="G16">IF(AND(LEN(F16)&gt;0,LEN(D16:E16)=0),"Iuniq","")</f>
        <v/>
      </c>
      <c r="H16" s="112">
        <f>VLOOKUP($A16,'Inoue-Not_used'!$A:$AZ,MATCH("log(Emax
/EC50)
Gq",'Inoue-Not_used'!$A$1:$AZ$1,0),FALSE)</f>
        <v>32.324354399764239</v>
      </c>
      <c r="I16" s="113">
        <f>VLOOKUP($A16,'Inoue-Not_used'!$A:$DE,MATCH("pEC50
Gq",'Inoue-Not_used'!$A$1:$DE$1,0),FALSE)</f>
        <v>6.08</v>
      </c>
      <c r="J16" s="113">
        <f>VLOOKUP($A16,'Inoue-Not_used'!$A:$CD,MATCH("Emax
Gq",'Inoue-Not_used'!$A$1:$CD$1,0),FALSE)</f>
        <v>66.735112936344962</v>
      </c>
      <c r="K16" s="113">
        <f>VLOOKUP($A16,'Inoue-Not_used'!$A:$DE,MATCH("#SDs
Gq",'Inoue-Not_used'!$A$1:$DE$1,0),FALSE)</f>
        <v>4.6897546897546896</v>
      </c>
    </row>
    <row r="17" spans="1:11" ht="18.75" customHeight="1" x14ac:dyDescent="0.2">
      <c r="A17" s="53" t="s">
        <v>14</v>
      </c>
      <c r="B17" s="106">
        <f>VLOOKUP($A17,Martemyanov!$A:$BN,MATCH("Kon
mean
Gq",Martemyanov!$A$1:$BN$1,0),FALSE)</f>
        <v>0</v>
      </c>
      <c r="C17" s="104">
        <f>VLOOKUP($A17,Bouvier!$A:$CB,MATCH("log(Emax
/EC50)
Gq",Bouvier!$A$1:$CB$1,0),FALSE)</f>
        <v>0</v>
      </c>
      <c r="D17" s="81" t="str">
        <f t="shared" si="1"/>
        <v/>
      </c>
      <c r="E17" s="102" t="str">
        <f t="shared" si="2"/>
        <v/>
      </c>
      <c r="F17" s="102" t="str">
        <f t="shared" si="0"/>
        <v>5HT1A</v>
      </c>
      <c r="G17" s="114" t="str">
        <f t="array" ref="G17">IF(AND(LEN(F17)&gt;0,LEN(D17:E17)=0),"Iuniq","")</f>
        <v>Iuniq</v>
      </c>
      <c r="H17" s="112">
        <f>VLOOKUP($A17,'Inoue-Not_used'!$A:$AZ,MATCH("log(Emax
/EC50)
Gq",'Inoue-Not_used'!$A$1:$AZ$1,0),FALSE)</f>
        <v>20.838806899714118</v>
      </c>
      <c r="I17" s="113">
        <f>VLOOKUP($A17,'Inoue-Not_used'!$A:$DE,MATCH("pEC50
Gq",'Inoue-Not_used'!$A$1:$DE$1,0),FALSE)</f>
        <v>6.08</v>
      </c>
      <c r="J17" s="113">
        <f>VLOOKUP($A17,'Inoue-Not_used'!$A:$CD,MATCH("Emax
Gq",'Inoue-Not_used'!$A$1:$CD$1,0),FALSE)</f>
        <v>43.531827515400408</v>
      </c>
      <c r="K17" s="113">
        <f>VLOOKUP($A17,'Inoue-Not_used'!$A:$DE,MATCH("#SDs
Gq",'Inoue-Not_used'!$A$1:$DE$1,0),FALSE)</f>
        <v>5.3132832080200494</v>
      </c>
    </row>
    <row r="18" spans="1:11" ht="18.75" customHeight="1" x14ac:dyDescent="0.15">
      <c r="A18" s="99" t="s">
        <v>27</v>
      </c>
      <c r="B18" s="106">
        <f>VLOOKUP($A18,Martemyanov!$A:$BN,MATCH("Kon
mean
Gq",Martemyanov!$A$1:$BN$1,0),FALSE)</f>
        <v>0</v>
      </c>
      <c r="C18" s="104">
        <f>VLOOKUP($A18,Bouvier!$A:$CB,MATCH("log(Emax
/EC50)
Gq",Bouvier!$A$1:$CB$1,0),FALSE)</f>
        <v>0</v>
      </c>
      <c r="D18" s="81" t="str">
        <f t="shared" si="1"/>
        <v/>
      </c>
      <c r="E18" s="102" t="str">
        <f t="shared" si="2"/>
        <v/>
      </c>
      <c r="F18" s="102" t="str">
        <f t="shared" si="0"/>
        <v>ACM2</v>
      </c>
      <c r="G18" s="114" t="str">
        <f t="array" ref="G18">IF(AND(LEN(F18)&gt;0,LEN(D18:E18)=0),"Iuniq","")</f>
        <v>Iuniq</v>
      </c>
      <c r="H18" s="112">
        <f>VLOOKUP($A18,'Inoue-Not_used'!$A:$AZ,MATCH("log(Emax
/EC50)
Gq",'Inoue-Not_used'!$A$1:$AZ$1,0),FALSE)</f>
        <v>36.779497404944429</v>
      </c>
      <c r="I18" s="113">
        <f>VLOOKUP($A18,'Inoue-Not_used'!$A:$DE,MATCH("pEC50
Gq",'Inoue-Not_used'!$A$1:$DE$1,0),FALSE)</f>
        <v>6.18</v>
      </c>
      <c r="J18" s="113">
        <f>VLOOKUP($A18,'Inoue-Not_used'!$A:$CD,MATCH("Emax
Gq",'Inoue-Not_used'!$A$1:$CD$1,0),FALSE)</f>
        <v>75.770020533880896</v>
      </c>
      <c r="K18" s="113">
        <f>VLOOKUP($A18,'Inoue-Not_used'!$A:$DE,MATCH("#SDs
Gq",'Inoue-Not_used'!$A$1:$DE$1,0),FALSE)</f>
        <v>3.9171974522292992</v>
      </c>
    </row>
    <row r="19" spans="1:11" ht="18.75" customHeight="1" x14ac:dyDescent="0.2">
      <c r="A19" s="53" t="s">
        <v>39</v>
      </c>
      <c r="B19" s="106">
        <f>VLOOKUP($A19,Martemyanov!$A:$BN,MATCH("Kon
mean
Gq",Martemyanov!$A$1:$BN$1,0),FALSE)</f>
        <v>0</v>
      </c>
      <c r="C19" s="104">
        <f>VLOOKUP($A19,Bouvier!$A:$CB,MATCH("log(Emax
/EC50)
Gq",Bouvier!$A$1:$CB$1,0),FALSE)</f>
        <v>0</v>
      </c>
      <c r="D19" s="81" t="str">
        <f t="shared" si="1"/>
        <v/>
      </c>
      <c r="E19" s="102" t="str">
        <f t="shared" si="2"/>
        <v/>
      </c>
      <c r="F19" s="102" t="str">
        <f t="shared" si="0"/>
        <v>ADA2C</v>
      </c>
      <c r="G19" s="114" t="str">
        <f t="array" ref="G19">IF(AND(LEN(F19)&gt;0,LEN(D19:E19)=0),"Iuniq","")</f>
        <v>Iuniq</v>
      </c>
      <c r="H19" s="112">
        <f>VLOOKUP($A19,'Inoue-Not_used'!$A:$AZ,MATCH("log(Emax
/EC50)
Gq",'Inoue-Not_used'!$A$1:$AZ$1,0),FALSE)</f>
        <v>4.1200412148833028</v>
      </c>
      <c r="I19" s="113">
        <f>VLOOKUP($A19,'Inoue-Not_used'!$A:$DE,MATCH("pEC50
Gq",'Inoue-Not_used'!$A$1:$DE$1,0),FALSE)</f>
        <v>6.39</v>
      </c>
      <c r="J19" s="113">
        <f>VLOOKUP($A19,'Inoue-Not_used'!$A:$CD,MATCH("Emax
Gq",'Inoue-Not_used'!$A$1:$CD$1,0),FALSE)</f>
        <v>10.472279260780285</v>
      </c>
      <c r="K19" s="113">
        <f>VLOOKUP($A19,'Inoue-Not_used'!$A:$DE,MATCH("#SDs
Gq",'Inoue-Not_used'!$A$1:$DE$1,0),FALSE)</f>
        <v>0.68090787716955936</v>
      </c>
    </row>
    <row r="20" spans="1:11" ht="18.75" customHeight="1" x14ac:dyDescent="0.15">
      <c r="A20" s="99" t="s">
        <v>1</v>
      </c>
      <c r="B20" s="106">
        <f>VLOOKUP($A20,Martemyanov!$A:$BN,MATCH("Kon
mean
Gq",Martemyanov!$A$1:$BN$1,0),FALSE)</f>
        <v>0</v>
      </c>
      <c r="C20" s="104">
        <f>VLOOKUP($A20,Bouvier!$A:$CB,MATCH("log(Emax
/EC50)
Gq",Bouvier!$A$1:$CB$1,0),FALSE)</f>
        <v>0</v>
      </c>
      <c r="D20" s="81" t="str">
        <f t="shared" si="1"/>
        <v/>
      </c>
      <c r="E20" s="102" t="str">
        <f t="shared" si="2"/>
        <v/>
      </c>
      <c r="F20" s="102" t="str">
        <f t="shared" si="0"/>
        <v>AA2AR</v>
      </c>
      <c r="G20" s="114" t="str">
        <f t="array" ref="G20">IF(AND(LEN(F20)&gt;0,LEN(D20:E20)=0),"Iuniq","")</f>
        <v>Iuniq</v>
      </c>
      <c r="H20" s="112">
        <f>VLOOKUP($A20,'Inoue-Not_used'!$A:$AZ,MATCH("log(Emax
/EC50)
Gq",'Inoue-Not_used'!$A$1:$AZ$1,0),FALSE)</f>
        <v>6.2637293875044406</v>
      </c>
      <c r="I20" s="113">
        <f>VLOOKUP($A20,'Inoue-Not_used'!$A:$DE,MATCH("pEC50
Gq",'Inoue-Not_used'!$A$1:$DE$1,0),FALSE)</f>
        <v>6.49</v>
      </c>
      <c r="J20" s="113">
        <f>VLOOKUP($A20,'Inoue-Not_used'!$A:$CD,MATCH("Emax
Gq",'Inoue-Not_used'!$A$1:$CD$1,0),FALSE)</f>
        <v>14.579055441478438</v>
      </c>
      <c r="K20" s="113">
        <f>VLOOKUP($A20,'Inoue-Not_used'!$A:$DE,MATCH("#SDs
Gq",'Inoue-Not_used'!$A$1:$DE$1,0),FALSE)</f>
        <v>1.5367965367965366</v>
      </c>
    </row>
    <row r="21" spans="1:11" ht="18.75" customHeight="1" x14ac:dyDescent="0.15">
      <c r="A21" s="99" t="s">
        <v>29</v>
      </c>
      <c r="B21" s="106">
        <f>VLOOKUP($A21,Martemyanov!$A:$BN,MATCH("Kon
mean
Gq",Martemyanov!$A$1:$BN$1,0),FALSE)</f>
        <v>0</v>
      </c>
      <c r="C21" s="104">
        <f>VLOOKUP($A21,Bouvier!$A:$CB,MATCH("log(Emax
/EC50)
Gq",Bouvier!$A$1:$CB$1,0),FALSE)</f>
        <v>8.5345541293405223</v>
      </c>
      <c r="D21" s="81" t="str">
        <f t="shared" si="1"/>
        <v/>
      </c>
      <c r="E21" s="102" t="str">
        <f t="shared" si="2"/>
        <v>ACM4</v>
      </c>
      <c r="F21" s="102" t="str">
        <f t="shared" si="0"/>
        <v>ACM4</v>
      </c>
      <c r="G21" s="114" t="str">
        <f t="array" ref="G21">IF(AND(LEN(F21)&gt;0,LEN(D21:E21)=0),"Iuniq","")</f>
        <v/>
      </c>
      <c r="H21" s="112">
        <f>VLOOKUP($A21,'Inoue-Not_used'!$A:$AZ,MATCH("log(Emax
/EC50)
Gq",'Inoue-Not_used'!$A$1:$AZ$1,0),FALSE)</f>
        <v>28.876364027771277</v>
      </c>
      <c r="I21" s="113">
        <f>VLOOKUP($A21,'Inoue-Not_used'!$A:$DE,MATCH("pEC50
Gq",'Inoue-Not_used'!$A$1:$DE$1,0),FALSE)</f>
        <v>6.52</v>
      </c>
      <c r="J21" s="113">
        <f>VLOOKUP($A21,'Inoue-Not_used'!$A:$CD,MATCH("Emax
Gq",'Inoue-Not_used'!$A$1:$CD$1,0),FALSE)</f>
        <v>59.753593429158109</v>
      </c>
      <c r="K21" s="113">
        <f>VLOOKUP($A21,'Inoue-Not_used'!$A:$DE,MATCH("#SDs
Gq",'Inoue-Not_used'!$A$1:$DE$1,0),FALSE)</f>
        <v>2.5684024713150926</v>
      </c>
    </row>
    <row r="22" spans="1:11" ht="18.75" customHeight="1" x14ac:dyDescent="0.2">
      <c r="A22" s="53" t="s">
        <v>111</v>
      </c>
      <c r="B22" s="106">
        <f>VLOOKUP($A22,Martemyanov!$A:$BN,MATCH("Kon
mean
Gq",Martemyanov!$A$1:$BN$1,0),FALSE)</f>
        <v>0</v>
      </c>
      <c r="C22" s="104">
        <f>VLOOKUP($A22,Bouvier!$A:$CB,MATCH("log(Emax
/EC50)
Gq",Bouvier!$A$1:$CB$1,0),FALSE)</f>
        <v>0</v>
      </c>
      <c r="D22" s="81" t="str">
        <f t="shared" si="1"/>
        <v/>
      </c>
      <c r="E22" s="102" t="str">
        <f t="shared" si="2"/>
        <v/>
      </c>
      <c r="F22" s="102" t="str">
        <f t="shared" si="0"/>
        <v>DRD5</v>
      </c>
      <c r="G22" s="114" t="str">
        <f t="array" ref="G22">IF(AND(LEN(F22)&gt;0,LEN(D22:E22)=0),"Iuniq","")</f>
        <v>Iuniq</v>
      </c>
      <c r="H22" s="112">
        <f>VLOOKUP($A22,'Inoue-Not_used'!$A:$AZ,MATCH("log(Emax
/EC50)
Gq",'Inoue-Not_used'!$A$1:$AZ$1,0),FALSE)</f>
        <v>11.288018000177898</v>
      </c>
      <c r="I22" s="113">
        <f>VLOOKUP($A22,'Inoue-Not_used'!$A:$DE,MATCH("pEC50
Gq",'Inoue-Not_used'!$A$1:$DE$1,0),FALSE)</f>
        <v>6.69</v>
      </c>
      <c r="J22" s="113">
        <f>VLOOKUP($A22,'Inoue-Not_used'!$A:$CD,MATCH("Emax
Gq",'Inoue-Not_used'!$A$1:$CD$1,0),FALSE)</f>
        <v>24.435318275154003</v>
      </c>
      <c r="K22" s="113">
        <f>VLOOKUP($A22,'Inoue-Not_used'!$A:$DE,MATCH("#SDs
Gq",'Inoue-Not_used'!$A$1:$DE$1,0),FALSE)</f>
        <v>3.8636363636363638</v>
      </c>
    </row>
    <row r="23" spans="1:11" ht="18.75" customHeight="1" x14ac:dyDescent="0.2">
      <c r="A23" s="53" t="s">
        <v>38</v>
      </c>
      <c r="B23" s="106">
        <f>VLOOKUP($A23,Martemyanov!$A:$BN,MATCH("Kon
mean
Gq",Martemyanov!$A$1:$BN$1,0),FALSE)</f>
        <v>0</v>
      </c>
      <c r="C23" s="104">
        <f>VLOOKUP($A23,Bouvier!$A:$CB,MATCH("log(Emax
/EC50)
Gq",Bouvier!$A$1:$CB$1,0),FALSE)</f>
        <v>0</v>
      </c>
      <c r="D23" s="81" t="str">
        <f t="shared" si="1"/>
        <v/>
      </c>
      <c r="E23" s="102" t="str">
        <f t="shared" si="2"/>
        <v/>
      </c>
      <c r="F23" s="102" t="str">
        <f t="shared" si="0"/>
        <v>ADA2B</v>
      </c>
      <c r="G23" s="114" t="str">
        <f t="array" ref="G23">IF(AND(LEN(F23)&gt;0,LEN(D23:E23)=0),"Iuniq","")</f>
        <v>Iuniq</v>
      </c>
      <c r="H23" s="112">
        <f>VLOOKUP($A23,'Inoue-Not_used'!$A:$AZ,MATCH("log(Emax
/EC50)
Gq",'Inoue-Not_used'!$A$1:$AZ$1,0),FALSE)</f>
        <v>26.032426787275124</v>
      </c>
      <c r="I23" s="113">
        <f>VLOOKUP($A23,'Inoue-Not_used'!$A:$DE,MATCH("pEC50
Gq",'Inoue-Not_used'!$A$1:$DE$1,0),FALSE)</f>
        <v>6.86</v>
      </c>
      <c r="J23" s="113">
        <f>VLOOKUP($A23,'Inoue-Not_used'!$A:$CD,MATCH("Emax
Gq",'Inoue-Not_used'!$A$1:$CD$1,0),FALSE)</f>
        <v>54.004106776180699</v>
      </c>
      <c r="K23" s="113">
        <f>VLOOKUP($A23,'Inoue-Not_used'!$A:$DE,MATCH("#SDs
Gq",'Inoue-Not_used'!$A$1:$DE$1,0),FALSE)</f>
        <v>4.2694805194805197</v>
      </c>
    </row>
    <row r="24" spans="1:11" ht="18.75" customHeight="1" x14ac:dyDescent="0.15">
      <c r="A24" s="99" t="s">
        <v>182</v>
      </c>
      <c r="B24" s="106">
        <f>VLOOKUP($A24,Martemyanov!$A:$BN,MATCH("Kon
mean
Gq",Martemyanov!$A$1:$BN$1,0),FALSE)</f>
        <v>0</v>
      </c>
      <c r="C24" s="104">
        <f>VLOOKUP($A24,Bouvier!$A:$CB,MATCH("log(Emax
/EC50)
Gq",Bouvier!$A$1:$CB$1,0),FALSE)</f>
        <v>0</v>
      </c>
      <c r="D24" s="81" t="str">
        <f t="shared" si="1"/>
        <v/>
      </c>
      <c r="E24" s="102" t="str">
        <f t="shared" si="2"/>
        <v/>
      </c>
      <c r="F24" s="102" t="str">
        <f t="shared" si="0"/>
        <v>OPRK</v>
      </c>
      <c r="G24" s="114" t="str">
        <f t="array" ref="G24">IF(AND(LEN(F24)&gt;0,LEN(D24:E24)=0),"Iuniq","")</f>
        <v>Iuniq</v>
      </c>
      <c r="H24" s="112">
        <f>VLOOKUP($A24,'Inoue-Not_used'!$A:$AZ,MATCH("log(Emax
/EC50)
Gq",'Inoue-Not_used'!$A$1:$AZ$1,0),FALSE)</f>
        <v>1.5596290701275848</v>
      </c>
      <c r="I24" s="113">
        <f>VLOOKUP($A24,'Inoue-Not_used'!$A:$DE,MATCH("pEC50
Gq",'Inoue-Not_used'!$A$1:$DE$1,0),FALSE)</f>
        <v>7.03</v>
      </c>
      <c r="J24" s="113">
        <f>VLOOKUP($A24,'Inoue-Not_used'!$A:$CD,MATCH("Emax
Gq",'Inoue-Not_used'!$A$1:$CD$1,0),FALSE)</f>
        <v>5.7494866529774127</v>
      </c>
      <c r="K24" s="113">
        <f>VLOOKUP($A24,'Inoue-Not_used'!$A:$DE,MATCH("#SDs
Gq",'Inoue-Not_used'!$A$1:$DE$1,0),FALSE)</f>
        <v>0.65116279069767435</v>
      </c>
    </row>
    <row r="25" spans="1:11" ht="18.75" customHeight="1" x14ac:dyDescent="0.2">
      <c r="A25" s="53" t="s">
        <v>16</v>
      </c>
      <c r="B25" s="106">
        <f>VLOOKUP($A25,Martemyanov!$A:$BN,MATCH("Kon
mean
Gq",Martemyanov!$A$1:$BN$1,0),FALSE)</f>
        <v>0</v>
      </c>
      <c r="C25" s="104">
        <f>VLOOKUP($A25,Bouvier!$A:$CB,MATCH("log(Emax
/EC50)
Gq",Bouvier!$A$1:$CB$1,0),FALSE)</f>
        <v>0</v>
      </c>
      <c r="D25" s="81" t="str">
        <f t="shared" si="1"/>
        <v/>
      </c>
      <c r="E25" s="102" t="str">
        <f t="shared" si="2"/>
        <v/>
      </c>
      <c r="F25" s="102" t="str">
        <f t="shared" si="0"/>
        <v>5HT1B</v>
      </c>
      <c r="G25" s="114" t="str">
        <f t="array" ref="G25">IF(AND(LEN(F25)&gt;0,LEN(D25:E25)=0),"Iuniq","")</f>
        <v>Iuniq</v>
      </c>
      <c r="H25" s="112">
        <f>VLOOKUP($A25,'Inoue-Not_used'!$A:$AZ,MATCH("log(Emax
/EC50)
Gq",'Inoue-Not_used'!$A$1:$AZ$1,0),FALSE)</f>
        <v>5.4118115882389475</v>
      </c>
      <c r="I25" s="113">
        <f>VLOOKUP($A25,'Inoue-Not_used'!$A:$DE,MATCH("pEC50
Gq",'Inoue-Not_used'!$A$1:$DE$1,0),FALSE)</f>
        <v>7.1</v>
      </c>
      <c r="J25" s="113">
        <f>VLOOKUP($A25,'Inoue-Not_used'!$A:$CD,MATCH("Emax
Gq",'Inoue-Not_used'!$A$1:$CD$1,0),FALSE)</f>
        <v>12.936344969199178</v>
      </c>
      <c r="K25" s="113">
        <f>VLOOKUP($A25,'Inoue-Not_used'!$A:$DE,MATCH("#SDs
Gq",'Inoue-Not_used'!$A$1:$DE$1,0),FALSE)</f>
        <v>2.258064516129032</v>
      </c>
    </row>
    <row r="26" spans="1:11" ht="18.75" customHeight="1" x14ac:dyDescent="0.2">
      <c r="A26" s="53" t="s">
        <v>41</v>
      </c>
      <c r="B26" s="106">
        <f>VLOOKUP($A26,Martemyanov!$A:$BN,MATCH("Kon
mean
Gq",Martemyanov!$A$1:$BN$1,0),FALSE)</f>
        <v>0</v>
      </c>
      <c r="C26" s="104">
        <f>VLOOKUP($A26,Bouvier!$A:$CB,MATCH("log(Emax
/EC50)
Gq",Bouvier!$A$1:$CB$1,0),FALSE)</f>
        <v>0</v>
      </c>
      <c r="D26" s="81" t="str">
        <f t="shared" si="1"/>
        <v/>
      </c>
      <c r="E26" s="102" t="str">
        <f t="shared" si="2"/>
        <v/>
      </c>
      <c r="F26" s="102" t="str">
        <f t="shared" si="0"/>
        <v>ADRB2</v>
      </c>
      <c r="G26" s="114" t="str">
        <f t="array" ref="G26">IF(AND(LEN(F26)&gt;0,LEN(D26:E26)=0),"Iuniq","")</f>
        <v>Iuniq</v>
      </c>
      <c r="H26" s="112">
        <f>VLOOKUP($A26,'Inoue-Not_used'!$A:$AZ,MATCH("log(Emax
/EC50)
Gq",'Inoue-Not_used'!$A$1:$AZ$1,0),FALSE)</f>
        <v>8.5809539873393028</v>
      </c>
      <c r="I26" s="113">
        <f>VLOOKUP($A26,'Inoue-Not_used'!$A:$DE,MATCH("pEC50
Gq",'Inoue-Not_used'!$A$1:$DE$1,0),FALSE)</f>
        <v>7.14</v>
      </c>
      <c r="J26" s="113">
        <f>VLOOKUP($A26,'Inoue-Not_used'!$A:$CD,MATCH("Emax
Gq",'Inoue-Not_used'!$A$1:$CD$1,0),FALSE)</f>
        <v>19.096509240246409</v>
      </c>
      <c r="K26" s="113">
        <f>VLOOKUP($A26,'Inoue-Not_used'!$A:$DE,MATCH("#SDs
Gq",'Inoue-Not_used'!$A$1:$DE$1,0),FALSE)</f>
        <v>1.23342175066313</v>
      </c>
    </row>
    <row r="27" spans="1:11" ht="18.75" customHeight="1" x14ac:dyDescent="0.15">
      <c r="A27" s="99" t="s">
        <v>204</v>
      </c>
      <c r="B27" s="106">
        <f>VLOOKUP($A27,Martemyanov!$A:$BN,MATCH("Kon
mean
Gq",Martemyanov!$A$1:$BN$1,0),FALSE)</f>
        <v>0</v>
      </c>
      <c r="C27" s="104">
        <f>VLOOKUP($A27,Bouvier!$A:$CB,MATCH("log(Emax
/EC50)
Gq",Bouvier!$A$1:$CB$1,0),FALSE)</f>
        <v>0</v>
      </c>
      <c r="D27" s="81" t="str">
        <f t="shared" si="1"/>
        <v/>
      </c>
      <c r="E27" s="102" t="str">
        <f t="shared" si="2"/>
        <v/>
      </c>
      <c r="F27" s="102" t="str">
        <f t="shared" si="0"/>
        <v>PE2R2</v>
      </c>
      <c r="G27" s="114" t="str">
        <f t="array" ref="G27">IF(AND(LEN(F27)&gt;0,LEN(D27:E27)=0),"Iuniq","")</f>
        <v>Iuniq</v>
      </c>
      <c r="H27" s="112">
        <f>VLOOKUP($A27,'Inoue-Not_used'!$A:$AZ,MATCH("log(Emax
/EC50)
Gq",'Inoue-Not_used'!$A$1:$AZ$1,0),FALSE)</f>
        <v>6.4757938989058221</v>
      </c>
      <c r="I27" s="113">
        <f>VLOOKUP($A27,'Inoue-Not_used'!$A:$DE,MATCH("pEC50
Gq",'Inoue-Not_used'!$A$1:$DE$1,0),FALSE)</f>
        <v>7.19</v>
      </c>
      <c r="J27" s="113">
        <f>VLOOKUP($A27,'Inoue-Not_used'!$A:$CD,MATCH("Emax
Gq",'Inoue-Not_used'!$A$1:$CD$1,0),FALSE)</f>
        <v>14.989733059548254</v>
      </c>
      <c r="K27" s="113">
        <f>VLOOKUP($A27,'Inoue-Not_used'!$A:$DE,MATCH("#SDs
Gq",'Inoue-Not_used'!$A$1:$DE$1,0),FALSE)</f>
        <v>1.0013717421124828</v>
      </c>
    </row>
    <row r="28" spans="1:11" ht="18.75" customHeight="1" x14ac:dyDescent="0.2">
      <c r="A28" s="53" t="s">
        <v>45</v>
      </c>
      <c r="B28" s="106">
        <f>VLOOKUP($A28,Martemyanov!$A:$BN,MATCH("Kon
mean
Gq",Martemyanov!$A$1:$BN$1,0),FALSE)</f>
        <v>0</v>
      </c>
      <c r="C28" s="104">
        <f>VLOOKUP($A28,Bouvier!$A:$CB,MATCH("log(Emax
/EC50)
Gq",Bouvier!$A$1:$CB$1,0),FALSE)</f>
        <v>0</v>
      </c>
      <c r="D28" s="81" t="str">
        <f t="shared" si="1"/>
        <v/>
      </c>
      <c r="E28" s="102" t="str">
        <f t="shared" si="2"/>
        <v/>
      </c>
      <c r="F28" s="102" t="str">
        <f t="shared" si="0"/>
        <v>APJ</v>
      </c>
      <c r="G28" s="114" t="str">
        <f t="array" ref="G28">IF(AND(LEN(F28)&gt;0,LEN(D28:E28)=0),"Iuniq","")</f>
        <v>Iuniq</v>
      </c>
      <c r="H28" s="112">
        <f>VLOOKUP($A28,'Inoue-Not_used'!$A:$AZ,MATCH("log(Emax
/EC50)
Gq",'Inoue-Not_used'!$A$1:$AZ$1,0),FALSE)</f>
        <v>7.2155610257773093</v>
      </c>
      <c r="I28" s="113">
        <f>VLOOKUP($A28,'Inoue-Not_used'!$A:$DE,MATCH("pEC50
Gq",'Inoue-Not_used'!$A$1:$DE$1,0),FALSE)</f>
        <v>7.31</v>
      </c>
      <c r="J28" s="113">
        <f>VLOOKUP($A28,'Inoue-Not_used'!$A:$CD,MATCH("Emax
Gq",'Inoue-Not_used'!$A$1:$CD$1,0),FALSE)</f>
        <v>16.427104722792606</v>
      </c>
      <c r="K28" s="113">
        <f>VLOOKUP($A28,'Inoue-Not_used'!$A:$DE,MATCH("#SDs
Gq",'Inoue-Not_used'!$A$1:$DE$1,0),FALSE)</f>
        <v>1.8099547511312217</v>
      </c>
    </row>
    <row r="29" spans="1:11" ht="18.75" customHeight="1" x14ac:dyDescent="0.2">
      <c r="A29" s="53" t="s">
        <v>40</v>
      </c>
      <c r="B29" s="106">
        <f>VLOOKUP($A29,Martemyanov!$A:$BN,MATCH("Kon
mean
Gq",Martemyanov!$A$1:$BN$1,0),FALSE)</f>
        <v>0</v>
      </c>
      <c r="C29" s="104">
        <f>VLOOKUP($A29,Bouvier!$A:$CB,MATCH("log(Emax
/EC50)
Gq",Bouvier!$A$1:$CB$1,0),FALSE)</f>
        <v>3.4216763650160145</v>
      </c>
      <c r="D29" s="81" t="str">
        <f t="shared" si="1"/>
        <v/>
      </c>
      <c r="E29" s="102" t="str">
        <f t="shared" si="2"/>
        <v>ADRB1</v>
      </c>
      <c r="F29" s="102" t="str">
        <f t="shared" si="0"/>
        <v>ADRB1</v>
      </c>
      <c r="G29" s="114" t="str">
        <f t="array" ref="G29">IF(AND(LEN(F29)&gt;0,LEN(D29:E29)=0),"Iuniq","")</f>
        <v/>
      </c>
      <c r="H29" s="112">
        <f>VLOOKUP($A29,'Inoue-Not_used'!$A:$AZ,MATCH("log(Emax
/EC50)
Gq",'Inoue-Not_used'!$A$1:$AZ$1,0),FALSE)</f>
        <v>25.015591559961187</v>
      </c>
      <c r="I29" s="113">
        <f>VLOOKUP($A29,'Inoue-Not_used'!$A:$DE,MATCH("pEC50
Gq",'Inoue-Not_used'!$A$1:$DE$1,0),FALSE)</f>
        <v>7.39</v>
      </c>
      <c r="J29" s="113">
        <f>VLOOKUP($A29,'Inoue-Not_used'!$A:$CD,MATCH("Emax
Gq",'Inoue-Not_used'!$A$1:$CD$1,0),FALSE)</f>
        <v>51.950718685831617</v>
      </c>
      <c r="K29" s="113">
        <f>VLOOKUP($A29,'Inoue-Not_used'!$A:$DE,MATCH("#SDs
Gq",'Inoue-Not_used'!$A$1:$DE$1,0),FALSE)</f>
        <v>5.75</v>
      </c>
    </row>
    <row r="30" spans="1:11" ht="18.75" customHeight="1" x14ac:dyDescent="0.2">
      <c r="A30" s="53" t="s">
        <v>161</v>
      </c>
      <c r="B30" s="106">
        <f>VLOOKUP($A30,Martemyanov!$A:$BN,MATCH("Kon
mean
Gq",Martemyanov!$A$1:$BN$1,0),FALSE)</f>
        <v>0</v>
      </c>
      <c r="C30" s="104">
        <f>VLOOKUP($A30,Bouvier!$A:$CB,MATCH("log(Emax
/EC50)
Gq",Bouvier!$A$1:$CB$1,0),FALSE)</f>
        <v>0</v>
      </c>
      <c r="D30" s="81" t="str">
        <f t="shared" si="1"/>
        <v/>
      </c>
      <c r="E30" s="102" t="str">
        <f t="shared" si="2"/>
        <v/>
      </c>
      <c r="F30" s="102" t="str">
        <f t="shared" si="0"/>
        <v>MC4R</v>
      </c>
      <c r="G30" s="114" t="str">
        <f t="array" ref="G30">IF(AND(LEN(F30)&gt;0,LEN(D30:E30)=0),"Iuniq","")</f>
        <v>Iuniq</v>
      </c>
      <c r="H30" s="112">
        <f>VLOOKUP($A30,'Inoue-Not_used'!$A:$AZ,MATCH("log(Emax
/EC50)
Gq",'Inoue-Not_used'!$A$1:$AZ$1,0),FALSE)</f>
        <v>12.219681008433236</v>
      </c>
      <c r="I30" s="113">
        <f>VLOOKUP($A30,'Inoue-Not_used'!$A:$DE,MATCH("pEC50
Gq",'Inoue-Not_used'!$A$1:$DE$1,0),FALSE)</f>
        <v>7.58</v>
      </c>
      <c r="J30" s="113">
        <f>VLOOKUP($A30,'Inoue-Not_used'!$A:$CD,MATCH("Emax
Gq",'Inoue-Not_used'!$A$1:$CD$1,0),FALSE)</f>
        <v>26.283367556468171</v>
      </c>
      <c r="K30" s="113">
        <f>VLOOKUP($A30,'Inoue-Not_used'!$A:$DE,MATCH("#SDs
Gq",'Inoue-Not_used'!$A$1:$DE$1,0),FALSE)</f>
        <v>2.2775800711743774</v>
      </c>
    </row>
    <row r="31" spans="1:11" ht="18.75" customHeight="1" x14ac:dyDescent="0.15">
      <c r="A31" s="99" t="s">
        <v>184</v>
      </c>
      <c r="B31" s="106">
        <f>VLOOKUP($A31,Martemyanov!$A:$BN,MATCH("Kon
mean
Gq",Martemyanov!$A$1:$BN$1,0),FALSE)</f>
        <v>0</v>
      </c>
      <c r="C31" s="104">
        <f>VLOOKUP($A31,Bouvier!$A:$CB,MATCH("log(Emax
/EC50)
Gq",Bouvier!$A$1:$CB$1,0),FALSE)</f>
        <v>0</v>
      </c>
      <c r="D31" s="81" t="str">
        <f t="shared" si="1"/>
        <v/>
      </c>
      <c r="E31" s="102" t="str">
        <f t="shared" si="2"/>
        <v/>
      </c>
      <c r="F31" s="102" t="str">
        <f t="shared" si="0"/>
        <v>OPRX</v>
      </c>
      <c r="G31" s="114" t="str">
        <f t="array" ref="G31">IF(AND(LEN(F31)&gt;0,LEN(D31:E31)=0),"Iuniq","")</f>
        <v>Iuniq</v>
      </c>
      <c r="H31" s="112">
        <f>VLOOKUP($A31,'Inoue-Not_used'!$A:$AZ,MATCH("log(Emax
/EC50)
Gq",'Inoue-Not_used'!$A$1:$AZ$1,0),FALSE)</f>
        <v>15.61929691481722</v>
      </c>
      <c r="I31" s="113">
        <f>VLOOKUP($A31,'Inoue-Not_used'!$A:$DE,MATCH("pEC50
Gq",'Inoue-Not_used'!$A$1:$DE$1,0),FALSE)</f>
        <v>7.66</v>
      </c>
      <c r="J31" s="113">
        <f>VLOOKUP($A31,'Inoue-Not_used'!$A:$CD,MATCH("Emax
Gq",'Inoue-Not_used'!$A$1:$CD$1,0),FALSE)</f>
        <v>33.059548254620125</v>
      </c>
      <c r="K31" s="113">
        <f>VLOOKUP($A31,'Inoue-Not_used'!$A:$DE,MATCH("#SDs
Gq",'Inoue-Not_used'!$A$1:$DE$1,0),FALSE)</f>
        <v>3.4255319148936172</v>
      </c>
    </row>
    <row r="32" spans="1:11" ht="18.75" customHeight="1" x14ac:dyDescent="0.2">
      <c r="A32" s="53" t="s">
        <v>17</v>
      </c>
      <c r="B32" s="106">
        <f>VLOOKUP($A32,Martemyanov!$A:$BN,MATCH("Kon
mean
Gq",Martemyanov!$A$1:$BN$1,0),FALSE)</f>
        <v>0</v>
      </c>
      <c r="C32" s="104">
        <f>VLOOKUP($A32,Bouvier!$A:$CB,MATCH("log(Emax
/EC50)
Gq",Bouvier!$A$1:$CB$1,0),FALSE)</f>
        <v>0</v>
      </c>
      <c r="D32" s="81" t="str">
        <f t="shared" si="1"/>
        <v/>
      </c>
      <c r="E32" s="102" t="str">
        <f t="shared" si="2"/>
        <v/>
      </c>
      <c r="F32" s="102" t="str">
        <f t="shared" si="0"/>
        <v>5HT1D</v>
      </c>
      <c r="G32" s="114" t="str">
        <f t="array" ref="G32">IF(AND(LEN(F32)&gt;0,LEN(D32:E32)=0),"Iuniq","")</f>
        <v>Iuniq</v>
      </c>
      <c r="H32" s="112">
        <f>VLOOKUP($A32,'Inoue-Not_used'!$A:$AZ,MATCH("log(Emax
/EC50)
Gq",'Inoue-Not_used'!$A$1:$AZ$1,0),FALSE)</f>
        <v>8.4762588661309213</v>
      </c>
      <c r="I32" s="113">
        <f>VLOOKUP($A32,'Inoue-Not_used'!$A:$DE,MATCH("pEC50
Gq",'Inoue-Not_used'!$A$1:$DE$1,0),FALSE)</f>
        <v>7.8</v>
      </c>
      <c r="J32" s="113">
        <f>VLOOKUP($A32,'Inoue-Not_used'!$A:$CD,MATCH("Emax
Gq",'Inoue-Not_used'!$A$1:$CD$1,0),FALSE)</f>
        <v>18.891170431211496</v>
      </c>
      <c r="K32" s="113">
        <f>VLOOKUP($A32,'Inoue-Not_used'!$A:$DE,MATCH("#SDs
Gq",'Inoue-Not_used'!$A$1:$DE$1,0),FALSE)</f>
        <v>1.3589364844903988</v>
      </c>
    </row>
    <row r="33" spans="1:11" ht="18.75" customHeight="1" x14ac:dyDescent="0.15">
      <c r="A33" s="99" t="s">
        <v>206</v>
      </c>
      <c r="B33" s="106">
        <f>VLOOKUP($A33,Martemyanov!$A:$BN,MATCH("Kon
mean
Gq",Martemyanov!$A$1:$BN$1,0),FALSE)</f>
        <v>0</v>
      </c>
      <c r="C33" s="104">
        <f>VLOOKUP($A33,Bouvier!$A:$CB,MATCH("log(Emax
/EC50)
Gq",Bouvier!$A$1:$CB$1,0),FALSE)</f>
        <v>0</v>
      </c>
      <c r="D33" s="81" t="str">
        <f t="shared" si="1"/>
        <v/>
      </c>
      <c r="E33" s="102" t="str">
        <f t="shared" si="2"/>
        <v/>
      </c>
      <c r="F33" s="102" t="str">
        <f t="shared" si="0"/>
        <v>PE2R4</v>
      </c>
      <c r="G33" s="114" t="str">
        <f t="array" ref="G33">IF(AND(LEN(F33)&gt;0,LEN(D33:E33)=0),"Iuniq","")</f>
        <v>Iuniq</v>
      </c>
      <c r="H33" s="112">
        <f>VLOOKUP($A33,'Inoue-Not_used'!$A:$AZ,MATCH("log(Emax
/EC50)
Gq",'Inoue-Not_used'!$A$1:$AZ$1,0),FALSE)</f>
        <v>7.9519902914039839</v>
      </c>
      <c r="I33" s="113">
        <f>VLOOKUP($A33,'Inoue-Not_used'!$A:$DE,MATCH("pEC50
Gq",'Inoue-Not_used'!$A$1:$DE$1,0),FALSE)</f>
        <v>7.88</v>
      </c>
      <c r="J33" s="113">
        <f>VLOOKUP($A33,'Inoue-Not_used'!$A:$CD,MATCH("Emax
Gq",'Inoue-Not_used'!$A$1:$CD$1,0),FALSE)</f>
        <v>17.864476386036959</v>
      </c>
      <c r="K33" s="113">
        <f>VLOOKUP($A33,'Inoue-Not_used'!$A:$DE,MATCH("#SDs
Gq",'Inoue-Not_used'!$A$1:$DE$1,0),FALSE)</f>
        <v>1.1054637865311308</v>
      </c>
    </row>
    <row r="34" spans="1:11" ht="18.75" customHeight="1" x14ac:dyDescent="0.2">
      <c r="A34" s="53" t="s">
        <v>198</v>
      </c>
      <c r="B34" s="106">
        <f>VLOOKUP($A34,Martemyanov!$A:$BN,MATCH("Kon
mean
Gq",Martemyanov!$A$1:$BN$1,0),FALSE)</f>
        <v>9.9099999999999994E-2</v>
      </c>
      <c r="C34" s="104">
        <f>VLOOKUP($A34,Bouvier!$A:$CB,MATCH("log(Emax
/EC50)
Gq",Bouvier!$A$1:$CB$1,0),FALSE)</f>
        <v>42.234527759271963</v>
      </c>
      <c r="D34" s="81" t="str">
        <f t="shared" si="1"/>
        <v>PTH1R</v>
      </c>
      <c r="E34" s="102" t="str">
        <f t="shared" si="2"/>
        <v>PTH1R</v>
      </c>
      <c r="F34" s="102" t="str">
        <f t="shared" ref="F34:F65" si="3">IF(H34&gt;0,$A34,"")</f>
        <v>PTH1R</v>
      </c>
      <c r="G34" s="114" t="str">
        <f t="array" ref="G34">IF(AND(LEN(F34)&gt;0,LEN(D34:E34)=0),"Iuniq","")</f>
        <v/>
      </c>
      <c r="H34" s="112">
        <f>VLOOKUP($A34,'Inoue-Not_used'!$A:$AZ,MATCH("log(Emax
/EC50)
Gq",'Inoue-Not_used'!$A$1:$AZ$1,0),FALSE)</f>
        <v>14.179788373533542</v>
      </c>
      <c r="I34" s="113">
        <f>VLOOKUP($A34,'Inoue-Not_used'!$A:$DE,MATCH("pEC50
Gq",'Inoue-Not_used'!$A$1:$DE$1,0),FALSE)</f>
        <v>7.9</v>
      </c>
      <c r="J34" s="113">
        <f>VLOOKUP($A34,'Inoue-Not_used'!$A:$CD,MATCH("Emax
Gq",'Inoue-Not_used'!$A$1:$CD$1,0),FALSE)</f>
        <v>30.184804928131417</v>
      </c>
      <c r="K34" s="113">
        <f>VLOOKUP($A34,'Inoue-Not_used'!$A:$DE,MATCH("#SDs
Gq",'Inoue-Not_used'!$A$1:$DE$1,0),FALSE)</f>
        <v>2.56993006993007</v>
      </c>
    </row>
    <row r="35" spans="1:11" ht="18.75" customHeight="1" x14ac:dyDescent="0.15">
      <c r="A35" s="99" t="s">
        <v>26</v>
      </c>
      <c r="B35" s="106">
        <f>VLOOKUP($A35,Martemyanov!$A:$BN,MATCH("Kon
mean
Gq",Martemyanov!$A$1:$BN$1,0),FALSE)</f>
        <v>2.3908999999999998</v>
      </c>
      <c r="C35" s="104">
        <f>VLOOKUP($A35,Bouvier!$A:$CB,MATCH("log(Emax
/EC50)
Gq",Bouvier!$A$1:$CB$1,0),FALSE)</f>
        <v>71.306190024194564</v>
      </c>
      <c r="D35" s="81" t="str">
        <f t="shared" si="1"/>
        <v>ACM1</v>
      </c>
      <c r="E35" s="102" t="str">
        <f t="shared" ref="E35:E67" si="4">IF(C35&gt;0,$A35,"")</f>
        <v>ACM1</v>
      </c>
      <c r="F35" s="102" t="str">
        <f t="shared" si="3"/>
        <v>ACM1</v>
      </c>
      <c r="G35" s="114" t="str">
        <f t="array" ref="G35">IF(AND(LEN(F35)&gt;0,LEN(D35:E35)=0),"Iuniq","")</f>
        <v/>
      </c>
      <c r="H35" s="112">
        <f>VLOOKUP($A35,'Inoue-Not_used'!$A:$AZ,MATCH("log(Emax
/EC50)
Gq",'Inoue-Not_used'!$A$1:$AZ$1,0),FALSE)</f>
        <v>38.600182003804285</v>
      </c>
      <c r="I35" s="113">
        <f>VLOOKUP($A35,'Inoue-Not_used'!$A:$DE,MATCH("pEC50
Gq",'Inoue-Not_used'!$A$1:$DE$1,0),FALSE)</f>
        <v>7.93</v>
      </c>
      <c r="J35" s="113">
        <f>VLOOKUP($A35,'Inoue-Not_used'!$A:$CD,MATCH("Emax
Gq",'Inoue-Not_used'!$A$1:$CD$1,0),FALSE)</f>
        <v>79.466119096509246</v>
      </c>
      <c r="K35" s="113">
        <f>VLOOKUP($A35,'Inoue-Not_used'!$A:$DE,MATCH("#SDs
Gq",'Inoue-Not_used'!$A$1:$DE$1,0),FALSE)</f>
        <v>3.7978410206084403</v>
      </c>
    </row>
    <row r="36" spans="1:11" ht="18.75" customHeight="1" x14ac:dyDescent="0.2">
      <c r="A36" s="53" t="s">
        <v>135</v>
      </c>
      <c r="B36" s="106">
        <f>VLOOKUP($A36,Martemyanov!$A:$BN,MATCH("Kon
mean
Gq",Martemyanov!$A$1:$BN$1,0),FALSE)</f>
        <v>1.2636000000000001</v>
      </c>
      <c r="C36" s="104">
        <f>VLOOKUP($A36,Bouvier!$A:$CB,MATCH("log(Emax
/EC50)
Gq",Bouvier!$A$1:$CB$1,0),FALSE)</f>
        <v>61.97526788686541</v>
      </c>
      <c r="D36" s="81" t="str">
        <f t="shared" si="1"/>
        <v>HRH1</v>
      </c>
      <c r="E36" s="102" t="str">
        <f t="shared" si="4"/>
        <v>HRH1</v>
      </c>
      <c r="F36" s="102" t="str">
        <f t="shared" si="3"/>
        <v>HRH1</v>
      </c>
      <c r="G36" s="114" t="str">
        <f t="array" ref="G36">IF(AND(LEN(F36)&gt;0,LEN(D36:E36)=0),"Iuniq","")</f>
        <v/>
      </c>
      <c r="H36" s="112">
        <f>VLOOKUP($A36,'Inoue-Not_used'!$A:$AZ,MATCH("log(Emax
/EC50)
Gq",'Inoue-Not_used'!$A$1:$AZ$1,0),FALSE)</f>
        <v>13.664759383168422</v>
      </c>
      <c r="I36" s="113">
        <f>VLOOKUP($A36,'Inoue-Not_used'!$A:$DE,MATCH("pEC50
Gq",'Inoue-Not_used'!$A$1:$DE$1,0),FALSE)</f>
        <v>8.0299999999999994</v>
      </c>
      <c r="J36" s="113">
        <f>VLOOKUP($A36,'Inoue-Not_used'!$A:$CD,MATCH("Emax
Gq",'Inoue-Not_used'!$A$1:$CD$1,0),FALSE)</f>
        <v>29.158110882956876</v>
      </c>
      <c r="K36" s="113">
        <f>VLOOKUP($A36,'Inoue-Not_used'!$A:$DE,MATCH("#SDs
Gq",'Inoue-Not_used'!$A$1:$DE$1,0),FALSE)</f>
        <v>1.5468409586056644</v>
      </c>
    </row>
    <row r="37" spans="1:11" ht="18.75" customHeight="1" x14ac:dyDescent="0.15">
      <c r="A37" s="99" t="s">
        <v>205</v>
      </c>
      <c r="B37" s="106">
        <f>VLOOKUP($A37,Martemyanov!$A:$BN,MATCH("Kon
mean
Gq",Martemyanov!$A$1:$BN$1,0),FALSE)</f>
        <v>0</v>
      </c>
      <c r="C37" s="104">
        <f>VLOOKUP($A37,Bouvier!$A:$CB,MATCH("log(Emax
/EC50)
Gq",Bouvier!$A$1:$CB$1,0),FALSE)</f>
        <v>0</v>
      </c>
      <c r="D37" s="81" t="str">
        <f t="shared" si="1"/>
        <v/>
      </c>
      <c r="E37" s="102" t="str">
        <f t="shared" si="4"/>
        <v/>
      </c>
      <c r="F37" s="102" t="str">
        <f t="shared" si="3"/>
        <v>PE2R3</v>
      </c>
      <c r="G37" s="114" t="str">
        <f t="array" ref="G37">IF(AND(LEN(F37)&gt;0,LEN(D37:E37)=0),"Iuniq","")</f>
        <v>Iuniq</v>
      </c>
      <c r="H37" s="112">
        <f>VLOOKUP($A37,'Inoue-Not_used'!$A:$AZ,MATCH("log(Emax
/EC50)
Gq",'Inoue-Not_used'!$A$1:$AZ$1,0),FALSE)</f>
        <v>23.896286404765799</v>
      </c>
      <c r="I37" s="113">
        <f>VLOOKUP($A37,'Inoue-Not_used'!$A:$DE,MATCH("pEC50
Gq",'Inoue-Not_used'!$A$1:$DE$1,0),FALSE)</f>
        <v>8.1</v>
      </c>
      <c r="J37" s="113">
        <f>VLOOKUP($A37,'Inoue-Not_used'!$A:$CD,MATCH("Emax
Gq",'Inoue-Not_used'!$A$1:$CD$1,0),FALSE)</f>
        <v>49.691991786447637</v>
      </c>
      <c r="K37" s="113">
        <f>VLOOKUP($A37,'Inoue-Not_used'!$A:$DE,MATCH("#SDs
Gq",'Inoue-Not_used'!$A$1:$DE$1,0),FALSE)</f>
        <v>3.9285714285714284</v>
      </c>
    </row>
    <row r="38" spans="1:11" ht="18.75" customHeight="1" x14ac:dyDescent="0.2">
      <c r="A38" s="53" t="s">
        <v>20</v>
      </c>
      <c r="B38" s="106">
        <f>VLOOKUP($A38,Martemyanov!$A:$BN,MATCH("Kon
mean
Gq",Martemyanov!$A$1:$BN$1,0),FALSE)</f>
        <v>0.5151</v>
      </c>
      <c r="C38" s="104">
        <f>VLOOKUP($A38,Bouvier!$A:$CB,MATCH("log(Emax
/EC50)
Gq",Bouvier!$A$1:$CB$1,0),FALSE)</f>
        <v>18.51631294878057</v>
      </c>
      <c r="D38" s="81" t="str">
        <f t="shared" si="1"/>
        <v>5HT2A</v>
      </c>
      <c r="E38" s="102" t="str">
        <f t="shared" si="4"/>
        <v>5HT2A</v>
      </c>
      <c r="F38" s="102" t="str">
        <f t="shared" si="3"/>
        <v>5HT2A</v>
      </c>
      <c r="G38" s="114" t="str">
        <f t="array" ref="G38">IF(AND(LEN(F38)&gt;0,LEN(D38:E38)=0),"Iuniq","")</f>
        <v/>
      </c>
      <c r="H38" s="112">
        <f>VLOOKUP($A38,'Inoue-Not_used'!$A:$AZ,MATCH("log(Emax
/EC50)
Gq",'Inoue-Not_used'!$A$1:$AZ$1,0),FALSE)</f>
        <v>9.3124710387853664</v>
      </c>
      <c r="I38" s="113">
        <f>VLOOKUP($A38,'Inoue-Not_used'!$A:$DE,MATCH("pEC50
Gq",'Inoue-Not_used'!$A$1:$DE$1,0),FALSE)</f>
        <v>8.17</v>
      </c>
      <c r="J38" s="113">
        <f>VLOOKUP($A38,'Inoue-Not_used'!$A:$CD,MATCH("Emax
Gq",'Inoue-Not_used'!$A$1:$CD$1,0),FALSE)</f>
        <v>20.533880903490758</v>
      </c>
      <c r="K38" s="113">
        <f>VLOOKUP($A38,'Inoue-Not_used'!$A:$DE,MATCH("#SDs
Gq",'Inoue-Not_used'!$A$1:$DE$1,0),FALSE)</f>
        <v>2.0366598778004072</v>
      </c>
    </row>
    <row r="39" spans="1:11" ht="18.75" customHeight="1" x14ac:dyDescent="0.15">
      <c r="A39" s="99" t="s">
        <v>187</v>
      </c>
      <c r="B39" s="106">
        <f>VLOOKUP($A39,Martemyanov!$A:$BN,MATCH("Kon
mean
Gq",Martemyanov!$A$1:$BN$1,0),FALSE)</f>
        <v>0.79610000000000003</v>
      </c>
      <c r="C39" s="104">
        <f>VLOOKUP($A39,Bouvier!$A:$CB,MATCH("log(Emax
/EC50)
Gq",Bouvier!$A$1:$CB$1,0),FALSE)</f>
        <v>55.796531363745302</v>
      </c>
      <c r="D39" s="81" t="str">
        <f t="shared" si="1"/>
        <v>OX2R</v>
      </c>
      <c r="E39" s="102" t="str">
        <f t="shared" si="4"/>
        <v>OX2R</v>
      </c>
      <c r="F39" s="102" t="str">
        <f t="shared" si="3"/>
        <v>OX2R</v>
      </c>
      <c r="G39" s="114" t="str">
        <f t="array" ref="G39">IF(AND(LEN(F39)&gt;0,LEN(D39:E39)=0),"Iuniq","")</f>
        <v/>
      </c>
      <c r="H39" s="112">
        <f>VLOOKUP($A39,'Inoue-Not_used'!$A:$AZ,MATCH("log(Emax
/EC50)
Gq",'Inoue-Not_used'!$A$1:$AZ$1,0),FALSE)</f>
        <v>42.238811406160409</v>
      </c>
      <c r="I39" s="113">
        <f>VLOOKUP($A39,'Inoue-Not_used'!$A:$DE,MATCH("pEC50
Gq",'Inoue-Not_used'!$A$1:$DE$1,0),FALSE)</f>
        <v>8.2200000000000006</v>
      </c>
      <c r="J39" s="113">
        <f>VLOOKUP($A39,'Inoue-Not_used'!$A:$CD,MATCH("Emax
Gq",'Inoue-Not_used'!$A$1:$CD$1,0),FALSE)</f>
        <v>86.858316221765904</v>
      </c>
      <c r="K39" s="113">
        <f>VLOOKUP($A39,'Inoue-Not_used'!$A:$DE,MATCH("#SDs
Gq",'Inoue-Not_used'!$A$1:$DE$1,0),FALSE)</f>
        <v>15</v>
      </c>
    </row>
    <row r="40" spans="1:11" ht="18.75" customHeight="1" x14ac:dyDescent="0.15">
      <c r="A40" s="99" t="s">
        <v>34</v>
      </c>
      <c r="B40" s="106">
        <f>VLOOKUP($A40,Martemyanov!$A:$BN,MATCH("Kon
mean
Gq",Martemyanov!$A$1:$BN$1,0),FALSE)</f>
        <v>1.2834000000000001</v>
      </c>
      <c r="C40" s="104">
        <f>VLOOKUP($A40,Bouvier!$A:$CB,MATCH("log(Emax
/EC50)
Gq",Bouvier!$A$1:$CB$1,0),FALSE)</f>
        <v>91.29098694594515</v>
      </c>
      <c r="D40" s="81" t="str">
        <f t="shared" si="1"/>
        <v>ADA1A</v>
      </c>
      <c r="E40" s="102" t="str">
        <f t="shared" si="4"/>
        <v>ADA1A</v>
      </c>
      <c r="F40" s="102" t="str">
        <f t="shared" si="3"/>
        <v>ADA1A</v>
      </c>
      <c r="G40" s="114" t="str">
        <f t="array" ref="G40">IF(AND(LEN(F40)&gt;0,LEN(D40:E40)=0),"Iuniq","")</f>
        <v/>
      </c>
      <c r="H40" s="112">
        <f>VLOOKUP($A40,'Inoue-Not_used'!$A:$AZ,MATCH("log(Emax
/EC50)
Gq",'Inoue-Not_used'!$A$1:$AZ$1,0),FALSE)</f>
        <v>34.75529646574455</v>
      </c>
      <c r="I40" s="113">
        <f>VLOOKUP($A40,'Inoue-Not_used'!$A:$DE,MATCH("pEC50
Gq",'Inoue-Not_used'!$A$1:$DE$1,0),FALSE)</f>
        <v>8.4499999999999993</v>
      </c>
      <c r="J40" s="113">
        <f>VLOOKUP($A40,'Inoue-Not_used'!$A:$CD,MATCH("Emax
Gq",'Inoue-Not_used'!$A$1:$CD$1,0),FALSE)</f>
        <v>71.663244353182748</v>
      </c>
      <c r="K40" s="113">
        <f>VLOOKUP($A40,'Inoue-Not_used'!$A:$DE,MATCH("#SDs
Gq",'Inoue-Not_used'!$A$1:$DE$1,0),FALSE)</f>
        <v>5.1780415430267057</v>
      </c>
    </row>
    <row r="41" spans="1:11" ht="18.75" customHeight="1" x14ac:dyDescent="0.15">
      <c r="A41" s="99" t="s">
        <v>227</v>
      </c>
      <c r="B41" s="106">
        <f>VLOOKUP($A41,Martemyanov!$A:$BN,MATCH("Kon
mean
Gq",Martemyanov!$A$1:$BN$1,0),FALSE)</f>
        <v>0.628</v>
      </c>
      <c r="C41" s="104">
        <f>VLOOKUP($A41,Bouvier!$A:$CB,MATCH("log(Emax
/EC50)
Gq",Bouvier!$A$1:$CB$1,0),FALSE)</f>
        <v>22.104116244936755</v>
      </c>
      <c r="D41" s="81" t="str">
        <f t="shared" si="1"/>
        <v>OXYR</v>
      </c>
      <c r="E41" s="102" t="str">
        <f t="shared" si="4"/>
        <v>OXYR</v>
      </c>
      <c r="F41" s="102" t="str">
        <f t="shared" si="3"/>
        <v>OXYR</v>
      </c>
      <c r="G41" s="114" t="str">
        <f t="array" ref="G41">IF(AND(LEN(F41)&gt;0,LEN(D41:E41)=0),"Iuniq","")</f>
        <v/>
      </c>
      <c r="H41" s="112">
        <f>VLOOKUP($A41,'Inoue-Not_used'!$A:$AZ,MATCH("log(Emax
/EC50)
Gq",'Inoue-Not_used'!$A$1:$AZ$1,0),FALSE)</f>
        <v>27.353380120850588</v>
      </c>
      <c r="I41" s="113">
        <f>VLOOKUP($A41,'Inoue-Not_used'!$A:$DE,MATCH("pEC50
Gq",'Inoue-Not_used'!$A$1:$DE$1,0),FALSE)</f>
        <v>8.57</v>
      </c>
      <c r="J41" s="113">
        <f>VLOOKUP($A41,'Inoue-Not_used'!$A:$CD,MATCH("Emax
Gq",'Inoue-Not_used'!$A$1:$CD$1,0),FALSE)</f>
        <v>56.67351129363449</v>
      </c>
      <c r="K41" s="113">
        <f>VLOOKUP($A41,'Inoue-Not_used'!$A:$DE,MATCH("#SDs
Gq",'Inoue-Not_used'!$A$1:$DE$1,0),FALSE)</f>
        <v>2.866043613707165</v>
      </c>
    </row>
    <row r="42" spans="1:11" ht="18.75" customHeight="1" x14ac:dyDescent="0.2">
      <c r="A42" s="53" t="s">
        <v>21</v>
      </c>
      <c r="B42" s="106">
        <f>VLOOKUP($A42,Martemyanov!$A:$BN,MATCH("Kon
mean
Gq",Martemyanov!$A$1:$BN$1,0),FALSE)</f>
        <v>0.1386</v>
      </c>
      <c r="C42" s="104">
        <f>VLOOKUP($A42,Bouvier!$A:$CB,MATCH("log(Emax
/EC50)
Gq",Bouvier!$A$1:$CB$1,0),FALSE)</f>
        <v>23.56794669901856</v>
      </c>
      <c r="D42" s="81" t="str">
        <f t="shared" si="1"/>
        <v>5HT2B</v>
      </c>
      <c r="E42" s="102" t="str">
        <f t="shared" si="4"/>
        <v>5HT2B</v>
      </c>
      <c r="F42" s="102" t="str">
        <f t="shared" si="3"/>
        <v>5HT2B</v>
      </c>
      <c r="G42" s="114" t="str">
        <f t="array" ref="G42">IF(AND(LEN(F42)&gt;0,LEN(D42:E42)=0),"Iuniq","")</f>
        <v/>
      </c>
      <c r="H42" s="112">
        <f>VLOOKUP($A42,'Inoue-Not_used'!$A:$AZ,MATCH("log(Emax
/EC50)
Gq",'Inoue-Not_used'!$A$1:$AZ$1,0),FALSE)</f>
        <v>10.665549482268787</v>
      </c>
      <c r="I42" s="113">
        <f>VLOOKUP($A42,'Inoue-Not_used'!$A:$DE,MATCH("pEC50
Gq",'Inoue-Not_used'!$A$1:$DE$1,0),FALSE)</f>
        <v>8.58</v>
      </c>
      <c r="J42" s="113">
        <f>VLOOKUP($A42,'Inoue-Not_used'!$A:$CD,MATCH("Emax
Gq",'Inoue-Not_used'!$A$1:$CD$1,0),FALSE)</f>
        <v>23.203285420944557</v>
      </c>
      <c r="K42" s="113">
        <f>VLOOKUP($A42,'Inoue-Not_used'!$A:$DE,MATCH("#SDs
Gq",'Inoue-Not_used'!$A$1:$DE$1,0),FALSE)</f>
        <v>6.6863905325443795</v>
      </c>
    </row>
    <row r="43" spans="1:11" ht="18.75" customHeight="1" x14ac:dyDescent="0.2">
      <c r="A43" s="53" t="s">
        <v>22</v>
      </c>
      <c r="B43" s="106">
        <f>VLOOKUP($A43,Martemyanov!$A:$BN,MATCH("Kon
mean
Gq",Martemyanov!$A$1:$BN$1,0),FALSE)</f>
        <v>10.3154</v>
      </c>
      <c r="C43" s="104">
        <f>VLOOKUP($A43,Bouvier!$A:$CB,MATCH("log(Emax
/EC50)
Gq",Bouvier!$A$1:$CB$1,0),FALSE)</f>
        <v>0</v>
      </c>
      <c r="D43" s="81" t="str">
        <f t="shared" si="1"/>
        <v>5HT2C</v>
      </c>
      <c r="E43" s="102" t="str">
        <f t="shared" si="4"/>
        <v/>
      </c>
      <c r="F43" s="102" t="str">
        <f t="shared" si="3"/>
        <v>5HT2C</v>
      </c>
      <c r="G43" s="114" t="str">
        <f t="array" ref="G43">IF(AND(LEN(F43)&gt;0,LEN(D43:E43)=0),"Iuniq","")</f>
        <v/>
      </c>
      <c r="H43" s="112">
        <f>VLOOKUP($A43,'Inoue-Not_used'!$A:$AZ,MATCH("log(Emax
/EC50)
Gq",'Inoue-Not_used'!$A$1:$AZ$1,0),FALSE)</f>
        <v>4.3367469083861554</v>
      </c>
      <c r="I43" s="113">
        <f>VLOOKUP($A43,'Inoue-Not_used'!$A:$DE,MATCH("pEC50
Gq",'Inoue-Not_used'!$A$1:$DE$1,0),FALSE)</f>
        <v>8.64</v>
      </c>
      <c r="J43" s="113">
        <f>VLOOKUP($A43,'Inoue-Not_used'!$A:$CD,MATCH("Emax
Gq",'Inoue-Not_used'!$A$1:$CD$1,0),FALSE)</f>
        <v>10.882956878850102</v>
      </c>
      <c r="K43" s="113">
        <f>VLOOKUP($A43,'Inoue-Not_used'!$A:$DE,MATCH("#SDs
Gq",'Inoue-Not_used'!$A$1:$DE$1,0),FALSE)</f>
        <v>2.9775280898876404</v>
      </c>
    </row>
    <row r="44" spans="1:11" ht="18.75" customHeight="1" x14ac:dyDescent="0.15">
      <c r="A44" s="99" t="s">
        <v>28</v>
      </c>
      <c r="B44" s="106">
        <f>VLOOKUP($A44,Martemyanov!$A:$BN,MATCH("Kon
mean
Gq",Martemyanov!$A$1:$BN$1,0),FALSE)</f>
        <v>4.9637000000000002</v>
      </c>
      <c r="C44" s="104">
        <f>VLOOKUP($A44,Bouvier!$A:$CB,MATCH("log(Emax
/EC50)
Gq",Bouvier!$A$1:$CB$1,0),FALSE)</f>
        <v>81.199016190203722</v>
      </c>
      <c r="D44" s="81" t="str">
        <f t="shared" si="1"/>
        <v>ACM3</v>
      </c>
      <c r="E44" s="102" t="str">
        <f t="shared" si="4"/>
        <v>ACM3</v>
      </c>
      <c r="F44" s="102" t="str">
        <f t="shared" si="3"/>
        <v>ACM3</v>
      </c>
      <c r="G44" s="114" t="str">
        <f t="array" ref="G44">IF(AND(LEN(F44)&gt;0,LEN(D44:E44)=0),"Iuniq","")</f>
        <v/>
      </c>
      <c r="H44" s="112">
        <f>VLOOKUP($A44,'Inoue-Not_used'!$A:$AZ,MATCH("log(Emax
/EC50)
Gq",'Inoue-Not_used'!$A$1:$AZ$1,0),FALSE)</f>
        <v>28.267315898793882</v>
      </c>
      <c r="I44" s="113">
        <f>VLOOKUP($A44,'Inoue-Not_used'!$A:$DE,MATCH("pEC50
Gq",'Inoue-Not_used'!$A$1:$DE$1,0),FALSE)</f>
        <v>8.66</v>
      </c>
      <c r="J44" s="113">
        <f>VLOOKUP($A44,'Inoue-Not_used'!$A:$CD,MATCH("Emax
Gq",'Inoue-Not_used'!$A$1:$CD$1,0),FALSE)</f>
        <v>58.521560574948658</v>
      </c>
      <c r="K44" s="113">
        <f>VLOOKUP($A44,'Inoue-Not_used'!$A:$DE,MATCH("#SDs
Gq",'Inoue-Not_used'!$A$1:$DE$1,0),FALSE)</f>
        <v>9.5317725752508355</v>
      </c>
    </row>
    <row r="45" spans="1:11" ht="18.75" customHeight="1" x14ac:dyDescent="0.2">
      <c r="A45" s="53" t="s">
        <v>160</v>
      </c>
      <c r="B45" s="106">
        <f>VLOOKUP($A45,Martemyanov!$A:$BN,MATCH("Kon
mean
Gq",Martemyanov!$A$1:$BN$1,0),FALSE)</f>
        <v>0</v>
      </c>
      <c r="C45" s="104">
        <f>VLOOKUP($A45,Bouvier!$A:$CB,MATCH("log(Emax
/EC50)
Gq",Bouvier!$A$1:$CB$1,0),FALSE)</f>
        <v>0</v>
      </c>
      <c r="D45" s="81" t="str">
        <f t="shared" si="1"/>
        <v/>
      </c>
      <c r="E45" s="102" t="str">
        <f t="shared" si="4"/>
        <v/>
      </c>
      <c r="F45" s="102" t="str">
        <f t="shared" si="3"/>
        <v>MC3R</v>
      </c>
      <c r="G45" s="114" t="str">
        <f t="array" ref="G45">IF(AND(LEN(F45)&gt;0,LEN(D45:E45)=0),"Iuniq","")</f>
        <v>Iuniq</v>
      </c>
      <c r="H45" s="112">
        <f>VLOOKUP($A45,'Inoue-Not_used'!$A:$AZ,MATCH("log(Emax
/EC50)
Gq",'Inoue-Not_used'!$A$1:$AZ$1,0),FALSE)</f>
        <v>4.4448647986083349</v>
      </c>
      <c r="I45" s="113">
        <f>VLOOKUP($A45,'Inoue-Not_used'!$A:$DE,MATCH("pEC50
Gq",'Inoue-Not_used'!$A$1:$DE$1,0),FALSE)</f>
        <v>8.76</v>
      </c>
      <c r="J45" s="113">
        <f>VLOOKUP($A45,'Inoue-Not_used'!$A:$CD,MATCH("Emax
Gq",'Inoue-Not_used'!$A$1:$CD$1,0),FALSE)</f>
        <v>11.08829568788501</v>
      </c>
      <c r="K45" s="113">
        <f>VLOOKUP($A45,'Inoue-Not_used'!$A:$DE,MATCH("#SDs
Gq",'Inoue-Not_used'!$A$1:$DE$1,0),FALSE)</f>
        <v>0.77809798270893371</v>
      </c>
    </row>
    <row r="46" spans="1:11" ht="18.75" customHeight="1" x14ac:dyDescent="0.15">
      <c r="A46" s="99" t="s">
        <v>203</v>
      </c>
      <c r="B46" s="106">
        <f>VLOOKUP($A46,Martemyanov!$A:$BN,MATCH("Kon
mean
Gq",Martemyanov!$A$1:$BN$1,0),FALSE)</f>
        <v>0.56730000000000003</v>
      </c>
      <c r="C46" s="104">
        <f>VLOOKUP($A46,Bouvier!$A:$CB,MATCH("log(Emax
/EC50)
Gq",Bouvier!$A$1:$CB$1,0),FALSE)</f>
        <v>30.92711903916852</v>
      </c>
      <c r="D46" s="81" t="str">
        <f t="shared" si="1"/>
        <v>PE2R1</v>
      </c>
      <c r="E46" s="102" t="str">
        <f t="shared" si="4"/>
        <v>PE2R1</v>
      </c>
      <c r="F46" s="102" t="str">
        <f t="shared" si="3"/>
        <v>PE2R1</v>
      </c>
      <c r="G46" s="114" t="str">
        <f t="array" ref="G46">IF(AND(LEN(F46)&gt;0,LEN(D46:E46)=0),"Iuniq","")</f>
        <v/>
      </c>
      <c r="H46" s="112">
        <f>VLOOKUP($A46,'Inoue-Not_used'!$A:$AZ,MATCH("log(Emax
/EC50)
Gq",'Inoue-Not_used'!$A$1:$AZ$1,0),FALSE)</f>
        <v>38.903535645811864</v>
      </c>
      <c r="I46" s="113">
        <f>VLOOKUP($A46,'Inoue-Not_used'!$A:$DE,MATCH("pEC50
Gq",'Inoue-Not_used'!$A$1:$DE$1,0),FALSE)</f>
        <v>8.93</v>
      </c>
      <c r="J46" s="113">
        <f>VLOOKUP($A46,'Inoue-Not_used'!$A:$CD,MATCH("Emax
Gq",'Inoue-Not_used'!$A$1:$CD$1,0),FALSE)</f>
        <v>80.082135523613957</v>
      </c>
      <c r="K46" s="113">
        <f>VLOOKUP($A46,'Inoue-Not_used'!$A:$DE,MATCH("#SDs
Gq",'Inoue-Not_used'!$A$1:$DE$1,0),FALSE)</f>
        <v>6.09375</v>
      </c>
    </row>
    <row r="47" spans="1:11" ht="18.75" customHeight="1" x14ac:dyDescent="0.15">
      <c r="A47" s="99" t="s">
        <v>230</v>
      </c>
      <c r="B47" s="106">
        <f>VLOOKUP($A47,Martemyanov!$A:$BN,MATCH("Kon
mean
Gq",Martemyanov!$A$1:$BN$1,0),FALSE)</f>
        <v>0.16400000000000001</v>
      </c>
      <c r="C47" s="104">
        <f>VLOOKUP($A47,Bouvier!$A:$CB,MATCH("log(Emax
/EC50)
Gq",Bouvier!$A$1:$CB$1,0),FALSE)</f>
        <v>15.226592972444525</v>
      </c>
      <c r="D47" s="81" t="str">
        <f t="shared" si="1"/>
        <v>V2R</v>
      </c>
      <c r="E47" s="102" t="str">
        <f t="shared" si="4"/>
        <v>V2R</v>
      </c>
      <c r="F47" s="102" t="str">
        <f t="shared" si="3"/>
        <v>V2R</v>
      </c>
      <c r="G47" s="114" t="str">
        <f t="array" ref="G47">IF(AND(LEN(F47)&gt;0,LEN(D47:E47)=0),"Iuniq","")</f>
        <v/>
      </c>
      <c r="H47" s="112">
        <f>VLOOKUP($A47,'Inoue-Not_used'!$A:$AZ,MATCH("log(Emax
/EC50)
Gq",'Inoue-Not_used'!$A$1:$AZ$1,0),FALSE)</f>
        <v>25.117304755405303</v>
      </c>
      <c r="I47" s="113">
        <f>VLOOKUP($A47,'Inoue-Not_used'!$A:$DE,MATCH("pEC50
Gq",'Inoue-Not_used'!$A$1:$DE$1,0),FALSE)</f>
        <v>9.09</v>
      </c>
      <c r="J47" s="113">
        <f>VLOOKUP($A47,'Inoue-Not_used'!$A:$CD,MATCH("Emax
Gq",'Inoue-Not_used'!$A$1:$CD$1,0),FALSE)</f>
        <v>52.156057494866523</v>
      </c>
      <c r="K47" s="113">
        <f>VLOOKUP($A47,'Inoue-Not_used'!$A:$DE,MATCH("#SDs
Gq",'Inoue-Not_used'!$A$1:$DE$1,0),FALSE)</f>
        <v>3.2439335887611747</v>
      </c>
    </row>
    <row r="48" spans="1:11" ht="18.75" customHeight="1" x14ac:dyDescent="0.15">
      <c r="A48" s="99" t="s">
        <v>54</v>
      </c>
      <c r="B48" s="106">
        <f>VLOOKUP($A48,Martemyanov!$A:$BN,MATCH("Kon
mean
Gq",Martemyanov!$A$1:$BN$1,0),FALSE)</f>
        <v>4.4024000000000001</v>
      </c>
      <c r="C48" s="104">
        <f>VLOOKUP($A48,Bouvier!$A:$CB,MATCH("log(Emax
/EC50)
Gq",Bouvier!$A$1:$CB$1,0),FALSE)</f>
        <v>75.913556464739912</v>
      </c>
      <c r="D48" s="81" t="str">
        <f t="shared" si="1"/>
        <v>BKRB2</v>
      </c>
      <c r="E48" s="102" t="str">
        <f t="shared" si="4"/>
        <v>BKRB2</v>
      </c>
      <c r="F48" s="102" t="str">
        <f t="shared" si="3"/>
        <v>BKRB2</v>
      </c>
      <c r="G48" s="114" t="str">
        <f t="array" ref="G48">IF(AND(LEN(F48)&gt;0,LEN(D48:E48)=0),"Iuniq","")</f>
        <v/>
      </c>
      <c r="H48" s="112">
        <f>VLOOKUP($A48,'Inoue-Not_used'!$A:$AZ,MATCH("log(Emax
/EC50)
Gq",'Inoue-Not_used'!$A$1:$AZ$1,0),FALSE)</f>
        <v>30.60102175528581</v>
      </c>
      <c r="I48" s="113">
        <f>VLOOKUP($A48,'Inoue-Not_used'!$A:$DE,MATCH("pEC50
Gq",'Inoue-Not_used'!$A$1:$DE$1,0),FALSE)</f>
        <v>10.32</v>
      </c>
      <c r="J48" s="113">
        <f>VLOOKUP($A48,'Inoue-Not_used'!$A:$CD,MATCH("Emax
Gq",'Inoue-Not_used'!$A$1:$CD$1,0),FALSE)</f>
        <v>63.244353182751539</v>
      </c>
      <c r="K48" s="113">
        <f>VLOOKUP($A48,'Inoue-Not_used'!$A:$DE,MATCH("#SDs
Gq",'Inoue-Not_used'!$A$1:$DE$1,0),FALSE)</f>
        <v>6.416666666666667</v>
      </c>
    </row>
    <row r="49" spans="1:11" ht="18.75" customHeight="1" x14ac:dyDescent="0.2">
      <c r="A49" s="53" t="s">
        <v>112</v>
      </c>
      <c r="B49" s="106">
        <f>VLOOKUP($A49,Martemyanov!$A:$BN,MATCH("Kon
mean
Gq",Martemyanov!$A$1:$BN$1,0),FALSE)</f>
        <v>0.2034</v>
      </c>
      <c r="C49" s="104">
        <f>VLOOKUP($A49,Bouvier!$A:$CB,MATCH("log(Emax
/EC50)
Gq",Bouvier!$A$1:$CB$1,0),FALSE)</f>
        <v>65.022067897740286</v>
      </c>
      <c r="D49" s="81" t="str">
        <f t="shared" si="1"/>
        <v>EDNRA</v>
      </c>
      <c r="E49" s="102" t="str">
        <f t="shared" si="4"/>
        <v>EDNRA</v>
      </c>
      <c r="F49" s="102" t="str">
        <f t="shared" si="3"/>
        <v>EDNRA</v>
      </c>
      <c r="G49" s="114" t="str">
        <f t="array" ref="G49">IF(AND(LEN(F49)&gt;0,LEN(D49:E49)=0),"Iuniq","")</f>
        <v/>
      </c>
      <c r="H49" s="112">
        <f>VLOOKUP($A49,'Inoue-Not_used'!$A:$AZ,MATCH("log(Emax
/EC50)
Gq",'Inoue-Not_used'!$A$1:$AZ$1,0),FALSE)</f>
        <v>41.329471379906266</v>
      </c>
      <c r="I49" s="113">
        <f>VLOOKUP($A49,'Inoue-Not_used'!$A:$DE,MATCH("pEC50
Gq",'Inoue-Not_used'!$A$1:$DE$1,0),FALSE)</f>
        <v>10.39</v>
      </c>
      <c r="J49" s="113">
        <f>VLOOKUP($A49,'Inoue-Not_used'!$A:$CD,MATCH("Emax
Gq",'Inoue-Not_used'!$A$1:$CD$1,0),FALSE)</f>
        <v>85.010266940451743</v>
      </c>
      <c r="K49" s="113">
        <f>VLOOKUP($A49,'Inoue-Not_used'!$A:$DE,MATCH("#SDs
Gq",'Inoue-Not_used'!$A$1:$DE$1,0),FALSE)</f>
        <v>5.3836150845253572</v>
      </c>
    </row>
    <row r="50" spans="1:11" ht="18.75" customHeight="1" x14ac:dyDescent="0.15">
      <c r="A50" s="99" t="s">
        <v>228</v>
      </c>
      <c r="B50" s="106">
        <f>VLOOKUP($A50,Martemyanov!$A:$BN,MATCH("Kon
mean
Gq",Martemyanov!$A$1:$BN$1,0),FALSE)</f>
        <v>0.69640000000000002</v>
      </c>
      <c r="C50" s="104">
        <f>VLOOKUP($A50,Bouvier!$A:$CB,MATCH("log(Emax
/EC50)
Gq",Bouvier!$A$1:$CB$1,0),FALSE)</f>
        <v>81.144005871564772</v>
      </c>
      <c r="D50" s="81" t="str">
        <f t="shared" si="1"/>
        <v>V1AR</v>
      </c>
      <c r="E50" s="102" t="str">
        <f t="shared" si="4"/>
        <v>V1AR</v>
      </c>
      <c r="F50" s="102" t="str">
        <f t="shared" si="3"/>
        <v>V1AR</v>
      </c>
      <c r="G50" s="114" t="str">
        <f t="array" ref="G50">IF(AND(LEN(F50)&gt;0,LEN(D50:E50)=0),"Iuniq","")</f>
        <v/>
      </c>
      <c r="H50" s="112">
        <f>VLOOKUP($A50,'Inoue-Not_used'!$A:$AZ,MATCH("log(Emax
/EC50)
Gq",'Inoue-Not_used'!$A$1:$AZ$1,0),FALSE)</f>
        <v>34.04649714484151</v>
      </c>
      <c r="I50" s="113">
        <f>VLOOKUP($A50,'Inoue-Not_used'!$A:$DE,MATCH("pEC50
Gq",'Inoue-Not_used'!$A$1:$DE$1,0),FALSE)</f>
        <v>10.59</v>
      </c>
      <c r="J50" s="113">
        <f>VLOOKUP($A50,'Inoue-Not_used'!$A:$CD,MATCH("Emax
Gq",'Inoue-Not_used'!$A$1:$CD$1,0),FALSE)</f>
        <v>70.225872689938399</v>
      </c>
      <c r="K50" s="113">
        <f>VLOOKUP($A50,'Inoue-Not_used'!$A:$DE,MATCH("#SDs
Gq",'Inoue-Not_used'!$A$1:$DE$1,0),FALSE)</f>
        <v>7.5164835164835173</v>
      </c>
    </row>
    <row r="51" spans="1:11" ht="18.75" customHeight="1" x14ac:dyDescent="0.2">
      <c r="A51" s="53" t="s">
        <v>80</v>
      </c>
      <c r="B51" s="106">
        <f>VLOOKUP($A51,Martemyanov!$A:$BN,MATCH("Kon
mean
Gq",Martemyanov!$A$1:$BN$1,0),FALSE)</f>
        <v>4.0716999999999999</v>
      </c>
      <c r="C51" s="104">
        <f>VLOOKUP($A51,Bouvier!$A:$CB,MATCH("log(Emax
/EC50)
Gq",Bouvier!$A$1:$CB$1,0),FALSE)</f>
        <v>60.024254610122519</v>
      </c>
      <c r="D51" s="81" t="str">
        <f t="shared" si="1"/>
        <v>CCKAR</v>
      </c>
      <c r="E51" s="102" t="str">
        <f t="shared" si="4"/>
        <v>CCKAR</v>
      </c>
      <c r="F51" s="102" t="str">
        <f t="shared" si="3"/>
        <v>CCKAR</v>
      </c>
      <c r="G51" s="114" t="str">
        <f t="array" ref="G51">IF(AND(LEN(F51)&gt;0,LEN(D51:E51)=0),"Iuniq","")</f>
        <v/>
      </c>
      <c r="H51" s="112">
        <f>VLOOKUP($A51,'Inoue-Not_used'!$A:$AZ,MATCH("log(Emax
/EC50)
Gq",'Inoue-Not_used'!$A$1:$AZ$1,0),FALSE)</f>
        <v>47.186413037419463</v>
      </c>
      <c r="I51" s="113">
        <f>VLOOKUP($A51,'Inoue-Not_used'!$A:$DE,MATCH("pEC50
Gq",'Inoue-Not_used'!$A$1:$DE$1,0),FALSE)</f>
        <v>10.83</v>
      </c>
      <c r="J51" s="113">
        <f>VLOOKUP($A51,'Inoue-Not_used'!$A:$CD,MATCH("Emax
Gq",'Inoue-Not_used'!$A$1:$CD$1,0),FALSE)</f>
        <v>96.919917864476375</v>
      </c>
      <c r="K51" s="113">
        <f>VLOOKUP($A51,'Inoue-Not_used'!$A:$DE,MATCH("#SDs
Gq",'Inoue-Not_used'!$A$1:$DE$1,0),FALSE)</f>
        <v>8.7569573283859015</v>
      </c>
    </row>
    <row r="52" spans="1:11" ht="18.75" customHeight="1" x14ac:dyDescent="0.2">
      <c r="A52" s="53" t="s">
        <v>170</v>
      </c>
      <c r="B52" s="106">
        <f>VLOOKUP($A52,Martemyanov!$A:$BN,MATCH("Kon
mean
Gq",Martemyanov!$A$1:$BN$1,0),FALSE)</f>
        <v>0</v>
      </c>
      <c r="C52" s="104">
        <f>VLOOKUP($A52,Bouvier!$A:$CB,MATCH("log(Emax
/EC50)
Gq",Bouvier!$A$1:$CB$1,0),FALSE)</f>
        <v>0</v>
      </c>
      <c r="D52" s="81" t="str">
        <f t="shared" si="1"/>
        <v/>
      </c>
      <c r="E52" s="102" t="str">
        <f t="shared" si="4"/>
        <v/>
      </c>
      <c r="F52" s="102" t="e">
        <f t="shared" si="3"/>
        <v>#N/A</v>
      </c>
      <c r="G52" s="114" t="e">
        <f t="array" ref="G52">IF(AND(LEN(F52)&gt;0,LEN(D52:E52)=0),"Iuniq","")</f>
        <v>#N/A</v>
      </c>
      <c r="H52" s="112" t="e">
        <f>VLOOKUP($A52,'Inoue-Not_used'!$A:$AZ,MATCH("log(Emax
/EC50)
Gq",'Inoue-Not_used'!$A$1:$AZ$1,0),FALSE)</f>
        <v>#N/A</v>
      </c>
      <c r="I52" s="113" t="e">
        <f>VLOOKUP($A52,'Inoue-Not_used'!$A:$DE,MATCH("pEC50
Gq",'Inoue-Not_used'!$A$1:$DE$1,0),FALSE)</f>
        <v>#N/A</v>
      </c>
      <c r="J52" s="113" t="e">
        <f>VLOOKUP($A52,'Inoue-Not_used'!$A:$CD,MATCH("Emax
Gq",'Inoue-Not_used'!$A$1:$CD$1,0),FALSE)</f>
        <v>#N/A</v>
      </c>
      <c r="K52" s="113" t="e">
        <f>VLOOKUP($A52,'Inoue-Not_used'!$A:$DE,MATCH("#SDs
Gq",'Inoue-Not_used'!$A$1:$DE$1,0),FALSE)</f>
        <v>#N/A</v>
      </c>
    </row>
    <row r="53" spans="1:11" ht="18.75" customHeight="1" x14ac:dyDescent="0.2">
      <c r="A53" s="53" t="s">
        <v>169</v>
      </c>
      <c r="B53" s="106">
        <f>VLOOKUP($A53,Martemyanov!$A:$BN,MATCH("Kon
mean
Gq",Martemyanov!$A$1:$BN$1,0),FALSE)</f>
        <v>0</v>
      </c>
      <c r="C53" s="104">
        <f>VLOOKUP($A53,Bouvier!$A:$CB,MATCH("log(Emax
/EC50)
Gq",Bouvier!$A$1:$CB$1,0),FALSE)</f>
        <v>0</v>
      </c>
      <c r="D53" s="81" t="str">
        <f t="shared" si="1"/>
        <v/>
      </c>
      <c r="E53" s="102" t="str">
        <f t="shared" si="4"/>
        <v/>
      </c>
      <c r="F53" s="102" t="e">
        <f t="shared" si="3"/>
        <v>#N/A</v>
      </c>
      <c r="G53" s="114" t="e">
        <f t="array" ref="G53">IF(AND(LEN(F53)&gt;0,LEN(D53:E53)=0),"Iuniq","")</f>
        <v>#N/A</v>
      </c>
      <c r="H53" s="112" t="e">
        <f>VLOOKUP($A53,'Inoue-Not_used'!$A:$AZ,MATCH("log(Emax
/EC50)
Gq",'Inoue-Not_used'!$A$1:$AZ$1,0),FALSE)</f>
        <v>#N/A</v>
      </c>
      <c r="I53" s="113" t="e">
        <f>VLOOKUP($A53,'Inoue-Not_used'!$A:$DE,MATCH("pEC50
Gq",'Inoue-Not_used'!$A$1:$DE$1,0),FALSE)</f>
        <v>#N/A</v>
      </c>
      <c r="J53" s="113" t="e">
        <f>VLOOKUP($A53,'Inoue-Not_used'!$A:$CD,MATCH("Emax
Gq",'Inoue-Not_used'!$A$1:$CD$1,0),FALSE)</f>
        <v>#N/A</v>
      </c>
      <c r="K53" s="113" t="e">
        <f>VLOOKUP($A53,'Inoue-Not_used'!$A:$DE,MATCH("#SDs
Gq",'Inoue-Not_used'!$A$1:$DE$1,0),FALSE)</f>
        <v>#N/A</v>
      </c>
    </row>
    <row r="54" spans="1:11" ht="18.75" customHeight="1" x14ac:dyDescent="0.2">
      <c r="A54" s="53" t="s">
        <v>177</v>
      </c>
      <c r="B54" s="106">
        <f>VLOOKUP($A54,Martemyanov!$A:$BN,MATCH("Kon
mean
Gq",Martemyanov!$A$1:$BN$1,0),FALSE)</f>
        <v>0</v>
      </c>
      <c r="C54" s="104">
        <f>VLOOKUP($A54,Bouvier!$A:$CB,MATCH("log(Emax
/EC50)
Gq",Bouvier!$A$1:$CB$1,0),FALSE)</f>
        <v>0</v>
      </c>
      <c r="D54" s="81" t="str">
        <f t="shared" si="1"/>
        <v/>
      </c>
      <c r="E54" s="102" t="str">
        <f t="shared" si="4"/>
        <v/>
      </c>
      <c r="F54" s="102" t="e">
        <f t="shared" si="3"/>
        <v>#N/A</v>
      </c>
      <c r="G54" s="114" t="e">
        <f t="array" ref="G54">IF(AND(LEN(F54)&gt;0,LEN(D54:E54)=0),"Iuniq","")</f>
        <v>#N/A</v>
      </c>
      <c r="H54" s="112" t="e">
        <f>VLOOKUP($A54,'Inoue-Not_used'!$A:$AZ,MATCH("log(Emax
/EC50)
Gq",'Inoue-Not_used'!$A$1:$AZ$1,0),FALSE)</f>
        <v>#N/A</v>
      </c>
      <c r="I54" s="113" t="e">
        <f>VLOOKUP($A54,'Inoue-Not_used'!$A:$DE,MATCH("pEC50
Gq",'Inoue-Not_used'!$A$1:$DE$1,0),FALSE)</f>
        <v>#N/A</v>
      </c>
      <c r="J54" s="113" t="e">
        <f>VLOOKUP($A54,'Inoue-Not_used'!$A:$CD,MATCH("Emax
Gq",'Inoue-Not_used'!$A$1:$CD$1,0),FALSE)</f>
        <v>#N/A</v>
      </c>
      <c r="K54" s="113" t="e">
        <f>VLOOKUP($A54,'Inoue-Not_used'!$A:$DE,MATCH("#SDs
Gq",'Inoue-Not_used'!$A$1:$DE$1,0),FALSE)</f>
        <v>#N/A</v>
      </c>
    </row>
    <row r="55" spans="1:11" ht="18.75" customHeight="1" x14ac:dyDescent="0.2">
      <c r="A55" s="53" t="s">
        <v>0</v>
      </c>
      <c r="B55" s="106">
        <f>VLOOKUP($A55,Martemyanov!$A:$BN,MATCH("Kon
mean
Gq",Martemyanov!$A$1:$BN$1,0),FALSE)</f>
        <v>0.3301</v>
      </c>
      <c r="C55" s="104">
        <f>VLOOKUP($A55,Bouvier!$A:$CB,MATCH("log(Emax
/EC50)
Gq",Bouvier!$A$1:$CB$1,0),FALSE)</f>
        <v>20.701079595894729</v>
      </c>
      <c r="D55" s="81" t="str">
        <f t="shared" si="1"/>
        <v>GRM5</v>
      </c>
      <c r="E55" s="102" t="str">
        <f t="shared" si="4"/>
        <v>GRM5</v>
      </c>
      <c r="F55" s="102" t="e">
        <f t="shared" si="3"/>
        <v>#N/A</v>
      </c>
      <c r="G55" s="114" t="e">
        <f t="array" ref="G55">IF(AND(LEN(F55)&gt;0,LEN(D55:E55)=0),"Iuniq","")</f>
        <v>#N/A</v>
      </c>
      <c r="H55" s="112" t="e">
        <f>VLOOKUP($A55,'Inoue-Not_used'!$A:$AZ,MATCH("log(Emax
/EC50)
Gq",'Inoue-Not_used'!$A$1:$AZ$1,0),FALSE)</f>
        <v>#N/A</v>
      </c>
      <c r="I55" s="113" t="e">
        <f>VLOOKUP($A55,'Inoue-Not_used'!$A:$DE,MATCH("pEC50
Gq",'Inoue-Not_used'!$A$1:$DE$1,0),FALSE)</f>
        <v>#N/A</v>
      </c>
      <c r="J55" s="113" t="e">
        <f>VLOOKUP($A55,'Inoue-Not_used'!$A:$CD,MATCH("Emax
Gq",'Inoue-Not_used'!$A$1:$CD$1,0),FALSE)</f>
        <v>#N/A</v>
      </c>
      <c r="K55" s="113" t="e">
        <f>VLOOKUP($A55,'Inoue-Not_used'!$A:$DE,MATCH("#SDs
Gq",'Inoue-Not_used'!$A$1:$DE$1,0),FALSE)</f>
        <v>#N/A</v>
      </c>
    </row>
    <row r="56" spans="1:11" ht="18.75" customHeight="1" x14ac:dyDescent="0.2">
      <c r="A56" s="53" t="s">
        <v>76</v>
      </c>
      <c r="B56" s="106">
        <f>VLOOKUP($A56,Martemyanov!$A:$BN,MATCH("Kon
mean
Gq",Martemyanov!$A$1:$BN$1,0),FALSE)</f>
        <v>0</v>
      </c>
      <c r="C56" s="104">
        <f>VLOOKUP($A56,Bouvier!$A:$CB,MATCH("log(Emax
/EC50)
Gq",Bouvier!$A$1:$CB$1,0),FALSE)</f>
        <v>0</v>
      </c>
      <c r="D56" s="81" t="str">
        <f t="shared" si="1"/>
        <v/>
      </c>
      <c r="E56" s="102" t="str">
        <f t="shared" si="4"/>
        <v/>
      </c>
      <c r="F56" s="102" t="e">
        <f t="shared" si="3"/>
        <v>#N/A</v>
      </c>
      <c r="G56" s="114" t="e">
        <f t="array" ref="G56">IF(AND(LEN(F56)&gt;0,LEN(D56:E56)=0),"Iuniq","")</f>
        <v>#N/A</v>
      </c>
      <c r="H56" s="112" t="e">
        <f>VLOOKUP($A56,'Inoue-Not_used'!$A:$AZ,MATCH("log(Emax
/EC50)
Gq",'Inoue-Not_used'!$A$1:$AZ$1,0),FALSE)</f>
        <v>#N/A</v>
      </c>
      <c r="I56" s="113" t="e">
        <f>VLOOKUP($A56,'Inoue-Not_used'!$A:$DE,MATCH("pEC50
Gq",'Inoue-Not_used'!$A$1:$DE$1,0),FALSE)</f>
        <v>#N/A</v>
      </c>
      <c r="J56" s="113" t="e">
        <f>VLOOKUP($A56,'Inoue-Not_used'!$A:$CD,MATCH("Emax
Gq",'Inoue-Not_used'!$A$1:$CD$1,0),FALSE)</f>
        <v>#N/A</v>
      </c>
      <c r="K56" s="113" t="e">
        <f>VLOOKUP($A56,'Inoue-Not_used'!$A:$DE,MATCH("#SDs
Gq",'Inoue-Not_used'!$A$1:$DE$1,0),FALSE)</f>
        <v>#N/A</v>
      </c>
    </row>
    <row r="57" spans="1:11" ht="18.75" customHeight="1" x14ac:dyDescent="0.2">
      <c r="A57" s="53" t="s">
        <v>167</v>
      </c>
      <c r="B57" s="106">
        <f>VLOOKUP($A57,Martemyanov!$A:$BN,MATCH("Kon
mean
Gq",Martemyanov!$A$1:$BN$1,0),FALSE)</f>
        <v>0</v>
      </c>
      <c r="C57" s="104">
        <f>VLOOKUP($A57,Bouvier!$A:$CB,MATCH("log(Emax
/EC50)
Gq",Bouvier!$A$1:$CB$1,0),FALSE)</f>
        <v>0</v>
      </c>
      <c r="D57" s="81" t="str">
        <f t="shared" si="1"/>
        <v/>
      </c>
      <c r="E57" s="102" t="str">
        <f t="shared" si="4"/>
        <v/>
      </c>
      <c r="F57" s="102" t="e">
        <f t="shared" si="3"/>
        <v>#N/A</v>
      </c>
      <c r="G57" s="114" t="e">
        <f t="array" ref="G57">IF(AND(LEN(F57)&gt;0,LEN(D57:E57)=0),"Iuniq","")</f>
        <v>#N/A</v>
      </c>
      <c r="H57" s="112" t="e">
        <f>VLOOKUP($A57,'Inoue-Not_used'!$A:$AZ,MATCH("log(Emax
/EC50)
Gq",'Inoue-Not_used'!$A$1:$AZ$1,0),FALSE)</f>
        <v>#N/A</v>
      </c>
      <c r="I57" s="113" t="e">
        <f>VLOOKUP($A57,'Inoue-Not_used'!$A:$DE,MATCH("pEC50
Gq",'Inoue-Not_used'!$A$1:$DE$1,0),FALSE)</f>
        <v>#N/A</v>
      </c>
      <c r="J57" s="113" t="e">
        <f>VLOOKUP($A57,'Inoue-Not_used'!$A:$CD,MATCH("Emax
Gq",'Inoue-Not_used'!$A$1:$CD$1,0),FALSE)</f>
        <v>#N/A</v>
      </c>
      <c r="K57" s="113" t="e">
        <f>VLOOKUP($A57,'Inoue-Not_used'!$A:$DE,MATCH("#SDs
Gq",'Inoue-Not_used'!$A$1:$DE$1,0),FALSE)</f>
        <v>#N/A</v>
      </c>
    </row>
    <row r="58" spans="1:11" ht="18.75" customHeight="1" x14ac:dyDescent="0.2">
      <c r="A58" s="53" t="s">
        <v>168</v>
      </c>
      <c r="B58" s="106">
        <f>VLOOKUP($A58,Martemyanov!$A:$BN,MATCH("Kon
mean
Gq",Martemyanov!$A$1:$BN$1,0),FALSE)</f>
        <v>0</v>
      </c>
      <c r="C58" s="104">
        <f>VLOOKUP($A58,Bouvier!$A:$CB,MATCH("log(Emax
/EC50)
Gq",Bouvier!$A$1:$CB$1,0),FALSE)</f>
        <v>0</v>
      </c>
      <c r="D58" s="81" t="str">
        <f t="shared" si="1"/>
        <v/>
      </c>
      <c r="E58" s="102" t="str">
        <f t="shared" si="4"/>
        <v/>
      </c>
      <c r="F58" s="102" t="e">
        <f t="shared" si="3"/>
        <v>#N/A</v>
      </c>
      <c r="G58" s="114" t="e">
        <f t="array" ref="G58">IF(AND(LEN(F58)&gt;0,LEN(D58:E58)=0),"Iuniq","")</f>
        <v>#N/A</v>
      </c>
      <c r="H58" s="112" t="e">
        <f>VLOOKUP($A58,'Inoue-Not_used'!$A:$AZ,MATCH("log(Emax
/EC50)
Gq",'Inoue-Not_used'!$A$1:$AZ$1,0),FALSE)</f>
        <v>#N/A</v>
      </c>
      <c r="I58" s="113" t="e">
        <f>VLOOKUP($A58,'Inoue-Not_used'!$A:$DE,MATCH("pEC50
Gq",'Inoue-Not_used'!$A$1:$DE$1,0),FALSE)</f>
        <v>#N/A</v>
      </c>
      <c r="J58" s="113" t="e">
        <f>VLOOKUP($A58,'Inoue-Not_used'!$A:$CD,MATCH("Emax
Gq",'Inoue-Not_used'!$A$1:$CD$1,0),FALSE)</f>
        <v>#N/A</v>
      </c>
      <c r="K58" s="113" t="e">
        <f>VLOOKUP($A58,'Inoue-Not_used'!$A:$DE,MATCH("#SDs
Gq",'Inoue-Not_used'!$A$1:$DE$1,0),FALSE)</f>
        <v>#N/A</v>
      </c>
    </row>
    <row r="59" spans="1:11" ht="18.75" customHeight="1" x14ac:dyDescent="0.2">
      <c r="A59" s="53" t="s">
        <v>178</v>
      </c>
      <c r="B59" s="106">
        <f>VLOOKUP($A59,Martemyanov!$A:$BN,MATCH("Kon
mean
Gq",Martemyanov!$A$1:$BN$1,0),FALSE)</f>
        <v>0</v>
      </c>
      <c r="C59" s="104">
        <f>VLOOKUP($A59,Bouvier!$A:$CB,MATCH("log(Emax
/EC50)
Gq",Bouvier!$A$1:$CB$1,0),FALSE)</f>
        <v>0</v>
      </c>
      <c r="D59" s="81" t="str">
        <f t="shared" si="1"/>
        <v/>
      </c>
      <c r="E59" s="102" t="str">
        <f t="shared" si="4"/>
        <v/>
      </c>
      <c r="F59" s="102" t="e">
        <f t="shared" si="3"/>
        <v>#N/A</v>
      </c>
      <c r="G59" s="114" t="e">
        <f t="array" ref="G59">IF(AND(LEN(F59)&gt;0,LEN(D59:E59)=0),"Iuniq","")</f>
        <v>#N/A</v>
      </c>
      <c r="H59" s="112" t="e">
        <f>VLOOKUP($A59,'Inoue-Not_used'!$A:$AZ,MATCH("log(Emax
/EC50)
Gq",'Inoue-Not_used'!$A$1:$AZ$1,0),FALSE)</f>
        <v>#N/A</v>
      </c>
      <c r="I59" s="113" t="e">
        <f>VLOOKUP($A59,'Inoue-Not_used'!$A:$DE,MATCH("pEC50
Gq",'Inoue-Not_used'!$A$1:$DE$1,0),FALSE)</f>
        <v>#N/A</v>
      </c>
      <c r="J59" s="113" t="e">
        <f>VLOOKUP($A59,'Inoue-Not_used'!$A:$CD,MATCH("Emax
Gq",'Inoue-Not_used'!$A$1:$CD$1,0),FALSE)</f>
        <v>#N/A</v>
      </c>
      <c r="K59" s="113" t="e">
        <f>VLOOKUP($A59,'Inoue-Not_used'!$A:$DE,MATCH("#SDs
Gq",'Inoue-Not_used'!$A$1:$DE$1,0),FALSE)</f>
        <v>#N/A</v>
      </c>
    </row>
    <row r="60" spans="1:11" ht="18.75" customHeight="1" x14ac:dyDescent="0.2">
      <c r="A60" s="53" t="s">
        <v>55</v>
      </c>
      <c r="B60" s="106">
        <f>VLOOKUP($A60,Martemyanov!$A:$BN,MATCH("Kon
mean
Gq",Martemyanov!$A$1:$BN$1,0),FALSE)</f>
        <v>0</v>
      </c>
      <c r="C60" s="104">
        <f>VLOOKUP($A60,Bouvier!$A:$CB,MATCH("log(Emax
/EC50)
Gq",Bouvier!$A$1:$CB$1,0),FALSE)</f>
        <v>25.909909684711447</v>
      </c>
      <c r="D60" s="81" t="str">
        <f t="shared" si="1"/>
        <v/>
      </c>
      <c r="E60" s="102" t="str">
        <f t="shared" si="4"/>
        <v>CALCR</v>
      </c>
      <c r="F60" s="102" t="e">
        <f t="shared" si="3"/>
        <v>#N/A</v>
      </c>
      <c r="G60" s="114" t="e">
        <f t="array" ref="G60">IF(AND(LEN(F60)&gt;0,LEN(D60:E60)=0),"Iuniq","")</f>
        <v>#N/A</v>
      </c>
      <c r="H60" s="112" t="e">
        <f>VLOOKUP($A60,'Inoue-Not_used'!$A:$AZ,MATCH("log(Emax
/EC50)
Gq",'Inoue-Not_used'!$A$1:$AZ$1,0),FALSE)</f>
        <v>#N/A</v>
      </c>
      <c r="I60" s="113" t="e">
        <f>VLOOKUP($A60,'Inoue-Not_used'!$A:$DE,MATCH("pEC50
Gq",'Inoue-Not_used'!$A$1:$DE$1,0),FALSE)</f>
        <v>#N/A</v>
      </c>
      <c r="J60" s="113" t="e">
        <f>VLOOKUP($A60,'Inoue-Not_used'!$A:$CD,MATCH("Emax
Gq",'Inoue-Not_used'!$A$1:$CD$1,0),FALSE)</f>
        <v>#N/A</v>
      </c>
      <c r="K60" s="113" t="e">
        <f>VLOOKUP($A60,'Inoue-Not_used'!$A:$DE,MATCH("#SDs
Gq",'Inoue-Not_used'!$A$1:$DE$1,0),FALSE)</f>
        <v>#N/A</v>
      </c>
    </row>
    <row r="61" spans="1:11" ht="18.75" customHeight="1" x14ac:dyDescent="0.15">
      <c r="A61" s="99" t="s">
        <v>130</v>
      </c>
      <c r="B61" s="106">
        <f>VLOOKUP($A61,Martemyanov!$A:$BN,MATCH("Kon
mean
Gq",Martemyanov!$A$1:$BN$1,0),FALSE)</f>
        <v>0.11169999999999999</v>
      </c>
      <c r="C61" s="104">
        <f>VLOOKUP($A61,Bouvier!$A:$CB,MATCH("log(Emax
/EC50)
Gq",Bouvier!$A$1:$CB$1,0),FALSE)</f>
        <v>10.866350685743161</v>
      </c>
      <c r="D61" s="81" t="str">
        <f t="shared" si="1"/>
        <v>GLR</v>
      </c>
      <c r="E61" s="102" t="str">
        <f t="shared" si="4"/>
        <v>GLR</v>
      </c>
      <c r="F61" s="102" t="e">
        <f t="shared" si="3"/>
        <v>#N/A</v>
      </c>
      <c r="G61" s="114" t="e">
        <f t="array" ref="G61">IF(AND(LEN(F61)&gt;0,LEN(D61:E61)=0),"Iuniq","")</f>
        <v>#N/A</v>
      </c>
      <c r="H61" s="112" t="e">
        <f>VLOOKUP($A61,'Inoue-Not_used'!$A:$AZ,MATCH("log(Emax
/EC50)
Gq",'Inoue-Not_used'!$A$1:$AZ$1,0),FALSE)</f>
        <v>#N/A</v>
      </c>
      <c r="I61" s="113" t="e">
        <f>VLOOKUP($A61,'Inoue-Not_used'!$A:$DE,MATCH("pEC50
Gq",'Inoue-Not_used'!$A$1:$DE$1,0),FALSE)</f>
        <v>#N/A</v>
      </c>
      <c r="J61" s="113" t="e">
        <f>VLOOKUP($A61,'Inoue-Not_used'!$A:$CD,MATCH("Emax
Gq",'Inoue-Not_used'!$A$1:$CD$1,0),FALSE)</f>
        <v>#N/A</v>
      </c>
      <c r="K61" s="113" t="e">
        <f>VLOOKUP($A61,'Inoue-Not_used'!$A:$DE,MATCH("#SDs
Gq",'Inoue-Not_used'!$A$1:$DE$1,0),FALSE)</f>
        <v>#N/A</v>
      </c>
    </row>
    <row r="62" spans="1:11" ht="18.75" customHeight="1" x14ac:dyDescent="0.2">
      <c r="A62" s="53" t="s">
        <v>232</v>
      </c>
      <c r="B62" s="106">
        <f>VLOOKUP($A62,Martemyanov!$A:$BN,MATCH("Kon
mean
Gq",Martemyanov!$A$1:$BN$1,0),FALSE)</f>
        <v>7.4899999999999994E-2</v>
      </c>
      <c r="C62" s="104">
        <f>VLOOKUP($A62,Bouvier!$A:$CB,MATCH("log(Emax
/EC50)
Gq",Bouvier!$A$1:$CB$1,0),FALSE)</f>
        <v>33.703014369379858</v>
      </c>
      <c r="D62" s="81" t="str">
        <f t="shared" si="1"/>
        <v>VIPR1</v>
      </c>
      <c r="E62" s="102" t="str">
        <f t="shared" si="4"/>
        <v>VIPR1</v>
      </c>
      <c r="F62" s="102" t="e">
        <f t="shared" si="3"/>
        <v>#N/A</v>
      </c>
      <c r="G62" s="114" t="e">
        <f t="array" ref="G62">IF(AND(LEN(F62)&gt;0,LEN(D62:E62)=0),"Iuniq","")</f>
        <v>#N/A</v>
      </c>
      <c r="H62" s="112" t="e">
        <f>VLOOKUP($A62,'Inoue-Not_used'!$A:$AZ,MATCH("log(Emax
/EC50)
Gq",'Inoue-Not_used'!$A$1:$AZ$1,0),FALSE)</f>
        <v>#N/A</v>
      </c>
      <c r="I62" s="113" t="e">
        <f>VLOOKUP($A62,'Inoue-Not_used'!$A:$DE,MATCH("pEC50
Gq",'Inoue-Not_used'!$A$1:$DE$1,0),FALSE)</f>
        <v>#N/A</v>
      </c>
      <c r="J62" s="113" t="e">
        <f>VLOOKUP($A62,'Inoue-Not_used'!$A:$CD,MATCH("Emax
Gq",'Inoue-Not_used'!$A$1:$CD$1,0),FALSE)</f>
        <v>#N/A</v>
      </c>
      <c r="K62" s="113" t="e">
        <f>VLOOKUP($A62,'Inoue-Not_used'!$A:$DE,MATCH("#SDs
Gq",'Inoue-Not_used'!$A$1:$DE$1,0),FALSE)</f>
        <v>#N/A</v>
      </c>
    </row>
    <row r="63" spans="1:11" ht="18.75" customHeight="1" x14ac:dyDescent="0.15">
      <c r="A63" s="99" t="s">
        <v>105</v>
      </c>
      <c r="B63" s="106">
        <f>VLOOKUP($A63,Martemyanov!$A:$BN,MATCH("Kon
mean
Gq",Martemyanov!$A$1:$BN$1,0),FALSE)</f>
        <v>0</v>
      </c>
      <c r="C63" s="104">
        <f>VLOOKUP($A63,Bouvier!$A:$CB,MATCH("log(Emax
/EC50)
Gq",Bouvier!$A$1:$CB$1,0),FALSE)</f>
        <v>0</v>
      </c>
      <c r="D63" s="81" t="str">
        <f t="shared" si="1"/>
        <v/>
      </c>
      <c r="E63" s="102" t="str">
        <f t="shared" si="4"/>
        <v/>
      </c>
      <c r="F63" s="102" t="e">
        <f t="shared" si="3"/>
        <v>#N/A</v>
      </c>
      <c r="G63" s="114" t="e">
        <f t="array" ref="G63">IF(AND(LEN(F63)&gt;0,LEN(D63:E63)=0),"Iuniq","")</f>
        <v>#N/A</v>
      </c>
      <c r="H63" s="112" t="e">
        <f>VLOOKUP($A63,'Inoue-Not_used'!$A:$AZ,MATCH("log(Emax
/EC50)
Gq",'Inoue-Not_used'!$A$1:$AZ$1,0),FALSE)</f>
        <v>#N/A</v>
      </c>
      <c r="I63" s="113" t="e">
        <f>VLOOKUP($A63,'Inoue-Not_used'!$A:$DE,MATCH("pEC50
Gq",'Inoue-Not_used'!$A$1:$DE$1,0),FALSE)</f>
        <v>#N/A</v>
      </c>
      <c r="J63" s="113" t="e">
        <f>VLOOKUP($A63,'Inoue-Not_used'!$A:$CD,MATCH("Emax
Gq",'Inoue-Not_used'!$A$1:$CD$1,0),FALSE)</f>
        <v>#N/A</v>
      </c>
      <c r="K63" s="113" t="e">
        <f>VLOOKUP($A63,'Inoue-Not_used'!$A:$DE,MATCH("#SDs
Gq",'Inoue-Not_used'!$A$1:$DE$1,0),FALSE)</f>
        <v>#N/A</v>
      </c>
    </row>
    <row r="64" spans="1:11" ht="18.75" customHeight="1" x14ac:dyDescent="0.2">
      <c r="A64" s="53" t="s">
        <v>128</v>
      </c>
      <c r="B64" s="106">
        <f>VLOOKUP($A64,Martemyanov!$A:$BN,MATCH("Kon
mean
Gq",Martemyanov!$A$1:$BN$1,0),FALSE)</f>
        <v>0</v>
      </c>
      <c r="C64" s="104">
        <f>VLOOKUP($A64,Bouvier!$A:$CB,MATCH("log(Emax
/EC50)
Gq",Bouvier!$A$1:$CB$1,0),FALSE)</f>
        <v>0</v>
      </c>
      <c r="D64" s="81" t="str">
        <f t="shared" si="1"/>
        <v/>
      </c>
      <c r="E64" s="102" t="str">
        <f t="shared" si="4"/>
        <v/>
      </c>
      <c r="F64" s="102" t="e">
        <f t="shared" si="3"/>
        <v>#N/A</v>
      </c>
      <c r="G64" s="114" t="e">
        <f t="array" ref="G64">IF(AND(LEN(F64)&gt;0,LEN(D64:E64)=0),"Iuniq","")</f>
        <v>#N/A</v>
      </c>
      <c r="H64" s="112" t="e">
        <f>VLOOKUP($A64,'Inoue-Not_used'!$A:$AZ,MATCH("log(Emax
/EC50)
Gq",'Inoue-Not_used'!$A$1:$AZ$1,0),FALSE)</f>
        <v>#N/A</v>
      </c>
      <c r="I64" s="113" t="e">
        <f>VLOOKUP($A64,'Inoue-Not_used'!$A:$DE,MATCH("pEC50
Gq",'Inoue-Not_used'!$A$1:$DE$1,0),FALSE)</f>
        <v>#N/A</v>
      </c>
      <c r="J64" s="113" t="e">
        <f>VLOOKUP($A64,'Inoue-Not_used'!$A:$CD,MATCH("Emax
Gq",'Inoue-Not_used'!$A$1:$CD$1,0),FALSE)</f>
        <v>#N/A</v>
      </c>
      <c r="K64" s="113" t="e">
        <f>VLOOKUP($A64,'Inoue-Not_used'!$A:$DE,MATCH("#SDs
Gq",'Inoue-Not_used'!$A$1:$DE$1,0),FALSE)</f>
        <v>#N/A</v>
      </c>
    </row>
    <row r="65" spans="1:11" ht="18.75" customHeight="1" x14ac:dyDescent="0.2">
      <c r="A65" s="53" t="s">
        <v>129</v>
      </c>
      <c r="B65" s="106">
        <f>VLOOKUP($A65,Martemyanov!$A:$BN,MATCH("Kon
mean
Gq",Martemyanov!$A$1:$BN$1,0),FALSE)</f>
        <v>0</v>
      </c>
      <c r="C65" s="104">
        <f>VLOOKUP($A65,Bouvier!$A:$CB,MATCH("log(Emax
/EC50)
Gq",Bouvier!$A$1:$CB$1,0),FALSE)</f>
        <v>0</v>
      </c>
      <c r="D65" s="81" t="str">
        <f t="shared" si="1"/>
        <v/>
      </c>
      <c r="E65" s="102" t="str">
        <f t="shared" si="4"/>
        <v/>
      </c>
      <c r="F65" s="102" t="e">
        <f t="shared" si="3"/>
        <v>#N/A</v>
      </c>
      <c r="G65" s="114" t="e">
        <f t="array" ref="G65">IF(AND(LEN(F65)&gt;0,LEN(D65:E65)=0),"Iuniq","")</f>
        <v>#N/A</v>
      </c>
      <c r="H65" s="112" t="e">
        <f>VLOOKUP($A65,'Inoue-Not_used'!$A:$AZ,MATCH("log(Emax
/EC50)
Gq",'Inoue-Not_used'!$A$1:$AZ$1,0),FALSE)</f>
        <v>#N/A</v>
      </c>
      <c r="I65" s="113" t="e">
        <f>VLOOKUP($A65,'Inoue-Not_used'!$A:$DE,MATCH("pEC50
Gq",'Inoue-Not_used'!$A$1:$DE$1,0),FALSE)</f>
        <v>#N/A</v>
      </c>
      <c r="J65" s="113" t="e">
        <f>VLOOKUP($A65,'Inoue-Not_used'!$A:$CD,MATCH("Emax
Gq",'Inoue-Not_used'!$A$1:$CD$1,0),FALSE)</f>
        <v>#N/A</v>
      </c>
      <c r="K65" s="113" t="e">
        <f>VLOOKUP($A65,'Inoue-Not_used'!$A:$DE,MATCH("#SDs
Gq",'Inoue-Not_used'!$A$1:$DE$1,0),FALSE)</f>
        <v>#N/A</v>
      </c>
    </row>
    <row r="66" spans="1:11" ht="18.75" customHeight="1" x14ac:dyDescent="0.15">
      <c r="A66" s="99" t="s">
        <v>104</v>
      </c>
      <c r="B66" s="106">
        <f>VLOOKUP($A66,Martemyanov!$A:$BN,MATCH("Kon
mean
Gq",Martemyanov!$A$1:$BN$1,0),FALSE)</f>
        <v>0</v>
      </c>
      <c r="C66" s="104">
        <f>VLOOKUP($A66,Bouvier!$A:$CB,MATCH("log(Emax
/EC50)
Gq",Bouvier!$A$1:$CB$1,0),FALSE)</f>
        <v>0</v>
      </c>
      <c r="D66" s="81" t="str">
        <f t="shared" si="1"/>
        <v/>
      </c>
      <c r="E66" s="102" t="str">
        <f t="shared" si="4"/>
        <v/>
      </c>
      <c r="F66" s="102" t="e">
        <f t="shared" ref="F66:F97" si="5">IF(H66&gt;0,$A66,"")</f>
        <v>#N/A</v>
      </c>
      <c r="G66" s="114" t="e">
        <f t="array" ref="G66">IF(AND(LEN(F66)&gt;0,LEN(D66:E66)=0),"Iuniq","")</f>
        <v>#N/A</v>
      </c>
      <c r="H66" s="112" t="e">
        <f>VLOOKUP($A66,'Inoue-Not_used'!$A:$AZ,MATCH("log(Emax
/EC50)
Gq",'Inoue-Not_used'!$A$1:$AZ$1,0),FALSE)</f>
        <v>#N/A</v>
      </c>
      <c r="I66" s="113" t="e">
        <f>VLOOKUP($A66,'Inoue-Not_used'!$A:$DE,MATCH("pEC50
Gq",'Inoue-Not_used'!$A$1:$DE$1,0),FALSE)</f>
        <v>#N/A</v>
      </c>
      <c r="J66" s="113" t="e">
        <f>VLOOKUP($A66,'Inoue-Not_used'!$A:$CD,MATCH("Emax
Gq",'Inoue-Not_used'!$A$1:$CD$1,0),FALSE)</f>
        <v>#N/A</v>
      </c>
      <c r="K66" s="113" t="e">
        <f>VLOOKUP($A66,'Inoue-Not_used'!$A:$DE,MATCH("#SDs
Gq",'Inoue-Not_used'!$A$1:$DE$1,0),FALSE)</f>
        <v>#N/A</v>
      </c>
    </row>
    <row r="67" spans="1:11" ht="18.75" customHeight="1" x14ac:dyDescent="0.15">
      <c r="A67" s="99" t="s">
        <v>48</v>
      </c>
      <c r="B67" s="106">
        <f>VLOOKUP($A67,Martemyanov!$A:$BN,MATCH("Kon
mean
Gq",Martemyanov!$A$1:$BN$1,0),FALSE)</f>
        <v>0</v>
      </c>
      <c r="C67" s="104">
        <f>VLOOKUP($A67,Bouvier!$A:$CB,MATCH("log(Emax
/EC50)
Gq",Bouvier!$A$1:$CB$1,0),FALSE)</f>
        <v>0</v>
      </c>
      <c r="D67" s="81" t="str">
        <f t="shared" ref="D67:D119" si="6">IF(B67&gt;0,$A67,"")</f>
        <v/>
      </c>
      <c r="E67" s="102" t="str">
        <f t="shared" si="4"/>
        <v/>
      </c>
      <c r="F67" s="102" t="e">
        <f t="shared" si="5"/>
        <v>#N/A</v>
      </c>
      <c r="G67" s="114" t="e">
        <f t="array" ref="G67">IF(AND(LEN(F67)&gt;0,LEN(D67:E67)=0),"Iuniq","")</f>
        <v>#N/A</v>
      </c>
      <c r="H67" s="112" t="e">
        <f>VLOOKUP($A67,'Inoue-Not_used'!$A:$AZ,MATCH("log(Emax
/EC50)
Gq",'Inoue-Not_used'!$A$1:$AZ$1,0),FALSE)</f>
        <v>#N/A</v>
      </c>
      <c r="I67" s="113" t="e">
        <f>VLOOKUP($A67,'Inoue-Not_used'!$A:$DE,MATCH("pEC50
Gq",'Inoue-Not_used'!$A$1:$DE$1,0),FALSE)</f>
        <v>#N/A</v>
      </c>
      <c r="J67" s="113" t="e">
        <f>VLOOKUP($A67,'Inoue-Not_used'!$A:$CD,MATCH("Emax
Gq",'Inoue-Not_used'!$A$1:$CD$1,0),FALSE)</f>
        <v>#N/A</v>
      </c>
      <c r="K67" s="113" t="e">
        <f>VLOOKUP($A67,'Inoue-Not_used'!$A:$DE,MATCH("#SDs
Gq",'Inoue-Not_used'!$A$1:$DE$1,0),FALSE)</f>
        <v>#N/A</v>
      </c>
    </row>
    <row r="68" spans="1:11" ht="18.75" customHeight="1" x14ac:dyDescent="0.2">
      <c r="A68" s="53" t="s">
        <v>123</v>
      </c>
      <c r="B68" s="106">
        <f>VLOOKUP($A68,Martemyanov!$A:$BN,MATCH("Kon
mean
Gq",Martemyanov!$A$1:$BN$1,0),FALSE)</f>
        <v>1.1101000000000001</v>
      </c>
      <c r="C68" s="104" t="e">
        <f>VLOOKUP($A68,Bouvier!$A:$CB,MATCH("log(Emax
/EC50)
Gq",Bouvier!$A$1:$CB$1,0),FALSE)</f>
        <v>#N/A</v>
      </c>
      <c r="D68" s="81" t="str">
        <f t="shared" si="6"/>
        <v>GALR2</v>
      </c>
      <c r="E68" s="102" t="e">
        <f t="shared" ref="E68:E119" si="7">IF(C68&gt;0,$A68,"")</f>
        <v>#N/A</v>
      </c>
      <c r="F68" s="102" t="str">
        <f t="shared" si="5"/>
        <v>GALR2</v>
      </c>
      <c r="G68" s="114" t="e">
        <f t="array" ref="G68">IF(AND(LEN(F68)&gt;0,LEN(D68:E68)=0),"Iuniq","")</f>
        <v>#N/A</v>
      </c>
      <c r="H68" s="112">
        <f>VLOOKUP($A68,'Inoue-Not_used'!$A:$AZ,MATCH("log(Emax
/EC50)
Gq",'Inoue-Not_used'!$A$1:$AZ$1,0),FALSE)</f>
        <v>24.812144760266406</v>
      </c>
      <c r="I68" s="113">
        <f>VLOOKUP($A68,'Inoue-Not_used'!$A:$DE,MATCH("pEC50
Gq",'Inoue-Not_used'!$A$1:$DE$1,0),FALSE)</f>
        <v>8.74</v>
      </c>
      <c r="J68" s="113">
        <f>VLOOKUP($A68,'Inoue-Not_used'!$A:$CD,MATCH("Emax
Gq",'Inoue-Not_used'!$A$1:$CD$1,0),FALSE)</f>
        <v>51.540041067761805</v>
      </c>
      <c r="K68" s="113">
        <f>VLOOKUP($A68,'Inoue-Not_used'!$A:$DE,MATCH("#SDs
Gq",'Inoue-Not_used'!$A$1:$DE$1,0),FALSE)</f>
        <v>5.1646090534979425</v>
      </c>
    </row>
    <row r="69" spans="1:11" ht="18.75" customHeight="1" x14ac:dyDescent="0.2">
      <c r="A69" s="53" t="s">
        <v>124</v>
      </c>
      <c r="B69" s="106">
        <f>VLOOKUP($A69,Martemyanov!$A:$BN,MATCH("Kon
mean
Gq",Martemyanov!$A$1:$BN$1,0),FALSE)</f>
        <v>0</v>
      </c>
      <c r="C69" s="104" t="e">
        <f>VLOOKUP($A69,Bouvier!$A:$CB,MATCH("log(Emax
/EC50)
Gq",Bouvier!$A$1:$CB$1,0),FALSE)</f>
        <v>#N/A</v>
      </c>
      <c r="D69" s="81" t="str">
        <f t="shared" si="6"/>
        <v/>
      </c>
      <c r="E69" s="102" t="e">
        <f t="shared" si="7"/>
        <v>#N/A</v>
      </c>
      <c r="F69" s="102" t="str">
        <f t="shared" si="5"/>
        <v/>
      </c>
      <c r="G69" s="114" t="e">
        <f t="array" ref="G69">IF(AND(LEN(F69)&gt;0,LEN(D69:E69)=0),"Iuniq","")</f>
        <v>#N/A</v>
      </c>
      <c r="H69" s="112">
        <f>VLOOKUP($A69,'Inoue-Not_used'!$A:$AZ,MATCH("log(Emax
/EC50)
Gq",'Inoue-Not_used'!$A$1:$AZ$1,0),FALSE)</f>
        <v>0</v>
      </c>
      <c r="I69" s="113">
        <f>VLOOKUP($A69,'Inoue-Not_used'!$A:$DE,MATCH("pEC50
Gq",'Inoue-Not_used'!$A$1:$DE$1,0),FALSE)</f>
        <v>0</v>
      </c>
      <c r="J69" s="113">
        <f>VLOOKUP($A69,'Inoue-Not_used'!$A:$CD,MATCH("Emax
Gq",'Inoue-Not_used'!$A$1:$CD$1,0),FALSE)</f>
        <v>0</v>
      </c>
      <c r="K69" s="113">
        <f>VLOOKUP($A69,'Inoue-Not_used'!$A:$DE,MATCH("#SDs
Gq",'Inoue-Not_used'!$A$1:$DE$1,0),FALSE)</f>
        <v>0</v>
      </c>
    </row>
    <row r="70" spans="1:11" ht="18.75" customHeight="1" x14ac:dyDescent="0.2">
      <c r="A70" s="53" t="s">
        <v>42</v>
      </c>
      <c r="B70" s="106">
        <f>VLOOKUP($A70,Martemyanov!$A:$BN,MATCH("Kon
mean
Gq",Martemyanov!$A$1:$BN$1,0),FALSE)</f>
        <v>0</v>
      </c>
      <c r="C70" s="104" t="e">
        <f>VLOOKUP($A70,Bouvier!$A:$CB,MATCH("log(Emax
/EC50)
Gq",Bouvier!$A$1:$CB$1,0),FALSE)</f>
        <v>#N/A</v>
      </c>
      <c r="D70" s="81" t="str">
        <f t="shared" si="6"/>
        <v/>
      </c>
      <c r="E70" s="102" t="e">
        <f t="shared" si="7"/>
        <v>#N/A</v>
      </c>
      <c r="F70" s="102" t="str">
        <f t="shared" si="5"/>
        <v/>
      </c>
      <c r="G70" s="114" t="e">
        <f t="array" ref="G70">IF(AND(LEN(F70)&gt;0,LEN(D70:E70)=0),"Iuniq","")</f>
        <v>#N/A</v>
      </c>
      <c r="H70" s="112">
        <f>VLOOKUP($A70,'Inoue-Not_used'!$A:$AZ,MATCH("log(Emax
/EC50)
Gq",'Inoue-Not_used'!$A$1:$AZ$1,0),FALSE)</f>
        <v>0</v>
      </c>
      <c r="I70" s="113">
        <f>VLOOKUP($A70,'Inoue-Not_used'!$A:$DE,MATCH("pEC50
Gq",'Inoue-Not_used'!$A$1:$DE$1,0),FALSE)</f>
        <v>0</v>
      </c>
      <c r="J70" s="113">
        <f>VLOOKUP($A70,'Inoue-Not_used'!$A:$CD,MATCH("Emax
Gq",'Inoue-Not_used'!$A$1:$CD$1,0),FALSE)</f>
        <v>0</v>
      </c>
      <c r="K70" s="113">
        <f>VLOOKUP($A70,'Inoue-Not_used'!$A:$DE,MATCH("#SDs
Gq",'Inoue-Not_used'!$A$1:$DE$1,0),FALSE)</f>
        <v>0</v>
      </c>
    </row>
    <row r="71" spans="1:11" ht="18.75" customHeight="1" x14ac:dyDescent="0.2">
      <c r="A71" s="53" t="s">
        <v>110</v>
      </c>
      <c r="B71" s="106">
        <f>VLOOKUP($A71,Martemyanov!$A:$BN,MATCH("Kon
mean
Gq",Martemyanov!$A$1:$BN$1,0),FALSE)</f>
        <v>0</v>
      </c>
      <c r="C71" s="104" t="e">
        <f>VLOOKUP($A71,Bouvier!$A:$CB,MATCH("log(Emax
/EC50)
Gq",Bouvier!$A$1:$CB$1,0),FALSE)</f>
        <v>#N/A</v>
      </c>
      <c r="D71" s="81" t="str">
        <f t="shared" si="6"/>
        <v/>
      </c>
      <c r="E71" s="102" t="e">
        <f t="shared" si="7"/>
        <v>#N/A</v>
      </c>
      <c r="F71" s="102" t="str">
        <f t="shared" si="5"/>
        <v/>
      </c>
      <c r="G71" s="114" t="e">
        <f t="array" ref="G71">IF(AND(LEN(F71)&gt;0,LEN(D71:E71)=0),"Iuniq","")</f>
        <v>#N/A</v>
      </c>
      <c r="H71" s="112">
        <f>VLOOKUP($A71,'Inoue-Not_used'!$A:$AZ,MATCH("log(Emax
/EC50)
Gq",'Inoue-Not_used'!$A$1:$AZ$1,0),FALSE)</f>
        <v>0</v>
      </c>
      <c r="I71" s="113">
        <f>VLOOKUP($A71,'Inoue-Not_used'!$A:$DE,MATCH("pEC50
Gq",'Inoue-Not_used'!$A$1:$DE$1,0),FALSE)</f>
        <v>0</v>
      </c>
      <c r="J71" s="113">
        <f>VLOOKUP($A71,'Inoue-Not_used'!$A:$CD,MATCH("Emax
Gq",'Inoue-Not_used'!$A$1:$CD$1,0),FALSE)</f>
        <v>0</v>
      </c>
      <c r="K71" s="113">
        <f>VLOOKUP($A71,'Inoue-Not_used'!$A:$DE,MATCH("#SDs
Gq",'Inoue-Not_used'!$A$1:$DE$1,0),FALSE)</f>
        <v>0</v>
      </c>
    </row>
    <row r="72" spans="1:11" ht="18.75" customHeight="1" x14ac:dyDescent="0.2">
      <c r="A72" s="53" t="s">
        <v>113</v>
      </c>
      <c r="B72" s="106">
        <f>VLOOKUP($A72,Martemyanov!$A:$BN,MATCH("Kon
mean
Gq",Martemyanov!$A$1:$BN$1,0),FALSE)</f>
        <v>2.4119999999999999</v>
      </c>
      <c r="C72" s="104" t="e">
        <f>VLOOKUP($A72,Bouvier!$A:$CB,MATCH("log(Emax
/EC50)
Gq",Bouvier!$A$1:$CB$1,0),FALSE)</f>
        <v>#N/A</v>
      </c>
      <c r="D72" s="81" t="str">
        <f t="shared" si="6"/>
        <v>EDNRB</v>
      </c>
      <c r="E72" s="102" t="e">
        <f t="shared" si="7"/>
        <v>#N/A</v>
      </c>
      <c r="F72" s="102" t="str">
        <f t="shared" si="5"/>
        <v>EDNRB</v>
      </c>
      <c r="G72" s="114" t="e">
        <f t="array" ref="G72">IF(AND(LEN(F72)&gt;0,LEN(D72:E72)=0),"Iuniq","")</f>
        <v>#N/A</v>
      </c>
      <c r="H72" s="112">
        <f>VLOOKUP($A72,'Inoue-Not_used'!$A:$AZ,MATCH("log(Emax
/EC50)
Gq",'Inoue-Not_used'!$A$1:$AZ$1,0),FALSE)</f>
        <v>29.485227488102577</v>
      </c>
      <c r="I72" s="113">
        <f>VLOOKUP($A72,'Inoue-Not_used'!$A:$DE,MATCH("pEC50
Gq",'Inoue-Not_used'!$A$1:$DE$1,0),FALSE)</f>
        <v>9.9</v>
      </c>
      <c r="J72" s="113">
        <f>VLOOKUP($A72,'Inoue-Not_used'!$A:$CD,MATCH("Emax
Gq",'Inoue-Not_used'!$A$1:$CD$1,0),FALSE)</f>
        <v>60.985626283367552</v>
      </c>
      <c r="K72" s="113">
        <f>VLOOKUP($A72,'Inoue-Not_used'!$A:$DE,MATCH("#SDs
Gq",'Inoue-Not_used'!$A$1:$DE$1,0),FALSE)</f>
        <v>6.2394957983193278</v>
      </c>
    </row>
    <row r="73" spans="1:11" ht="18.75" customHeight="1" x14ac:dyDescent="0.2">
      <c r="A73" s="53" t="s">
        <v>50</v>
      </c>
      <c r="B73" s="106">
        <f>VLOOKUP($A73,Martemyanov!$A:$BN,MATCH("Kon
mean
Gq",Martemyanov!$A$1:$BN$1,0),FALSE)</f>
        <v>4.5693000000000001</v>
      </c>
      <c r="C73" s="104" t="e">
        <f>VLOOKUP($A73,Bouvier!$A:$CB,MATCH("log(Emax
/EC50)
Gq",Bouvier!$A$1:$CB$1,0),FALSE)</f>
        <v>#N/A</v>
      </c>
      <c r="D73" s="81" t="str">
        <f t="shared" si="6"/>
        <v>GRPR</v>
      </c>
      <c r="E73" s="102" t="e">
        <f t="shared" si="7"/>
        <v>#N/A</v>
      </c>
      <c r="F73" s="102" t="str">
        <f t="shared" si="5"/>
        <v>GRPR</v>
      </c>
      <c r="G73" s="114" t="e">
        <f t="array" ref="G73">IF(AND(LEN(F73)&gt;0,LEN(D73:E73)=0),"Iuniq","")</f>
        <v>#N/A</v>
      </c>
      <c r="H73" s="112">
        <f>VLOOKUP($A73,'Inoue-Not_used'!$A:$AZ,MATCH("log(Emax
/EC50)
Gq",'Inoue-Not_used'!$A$1:$AZ$1,0),FALSE)</f>
        <v>38.094534401697082</v>
      </c>
      <c r="I73" s="113">
        <f>VLOOKUP($A73,'Inoue-Not_used'!$A:$DE,MATCH("pEC50
Gq",'Inoue-Not_used'!$A$1:$DE$1,0),FALSE)</f>
        <v>10.36</v>
      </c>
      <c r="J73" s="113">
        <f>VLOOKUP($A73,'Inoue-Not_used'!$A:$CD,MATCH("Emax
Gq",'Inoue-Not_used'!$A$1:$CD$1,0),FALSE)</f>
        <v>78.439425051334709</v>
      </c>
      <c r="K73" s="113">
        <f>VLOOKUP($A73,'Inoue-Not_used'!$A:$DE,MATCH("#SDs
Gq",'Inoue-Not_used'!$A$1:$DE$1,0),FALSE)</f>
        <v>3.1596360628618694</v>
      </c>
    </row>
    <row r="74" spans="1:11" ht="18.75" customHeight="1" x14ac:dyDescent="0.2">
      <c r="A74" s="53" t="s">
        <v>3118</v>
      </c>
      <c r="B74" s="106">
        <f>VLOOKUP($A74,Martemyanov!$A:$BN,MATCH("Kon
mean
Gq",Martemyanov!$A$1:$BN$1,0),FALSE)</f>
        <v>0.1444</v>
      </c>
      <c r="C74" s="104" t="e">
        <f>VLOOKUP($A74,Bouvier!$A:$CB,MATCH("log(Emax
/EC50)
Gq",Bouvier!$A$1:$CB$1,0),FALSE)</f>
        <v>#N/A</v>
      </c>
      <c r="D74" s="81" t="str">
        <f t="shared" si="6"/>
        <v>BRS3</v>
      </c>
      <c r="E74" s="102" t="e">
        <f t="shared" si="7"/>
        <v>#N/A</v>
      </c>
      <c r="F74" s="102" t="e">
        <f t="shared" si="5"/>
        <v>#N/A</v>
      </c>
      <c r="G74" s="114" t="e">
        <f t="array" ref="G74">IF(AND(LEN(F74)&gt;0,LEN(D74:E74)=0),"Iuniq","")</f>
        <v>#N/A</v>
      </c>
      <c r="H74" s="112" t="e">
        <f>VLOOKUP($A74,'Inoue-Not_used'!$A:$AZ,MATCH("log(Emax
/EC50)
Gq",'Inoue-Not_used'!$A$1:$AZ$1,0),FALSE)</f>
        <v>#N/A</v>
      </c>
      <c r="I74" s="113" t="e">
        <f>VLOOKUP($A74,'Inoue-Not_used'!$A:$DE,MATCH("pEC50
Gq",'Inoue-Not_used'!$A$1:$DE$1,0),FALSE)</f>
        <v>#N/A</v>
      </c>
      <c r="J74" s="113" t="e">
        <f>VLOOKUP($A74,'Inoue-Not_used'!$A:$CD,MATCH("Emax
Gq",'Inoue-Not_used'!$A$1:$CD$1,0),FALSE)</f>
        <v>#N/A</v>
      </c>
      <c r="K74" s="113" t="e">
        <f>VLOOKUP($A74,'Inoue-Not_used'!$A:$DE,MATCH("#SDs
Gq",'Inoue-Not_used'!$A$1:$DE$1,0),FALSE)</f>
        <v>#N/A</v>
      </c>
    </row>
    <row r="75" spans="1:11" ht="18.75" customHeight="1" x14ac:dyDescent="0.2">
      <c r="A75" s="53" t="s">
        <v>162</v>
      </c>
      <c r="B75" s="106">
        <f>VLOOKUP($A75,Martemyanov!$A:$BN,MATCH("Kon
mean
Gq",Martemyanov!$A$1:$BN$1,0),FALSE)</f>
        <v>9.6600000000000005E-2</v>
      </c>
      <c r="C75" s="104" t="e">
        <f>VLOOKUP($A75,Bouvier!$A:$CB,MATCH("log(Emax
/EC50)
Gq",Bouvier!$A$1:$CB$1,0),FALSE)</f>
        <v>#N/A</v>
      </c>
      <c r="D75" s="81" t="str">
        <f t="shared" si="6"/>
        <v>MC5R</v>
      </c>
      <c r="E75" s="102" t="e">
        <f t="shared" si="7"/>
        <v>#N/A</v>
      </c>
      <c r="F75" s="102" t="str">
        <f t="shared" si="5"/>
        <v>MC5R</v>
      </c>
      <c r="G75" s="114" t="e">
        <f t="array" ref="G75">IF(AND(LEN(F75)&gt;0,LEN(D75:E75)=0),"Iuniq","")</f>
        <v>#N/A</v>
      </c>
      <c r="H75" s="112">
        <f>VLOOKUP($A75,'Inoue-Not_used'!$A:$AZ,MATCH("log(Emax
/EC50)
Gq",'Inoue-Not_used'!$A$1:$AZ$1,0),FALSE)</f>
        <v>21.654893719607571</v>
      </c>
      <c r="I75" s="113">
        <f>VLOOKUP($A75,'Inoue-Not_used'!$A:$DE,MATCH("pEC50
Gq",'Inoue-Not_used'!$A$1:$DE$1,0),FALSE)</f>
        <v>5.72</v>
      </c>
      <c r="J75" s="113">
        <f>VLOOKUP($A75,'Inoue-Not_used'!$A:$CD,MATCH("Emax
Gq",'Inoue-Not_used'!$A$1:$CD$1,0),FALSE)</f>
        <v>45.17453798767967</v>
      </c>
      <c r="K75" s="113">
        <f>VLOOKUP($A75,'Inoue-Not_used'!$A:$DE,MATCH("#SDs
Gq",'Inoue-Not_used'!$A$1:$DE$1,0),FALSE)</f>
        <v>3.1383737517831669</v>
      </c>
    </row>
    <row r="76" spans="1:11" ht="18.75" customHeight="1" x14ac:dyDescent="0.2">
      <c r="A76" s="53" t="s">
        <v>109</v>
      </c>
      <c r="B76" s="106">
        <f>VLOOKUP($A76,Martemyanov!$A:$BN,MATCH("Kon
mean
Gq",Martemyanov!$A$1:$BN$1,0),FALSE)</f>
        <v>0</v>
      </c>
      <c r="C76" s="104" t="e">
        <f>VLOOKUP($A76,Bouvier!$A:$CB,MATCH("log(Emax
/EC50)
Gq",Bouvier!$A$1:$CB$1,0),FALSE)</f>
        <v>#N/A</v>
      </c>
      <c r="D76" s="81" t="str">
        <f t="shared" si="6"/>
        <v/>
      </c>
      <c r="E76" s="102" t="e">
        <f t="shared" si="7"/>
        <v>#N/A</v>
      </c>
      <c r="F76" s="102" t="str">
        <f t="shared" si="5"/>
        <v/>
      </c>
      <c r="G76" s="114" t="e">
        <f t="array" ref="G76">IF(AND(LEN(F76)&gt;0,LEN(D76:E76)=0),"Iuniq","")</f>
        <v>#N/A</v>
      </c>
      <c r="H76" s="112">
        <f>VLOOKUP($A76,'Inoue-Not_used'!$A:$AZ,MATCH("log(Emax
/EC50)
Gq",'Inoue-Not_used'!$A$1:$AZ$1,0),FALSE)</f>
        <v>0</v>
      </c>
      <c r="I76" s="113">
        <f>VLOOKUP($A76,'Inoue-Not_used'!$A:$DE,MATCH("pEC50
Gq",'Inoue-Not_used'!$A$1:$DE$1,0),FALSE)</f>
        <v>0</v>
      </c>
      <c r="J76" s="113">
        <f>VLOOKUP($A76,'Inoue-Not_used'!$A:$CD,MATCH("Emax
Gq",'Inoue-Not_used'!$A$1:$CD$1,0),FALSE)</f>
        <v>0</v>
      </c>
      <c r="K76" s="113">
        <f>VLOOKUP($A76,'Inoue-Not_used'!$A:$DE,MATCH("#SDs
Gq",'Inoue-Not_used'!$A$1:$DE$1,0),FALSE)</f>
        <v>0</v>
      </c>
    </row>
    <row r="77" spans="1:11" ht="18.75" customHeight="1" x14ac:dyDescent="0.2">
      <c r="A77" s="53" t="s">
        <v>2925</v>
      </c>
      <c r="B77" s="106">
        <f>VLOOKUP($A77,Martemyanov!$A:$BN,MATCH("Kon
mean
Gq",Martemyanov!$A$1:$BN$1,0),FALSE)</f>
        <v>0.31480000000000002</v>
      </c>
      <c r="C77" s="104" t="e">
        <f>VLOOKUP($A77,Bouvier!$A:$CB,MATCH("log(Emax
/EC50)
Gq",Bouvier!$A$1:$CB$1,0),FALSE)</f>
        <v>#N/A</v>
      </c>
      <c r="D77" s="81" t="str">
        <f t="shared" si="6"/>
        <v>VIPR2</v>
      </c>
      <c r="E77" s="102" t="e">
        <f t="shared" si="7"/>
        <v>#N/A</v>
      </c>
      <c r="F77" s="102" t="e">
        <f t="shared" si="5"/>
        <v>#N/A</v>
      </c>
      <c r="G77" s="114" t="e">
        <f t="array" ref="G77">IF(AND(LEN(F77)&gt;0,LEN(D77:E77)=0),"Iuniq","")</f>
        <v>#N/A</v>
      </c>
      <c r="H77" s="112" t="e">
        <f>VLOOKUP($A77,'Inoue-Not_used'!$A:$AZ,MATCH("log(Emax
/EC50)
Gq",'Inoue-Not_used'!$A$1:$AZ$1,0),FALSE)</f>
        <v>#N/A</v>
      </c>
      <c r="I77" s="113" t="e">
        <f>VLOOKUP($A77,'Inoue-Not_used'!$A:$DE,MATCH("pEC50
Gq",'Inoue-Not_used'!$A$1:$DE$1,0),FALSE)</f>
        <v>#N/A</v>
      </c>
      <c r="J77" s="113" t="e">
        <f>VLOOKUP($A77,'Inoue-Not_used'!$A:$CD,MATCH("Emax
Gq",'Inoue-Not_used'!$A$1:$CD$1,0),FALSE)</f>
        <v>#N/A</v>
      </c>
      <c r="K77" s="113" t="e">
        <f>VLOOKUP($A77,'Inoue-Not_used'!$A:$DE,MATCH("#SDs
Gq",'Inoue-Not_used'!$A$1:$DE$1,0),FALSE)</f>
        <v>#N/A</v>
      </c>
    </row>
    <row r="78" spans="1:11" ht="18.75" customHeight="1" x14ac:dyDescent="0.2">
      <c r="A78" s="53" t="s">
        <v>121</v>
      </c>
      <c r="B78" s="106">
        <f>VLOOKUP($A78,Martemyanov!$A:$BN,MATCH("Kon
mean
Gq",Martemyanov!$A$1:$BN$1,0),FALSE)</f>
        <v>0</v>
      </c>
      <c r="C78" s="104" t="e">
        <f>VLOOKUP($A78,Bouvier!$A:$CB,MATCH("log(Emax
/EC50)
Gq",Bouvier!$A$1:$CB$1,0),FALSE)</f>
        <v>#N/A</v>
      </c>
      <c r="D78" s="81" t="str">
        <f t="shared" si="6"/>
        <v/>
      </c>
      <c r="E78" s="102" t="e">
        <f t="shared" si="7"/>
        <v>#N/A</v>
      </c>
      <c r="F78" s="102" t="str">
        <f t="shared" si="5"/>
        <v>GALR1</v>
      </c>
      <c r="G78" s="114" t="e">
        <f t="array" ref="G78">IF(AND(LEN(F78)&gt;0,LEN(D78:E78)=0),"Iuniq","")</f>
        <v>#N/A</v>
      </c>
      <c r="H78" s="112">
        <f>VLOOKUP($A78,'Inoue-Not_used'!$A:$AZ,MATCH("log(Emax
/EC50)
Gq",'Inoue-Not_used'!$A$1:$AZ$1,0),FALSE)</f>
        <v>19.817822408231994</v>
      </c>
      <c r="I78" s="113">
        <f>VLOOKUP($A78,'Inoue-Not_used'!$A:$DE,MATCH("pEC50
Gq",'Inoue-Not_used'!$A$1:$DE$1,0),FALSE)</f>
        <v>7.27</v>
      </c>
      <c r="J78" s="113">
        <f>VLOOKUP($A78,'Inoue-Not_used'!$A:$CD,MATCH("Emax
Gq",'Inoue-Not_used'!$A$1:$CD$1,0),FALSE)</f>
        <v>41.478439425051334</v>
      </c>
      <c r="K78" s="113">
        <f>VLOOKUP($A78,'Inoue-Not_used'!$A:$DE,MATCH("#SDs
Gq",'Inoue-Not_used'!$A$1:$DE$1,0),FALSE)</f>
        <v>13.466666666666667</v>
      </c>
    </row>
    <row r="79" spans="1:11" ht="18.75" customHeight="1" x14ac:dyDescent="0.2">
      <c r="A79" s="53" t="s">
        <v>2947</v>
      </c>
      <c r="B79" s="106">
        <f>VLOOKUP($A79,Martemyanov!$A:$BN,MATCH("Kon
mean
Gq",Martemyanov!$A$1:$BN$1,0),FALSE)</f>
        <v>0.1411</v>
      </c>
      <c r="C79" s="104" t="e">
        <f>VLOOKUP($A79,Bouvier!$A:$CB,MATCH("log(Emax
/EC50)
Gq",Bouvier!$A$1:$CB$1,0),FALSE)</f>
        <v>#N/A</v>
      </c>
      <c r="D79" s="81" t="str">
        <f t="shared" si="6"/>
        <v>SCTR</v>
      </c>
      <c r="E79" s="102" t="e">
        <f t="shared" si="7"/>
        <v>#N/A</v>
      </c>
      <c r="F79" s="102" t="e">
        <f t="shared" si="5"/>
        <v>#N/A</v>
      </c>
      <c r="G79" s="114" t="e">
        <f t="array" ref="G79">IF(AND(LEN(F79)&gt;0,LEN(D79:E79)=0),"Iuniq","")</f>
        <v>#N/A</v>
      </c>
      <c r="H79" s="112" t="e">
        <f>VLOOKUP($A79,'Inoue-Not_used'!$A:$AZ,MATCH("log(Emax
/EC50)
Gq",'Inoue-Not_used'!$A$1:$AZ$1,0),FALSE)</f>
        <v>#N/A</v>
      </c>
      <c r="I79" s="113" t="e">
        <f>VLOOKUP($A79,'Inoue-Not_used'!$A:$DE,MATCH("pEC50
Gq",'Inoue-Not_used'!$A$1:$DE$1,0),FALSE)</f>
        <v>#N/A</v>
      </c>
      <c r="J79" s="113" t="e">
        <f>VLOOKUP($A79,'Inoue-Not_used'!$A:$CD,MATCH("Emax
Gq",'Inoue-Not_used'!$A$1:$CD$1,0),FALSE)</f>
        <v>#N/A</v>
      </c>
      <c r="K79" s="113" t="e">
        <f>VLOOKUP($A79,'Inoue-Not_used'!$A:$DE,MATCH("#SDs
Gq",'Inoue-Not_used'!$A$1:$DE$1,0),FALSE)</f>
        <v>#N/A</v>
      </c>
    </row>
    <row r="80" spans="1:11" ht="18.75" customHeight="1" x14ac:dyDescent="0.2">
      <c r="A80" s="53" t="s">
        <v>3084</v>
      </c>
      <c r="B80" s="106">
        <f>VLOOKUP($A80,Martemyanov!$A:$BN,MATCH("Kon
mean
Gq",Martemyanov!$A$1:$BN$1,0),FALSE)</f>
        <v>0</v>
      </c>
      <c r="C80" s="104" t="e">
        <f>VLOOKUP($A80,Bouvier!$A:$CB,MATCH("log(Emax
/EC50)
Gq",Bouvier!$A$1:$CB$1,0),FALSE)</f>
        <v>#N/A</v>
      </c>
      <c r="D80" s="81" t="str">
        <f t="shared" si="6"/>
        <v/>
      </c>
      <c r="E80" s="102" t="e">
        <f t="shared" si="7"/>
        <v>#N/A</v>
      </c>
      <c r="F80" s="102" t="e">
        <f t="shared" si="5"/>
        <v>#N/A</v>
      </c>
      <c r="G80" s="114" t="e">
        <f t="array" ref="G80">IF(AND(LEN(F80)&gt;0,LEN(D80:E80)=0),"Iuniq","")</f>
        <v>#N/A</v>
      </c>
      <c r="H80" s="112" t="e">
        <f>VLOOKUP($A80,'Inoue-Not_used'!$A:$AZ,MATCH("log(Emax
/EC50)
Gq",'Inoue-Not_used'!$A$1:$AZ$1,0),FALSE)</f>
        <v>#N/A</v>
      </c>
      <c r="I80" s="113" t="e">
        <f>VLOOKUP($A80,'Inoue-Not_used'!$A:$DE,MATCH("pEC50
Gq",'Inoue-Not_used'!$A$1:$DE$1,0),FALSE)</f>
        <v>#N/A</v>
      </c>
      <c r="J80" s="113" t="e">
        <f>VLOOKUP($A80,'Inoue-Not_used'!$A:$CD,MATCH("Emax
Gq",'Inoue-Not_used'!$A$1:$CD$1,0),FALSE)</f>
        <v>#N/A</v>
      </c>
      <c r="K80" s="113" t="e">
        <f>VLOOKUP($A80,'Inoue-Not_used'!$A:$DE,MATCH("#SDs
Gq",'Inoue-Not_used'!$A$1:$DE$1,0),FALSE)</f>
        <v>#N/A</v>
      </c>
    </row>
    <row r="81" spans="1:11" ht="18.75" customHeight="1" x14ac:dyDescent="0.2">
      <c r="A81" s="53" t="s">
        <v>199</v>
      </c>
      <c r="B81" s="106">
        <f>VLOOKUP($A81,Martemyanov!$A:$BN,MATCH("Kon
mean
Gq",Martemyanov!$A$1:$BN$1,0),FALSE)</f>
        <v>0</v>
      </c>
      <c r="C81" s="104" t="e">
        <f>VLOOKUP($A81,Bouvier!$A:$CB,MATCH("log(Emax
/EC50)
Gq",Bouvier!$A$1:$CB$1,0),FALSE)</f>
        <v>#N/A</v>
      </c>
      <c r="D81" s="81" t="str">
        <f t="shared" si="6"/>
        <v/>
      </c>
      <c r="E81" s="102" t="e">
        <f t="shared" si="7"/>
        <v>#N/A</v>
      </c>
      <c r="F81" s="102" t="str">
        <f t="shared" si="5"/>
        <v>PTH2R</v>
      </c>
      <c r="G81" s="114" t="e">
        <f t="array" ref="G81">IF(AND(LEN(F81)&gt;0,LEN(D81:E81)=0),"Iuniq","")</f>
        <v>#N/A</v>
      </c>
      <c r="H81" s="112">
        <f>VLOOKUP($A81,'Inoue-Not_used'!$A:$AZ,MATCH("log(Emax
/EC50)
Gq",'Inoue-Not_used'!$A$1:$AZ$1,0),FALSE)</f>
        <v>17.977288861794904</v>
      </c>
      <c r="I81" s="113">
        <f>VLOOKUP($A81,'Inoue-Not_used'!$A:$DE,MATCH("pEC50
Gq",'Inoue-Not_used'!$A$1:$DE$1,0),FALSE)</f>
        <v>8.81</v>
      </c>
      <c r="J81" s="113">
        <f>VLOOKUP($A81,'Inoue-Not_used'!$A:$CD,MATCH("Emax
Gq",'Inoue-Not_used'!$A$1:$CD$1,0),FALSE)</f>
        <v>37.782340862422991</v>
      </c>
      <c r="K81" s="113">
        <f>VLOOKUP($A81,'Inoue-Not_used'!$A:$DE,MATCH("#SDs
Gq",'Inoue-Not_used'!$A$1:$DE$1,0),FALSE)</f>
        <v>2.7299703264094952</v>
      </c>
    </row>
    <row r="82" spans="1:11" ht="18.75" customHeight="1" x14ac:dyDescent="0.2">
      <c r="A82" s="53" t="s">
        <v>3081</v>
      </c>
      <c r="B82" s="106">
        <f>VLOOKUP($A82,Martemyanov!$A:$BN,MATCH("Kon
mean
Gq",Martemyanov!$A$1:$BN$1,0),FALSE)</f>
        <v>0</v>
      </c>
      <c r="C82" s="104" t="e">
        <f>VLOOKUP($A82,Bouvier!$A:$CB,MATCH("log(Emax
/EC50)
Gq",Bouvier!$A$1:$CB$1,0),FALSE)</f>
        <v>#N/A</v>
      </c>
      <c r="D82" s="81" t="str">
        <f t="shared" si="6"/>
        <v/>
      </c>
      <c r="E82" s="102" t="e">
        <f t="shared" si="7"/>
        <v>#N/A</v>
      </c>
      <c r="F82" s="102" t="e">
        <f t="shared" si="5"/>
        <v>#N/A</v>
      </c>
      <c r="G82" s="114" t="e">
        <f t="array" ref="G82">IF(AND(LEN(F82)&gt;0,LEN(D82:E82)=0),"Iuniq","")</f>
        <v>#N/A</v>
      </c>
      <c r="H82" s="112" t="e">
        <f>VLOOKUP($A82,'Inoue-Not_used'!$A:$AZ,MATCH("log(Emax
/EC50)
Gq",'Inoue-Not_used'!$A$1:$AZ$1,0),FALSE)</f>
        <v>#N/A</v>
      </c>
      <c r="I82" s="113" t="e">
        <f>VLOOKUP($A82,'Inoue-Not_used'!$A:$DE,MATCH("pEC50
Gq",'Inoue-Not_used'!$A$1:$DE$1,0),FALSE)</f>
        <v>#N/A</v>
      </c>
      <c r="J82" s="113" t="e">
        <f>VLOOKUP($A82,'Inoue-Not_used'!$A:$CD,MATCH("Emax
Gq",'Inoue-Not_used'!$A$1:$CD$1,0),FALSE)</f>
        <v>#N/A</v>
      </c>
      <c r="K82" s="113" t="e">
        <f>VLOOKUP($A82,'Inoue-Not_used'!$A:$DE,MATCH("#SDs
Gq",'Inoue-Not_used'!$A$1:$DE$1,0),FALSE)</f>
        <v>#N/A</v>
      </c>
    </row>
    <row r="83" spans="1:11" ht="18.75" customHeight="1" x14ac:dyDescent="0.2">
      <c r="A83" s="53" t="s">
        <v>2959</v>
      </c>
      <c r="B83" s="106">
        <f>VLOOKUP($A83,Martemyanov!$A:$BN,MATCH("Kon
mean
Gq",Martemyanov!$A$1:$BN$1,0),FALSE)</f>
        <v>0</v>
      </c>
      <c r="C83" s="104" t="e">
        <f>VLOOKUP($A83,Bouvier!$A:$CB,MATCH("log(Emax
/EC50)
Gq",Bouvier!$A$1:$CB$1,0),FALSE)</f>
        <v>#N/A</v>
      </c>
      <c r="D83" s="81" t="str">
        <f t="shared" si="6"/>
        <v/>
      </c>
      <c r="E83" s="102" t="e">
        <f t="shared" si="7"/>
        <v>#N/A</v>
      </c>
      <c r="F83" s="102" t="e">
        <f t="shared" si="5"/>
        <v>#N/A</v>
      </c>
      <c r="G83" s="114" t="e">
        <f t="array" ref="G83">IF(AND(LEN(F83)&gt;0,LEN(D83:E83)=0),"Iuniq","")</f>
        <v>#N/A</v>
      </c>
      <c r="H83" s="112" t="e">
        <f>VLOOKUP($A83,'Inoue-Not_used'!$A:$AZ,MATCH("log(Emax
/EC50)
Gq",'Inoue-Not_used'!$A$1:$AZ$1,0),FALSE)</f>
        <v>#N/A</v>
      </c>
      <c r="I83" s="113" t="e">
        <f>VLOOKUP($A83,'Inoue-Not_used'!$A:$DE,MATCH("pEC50
Gq",'Inoue-Not_used'!$A$1:$DE$1,0),FALSE)</f>
        <v>#N/A</v>
      </c>
      <c r="J83" s="113" t="e">
        <f>VLOOKUP($A83,'Inoue-Not_used'!$A:$CD,MATCH("Emax
Gq",'Inoue-Not_used'!$A$1:$CD$1,0),FALSE)</f>
        <v>#N/A</v>
      </c>
      <c r="K83" s="113" t="e">
        <f>VLOOKUP($A83,'Inoue-Not_used'!$A:$DE,MATCH("#SDs
Gq",'Inoue-Not_used'!$A$1:$DE$1,0),FALSE)</f>
        <v>#N/A</v>
      </c>
    </row>
    <row r="84" spans="1:11" ht="18.75" customHeight="1" x14ac:dyDescent="0.2">
      <c r="A84" s="53" t="s">
        <v>2907</v>
      </c>
      <c r="B84" s="106">
        <f>VLOOKUP($A84,Martemyanov!$A:$BN,MATCH("Kon
mean
Gq",Martemyanov!$A$1:$BN$1,0),FALSE)</f>
        <v>0.6552</v>
      </c>
      <c r="C84" s="104" t="e">
        <f>VLOOKUP($A84,Bouvier!$A:$CB,MATCH("log(Emax
/EC50)
Gq",Bouvier!$A$1:$CB$1,0),FALSE)</f>
        <v>#N/A</v>
      </c>
      <c r="D84" s="81" t="str">
        <f t="shared" si="6"/>
        <v>GRM1</v>
      </c>
      <c r="E84" s="102" t="e">
        <f t="shared" si="7"/>
        <v>#N/A</v>
      </c>
      <c r="F84" s="102" t="e">
        <f t="shared" si="5"/>
        <v>#N/A</v>
      </c>
      <c r="G84" s="114" t="e">
        <f t="array" ref="G84">IF(AND(LEN(F84)&gt;0,LEN(D84:E84)=0),"Iuniq","")</f>
        <v>#N/A</v>
      </c>
      <c r="H84" s="112" t="e">
        <f>VLOOKUP($A84,'Inoue-Not_used'!$A:$AZ,MATCH("log(Emax
/EC50)
Gq",'Inoue-Not_used'!$A$1:$AZ$1,0),FALSE)</f>
        <v>#N/A</v>
      </c>
      <c r="I84" s="113" t="e">
        <f>VLOOKUP($A84,'Inoue-Not_used'!$A:$DE,MATCH("pEC50
Gq",'Inoue-Not_used'!$A$1:$DE$1,0),FALSE)</f>
        <v>#N/A</v>
      </c>
      <c r="J84" s="113" t="e">
        <f>VLOOKUP($A84,'Inoue-Not_used'!$A:$CD,MATCH("Emax
Gq",'Inoue-Not_used'!$A$1:$CD$1,0),FALSE)</f>
        <v>#N/A</v>
      </c>
      <c r="K84" s="113" t="e">
        <f>VLOOKUP($A84,'Inoue-Not_used'!$A:$DE,MATCH("#SDs
Gq",'Inoue-Not_used'!$A$1:$DE$1,0),FALSE)</f>
        <v>#N/A</v>
      </c>
    </row>
    <row r="85" spans="1:11" ht="18.75" customHeight="1" x14ac:dyDescent="0.2">
      <c r="A85" s="53" t="s">
        <v>2895</v>
      </c>
      <c r="B85" s="106">
        <f>VLOOKUP($A85,Martemyanov!$A:$BN,MATCH("Kon
mean
Gq",Martemyanov!$A$1:$BN$1,0),FALSE)</f>
        <v>0</v>
      </c>
      <c r="C85" s="104" t="e">
        <f>VLOOKUP($A85,Bouvier!$A:$CB,MATCH("log(Emax
/EC50)
Gq",Bouvier!$A$1:$CB$1,0),FALSE)</f>
        <v>#N/A</v>
      </c>
      <c r="D85" s="81" t="str">
        <f t="shared" si="6"/>
        <v/>
      </c>
      <c r="E85" s="102" t="e">
        <f t="shared" si="7"/>
        <v>#N/A</v>
      </c>
      <c r="F85" s="102" t="e">
        <f t="shared" si="5"/>
        <v>#N/A</v>
      </c>
      <c r="G85" s="114" t="e">
        <f t="array" ref="G85">IF(AND(LEN(F85)&gt;0,LEN(D85:E85)=0),"Iuniq","")</f>
        <v>#N/A</v>
      </c>
      <c r="H85" s="112" t="e">
        <f>VLOOKUP($A85,'Inoue-Not_used'!$A:$AZ,MATCH("log(Emax
/EC50)
Gq",'Inoue-Not_used'!$A$1:$AZ$1,0),FALSE)</f>
        <v>#N/A</v>
      </c>
      <c r="I85" s="113" t="e">
        <f>VLOOKUP($A85,'Inoue-Not_used'!$A:$DE,MATCH("pEC50
Gq",'Inoue-Not_used'!$A$1:$DE$1,0),FALSE)</f>
        <v>#N/A</v>
      </c>
      <c r="J85" s="113" t="e">
        <f>VLOOKUP($A85,'Inoue-Not_used'!$A:$CD,MATCH("Emax
Gq",'Inoue-Not_used'!$A$1:$CD$1,0),FALSE)</f>
        <v>#N/A</v>
      </c>
      <c r="K85" s="113" t="e">
        <f>VLOOKUP($A85,'Inoue-Not_used'!$A:$DE,MATCH("#SDs
Gq",'Inoue-Not_used'!$A$1:$DE$1,0),FALSE)</f>
        <v>#N/A</v>
      </c>
    </row>
    <row r="86" spans="1:11" ht="18.75" customHeight="1" x14ac:dyDescent="0.2">
      <c r="A86" s="53" t="s">
        <v>2903</v>
      </c>
      <c r="B86" s="106">
        <f>VLOOKUP($A86,Martemyanov!$A:$BN,MATCH("Kon
mean
Gq",Martemyanov!$A$1:$BN$1,0),FALSE)</f>
        <v>0</v>
      </c>
      <c r="C86" s="104" t="e">
        <f>VLOOKUP($A86,Bouvier!$A:$CB,MATCH("log(Emax
/EC50)
Gq",Bouvier!$A$1:$CB$1,0),FALSE)</f>
        <v>#N/A</v>
      </c>
      <c r="D86" s="81" t="str">
        <f t="shared" si="6"/>
        <v/>
      </c>
      <c r="E86" s="102" t="e">
        <f t="shared" si="7"/>
        <v>#N/A</v>
      </c>
      <c r="F86" s="102" t="e">
        <f t="shared" si="5"/>
        <v>#N/A</v>
      </c>
      <c r="G86" s="114" t="e">
        <f t="array" ref="G86">IF(AND(LEN(F86)&gt;0,LEN(D86:E86)=0),"Iuniq","")</f>
        <v>#N/A</v>
      </c>
      <c r="H86" s="112" t="e">
        <f>VLOOKUP($A86,'Inoue-Not_used'!$A:$AZ,MATCH("log(Emax
/EC50)
Gq",'Inoue-Not_used'!$A$1:$AZ$1,0),FALSE)</f>
        <v>#N/A</v>
      </c>
      <c r="I86" s="113" t="e">
        <f>VLOOKUP($A86,'Inoue-Not_used'!$A:$DE,MATCH("pEC50
Gq",'Inoue-Not_used'!$A$1:$DE$1,0),FALSE)</f>
        <v>#N/A</v>
      </c>
      <c r="J86" s="113" t="e">
        <f>VLOOKUP($A86,'Inoue-Not_used'!$A:$CD,MATCH("Emax
Gq",'Inoue-Not_used'!$A$1:$CD$1,0),FALSE)</f>
        <v>#N/A</v>
      </c>
      <c r="K86" s="113" t="e">
        <f>VLOOKUP($A86,'Inoue-Not_used'!$A:$DE,MATCH("#SDs
Gq",'Inoue-Not_used'!$A$1:$DE$1,0),FALSE)</f>
        <v>#N/A</v>
      </c>
    </row>
    <row r="87" spans="1:11" ht="18.75" customHeight="1" x14ac:dyDescent="0.2">
      <c r="A87" s="53" t="s">
        <v>188</v>
      </c>
      <c r="B87" s="106">
        <f>VLOOKUP($A87,Martemyanov!$A:$BN,MATCH("Kon
mean
Gq",Martemyanov!$A$1:$BN$1,0),FALSE)</f>
        <v>0.2165</v>
      </c>
      <c r="C87" s="104" t="e">
        <f>VLOOKUP($A87,Bouvier!$A:$CB,MATCH("log(Emax
/EC50)
Gq",Bouvier!$A$1:$CB$1,0),FALSE)</f>
        <v>#N/A</v>
      </c>
      <c r="D87" s="81" t="str">
        <f t="shared" si="6"/>
        <v>OXGR1</v>
      </c>
      <c r="E87" s="102" t="e">
        <f t="shared" si="7"/>
        <v>#N/A</v>
      </c>
      <c r="F87" s="102" t="str">
        <f t="shared" si="5"/>
        <v>OXGR1</v>
      </c>
      <c r="G87" s="114" t="e">
        <f t="array" ref="G87">IF(AND(LEN(F87)&gt;0,LEN(D87:E87)=0),"Iuniq","")</f>
        <v>#N/A</v>
      </c>
      <c r="H87" s="112">
        <f>VLOOKUP($A87,'Inoue-Not_used'!$A:$AZ,MATCH("log(Emax
/EC50)
Gq",'Inoue-Not_used'!$A$1:$AZ$1,0),FALSE)</f>
        <v>6.5817027585163439</v>
      </c>
      <c r="I87" s="113">
        <f>VLOOKUP($A87,'Inoue-Not_used'!$A:$DE,MATCH("pEC50
Gq",'Inoue-Not_used'!$A$1:$DE$1,0),FALSE)</f>
        <v>5.1100000000000003</v>
      </c>
      <c r="J87" s="113">
        <f>VLOOKUP($A87,'Inoue-Not_used'!$A:$CD,MATCH("Emax
Gq",'Inoue-Not_used'!$A$1:$CD$1,0),FALSE)</f>
        <v>15.195071868583161</v>
      </c>
      <c r="K87" s="113">
        <f>VLOOKUP($A87,'Inoue-Not_used'!$A:$DE,MATCH("#SDs
Gq",'Inoue-Not_used'!$A$1:$DE$1,0),FALSE)</f>
        <v>4.7133757961783438</v>
      </c>
    </row>
    <row r="88" spans="1:11" ht="18.75" customHeight="1" x14ac:dyDescent="0.2">
      <c r="A88" s="53" t="s">
        <v>3276</v>
      </c>
      <c r="B88" s="106">
        <f>VLOOKUP($A88,Martemyanov!$A:$BN,MATCH("Kon
mean
Gq",Martemyanov!$A$1:$BN$1,0),FALSE)</f>
        <v>0</v>
      </c>
      <c r="C88" s="104" t="e">
        <f>VLOOKUP($A88,Bouvier!$A:$CB,MATCH("log(Emax
/EC50)
Gq",Bouvier!$A$1:$CB$1,0),FALSE)</f>
        <v>#N/A</v>
      </c>
      <c r="D88" s="81" t="str">
        <f t="shared" si="6"/>
        <v/>
      </c>
      <c r="E88" s="102" t="e">
        <f t="shared" si="7"/>
        <v>#N/A</v>
      </c>
      <c r="F88" s="102" t="e">
        <f t="shared" si="5"/>
        <v>#N/A</v>
      </c>
      <c r="G88" s="114" t="e">
        <f t="array" ref="G88">IF(AND(LEN(F88)&gt;0,LEN(D88:E88)=0),"Iuniq","")</f>
        <v>#N/A</v>
      </c>
      <c r="H88" s="112" t="e">
        <f>VLOOKUP($A88,'Inoue-Not_used'!$A:$AZ,MATCH("log(Emax
/EC50)
Gq",'Inoue-Not_used'!$A$1:$AZ$1,0),FALSE)</f>
        <v>#N/A</v>
      </c>
      <c r="I88" s="113" t="e">
        <f>VLOOKUP($A88,'Inoue-Not_used'!$A:$DE,MATCH("pEC50
Gq",'Inoue-Not_used'!$A$1:$DE$1,0),FALSE)</f>
        <v>#N/A</v>
      </c>
      <c r="J88" s="113" t="e">
        <f>VLOOKUP($A88,'Inoue-Not_used'!$A:$CD,MATCH("Emax
Gq",'Inoue-Not_used'!$A$1:$CD$1,0),FALSE)</f>
        <v>#N/A</v>
      </c>
      <c r="K88" s="113" t="e">
        <f>VLOOKUP($A88,'Inoue-Not_used'!$A:$DE,MATCH("#SDs
Gq",'Inoue-Not_used'!$A$1:$DE$1,0),FALSE)</f>
        <v>#N/A</v>
      </c>
    </row>
    <row r="89" spans="1:11" ht="18.75" customHeight="1" x14ac:dyDescent="0.2">
      <c r="A89" s="53" t="s">
        <v>138</v>
      </c>
      <c r="B89" s="106">
        <f>VLOOKUP($A89,Martemyanov!$A:$BN,MATCH("Kon
mean
Gq",Martemyanov!$A$1:$BN$1,0),FALSE)</f>
        <v>0</v>
      </c>
      <c r="C89" s="104" t="e">
        <f>VLOOKUP($A89,Bouvier!$A:$CB,MATCH("log(Emax
/EC50)
Gq",Bouvier!$A$1:$CB$1,0),FALSE)</f>
        <v>#N/A</v>
      </c>
      <c r="D89" s="81" t="str">
        <f t="shared" si="6"/>
        <v/>
      </c>
      <c r="E89" s="102" t="e">
        <f t="shared" si="7"/>
        <v>#N/A</v>
      </c>
      <c r="F89" s="102" t="str">
        <f t="shared" si="5"/>
        <v/>
      </c>
      <c r="G89" s="114" t="e">
        <f t="array" ref="G89">IF(AND(LEN(F89)&gt;0,LEN(D89:E89)=0),"Iuniq","")</f>
        <v>#N/A</v>
      </c>
      <c r="H89" s="112">
        <f>VLOOKUP($A89,'Inoue-Not_used'!$A:$AZ,MATCH("log(Emax
/EC50)
Gq",'Inoue-Not_used'!$A$1:$AZ$1,0),FALSE)</f>
        <v>0</v>
      </c>
      <c r="I89" s="113">
        <f>VLOOKUP($A89,'Inoue-Not_used'!$A:$DE,MATCH("pEC50
Gq",'Inoue-Not_used'!$A$1:$DE$1,0),FALSE)</f>
        <v>0</v>
      </c>
      <c r="J89" s="113">
        <f>VLOOKUP($A89,'Inoue-Not_used'!$A:$CD,MATCH("Emax
Gq",'Inoue-Not_used'!$A$1:$CD$1,0),FALSE)</f>
        <v>0</v>
      </c>
      <c r="K89" s="113">
        <f>VLOOKUP($A89,'Inoue-Not_used'!$A:$DE,MATCH("#SDs
Gq",'Inoue-Not_used'!$A$1:$DE$1,0),FALSE)</f>
        <v>0</v>
      </c>
    </row>
    <row r="90" spans="1:11" ht="18.75" customHeight="1" x14ac:dyDescent="0.2">
      <c r="A90" s="53" t="s">
        <v>18</v>
      </c>
      <c r="B90" s="106">
        <f>VLOOKUP($A90,Martemyanov!$A:$BN,MATCH("Kon
mean
Gq",Martemyanov!$A$1:$BN$1,0),FALSE)</f>
        <v>0</v>
      </c>
      <c r="C90" s="104" t="e">
        <f>VLOOKUP($A90,Bouvier!$A:$CB,MATCH("log(Emax
/EC50)
Gq",Bouvier!$A$1:$CB$1,0),FALSE)</f>
        <v>#N/A</v>
      </c>
      <c r="D90" s="81" t="str">
        <f t="shared" si="6"/>
        <v/>
      </c>
      <c r="E90" s="102" t="e">
        <f t="shared" si="7"/>
        <v>#N/A</v>
      </c>
      <c r="F90" s="102" t="str">
        <f t="shared" si="5"/>
        <v/>
      </c>
      <c r="G90" s="114" t="e">
        <f t="array" ref="G90">IF(AND(LEN(F90)&gt;0,LEN(D90:E90)=0),"Iuniq","")</f>
        <v>#N/A</v>
      </c>
      <c r="H90" s="112">
        <f>VLOOKUP($A90,'Inoue-Not_used'!$A:$AZ,MATCH("log(Emax
/EC50)
Gq",'Inoue-Not_used'!$A$1:$AZ$1,0),FALSE)</f>
        <v>0</v>
      </c>
      <c r="I90" s="113">
        <f>VLOOKUP($A90,'Inoue-Not_used'!$A:$DE,MATCH("pEC50
Gq",'Inoue-Not_used'!$A$1:$DE$1,0),FALSE)</f>
        <v>0</v>
      </c>
      <c r="J90" s="113">
        <f>VLOOKUP($A90,'Inoue-Not_used'!$A:$CD,MATCH("Emax
Gq",'Inoue-Not_used'!$A$1:$CD$1,0),FALSE)</f>
        <v>0</v>
      </c>
      <c r="K90" s="113">
        <f>VLOOKUP($A90,'Inoue-Not_used'!$A:$DE,MATCH("#SDs
Gq",'Inoue-Not_used'!$A$1:$DE$1,0),FALSE)</f>
        <v>0</v>
      </c>
    </row>
    <row r="91" spans="1:11" ht="18.75" customHeight="1" x14ac:dyDescent="0.2">
      <c r="A91" s="53" t="s">
        <v>19</v>
      </c>
      <c r="B91" s="106">
        <f>VLOOKUP($A91,Martemyanov!$A:$BN,MATCH("Kon
mean
Gq",Martemyanov!$A$1:$BN$1,0),FALSE)</f>
        <v>0</v>
      </c>
      <c r="C91" s="104" t="e">
        <f>VLOOKUP($A91,Bouvier!$A:$CB,MATCH("log(Emax
/EC50)
Gq",Bouvier!$A$1:$CB$1,0),FALSE)</f>
        <v>#N/A</v>
      </c>
      <c r="D91" s="81" t="str">
        <f t="shared" si="6"/>
        <v/>
      </c>
      <c r="E91" s="102" t="e">
        <f t="shared" si="7"/>
        <v>#N/A</v>
      </c>
      <c r="F91" s="102" t="str">
        <f t="shared" si="5"/>
        <v/>
      </c>
      <c r="G91" s="114" t="e">
        <f t="array" ref="G91">IF(AND(LEN(F91)&gt;0,LEN(D91:E91)=0),"Iuniq","")</f>
        <v>#N/A</v>
      </c>
      <c r="H91" s="112">
        <f>VLOOKUP($A91,'Inoue-Not_used'!$A:$AZ,MATCH("log(Emax
/EC50)
Gq",'Inoue-Not_used'!$A$1:$AZ$1,0),FALSE)</f>
        <v>0</v>
      </c>
      <c r="I91" s="113">
        <f>VLOOKUP($A91,'Inoue-Not_used'!$A:$DE,MATCH("pEC50
Gq",'Inoue-Not_used'!$A$1:$DE$1,0),FALSE)</f>
        <v>0</v>
      </c>
      <c r="J91" s="113">
        <f>VLOOKUP($A91,'Inoue-Not_used'!$A:$CD,MATCH("Emax
Gq",'Inoue-Not_used'!$A$1:$CD$1,0),FALSE)</f>
        <v>0</v>
      </c>
      <c r="K91" s="113">
        <f>VLOOKUP($A91,'Inoue-Not_used'!$A:$DE,MATCH("#SDs
Gq",'Inoue-Not_used'!$A$1:$DE$1,0),FALSE)</f>
        <v>0</v>
      </c>
    </row>
    <row r="92" spans="1:11" ht="18.75" customHeight="1" x14ac:dyDescent="0.2">
      <c r="A92" s="53" t="s">
        <v>23</v>
      </c>
      <c r="B92" s="106">
        <f>VLOOKUP($A92,Martemyanov!$A:$BN,MATCH("Kon
mean
Gq",Martemyanov!$A$1:$BN$1,0),FALSE)</f>
        <v>0</v>
      </c>
      <c r="C92" s="104" t="e">
        <f>VLOOKUP($A92,Bouvier!$A:$CB,MATCH("log(Emax
/EC50)
Gq",Bouvier!$A$1:$CB$1,0),FALSE)</f>
        <v>#N/A</v>
      </c>
      <c r="D92" s="81" t="str">
        <f t="shared" si="6"/>
        <v/>
      </c>
      <c r="E92" s="102" t="e">
        <f t="shared" si="7"/>
        <v>#N/A</v>
      </c>
      <c r="F92" s="102" t="str">
        <f t="shared" si="5"/>
        <v>5HT4R</v>
      </c>
      <c r="G92" s="114" t="e">
        <f t="array" ref="G92">IF(AND(LEN(F92)&gt;0,LEN(D92:E92)=0),"Iuniq","")</f>
        <v>#N/A</v>
      </c>
      <c r="H92" s="112">
        <f>VLOOKUP($A92,'Inoue-Not_used'!$A:$AZ,MATCH("log(Emax
/EC50)
Gq",'Inoue-Not_used'!$A$1:$AZ$1,0),FALSE)</f>
        <v>19.102505650147886</v>
      </c>
      <c r="I92" s="113">
        <f>VLOOKUP($A92,'Inoue-Not_used'!$A:$DE,MATCH("pEC50
Gq",'Inoue-Not_used'!$A$1:$DE$1,0),FALSE)</f>
        <v>7.21</v>
      </c>
      <c r="J92" s="113">
        <f>VLOOKUP($A92,'Inoue-Not_used'!$A:$CD,MATCH("Emax
Gq",'Inoue-Not_used'!$A$1:$CD$1,0),FALSE)</f>
        <v>40.041067761806978</v>
      </c>
      <c r="K92" s="113">
        <f>VLOOKUP($A92,'Inoue-Not_used'!$A:$DE,MATCH("#SDs
Gq",'Inoue-Not_used'!$A$1:$DE$1,0),FALSE)</f>
        <v>12.1875</v>
      </c>
    </row>
    <row r="93" spans="1:11" ht="18.75" customHeight="1" x14ac:dyDescent="0.2">
      <c r="A93" s="53" t="s">
        <v>3998</v>
      </c>
      <c r="B93" s="106">
        <f>VLOOKUP($A93,Martemyanov!$A:$BN,MATCH("Kon
mean
Gq",Martemyanov!$A$1:$BN$1,0),FALSE)</f>
        <v>0</v>
      </c>
      <c r="C93" s="104" t="e">
        <f>VLOOKUP($A93,Bouvier!$A:$CB,MATCH("log(Emax
/EC50)
Gq",Bouvier!$A$1:$CB$1,0),FALSE)</f>
        <v>#N/A</v>
      </c>
      <c r="D93" s="81" t="str">
        <f t="shared" si="6"/>
        <v/>
      </c>
      <c r="E93" s="102" t="e">
        <f t="shared" si="7"/>
        <v>#N/A</v>
      </c>
      <c r="F93" s="102" t="e">
        <f t="shared" si="5"/>
        <v>#N/A</v>
      </c>
      <c r="G93" s="114" t="e">
        <f t="array" ref="G93">IF(AND(LEN(F93)&gt;0,LEN(D93:E93)=0),"Iuniq","")</f>
        <v>#N/A</v>
      </c>
      <c r="H93" s="112" t="e">
        <f>VLOOKUP($A93,'Inoue-Not_used'!$A:$AZ,MATCH("log(Emax
/EC50)
Gq",'Inoue-Not_used'!$A$1:$AZ$1,0),FALSE)</f>
        <v>#N/A</v>
      </c>
      <c r="I93" s="113" t="e">
        <f>VLOOKUP($A93,'Inoue-Not_used'!$A:$DE,MATCH("pEC50
Gq",'Inoue-Not_used'!$A$1:$DE$1,0),FALSE)</f>
        <v>#N/A</v>
      </c>
      <c r="J93" s="113" t="e">
        <f>VLOOKUP($A93,'Inoue-Not_used'!$A:$CD,MATCH("Emax
Gq",'Inoue-Not_used'!$A$1:$CD$1,0),FALSE)</f>
        <v>#N/A</v>
      </c>
      <c r="K93" s="113" t="e">
        <f>VLOOKUP($A93,'Inoue-Not_used'!$A:$DE,MATCH("#SDs
Gq",'Inoue-Not_used'!$A$1:$DE$1,0),FALSE)</f>
        <v>#N/A</v>
      </c>
    </row>
    <row r="94" spans="1:11" ht="18.75" customHeight="1" x14ac:dyDescent="0.2">
      <c r="A94" s="53" t="s">
        <v>24</v>
      </c>
      <c r="B94" s="106">
        <f>VLOOKUP($A94,Martemyanov!$A:$BN,MATCH("Kon
mean
Gq",Martemyanov!$A$1:$BN$1,0),FALSE)</f>
        <v>0</v>
      </c>
      <c r="C94" s="104" t="e">
        <f>VLOOKUP($A94,Bouvier!$A:$CB,MATCH("log(Emax
/EC50)
Gq",Bouvier!$A$1:$CB$1,0),FALSE)</f>
        <v>#N/A</v>
      </c>
      <c r="D94" s="81" t="str">
        <f t="shared" si="6"/>
        <v/>
      </c>
      <c r="E94" s="102" t="e">
        <f t="shared" si="7"/>
        <v>#N/A</v>
      </c>
      <c r="F94" s="102" t="str">
        <f t="shared" si="5"/>
        <v>5HT6R</v>
      </c>
      <c r="G94" s="114" t="e">
        <f t="array" ref="G94">IF(AND(LEN(F94)&gt;0,LEN(D94:E94)=0),"Iuniq","")</f>
        <v>#N/A</v>
      </c>
      <c r="H94" s="112">
        <f>VLOOKUP($A94,'Inoue-Not_used'!$A:$AZ,MATCH("log(Emax
/EC50)
Gq",'Inoue-Not_used'!$A$1:$AZ$1,0),FALSE)</f>
        <v>6.3698035352166356</v>
      </c>
      <c r="I94" s="113">
        <f>VLOOKUP($A94,'Inoue-Not_used'!$A:$DE,MATCH("pEC50
Gq",'Inoue-Not_used'!$A$1:$DE$1,0),FALSE)</f>
        <v>6.77</v>
      </c>
      <c r="J94" s="113">
        <f>VLOOKUP($A94,'Inoue-Not_used'!$A:$CD,MATCH("Emax
Gq",'Inoue-Not_used'!$A$1:$CD$1,0),FALSE)</f>
        <v>14.784394250513346</v>
      </c>
      <c r="K94" s="113">
        <f>VLOOKUP($A94,'Inoue-Not_used'!$A:$DE,MATCH("#SDs
Gq",'Inoue-Not_used'!$A$1:$DE$1,0),FALSE)</f>
        <v>0.7851690294438386</v>
      </c>
    </row>
    <row r="95" spans="1:11" ht="18.75" customHeight="1" x14ac:dyDescent="0.2">
      <c r="A95" s="53" t="s">
        <v>25</v>
      </c>
      <c r="B95" s="106">
        <f>VLOOKUP($A95,Martemyanov!$A:$BN,MATCH("Kon
mean
Gq",Martemyanov!$A$1:$BN$1,0),FALSE)</f>
        <v>0</v>
      </c>
      <c r="C95" s="104" t="e">
        <f>VLOOKUP($A95,Bouvier!$A:$CB,MATCH("log(Emax
/EC50)
Gq",Bouvier!$A$1:$CB$1,0),FALSE)</f>
        <v>#N/A</v>
      </c>
      <c r="D95" s="81" t="str">
        <f t="shared" si="6"/>
        <v/>
      </c>
      <c r="E95" s="102" t="e">
        <f t="shared" si="7"/>
        <v>#N/A</v>
      </c>
      <c r="F95" s="102" t="str">
        <f t="shared" si="5"/>
        <v>5HT7R</v>
      </c>
      <c r="G95" s="114" t="e">
        <f t="array" ref="G95">IF(AND(LEN(F95)&gt;0,LEN(D95:E95)=0),"Iuniq","")</f>
        <v>#N/A</v>
      </c>
      <c r="H95" s="112">
        <f>VLOOKUP($A95,'Inoue-Not_used'!$A:$AZ,MATCH("log(Emax
/EC50)
Gq",'Inoue-Not_used'!$A$1:$AZ$1,0),FALSE)</f>
        <v>11.805892723947602</v>
      </c>
      <c r="I95" s="113">
        <f>VLOOKUP($A95,'Inoue-Not_used'!$A:$DE,MATCH("pEC50
Gq",'Inoue-Not_used'!$A$1:$DE$1,0),FALSE)</f>
        <v>8.74</v>
      </c>
      <c r="J95" s="113">
        <f>VLOOKUP($A95,'Inoue-Not_used'!$A:$CD,MATCH("Emax
Gq",'Inoue-Not_used'!$A$1:$CD$1,0),FALSE)</f>
        <v>25.46201232032854</v>
      </c>
      <c r="K95" s="113">
        <f>VLOOKUP($A95,'Inoue-Not_used'!$A:$DE,MATCH("#SDs
Gq",'Inoue-Not_used'!$A$1:$DE$1,0),FALSE)</f>
        <v>2.3352165725047085</v>
      </c>
    </row>
    <row r="96" spans="1:11" ht="18.75" customHeight="1" x14ac:dyDescent="0.2">
      <c r="A96" s="53"/>
      <c r="B96" s="106" t="e">
        <f>VLOOKUP($A96,Martemyanov!$A:$BN,MATCH("Kon
mean
Gq",Martemyanov!$A$1:$BN$1,0),FALSE)</f>
        <v>#N/A</v>
      </c>
      <c r="C96" s="104" t="e">
        <f>VLOOKUP($A96,Bouvier!$A:$CB,MATCH("log(Emax
/EC50)
Gq",Bouvier!$A$1:$CB$1,0),FALSE)</f>
        <v>#N/A</v>
      </c>
      <c r="D96" s="81" t="e">
        <f t="shared" si="6"/>
        <v>#N/A</v>
      </c>
      <c r="E96" s="102" t="e">
        <f t="shared" si="7"/>
        <v>#N/A</v>
      </c>
      <c r="F96" s="102" t="e">
        <f t="shared" si="5"/>
        <v>#N/A</v>
      </c>
      <c r="G96" s="114" t="e">
        <f t="array" ref="G96">IF(AND(LEN(F96)&gt;0,LEN(D96:E96)=0),"Iuniq","")</f>
        <v>#N/A</v>
      </c>
      <c r="H96" s="112" t="e">
        <f>VLOOKUP($A96,'Inoue-Not_used'!$A:$AZ,MATCH("log(Emax
/EC50)
Gq",'Inoue-Not_used'!$A$1:$AZ$1,0),FALSE)</f>
        <v>#N/A</v>
      </c>
      <c r="I96" s="113" t="e">
        <f>VLOOKUP($A96,'Inoue-Not_used'!$A:$DE,MATCH("pEC50
Gq",'Inoue-Not_used'!$A$1:$DE$1,0),FALSE)</f>
        <v>#N/A</v>
      </c>
      <c r="J96" s="113" t="e">
        <f>VLOOKUP($A96,'Inoue-Not_used'!$A:$CD,MATCH("Emax
Gq",'Inoue-Not_used'!$A$1:$CD$1,0),FALSE)</f>
        <v>#N/A</v>
      </c>
      <c r="K96" s="113" t="e">
        <f>VLOOKUP($A96,'Inoue-Not_used'!$A:$DE,MATCH("#SDs
Gq",'Inoue-Not_used'!$A$1:$DE$1,0),FALSE)</f>
        <v>#N/A</v>
      </c>
    </row>
    <row r="97" spans="1:11" ht="18.75" customHeight="1" x14ac:dyDescent="0.15">
      <c r="A97" s="99" t="s">
        <v>30</v>
      </c>
      <c r="B97" s="106">
        <f>VLOOKUP($A97,Martemyanov!$A:$BN,MATCH("Kon
mean
Gq",Martemyanov!$A$1:$BN$1,0),FALSE)</f>
        <v>2.8138999999999998</v>
      </c>
      <c r="C97" s="104" t="e">
        <f>VLOOKUP($A97,Bouvier!$A:$CB,MATCH("log(Emax
/EC50)
Gq",Bouvier!$A$1:$CB$1,0),FALSE)</f>
        <v>#N/A</v>
      </c>
      <c r="D97" s="81" t="str">
        <f t="shared" si="6"/>
        <v>ACM5</v>
      </c>
      <c r="E97" s="102" t="e">
        <f t="shared" si="7"/>
        <v>#N/A</v>
      </c>
      <c r="F97" s="102" t="str">
        <f t="shared" si="5"/>
        <v>ACM5</v>
      </c>
      <c r="G97" s="114" t="e">
        <f t="array" ref="G97">IF(AND(LEN(F97)&gt;0,LEN(D97:E97)=0),"Iuniq","")</f>
        <v>#N/A</v>
      </c>
      <c r="H97" s="112">
        <f>VLOOKUP($A97,'Inoue-Not_used'!$A:$AZ,MATCH("log(Emax
/EC50)
Gq",'Inoue-Not_used'!$A$1:$AZ$1,0),FALSE)</f>
        <v>27.658075242058963</v>
      </c>
      <c r="I97" s="113">
        <f>VLOOKUP($A97,'Inoue-Not_used'!$A:$DE,MATCH("pEC50
Gq",'Inoue-Not_used'!$A$1:$DE$1,0),FALSE)</f>
        <v>8.68</v>
      </c>
      <c r="J97" s="113">
        <f>VLOOKUP($A97,'Inoue-Not_used'!$A:$CD,MATCH("Emax
Gq",'Inoue-Not_used'!$A$1:$CD$1,0),FALSE)</f>
        <v>57.289527720739216</v>
      </c>
      <c r="K97" s="113">
        <f>VLOOKUP($A97,'Inoue-Not_used'!$A:$DE,MATCH("#SDs
Gq",'Inoue-Not_used'!$A$1:$DE$1,0),FALSE)</f>
        <v>5.2345215759849903</v>
      </c>
    </row>
    <row r="98" spans="1:11" ht="18.75" customHeight="1" x14ac:dyDescent="0.15">
      <c r="A98" s="99" t="s">
        <v>35</v>
      </c>
      <c r="B98" s="106">
        <f>VLOOKUP($A98,Martemyanov!$A:$BN,MATCH("Kon
mean
Gq",Martemyanov!$A$1:$BN$1,0),FALSE)</f>
        <v>0.4405</v>
      </c>
      <c r="C98" s="104" t="e">
        <f>VLOOKUP($A98,Bouvier!$A:$CB,MATCH("log(Emax
/EC50)
Gq",Bouvier!$A$1:$CB$1,0),FALSE)</f>
        <v>#N/A</v>
      </c>
      <c r="D98" s="81" t="str">
        <f t="shared" si="6"/>
        <v>ADA1B</v>
      </c>
      <c r="E98" s="102" t="e">
        <f t="shared" si="7"/>
        <v>#N/A</v>
      </c>
      <c r="F98" s="102" t="str">
        <f t="shared" ref="F98:F119" si="8">IF(H98&gt;0,$A98,"")</f>
        <v>ADA1B</v>
      </c>
      <c r="G98" s="114" t="e">
        <f t="array" ref="G98">IF(AND(LEN(F98)&gt;0,LEN(D98:E98)=0),"Iuniq","")</f>
        <v>#N/A</v>
      </c>
      <c r="H98" s="112">
        <f>VLOOKUP($A98,'Inoue-Not_used'!$A:$AZ,MATCH("log(Emax
/EC50)
Gq",'Inoue-Not_used'!$A$1:$AZ$1,0),FALSE)</f>
        <v>40.824194346792709</v>
      </c>
      <c r="I98" s="113">
        <f>VLOOKUP($A98,'Inoue-Not_used'!$A:$DE,MATCH("pEC50
Gq",'Inoue-Not_used'!$A$1:$DE$1,0),FALSE)</f>
        <v>7.46</v>
      </c>
      <c r="J98" s="113">
        <f>VLOOKUP($A98,'Inoue-Not_used'!$A:$CD,MATCH("Emax
Gq",'Inoue-Not_used'!$A$1:$CD$1,0),FALSE)</f>
        <v>83.983572895277206</v>
      </c>
      <c r="K98" s="113">
        <f>VLOOKUP($A98,'Inoue-Not_used'!$A:$DE,MATCH("#SDs
Gq",'Inoue-Not_used'!$A$1:$DE$1,0),FALSE)</f>
        <v>4.4945054945054945</v>
      </c>
    </row>
    <row r="99" spans="1:11" ht="18.75" customHeight="1" x14ac:dyDescent="0.15">
      <c r="A99" s="99" t="s">
        <v>36</v>
      </c>
      <c r="B99" s="106">
        <f>VLOOKUP($A99,Martemyanov!$A:$BN,MATCH("Kon
mean
Gq",Martemyanov!$A$1:$BN$1,0),FALSE)</f>
        <v>0.20519999999999999</v>
      </c>
      <c r="C99" s="104" t="e">
        <f>VLOOKUP($A99,Bouvier!$A:$CB,MATCH("log(Emax
/EC50)
Gq",Bouvier!$A$1:$CB$1,0),FALSE)</f>
        <v>#N/A</v>
      </c>
      <c r="D99" s="81" t="str">
        <f t="shared" si="6"/>
        <v>ADA1D</v>
      </c>
      <c r="E99" s="102" t="e">
        <f t="shared" si="7"/>
        <v>#N/A</v>
      </c>
      <c r="F99" s="102" t="str">
        <f t="shared" si="8"/>
        <v>ADA1D</v>
      </c>
      <c r="G99" s="114" t="e">
        <f t="array" ref="G99">IF(AND(LEN(F99)&gt;0,LEN(D99:E99)=0),"Iuniq","")</f>
        <v>#N/A</v>
      </c>
      <c r="H99" s="112">
        <f>VLOOKUP($A99,'Inoue-Not_used'!$A:$AZ,MATCH("log(Emax
/EC50)
Gq",'Inoue-Not_used'!$A$1:$AZ$1,0),FALSE)</f>
        <v>14.385657307197643</v>
      </c>
      <c r="I99" s="113">
        <f>VLOOKUP($A99,'Inoue-Not_used'!$A:$DE,MATCH("pEC50
Gq",'Inoue-Not_used'!$A$1:$DE$1,0),FALSE)</f>
        <v>6.94</v>
      </c>
      <c r="J99" s="113">
        <f>VLOOKUP($A99,'Inoue-Not_used'!$A:$CD,MATCH("Emax
Gq",'Inoue-Not_used'!$A$1:$CD$1,0),FALSE)</f>
        <v>30.595482546201229</v>
      </c>
      <c r="K99" s="113">
        <f>VLOOKUP($A99,'Inoue-Not_used'!$A:$DE,MATCH("#SDs
Gq",'Inoue-Not_used'!$A$1:$DE$1,0),FALSE)</f>
        <v>3.1236897274633129</v>
      </c>
    </row>
    <row r="100" spans="1:11" ht="18.75" customHeight="1" x14ac:dyDescent="0.15">
      <c r="A100" s="99" t="s">
        <v>229</v>
      </c>
      <c r="B100" s="106">
        <f>VLOOKUP($A100,Martemyanov!$A:$BN,MATCH("Kon
mean
Gq",Martemyanov!$A$1:$BN$1,0),FALSE)</f>
        <v>0.64039999999999997</v>
      </c>
      <c r="C100" s="104" t="e">
        <f>VLOOKUP($A100,Bouvier!$A:$CB,MATCH("log(Emax
/EC50)
Gq",Bouvier!$A$1:$CB$1,0),FALSE)</f>
        <v>#N/A</v>
      </c>
      <c r="D100" s="81" t="str">
        <f t="shared" si="6"/>
        <v>V1BR</v>
      </c>
      <c r="E100" s="102" t="e">
        <f t="shared" si="7"/>
        <v>#N/A</v>
      </c>
      <c r="F100" s="102" t="str">
        <f t="shared" si="8"/>
        <v>V1BR</v>
      </c>
      <c r="G100" s="114" t="e">
        <f t="array" ref="G100">IF(AND(LEN(F100)&gt;0,LEN(D100:E100)=0),"Iuniq","")</f>
        <v>#N/A</v>
      </c>
      <c r="H100" s="112">
        <f>VLOOKUP($A100,'Inoue-Not_used'!$A:$AZ,MATCH("log(Emax
/EC50)
Gq",'Inoue-Not_used'!$A$1:$AZ$1,0),FALSE)</f>
        <v>41.026312860661434</v>
      </c>
      <c r="I100" s="113">
        <f>VLOOKUP($A100,'Inoue-Not_used'!$A:$DE,MATCH("pEC50
Gq",'Inoue-Not_used'!$A$1:$DE$1,0),FALSE)</f>
        <v>9.8800000000000008</v>
      </c>
      <c r="J100" s="113">
        <f>VLOOKUP($A100,'Inoue-Not_used'!$A:$CD,MATCH("Emax
Gq",'Inoue-Not_used'!$A$1:$CD$1,0),FALSE)</f>
        <v>84.394250513347018</v>
      </c>
      <c r="K100" s="113">
        <f>VLOOKUP($A100,'Inoue-Not_used'!$A:$DE,MATCH("#SDs
Gq",'Inoue-Not_used'!$A$1:$DE$1,0),FALSE)</f>
        <v>6.3425925925925926</v>
      </c>
    </row>
    <row r="101" spans="1:11" ht="18.75" customHeight="1" x14ac:dyDescent="0.15">
      <c r="A101" s="99" t="s">
        <v>163</v>
      </c>
      <c r="B101" s="106">
        <f>VLOOKUP($A101,Martemyanov!$A:$BN,MATCH("Kon
mean
Gq",Martemyanov!$A$1:$BN$1,0),FALSE)</f>
        <v>0</v>
      </c>
      <c r="C101" s="104" t="e">
        <f>VLOOKUP($A101,Bouvier!$A:$CB,MATCH("log(Emax
/EC50)
Gq",Bouvier!$A$1:$CB$1,0),FALSE)</f>
        <v>#N/A</v>
      </c>
      <c r="D101" s="81" t="str">
        <f t="shared" si="6"/>
        <v/>
      </c>
      <c r="E101" s="102" t="e">
        <f t="shared" si="7"/>
        <v>#N/A</v>
      </c>
      <c r="F101" s="102" t="str">
        <f t="shared" si="8"/>
        <v>MSHR</v>
      </c>
      <c r="G101" s="114" t="e">
        <f t="array" ref="G101">IF(AND(LEN(F101)&gt;0,LEN(D101:E101)=0),"Iuniq","")</f>
        <v>#N/A</v>
      </c>
      <c r="H101" s="112">
        <f>VLOOKUP($A101,'Inoue-Not_used'!$A:$AZ,MATCH("log(Emax
/EC50)
Gq",'Inoue-Not_used'!$A$1:$AZ$1,0),FALSE)</f>
        <v>6.1575690787996225</v>
      </c>
      <c r="I101" s="113">
        <f>VLOOKUP($A101,'Inoue-Not_used'!$A:$DE,MATCH("pEC50
Gq",'Inoue-Not_used'!$A$1:$DE$1,0),FALSE)</f>
        <v>7.93</v>
      </c>
      <c r="J101" s="113">
        <f>VLOOKUP($A101,'Inoue-Not_used'!$A:$CD,MATCH("Emax
Gq",'Inoue-Not_used'!$A$1:$CD$1,0),FALSE)</f>
        <v>14.37371663244353</v>
      </c>
      <c r="K101" s="113">
        <f>VLOOKUP($A101,'Inoue-Not_used'!$A:$DE,MATCH("#SDs
Gq",'Inoue-Not_used'!$A$1:$DE$1,0),FALSE)</f>
        <v>1.0130246020260492</v>
      </c>
    </row>
    <row r="102" spans="1:11" ht="18.75" customHeight="1" x14ac:dyDescent="0.15">
      <c r="A102" s="99" t="s">
        <v>222</v>
      </c>
      <c r="B102" s="106">
        <f>VLOOKUP($A102,Martemyanov!$A:$BN,MATCH("Kon
mean
Gq",Martemyanov!$A$1:$BN$1,0),FALSE)</f>
        <v>4.2347999999999999</v>
      </c>
      <c r="C102" s="104" t="e">
        <f>VLOOKUP($A102,Bouvier!$A:$CB,MATCH("log(Emax
/EC50)
Gq",Bouvier!$A$1:$CB$1,0),FALSE)</f>
        <v>#N/A</v>
      </c>
      <c r="D102" s="81" t="str">
        <f t="shared" si="6"/>
        <v>NK1R</v>
      </c>
      <c r="E102" s="102" t="e">
        <f t="shared" si="7"/>
        <v>#N/A</v>
      </c>
      <c r="F102" s="102" t="str">
        <f t="shared" si="8"/>
        <v>NK1R</v>
      </c>
      <c r="G102" s="114" t="e">
        <f t="array" ref="G102">IF(AND(LEN(F102)&gt;0,LEN(D102:E102)=0),"Iuniq","")</f>
        <v>#N/A</v>
      </c>
      <c r="H102" s="112">
        <f>VLOOKUP($A102,'Inoue-Not_used'!$A:$AZ,MATCH("log(Emax
/EC50)
Gq",'Inoue-Not_used'!$A$1:$AZ$1,0),FALSE)</f>
        <v>39.813443934472112</v>
      </c>
      <c r="I102" s="113">
        <f>VLOOKUP($A102,'Inoue-Not_used'!$A:$DE,MATCH("pEC50
Gq",'Inoue-Not_used'!$A$1:$DE$1,0),FALSE)</f>
        <v>9.89</v>
      </c>
      <c r="J102" s="113">
        <f>VLOOKUP($A102,'Inoue-Not_used'!$A:$CD,MATCH("Emax
Gq",'Inoue-Not_used'!$A$1:$CD$1,0),FALSE)</f>
        <v>81.930184804928132</v>
      </c>
      <c r="K102" s="113">
        <f>VLOOKUP($A102,'Inoue-Not_used'!$A:$DE,MATCH("#SDs
Gq",'Inoue-Not_used'!$A$1:$DE$1,0),FALSE)</f>
        <v>5.8936484490398824</v>
      </c>
    </row>
    <row r="103" spans="1:11" ht="18.75" customHeight="1" x14ac:dyDescent="0.15">
      <c r="A103" s="99" t="s">
        <v>223</v>
      </c>
      <c r="B103" s="106">
        <f>VLOOKUP($A103,Martemyanov!$A:$BN,MATCH("Kon
mean
Gq",Martemyanov!$A$1:$BN$1,0),FALSE)</f>
        <v>4.6421000000000001</v>
      </c>
      <c r="C103" s="104" t="e">
        <f>VLOOKUP($A103,Bouvier!$A:$CB,MATCH("log(Emax
/EC50)
Gq",Bouvier!$A$1:$CB$1,0),FALSE)</f>
        <v>#N/A</v>
      </c>
      <c r="D103" s="81" t="str">
        <f t="shared" si="6"/>
        <v>NK2R</v>
      </c>
      <c r="E103" s="102" t="e">
        <f t="shared" si="7"/>
        <v>#N/A</v>
      </c>
      <c r="F103" s="102" t="str">
        <f t="shared" si="8"/>
        <v>NK2R</v>
      </c>
      <c r="G103" s="114" t="e">
        <f t="array" ref="G103">IF(AND(LEN(F103)&gt;0,LEN(D103:E103)=0),"Iuniq","")</f>
        <v>#N/A</v>
      </c>
      <c r="H103" s="112">
        <f>VLOOKUP($A103,'Inoue-Not_used'!$A:$AZ,MATCH("log(Emax
/EC50)
Gq",'Inoue-Not_used'!$A$1:$AZ$1,0),FALSE)</f>
        <v>32.121673561116474</v>
      </c>
      <c r="I103" s="113">
        <f>VLOOKUP($A103,'Inoue-Not_used'!$A:$DE,MATCH("pEC50
Gq",'Inoue-Not_used'!$A$1:$DE$1,0),FALSE)</f>
        <v>10</v>
      </c>
      <c r="J103" s="113">
        <f>VLOOKUP($A103,'Inoue-Not_used'!$A:$CD,MATCH("Emax
Gq",'Inoue-Not_used'!$A$1:$CD$1,0),FALSE)</f>
        <v>66.324435318275135</v>
      </c>
      <c r="K103" s="113">
        <f>VLOOKUP($A103,'Inoue-Not_used'!$A:$DE,MATCH("#SDs
Gq",'Inoue-Not_used'!$A$1:$DE$1,0),FALSE)</f>
        <v>4.6676300578034677</v>
      </c>
    </row>
    <row r="104" spans="1:11" ht="18.75" customHeight="1" x14ac:dyDescent="0.15">
      <c r="A104" s="99" t="s">
        <v>224</v>
      </c>
      <c r="B104" s="106">
        <f>VLOOKUP($A104,Martemyanov!$A:$BN,MATCH("Kon
mean
Gq",Martemyanov!$A$1:$BN$1,0),FALSE)</f>
        <v>2.867</v>
      </c>
      <c r="C104" s="104" t="e">
        <f>VLOOKUP($A104,Bouvier!$A:$CB,MATCH("log(Emax
/EC50)
Gq",Bouvier!$A$1:$CB$1,0),FALSE)</f>
        <v>#N/A</v>
      </c>
      <c r="D104" s="81" t="str">
        <f t="shared" si="6"/>
        <v>NK3R</v>
      </c>
      <c r="E104" s="102" t="e">
        <f t="shared" si="7"/>
        <v>#N/A</v>
      </c>
      <c r="F104" s="102" t="str">
        <f t="shared" si="8"/>
        <v>NK3R</v>
      </c>
      <c r="G104" s="114" t="e">
        <f t="array" ref="G104">IF(AND(LEN(F104)&gt;0,LEN(D104:E104)=0),"Iuniq","")</f>
        <v>#N/A</v>
      </c>
      <c r="H104" s="112">
        <f>VLOOKUP($A104,'Inoue-Not_used'!$A:$AZ,MATCH("log(Emax
/EC50)
Gq",'Inoue-Not_used'!$A$1:$AZ$1,0),FALSE)</f>
        <v>35.565139254897566</v>
      </c>
      <c r="I104" s="113">
        <f>VLOOKUP($A104,'Inoue-Not_used'!$A:$DE,MATCH("pEC50
Gq",'Inoue-Not_used'!$A$1:$DE$1,0),FALSE)</f>
        <v>8.6</v>
      </c>
      <c r="J104" s="113">
        <f>VLOOKUP($A104,'Inoue-Not_used'!$A:$CD,MATCH("Emax
Gq",'Inoue-Not_used'!$A$1:$CD$1,0),FALSE)</f>
        <v>73.305954825462024</v>
      </c>
      <c r="K104" s="113">
        <f>VLOOKUP($A104,'Inoue-Not_used'!$A:$DE,MATCH("#SDs
Gq",'Inoue-Not_used'!$A$1:$DE$1,0),FALSE)</f>
        <v>3.7460650577124874</v>
      </c>
    </row>
    <row r="105" spans="1:11" ht="18.75" customHeight="1" x14ac:dyDescent="0.2">
      <c r="A105" s="53" t="s">
        <v>179</v>
      </c>
      <c r="B105" s="106">
        <f>VLOOKUP($A105,Martemyanov!$A:$BN,MATCH("Kon
mean
Gq",Martemyanov!$A$1:$BN$1,0),FALSE)</f>
        <v>4.1551999999999998</v>
      </c>
      <c r="C105" s="104" t="e">
        <f>VLOOKUP($A105,Bouvier!$A:$CB,MATCH("log(Emax
/EC50)
Gq",Bouvier!$A$1:$CB$1,0),FALSE)</f>
        <v>#N/A</v>
      </c>
      <c r="D105" s="81" t="str">
        <f t="shared" si="6"/>
        <v>NTR1</v>
      </c>
      <c r="E105" s="102" t="e">
        <f t="shared" si="7"/>
        <v>#N/A</v>
      </c>
      <c r="F105" s="102" t="str">
        <f t="shared" si="8"/>
        <v>NTR1</v>
      </c>
      <c r="G105" s="114" t="e">
        <f t="array" ref="G105">IF(AND(LEN(F105)&gt;0,LEN(D105:E105)=0),"Iuniq","")</f>
        <v>#N/A</v>
      </c>
      <c r="H105" s="112">
        <f>VLOOKUP($A105,'Inoue-Not_used'!$A:$AZ,MATCH("log(Emax
/EC50)
Gq",'Inoue-Not_used'!$A$1:$AZ$1,0),FALSE)</f>
        <v>37.285342640985846</v>
      </c>
      <c r="I105" s="113">
        <f>VLOOKUP($A105,'Inoue-Not_used'!$A:$DE,MATCH("pEC50
Gq",'Inoue-Not_used'!$A$1:$DE$1,0),FALSE)</f>
        <v>9.7200000000000006</v>
      </c>
      <c r="J105" s="113">
        <f>VLOOKUP($A105,'Inoue-Not_used'!$A:$CD,MATCH("Emax
Gq",'Inoue-Not_used'!$A$1:$CD$1,0),FALSE)</f>
        <v>76.796714579055433</v>
      </c>
      <c r="K105" s="113">
        <f>VLOOKUP($A105,'Inoue-Not_used'!$A:$DE,MATCH("#SDs
Gq",'Inoue-Not_used'!$A$1:$DE$1,0),FALSE)</f>
        <v>6.1111111111111107</v>
      </c>
    </row>
    <row r="106" spans="1:11" ht="18.75" customHeight="1" x14ac:dyDescent="0.15">
      <c r="A106" s="99" t="s">
        <v>186</v>
      </c>
      <c r="B106" s="106">
        <f>VLOOKUP($A106,Martemyanov!$A:$BN,MATCH("Kon
mean
Gq",Martemyanov!$A$1:$BN$1,0),FALSE)</f>
        <v>0.73150000000000004</v>
      </c>
      <c r="C106" s="104" t="e">
        <f>VLOOKUP($A106,Bouvier!$A:$CB,MATCH("log(Emax
/EC50)
Gq",Bouvier!$A$1:$CB$1,0),FALSE)</f>
        <v>#N/A</v>
      </c>
      <c r="D106" s="81" t="str">
        <f t="shared" si="6"/>
        <v>OX1R</v>
      </c>
      <c r="E106" s="102" t="e">
        <f t="shared" si="7"/>
        <v>#N/A</v>
      </c>
      <c r="F106" s="102" t="str">
        <f t="shared" si="8"/>
        <v>OX1R</v>
      </c>
      <c r="G106" s="114" t="e">
        <f t="array" ref="G106">IF(AND(LEN(F106)&gt;0,LEN(D106:E106)=0),"Iuniq","")</f>
        <v>#N/A</v>
      </c>
      <c r="H106" s="112">
        <f>VLOOKUP($A106,'Inoue-Not_used'!$A:$AZ,MATCH("log(Emax
/EC50)
Gq",'Inoue-Not_used'!$A$1:$AZ$1,0),FALSE)</f>
        <v>35.160245744173189</v>
      </c>
      <c r="I106" s="113">
        <f>VLOOKUP($A106,'Inoue-Not_used'!$A:$DE,MATCH("pEC50
Gq",'Inoue-Not_used'!$A$1:$DE$1,0),FALSE)</f>
        <v>9.33</v>
      </c>
      <c r="J106" s="113">
        <f>VLOOKUP($A106,'Inoue-Not_used'!$A:$CD,MATCH("Emax
Gq",'Inoue-Not_used'!$A$1:$CD$1,0),FALSE)</f>
        <v>72.484599589322372</v>
      </c>
      <c r="K106" s="113">
        <f>VLOOKUP($A106,'Inoue-Not_used'!$A:$DE,MATCH("#SDs
Gq",'Inoue-Not_used'!$A$1:$DE$1,0),FALSE)</f>
        <v>5.014204545454545</v>
      </c>
    </row>
    <row r="107" spans="1:11" ht="18.75" customHeight="1" x14ac:dyDescent="0.15">
      <c r="A107" s="99" t="s">
        <v>81</v>
      </c>
      <c r="B107" s="106">
        <f>VLOOKUP($A107,Martemyanov!$A:$BN,MATCH("Kon
mean
Gq",Martemyanov!$A$1:$BN$1,0),FALSE)</f>
        <v>4.1215000000000002</v>
      </c>
      <c r="C107" s="104" t="e">
        <f>VLOOKUP($A107,Bouvier!$A:$CB,MATCH("log(Emax
/EC50)
Gq",Bouvier!$A$1:$CB$1,0),FALSE)</f>
        <v>#N/A</v>
      </c>
      <c r="D107" s="81" t="str">
        <f t="shared" si="6"/>
        <v>GASR</v>
      </c>
      <c r="E107" s="102" t="e">
        <f t="shared" si="7"/>
        <v>#N/A</v>
      </c>
      <c r="F107" s="102" t="str">
        <f t="shared" si="8"/>
        <v>GASR</v>
      </c>
      <c r="G107" s="114" t="e">
        <f t="array" ref="G107">IF(AND(LEN(F107)&gt;0,LEN(D107:E107)=0),"Iuniq","")</f>
        <v>#N/A</v>
      </c>
      <c r="H107" s="112">
        <f>VLOOKUP($A107,'Inoue-Not_used'!$A:$AZ,MATCH("log(Emax
/EC50)
Gq",'Inoue-Not_used'!$A$1:$AZ$1,0),FALSE)</f>
        <v>34.451547137578146</v>
      </c>
      <c r="I107" s="113">
        <f>VLOOKUP($A107,'Inoue-Not_used'!$A:$DE,MATCH("pEC50
Gq",'Inoue-Not_used'!$A$1:$DE$1,0),FALSE)</f>
        <v>10.48</v>
      </c>
      <c r="J107" s="113">
        <f>VLOOKUP($A107,'Inoue-Not_used'!$A:$CD,MATCH("Emax
Gq",'Inoue-Not_used'!$A$1:$CD$1,0),FALSE)</f>
        <v>71.047227926078023</v>
      </c>
      <c r="K107" s="113">
        <f>VLOOKUP($A107,'Inoue-Not_used'!$A:$DE,MATCH("#SDs
Gq",'Inoue-Not_used'!$A$1:$DE$1,0),FALSE)</f>
        <v>6.4432029795158288</v>
      </c>
    </row>
    <row r="108" spans="1:11" ht="18.75" customHeight="1" x14ac:dyDescent="0.15">
      <c r="A108" s="99" t="s">
        <v>216</v>
      </c>
      <c r="B108" s="106">
        <f>VLOOKUP($A108,Martemyanov!$A:$BN,MATCH("Kon
mean
Gq",Martemyanov!$A$1:$BN$1,0),FALSE)</f>
        <v>0</v>
      </c>
      <c r="C108" s="104" t="e">
        <f>VLOOKUP($A108,Bouvier!$A:$CB,MATCH("log(Emax
/EC50)
Gq",Bouvier!$A$1:$CB$1,0),FALSE)</f>
        <v>#N/A</v>
      </c>
      <c r="D108" s="81" t="str">
        <f t="shared" si="6"/>
        <v/>
      </c>
      <c r="E108" s="102" t="e">
        <f t="shared" si="7"/>
        <v>#N/A</v>
      </c>
      <c r="F108" s="102" t="str">
        <f t="shared" si="8"/>
        <v/>
      </c>
      <c r="G108" s="114" t="e">
        <f t="array" ref="G108">IF(AND(LEN(F108)&gt;0,LEN(D108:E108)=0),"Iuniq","")</f>
        <v>#N/A</v>
      </c>
      <c r="H108" s="112">
        <f>VLOOKUP($A108,'Inoue-Not_used'!$A:$AZ,MATCH("log(Emax
/EC50)
Gq",'Inoue-Not_used'!$A$1:$AZ$1,0),FALSE)</f>
        <v>0</v>
      </c>
      <c r="I108" s="113">
        <f>VLOOKUP($A108,'Inoue-Not_used'!$A:$DE,MATCH("pEC50
Gq",'Inoue-Not_used'!$A$1:$DE$1,0),FALSE)</f>
        <v>0</v>
      </c>
      <c r="J108" s="113">
        <f>VLOOKUP($A108,'Inoue-Not_used'!$A:$CD,MATCH("Emax
Gq",'Inoue-Not_used'!$A$1:$CD$1,0),FALSE)</f>
        <v>0</v>
      </c>
      <c r="K108" s="113">
        <f>VLOOKUP($A108,'Inoue-Not_used'!$A:$DE,MATCH("#SDs
Gq",'Inoue-Not_used'!$A$1:$DE$1,0),FALSE)</f>
        <v>0</v>
      </c>
    </row>
    <row r="109" spans="1:11" ht="18.75" customHeight="1" x14ac:dyDescent="0.15">
      <c r="A109" s="99" t="s">
        <v>219</v>
      </c>
      <c r="B109" s="106">
        <f>VLOOKUP($A109,Martemyanov!$A:$BN,MATCH("Kon
mean
Gq",Martemyanov!$A$1:$BN$1,0),FALSE)</f>
        <v>0</v>
      </c>
      <c r="C109" s="104" t="e">
        <f>VLOOKUP($A109,Bouvier!$A:$CB,MATCH("log(Emax
/EC50)
Gq",Bouvier!$A$1:$CB$1,0),FALSE)</f>
        <v>#N/A</v>
      </c>
      <c r="D109" s="81" t="str">
        <f t="shared" si="6"/>
        <v/>
      </c>
      <c r="E109" s="102" t="e">
        <f t="shared" si="7"/>
        <v>#N/A</v>
      </c>
      <c r="F109" s="102" t="str">
        <f t="shared" si="8"/>
        <v>SSR3</v>
      </c>
      <c r="G109" s="114" t="e">
        <f t="array" ref="G109">IF(AND(LEN(F109)&gt;0,LEN(D109:E109)=0),"Iuniq","")</f>
        <v>#N/A</v>
      </c>
      <c r="H109" s="112">
        <f>VLOOKUP($A109,'Inoue-Not_used'!$A:$AZ,MATCH("log(Emax
/EC50)
Gq",'Inoue-Not_used'!$A$1:$AZ$1,0),FALSE)</f>
        <v>2.803535645811865</v>
      </c>
      <c r="I109" s="113">
        <f>VLOOKUP($A109,'Inoue-Not_used'!$A:$DE,MATCH("pEC50
Gq",'Inoue-Not_used'!$A$1:$DE$1,0),FALSE)</f>
        <v>7.19</v>
      </c>
      <c r="J109" s="113">
        <f>VLOOKUP($A109,'Inoue-Not_used'!$A:$CD,MATCH("Emax
Gq",'Inoue-Not_used'!$A$1:$CD$1,0),FALSE)</f>
        <v>8.0082135523613953</v>
      </c>
      <c r="K109" s="113">
        <f>VLOOKUP($A109,'Inoue-Not_used'!$A:$DE,MATCH("#SDs
Gq",'Inoue-Not_used'!$A$1:$DE$1,0),FALSE)</f>
        <v>0.57352941176470584</v>
      </c>
    </row>
    <row r="110" spans="1:11" ht="18.75" customHeight="1" x14ac:dyDescent="0.15">
      <c r="A110" s="99" t="s">
        <v>220</v>
      </c>
      <c r="B110" s="106">
        <f>VLOOKUP($A110,Martemyanov!$A:$BN,MATCH("Kon
mean
Gq",Martemyanov!$A$1:$BN$1,0),FALSE)</f>
        <v>0</v>
      </c>
      <c r="C110" s="104" t="e">
        <f>VLOOKUP($A110,Bouvier!$A:$CB,MATCH("log(Emax
/EC50)
Gq",Bouvier!$A$1:$CB$1,0),FALSE)</f>
        <v>#N/A</v>
      </c>
      <c r="D110" s="81" t="str">
        <f t="shared" si="6"/>
        <v/>
      </c>
      <c r="E110" s="102" t="e">
        <f t="shared" si="7"/>
        <v>#N/A</v>
      </c>
      <c r="F110" s="102" t="str">
        <f t="shared" si="8"/>
        <v/>
      </c>
      <c r="G110" s="114" t="e">
        <f t="array" ref="G110">IF(AND(LEN(F110)&gt;0,LEN(D110:E110)=0),"Iuniq","")</f>
        <v>#N/A</v>
      </c>
      <c r="H110" s="112">
        <f>VLOOKUP($A110,'Inoue-Not_used'!$A:$AZ,MATCH("log(Emax
/EC50)
Gq",'Inoue-Not_used'!$A$1:$AZ$1,0),FALSE)</f>
        <v>0</v>
      </c>
      <c r="I110" s="113">
        <f>VLOOKUP($A110,'Inoue-Not_used'!$A:$DE,MATCH("pEC50
Gq",'Inoue-Not_used'!$A$1:$DE$1,0),FALSE)</f>
        <v>0</v>
      </c>
      <c r="J110" s="113">
        <f>VLOOKUP($A110,'Inoue-Not_used'!$A:$CD,MATCH("Emax
Gq",'Inoue-Not_used'!$A$1:$CD$1,0),FALSE)</f>
        <v>0</v>
      </c>
      <c r="K110" s="113">
        <f>VLOOKUP($A110,'Inoue-Not_used'!$A:$DE,MATCH("#SDs
Gq",'Inoue-Not_used'!$A$1:$DE$1,0),FALSE)</f>
        <v>0</v>
      </c>
    </row>
    <row r="111" spans="1:11" ht="18.75" customHeight="1" x14ac:dyDescent="0.15">
      <c r="A111" s="99" t="s">
        <v>221</v>
      </c>
      <c r="B111" s="106">
        <f>VLOOKUP($A111,Martemyanov!$A:$BN,MATCH("Kon
mean
Gq",Martemyanov!$A$1:$BN$1,0),FALSE)</f>
        <v>0</v>
      </c>
      <c r="C111" s="104" t="e">
        <f>VLOOKUP($A111,Bouvier!$A:$CB,MATCH("log(Emax
/EC50)
Gq",Bouvier!$A$1:$CB$1,0),FALSE)</f>
        <v>#N/A</v>
      </c>
      <c r="D111" s="81" t="str">
        <f t="shared" si="6"/>
        <v/>
      </c>
      <c r="E111" s="102" t="e">
        <f t="shared" si="7"/>
        <v>#N/A</v>
      </c>
      <c r="F111" s="102" t="str">
        <f t="shared" si="8"/>
        <v>SSR5</v>
      </c>
      <c r="G111" s="114" t="e">
        <f t="array" ref="G111">IF(AND(LEN(F111)&gt;0,LEN(D111:E111)=0),"Iuniq","")</f>
        <v>#N/A</v>
      </c>
      <c r="H111" s="112">
        <f>VLOOKUP($A111,'Inoue-Not_used'!$A:$AZ,MATCH("log(Emax
/EC50)
Gq",'Inoue-Not_used'!$A$1:$AZ$1,0),FALSE)</f>
        <v>36.577137103037465</v>
      </c>
      <c r="I111" s="113">
        <f>VLOOKUP($A111,'Inoue-Not_used'!$A:$DE,MATCH("pEC50
Gq",'Inoue-Not_used'!$A$1:$DE$1,0),FALSE)</f>
        <v>7.7</v>
      </c>
      <c r="J111" s="113">
        <f>VLOOKUP($A111,'Inoue-Not_used'!$A:$CD,MATCH("Emax
Gq",'Inoue-Not_used'!$A$1:$CD$1,0),FALSE)</f>
        <v>75.359342915811098</v>
      </c>
      <c r="K111" s="113">
        <f>VLOOKUP($A111,'Inoue-Not_used'!$A:$DE,MATCH("#SDs
Gq",'Inoue-Not_used'!$A$1:$DE$1,0),FALSE)</f>
        <v>5.9289176090468496</v>
      </c>
    </row>
    <row r="112" spans="1:11" ht="18.75" customHeight="1" x14ac:dyDescent="0.2">
      <c r="A112" s="53" t="s">
        <v>142</v>
      </c>
      <c r="B112" s="106">
        <f>VLOOKUP($A112,Martemyanov!$A:$BN,MATCH("Kon
mean
Gq",Martemyanov!$A$1:$BN$1,0),FALSE)</f>
        <v>1.8262</v>
      </c>
      <c r="C112" s="104" t="e">
        <f>VLOOKUP($A112,Bouvier!$A:$CB,MATCH("log(Emax
/EC50)
Gq",Bouvier!$A$1:$CB$1,0),FALSE)</f>
        <v>#N/A</v>
      </c>
      <c r="D112" s="81" t="str">
        <f t="shared" si="6"/>
        <v>KISSR</v>
      </c>
      <c r="E112" s="102" t="e">
        <f t="shared" si="7"/>
        <v>#N/A</v>
      </c>
      <c r="F112" s="102" t="str">
        <f t="shared" si="8"/>
        <v>KISSR</v>
      </c>
      <c r="G112" s="114" t="e">
        <f t="array" ref="G112">IF(AND(LEN(F112)&gt;0,LEN(D112:E112)=0),"Iuniq","")</f>
        <v>#N/A</v>
      </c>
      <c r="H112" s="112">
        <f>VLOOKUP($A112,'Inoue-Not_used'!$A:$AZ,MATCH("log(Emax
/EC50)
Gq",'Inoue-Not_used'!$A$1:$AZ$1,0),FALSE)</f>
        <v>31.108015376331821</v>
      </c>
      <c r="I112" s="113">
        <f>VLOOKUP($A112,'Inoue-Not_used'!$A:$DE,MATCH("pEC50
Gq",'Inoue-Not_used'!$A$1:$DE$1,0),FALSE)</f>
        <v>9.39</v>
      </c>
      <c r="J112" s="113">
        <f>VLOOKUP($A112,'Inoue-Not_used'!$A:$CD,MATCH("Emax
Gq",'Inoue-Not_used'!$A$1:$CD$1,0),FALSE)</f>
        <v>64.271047227926076</v>
      </c>
      <c r="K112" s="113">
        <f>VLOOKUP($A112,'Inoue-Not_used'!$A:$DE,MATCH("#SDs
Gq",'Inoue-Not_used'!$A$1:$DE$1,0),FALSE)</f>
        <v>3.6480186480186481</v>
      </c>
    </row>
    <row r="113" spans="1:11" ht="18.75" customHeight="1" x14ac:dyDescent="0.15">
      <c r="A113" s="99" t="s">
        <v>202</v>
      </c>
      <c r="B113" s="106">
        <f>VLOOKUP($A113,Martemyanov!$A:$BN,MATCH("Kon
mean
Gq",Martemyanov!$A$1:$BN$1,0),FALSE)</f>
        <v>0</v>
      </c>
      <c r="C113" s="104" t="e">
        <f>VLOOKUP($A113,Bouvier!$A:$CB,MATCH("log(Emax
/EC50)
Gq",Bouvier!$A$1:$CB$1,0),FALSE)</f>
        <v>#N/A</v>
      </c>
      <c r="D113" s="81" t="str">
        <f t="shared" si="6"/>
        <v/>
      </c>
      <c r="E113" s="102" t="e">
        <f t="shared" si="7"/>
        <v>#N/A</v>
      </c>
      <c r="F113" s="102" t="str">
        <f t="shared" si="8"/>
        <v>PD2R</v>
      </c>
      <c r="G113" s="114" t="e">
        <f t="array" ref="G113">IF(AND(LEN(F113)&gt;0,LEN(D113:E113)=0),"Iuniq","")</f>
        <v>#N/A</v>
      </c>
      <c r="H113" s="112">
        <f>VLOOKUP($A113,'Inoue-Not_used'!$A:$AZ,MATCH("log(Emax
/EC50)
Gq",'Inoue-Not_used'!$A$1:$AZ$1,0),FALSE)</f>
        <v>25.625770802866619</v>
      </c>
      <c r="I113" s="113">
        <f>VLOOKUP($A113,'Inoue-Not_used'!$A:$DE,MATCH("pEC50
Gq",'Inoue-Not_used'!$A$1:$DE$1,0),FALSE)</f>
        <v>6.65</v>
      </c>
      <c r="J113" s="113">
        <f>VLOOKUP($A113,'Inoue-Not_used'!$A:$CD,MATCH("Emax
Gq",'Inoue-Not_used'!$A$1:$CD$1,0),FALSE)</f>
        <v>53.182751540041068</v>
      </c>
      <c r="K113" s="113">
        <f>VLOOKUP($A113,'Inoue-Not_used'!$A:$DE,MATCH("#SDs
Gq",'Inoue-Not_used'!$A$1:$DE$1,0),FALSE)</f>
        <v>3.1740196078431371</v>
      </c>
    </row>
    <row r="114" spans="1:11" ht="18.75" customHeight="1" x14ac:dyDescent="0.15">
      <c r="A114" s="99" t="s">
        <v>3646</v>
      </c>
      <c r="B114" s="106">
        <f>VLOOKUP($A114,Martemyanov!$A:$BN,MATCH("Kon
mean
Gq",Martemyanov!$A$1:$BN$1,0),FALSE)</f>
        <v>0</v>
      </c>
      <c r="C114" s="104" t="e">
        <f>VLOOKUP($A114,Bouvier!$A:$CB,MATCH("log(Emax
/EC50)
Gq",Bouvier!$A$1:$CB$1,0),FALSE)</f>
        <v>#N/A</v>
      </c>
      <c r="D114" s="81" t="str">
        <f t="shared" si="6"/>
        <v/>
      </c>
      <c r="E114" s="102" t="e">
        <f t="shared" si="7"/>
        <v>#N/A</v>
      </c>
      <c r="F114" s="102" t="e">
        <f t="shared" si="8"/>
        <v>#N/A</v>
      </c>
      <c r="G114" s="114" t="e">
        <f t="array" ref="G114">IF(AND(LEN(F114)&gt;0,LEN(D114:E114)=0),"Iuniq","")</f>
        <v>#N/A</v>
      </c>
      <c r="H114" s="112" t="e">
        <f>VLOOKUP($A114,'Inoue-Not_used'!$A:$AZ,MATCH("log(Emax
/EC50)
Gq",'Inoue-Not_used'!$A$1:$AZ$1,0),FALSE)</f>
        <v>#N/A</v>
      </c>
      <c r="I114" s="113" t="e">
        <f>VLOOKUP($A114,'Inoue-Not_used'!$A:$DE,MATCH("pEC50
Gq",'Inoue-Not_used'!$A$1:$DE$1,0),FALSE)</f>
        <v>#N/A</v>
      </c>
      <c r="J114" s="113" t="e">
        <f>VLOOKUP($A114,'Inoue-Not_used'!$A:$CD,MATCH("Emax
Gq",'Inoue-Not_used'!$A$1:$CD$1,0),FALSE)</f>
        <v>#N/A</v>
      </c>
      <c r="K114" s="113" t="e">
        <f>VLOOKUP($A114,'Inoue-Not_used'!$A:$DE,MATCH("#SDs
Gq",'Inoue-Not_used'!$A$1:$DE$1,0),FALSE)</f>
        <v>#N/A</v>
      </c>
    </row>
    <row r="115" spans="1:11" ht="18.75" customHeight="1" x14ac:dyDescent="0.15">
      <c r="A115" s="99" t="s">
        <v>209</v>
      </c>
      <c r="B115" s="106">
        <f>VLOOKUP($A115,Martemyanov!$A:$BN,MATCH("Kon
mean
Gq",Martemyanov!$A$1:$BN$1,0),FALSE)</f>
        <v>0.2</v>
      </c>
      <c r="C115" s="104" t="e">
        <f>VLOOKUP($A115,Bouvier!$A:$CB,MATCH("log(Emax
/EC50)
Gq",Bouvier!$A$1:$CB$1,0),FALSE)</f>
        <v>#N/A</v>
      </c>
      <c r="D115" s="81" t="str">
        <f t="shared" si="6"/>
        <v>TA2R</v>
      </c>
      <c r="E115" s="102" t="e">
        <f t="shared" si="7"/>
        <v>#N/A</v>
      </c>
      <c r="F115" s="102" t="str">
        <f t="shared" si="8"/>
        <v>TA2R</v>
      </c>
      <c r="G115" s="114" t="e">
        <f t="array" ref="G115">IF(AND(LEN(F115)&gt;0,LEN(D115:E115)=0),"Iuniq","")</f>
        <v>#N/A</v>
      </c>
      <c r="H115" s="112">
        <f>VLOOKUP($A115,'Inoue-Not_used'!$A:$AZ,MATCH("log(Emax
/EC50)
Gq",'Inoue-Not_used'!$A$1:$AZ$1,0),FALSE)</f>
        <v>43.450960295740011</v>
      </c>
      <c r="I115" s="113">
        <f>VLOOKUP($A115,'Inoue-Not_used'!$A:$DE,MATCH("pEC50
Gq",'Inoue-Not_used'!$A$1:$DE$1,0),FALSE)</f>
        <v>9.1300000000000008</v>
      </c>
      <c r="J115" s="113">
        <f>VLOOKUP($A115,'Inoue-Not_used'!$A:$CD,MATCH("Emax
Gq",'Inoue-Not_used'!$A$1:$CD$1,0),FALSE)</f>
        <v>89.322381930184804</v>
      </c>
      <c r="K115" s="113">
        <f>VLOOKUP($A115,'Inoue-Not_used'!$A:$DE,MATCH("#SDs
Gq",'Inoue-Not_used'!$A$1:$DE$1,0),FALSE)</f>
        <v>7.298657718120805</v>
      </c>
    </row>
    <row r="116" spans="1:11" ht="18.75" customHeight="1" x14ac:dyDescent="0.15">
      <c r="A116" s="99" t="s">
        <v>3584</v>
      </c>
      <c r="B116" s="106">
        <f>VLOOKUP($A116,Martemyanov!$A:$BN,MATCH("Kon
mean
Gq",Martemyanov!$A$1:$BN$1,0),FALSE)</f>
        <v>0</v>
      </c>
      <c r="C116" s="104" t="e">
        <f>VLOOKUP($A116,Bouvier!$A:$CB,MATCH("log(Emax
/EC50)
Gq",Bouvier!$A$1:$CB$1,0),FALSE)</f>
        <v>#N/A</v>
      </c>
      <c r="D116" s="81" t="str">
        <f t="shared" si="6"/>
        <v/>
      </c>
      <c r="E116" s="102" t="e">
        <f t="shared" si="7"/>
        <v>#N/A</v>
      </c>
      <c r="F116" s="102" t="e">
        <f t="shared" si="8"/>
        <v>#N/A</v>
      </c>
      <c r="G116" s="114" t="e">
        <f t="array" ref="G116">IF(AND(LEN(F116)&gt;0,LEN(D116:E116)=0),"Iuniq","")</f>
        <v>#N/A</v>
      </c>
      <c r="H116" s="112" t="e">
        <f>VLOOKUP($A116,'Inoue-Not_used'!$A:$AZ,MATCH("log(Emax
/EC50)
Gq",'Inoue-Not_used'!$A$1:$AZ$1,0),FALSE)</f>
        <v>#N/A</v>
      </c>
      <c r="I116" s="113" t="e">
        <f>VLOOKUP($A116,'Inoue-Not_used'!$A:$DE,MATCH("pEC50
Gq",'Inoue-Not_used'!$A$1:$DE$1,0),FALSE)</f>
        <v>#N/A</v>
      </c>
      <c r="J116" s="113" t="e">
        <f>VLOOKUP($A116,'Inoue-Not_used'!$A:$CD,MATCH("Emax
Gq",'Inoue-Not_used'!$A$1:$CD$1,0),FALSE)</f>
        <v>#N/A</v>
      </c>
      <c r="K116" s="113" t="e">
        <f>VLOOKUP($A116,'Inoue-Not_used'!$A:$DE,MATCH("#SDs
Gq",'Inoue-Not_used'!$A$1:$DE$1,0),FALSE)</f>
        <v>#N/A</v>
      </c>
    </row>
    <row r="117" spans="1:11" ht="18.75" customHeight="1" x14ac:dyDescent="0.2">
      <c r="A117" s="53" t="s">
        <v>2940</v>
      </c>
      <c r="B117" s="106">
        <f>VLOOKUP($A117,Martemyanov!$A:$BN,MATCH("Kon
mean
Gq",Martemyanov!$A$1:$BN$1,0),FALSE)</f>
        <v>0</v>
      </c>
      <c r="C117" s="104" t="e">
        <f>VLOOKUP($A117,Bouvier!$A:$CB,MATCH("log(Emax
/EC50)
Gq",Bouvier!$A$1:$CB$1,0),FALSE)</f>
        <v>#N/A</v>
      </c>
      <c r="D117" s="81" t="str">
        <f t="shared" si="6"/>
        <v/>
      </c>
      <c r="E117" s="102" t="e">
        <f t="shared" si="7"/>
        <v>#N/A</v>
      </c>
      <c r="F117" s="102" t="e">
        <f t="shared" si="8"/>
        <v>#N/A</v>
      </c>
      <c r="G117" s="114" t="e">
        <f t="array" ref="G117">IF(AND(LEN(F117)&gt;0,LEN(D117:E117)=0),"Iuniq","")</f>
        <v>#N/A</v>
      </c>
      <c r="H117" s="112" t="e">
        <f>VLOOKUP($A117,'Inoue-Not_used'!$A:$AZ,MATCH("log(Emax
/EC50)
Gq",'Inoue-Not_used'!$A$1:$AZ$1,0),FALSE)</f>
        <v>#N/A</v>
      </c>
      <c r="I117" s="113" t="e">
        <f>VLOOKUP($A117,'Inoue-Not_used'!$A:$DE,MATCH("pEC50
Gq",'Inoue-Not_used'!$A$1:$DE$1,0),FALSE)</f>
        <v>#N/A</v>
      </c>
      <c r="J117" s="113" t="e">
        <f>VLOOKUP($A117,'Inoue-Not_used'!$A:$CD,MATCH("Emax
Gq",'Inoue-Not_used'!$A$1:$CD$1,0),FALSE)</f>
        <v>#N/A</v>
      </c>
      <c r="K117" s="113" t="e">
        <f>VLOOKUP($A117,'Inoue-Not_used'!$A:$DE,MATCH("#SDs
Gq",'Inoue-Not_used'!$A$1:$DE$1,0),FALSE)</f>
        <v>#N/A</v>
      </c>
    </row>
    <row r="118" spans="1:11" ht="18.75" customHeight="1" x14ac:dyDescent="0.15">
      <c r="A118" s="99" t="s">
        <v>231</v>
      </c>
      <c r="B118" s="106">
        <f>VLOOKUP($A118,Martemyanov!$A:$BN,MATCH("Kon
mean
Gq",Martemyanov!$A$1:$BN$1,0),FALSE)</f>
        <v>0.37809999999999999</v>
      </c>
      <c r="C118" s="104" t="e">
        <f>VLOOKUP($A118,Bouvier!$A:$CB,MATCH("log(Emax
/EC50)
Gq",Bouvier!$A$1:$CB$1,0),FALSE)</f>
        <v>#N/A</v>
      </c>
      <c r="D118" s="81" t="str">
        <f t="shared" si="6"/>
        <v>PACR</v>
      </c>
      <c r="E118" s="102" t="e">
        <f t="shared" si="7"/>
        <v>#N/A</v>
      </c>
      <c r="F118" s="102" t="str">
        <f t="shared" si="8"/>
        <v>PACR</v>
      </c>
      <c r="G118" s="114" t="e">
        <f t="array" ref="G118">IF(AND(LEN(F118)&gt;0,LEN(D118:E118)=0),"Iuniq","")</f>
        <v>#N/A</v>
      </c>
      <c r="H118" s="112">
        <f>VLOOKUP($A118,'Inoue-Not_used'!$A:$AZ,MATCH("log(Emax
/EC50)
Gq",'Inoue-Not_used'!$A$1:$AZ$1,0),FALSE)</f>
        <v>43.753945149289471</v>
      </c>
      <c r="I118" s="113">
        <f>VLOOKUP($A118,'Inoue-Not_used'!$A:$DE,MATCH("pEC50
Gq",'Inoue-Not_used'!$A$1:$DE$1,0),FALSE)</f>
        <v>8.4600000000000009</v>
      </c>
      <c r="J118" s="113">
        <f>VLOOKUP($A118,'Inoue-Not_used'!$A:$CD,MATCH("Emax
Gq",'Inoue-Not_used'!$A$1:$CD$1,0),FALSE)</f>
        <v>89.938398357289529</v>
      </c>
      <c r="K118" s="113">
        <f>VLOOKUP($A118,'Inoue-Not_used'!$A:$DE,MATCH("#SDs
Gq",'Inoue-Not_used'!$A$1:$DE$1,0),FALSE)</f>
        <v>21.576354679802957</v>
      </c>
    </row>
    <row r="119" spans="1:11" ht="18.75" customHeight="1" x14ac:dyDescent="0.2">
      <c r="A119" s="53" t="s">
        <v>4176</v>
      </c>
      <c r="B119" s="106" t="e">
        <f>VLOOKUP($A119,Martemyanov!$A:$BN,MATCH("Kon
mean
Gq",Martemyanov!$A$1:$BN$1,0),FALSE)</f>
        <v>#N/A</v>
      </c>
      <c r="C119" s="104" t="e">
        <f>VLOOKUP($A119,Bouvier!$A:$CB,MATCH("log(Emax
/EC50)
Gq",Bouvier!$A$1:$CB$1,0),FALSE)</f>
        <v>#N/A</v>
      </c>
      <c r="D119" s="81" t="e">
        <f t="shared" si="6"/>
        <v>#N/A</v>
      </c>
      <c r="E119" s="102" t="e">
        <f t="shared" si="7"/>
        <v>#N/A</v>
      </c>
      <c r="F119" s="102" t="e">
        <f t="shared" si="8"/>
        <v>#N/A</v>
      </c>
      <c r="G119" s="114" t="e">
        <f t="array" ref="G119">IF(AND(LEN(F119)&gt;0,LEN(D119:E119)=0),"Iuniq","")</f>
        <v>#N/A</v>
      </c>
      <c r="H119" s="112" t="e">
        <f>VLOOKUP($A119,'Inoue-Not_used'!$A:$AZ,MATCH("log(Emax
/EC50)
Gq",'Inoue-Not_used'!$A$1:$AZ$1,0),FALSE)</f>
        <v>#N/A</v>
      </c>
      <c r="I119" s="113" t="e">
        <f>VLOOKUP($A119,'Inoue-Not_used'!$A:$DE,MATCH("pEC50
Gq",'Inoue-Not_used'!$A$1:$DE$1,0),FALSE)</f>
        <v>#N/A</v>
      </c>
      <c r="J119" s="113" t="e">
        <f>VLOOKUP($A119,'Inoue-Not_used'!$A:$CD,MATCH("Emax
Gq",'Inoue-Not_used'!$A$1:$CD$1,0),FALSE)</f>
        <v>#N/A</v>
      </c>
      <c r="K119" s="113" t="e">
        <f>VLOOKUP($A119,'Inoue-Not_used'!$A:$DE,MATCH("#SDs
Gq",'Inoue-Not_used'!$A$1:$DE$1,0),FALSE)</f>
        <v>#N/A</v>
      </c>
    </row>
  </sheetData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BW3"/>
  <sheetViews>
    <sheetView zoomScale="137" workbookViewId="0">
      <pane xSplit="1" ySplit="1" topLeftCell="B2" activePane="bottomRight" state="frozen"/>
      <selection activeCell="S11" sqref="S11"/>
      <selection pane="topRight" activeCell="S11" sqref="S11"/>
      <selection pane="bottomLeft" activeCell="S11" sqref="S11"/>
      <selection pane="bottomRight" activeCell="B10" sqref="B10"/>
    </sheetView>
  </sheetViews>
  <sheetFormatPr baseColWidth="10" defaultColWidth="8.83203125" defaultRowHeight="16" x14ac:dyDescent="0.2"/>
  <cols>
    <col min="1" max="1" width="19.1640625" style="100" bestFit="1" customWidth="1"/>
    <col min="2" max="2" width="11.5" customWidth="1"/>
    <col min="3" max="3" width="6.33203125" style="19" customWidth="1"/>
    <col min="4" max="4" width="5.83203125" style="9" bestFit="1" customWidth="1"/>
    <col min="5" max="5" width="5.6640625" style="81" bestFit="1" customWidth="1"/>
    <col min="6" max="7" width="6.6640625" style="102" bestFit="1" customWidth="1"/>
    <col min="8" max="9" width="5.6640625" style="102" bestFit="1" customWidth="1"/>
    <col min="10" max="10" width="7.1640625" style="107" bestFit="1" customWidth="1"/>
    <col min="11" max="14" width="7.1640625" style="108" bestFit="1" customWidth="1"/>
    <col min="15" max="15" width="6" style="166" bestFit="1" customWidth="1"/>
    <col min="16" max="19" width="6" style="167" bestFit="1" customWidth="1"/>
    <col min="20" max="20" width="5.6640625" style="166" bestFit="1" customWidth="1"/>
    <col min="21" max="24" width="5.6640625" style="167" bestFit="1" customWidth="1"/>
    <col min="25" max="25" width="6" style="166" bestFit="1" customWidth="1"/>
    <col min="26" max="29" width="6" style="167" bestFit="1" customWidth="1"/>
    <col min="30" max="30" width="8.83203125" style="83"/>
    <col min="31" max="31" width="6" style="170" bestFit="1" customWidth="1"/>
    <col min="32" max="34" width="6" style="171" bestFit="1" customWidth="1"/>
    <col min="35" max="35" width="6" style="97" bestFit="1" customWidth="1"/>
    <col min="36" max="36" width="5.33203125" style="96" bestFit="1" customWidth="1"/>
    <col min="37" max="39" width="5.33203125" style="97" bestFit="1" customWidth="1"/>
    <col min="40" max="40" width="5.6640625" style="97" bestFit="1" customWidth="1"/>
    <col min="41" max="41" width="10.6640625" style="83" bestFit="1" customWidth="1"/>
    <col min="42" max="42" width="8.6640625" style="54" bestFit="1" customWidth="1"/>
    <col min="43" max="43" width="22.1640625" style="54" bestFit="1" customWidth="1"/>
    <col min="44" max="48" width="5.1640625" style="54" bestFit="1" customWidth="1"/>
    <col min="49" max="49" width="12.83203125" style="83" bestFit="1" customWidth="1"/>
    <col min="50" max="50" width="9.33203125" style="54" bestFit="1" customWidth="1"/>
    <col min="51" max="53" width="8" style="54" bestFit="1" customWidth="1"/>
    <col min="54" max="54" width="8.1640625" style="83" bestFit="1" customWidth="1"/>
    <col min="55" max="58" width="8.1640625" style="54" bestFit="1" customWidth="1"/>
    <col min="59" max="59" width="8.83203125" style="51"/>
    <col min="60" max="60" width="14.83203125" style="54" customWidth="1"/>
    <col min="61" max="61" width="16.5" style="54" customWidth="1"/>
    <col min="62" max="62" width="3" style="55" customWidth="1"/>
    <col min="63" max="63" width="8.1640625" style="206" customWidth="1"/>
    <col min="64" max="64" width="10.6640625" style="207" customWidth="1"/>
    <col min="65" max="65" width="15" style="54" bestFit="1" customWidth="1"/>
    <col min="66" max="66" width="9" style="54" bestFit="1" customWidth="1"/>
    <col min="67" max="67" width="14.5" style="54" bestFit="1" customWidth="1"/>
    <col min="68" max="68" width="15.1640625" style="54" customWidth="1"/>
    <col min="69" max="69" width="12.6640625" style="54" bestFit="1" customWidth="1"/>
    <col min="70" max="70" width="29.6640625" style="54" bestFit="1" customWidth="1"/>
    <col min="71" max="71" width="13" style="54" bestFit="1" customWidth="1"/>
    <col min="72" max="72" width="22.1640625" style="54" bestFit="1" customWidth="1"/>
    <col min="73" max="73" width="6.6640625" style="54" bestFit="1" customWidth="1"/>
    <col min="74" max="74" width="17.1640625" style="54" bestFit="1" customWidth="1"/>
    <col min="75" max="75" width="34.1640625" style="54" bestFit="1" customWidth="1"/>
    <col min="76" max="16384" width="8.83203125" style="51"/>
  </cols>
  <sheetData>
    <row r="1" spans="1:75" s="85" customFormat="1" ht="74" customHeight="1" x14ac:dyDescent="0.2">
      <c r="A1" s="197" t="s">
        <v>5226</v>
      </c>
      <c r="B1" s="196" t="s">
        <v>5578</v>
      </c>
      <c r="C1" s="177" t="s">
        <v>5579</v>
      </c>
      <c r="D1" s="196" t="s">
        <v>5336</v>
      </c>
      <c r="E1" s="188" t="s">
        <v>3351</v>
      </c>
      <c r="F1" s="189" t="s">
        <v>3345</v>
      </c>
      <c r="G1" s="189" t="s">
        <v>3347</v>
      </c>
      <c r="H1" s="189" t="s">
        <v>3349</v>
      </c>
      <c r="I1" s="189" t="s">
        <v>3353</v>
      </c>
      <c r="J1" s="190" t="s">
        <v>4522</v>
      </c>
      <c r="K1" s="191" t="s">
        <v>4519</v>
      </c>
      <c r="L1" s="191" t="s">
        <v>4520</v>
      </c>
      <c r="M1" s="191" t="s">
        <v>4521</v>
      </c>
      <c r="N1" s="191" t="s">
        <v>4523</v>
      </c>
      <c r="O1" s="162" t="s">
        <v>5228</v>
      </c>
      <c r="P1" s="163" t="s">
        <v>5229</v>
      </c>
      <c r="Q1" s="163" t="s">
        <v>5230</v>
      </c>
      <c r="R1" s="163" t="s">
        <v>5231</v>
      </c>
      <c r="S1" s="163" t="s">
        <v>5232</v>
      </c>
      <c r="T1" s="162" t="s">
        <v>3352</v>
      </c>
      <c r="U1" s="163" t="s">
        <v>3346</v>
      </c>
      <c r="V1" s="163" t="s">
        <v>3348</v>
      </c>
      <c r="W1" s="163" t="s">
        <v>3350</v>
      </c>
      <c r="X1" s="163" t="s">
        <v>3354</v>
      </c>
      <c r="Y1" s="162" t="s">
        <v>3343</v>
      </c>
      <c r="Z1" s="163" t="s">
        <v>3340</v>
      </c>
      <c r="AA1" s="163" t="s">
        <v>3341</v>
      </c>
      <c r="AB1" s="163" t="s">
        <v>3342</v>
      </c>
      <c r="AC1" s="163" t="s">
        <v>3344</v>
      </c>
      <c r="AD1" s="87"/>
      <c r="AE1" s="164" t="s">
        <v>4519</v>
      </c>
      <c r="AF1" s="165" t="s">
        <v>4520</v>
      </c>
      <c r="AG1" s="165" t="s">
        <v>4521</v>
      </c>
      <c r="AH1" s="165" t="s">
        <v>4522</v>
      </c>
      <c r="AI1" s="95" t="s">
        <v>4523</v>
      </c>
      <c r="AJ1" s="94" t="s">
        <v>4524</v>
      </c>
      <c r="AK1" s="95" t="s">
        <v>4525</v>
      </c>
      <c r="AL1" s="95" t="s">
        <v>4526</v>
      </c>
      <c r="AM1" s="95" t="s">
        <v>4527</v>
      </c>
      <c r="AN1" s="95" t="s">
        <v>4528</v>
      </c>
      <c r="AO1" s="87" t="s">
        <v>3284</v>
      </c>
      <c r="AP1" s="88" t="s">
        <v>4529</v>
      </c>
      <c r="AQ1" s="89" t="s">
        <v>4530</v>
      </c>
      <c r="AR1" s="88" t="s">
        <v>4533</v>
      </c>
      <c r="AS1" s="88" t="s">
        <v>4532</v>
      </c>
      <c r="AT1" s="88" t="s">
        <v>4531</v>
      </c>
      <c r="AU1" s="88" t="s">
        <v>4534</v>
      </c>
      <c r="AV1" s="88" t="s">
        <v>4535</v>
      </c>
      <c r="AW1" s="90" t="s">
        <v>4513</v>
      </c>
      <c r="AX1" s="88" t="s">
        <v>4514</v>
      </c>
      <c r="AY1" s="88" t="s">
        <v>4515</v>
      </c>
      <c r="AZ1" s="88" t="s">
        <v>4516</v>
      </c>
      <c r="BA1" s="88" t="s">
        <v>4517</v>
      </c>
      <c r="BB1" s="90" t="s">
        <v>4509</v>
      </c>
      <c r="BC1" s="88" t="s">
        <v>4510</v>
      </c>
      <c r="BD1" s="88" t="s">
        <v>4511</v>
      </c>
      <c r="BE1" s="88" t="s">
        <v>4512</v>
      </c>
      <c r="BF1" s="88" t="s">
        <v>4518</v>
      </c>
      <c r="BH1" s="88" t="s">
        <v>5227</v>
      </c>
      <c r="BI1" s="88" t="s">
        <v>3339</v>
      </c>
      <c r="BJ1" s="89" t="s">
        <v>13</v>
      </c>
      <c r="BK1" s="205" t="s">
        <v>580</v>
      </c>
      <c r="BL1" s="219" t="s">
        <v>581</v>
      </c>
      <c r="BM1" s="88" t="s">
        <v>4536</v>
      </c>
      <c r="BN1" s="88" t="s">
        <v>5340</v>
      </c>
      <c r="BO1" s="88" t="s">
        <v>3279</v>
      </c>
      <c r="BP1" s="89" t="s">
        <v>3278</v>
      </c>
      <c r="BQ1" s="89" t="s">
        <v>3277</v>
      </c>
      <c r="BR1" s="89" t="s">
        <v>3283</v>
      </c>
      <c r="BS1" s="89" t="s">
        <v>3277</v>
      </c>
      <c r="BT1" s="89" t="s">
        <v>3282</v>
      </c>
      <c r="BU1" s="88" t="s">
        <v>4537</v>
      </c>
      <c r="BV1" s="89" t="s">
        <v>3281</v>
      </c>
      <c r="BW1" s="89" t="s">
        <v>3280</v>
      </c>
    </row>
    <row r="2" spans="1:75" ht="18.75" customHeight="1" x14ac:dyDescent="0.2">
      <c r="A2" s="236" t="s">
        <v>5580</v>
      </c>
      <c r="B2" t="s">
        <v>583</v>
      </c>
      <c r="C2" s="19">
        <v>5</v>
      </c>
      <c r="D2" s="9" t="s">
        <v>5337</v>
      </c>
      <c r="E2" s="81">
        <v>0.9587</v>
      </c>
      <c r="F2" s="102">
        <v>0</v>
      </c>
      <c r="G2" s="102">
        <v>0</v>
      </c>
      <c r="H2" s="102">
        <v>0</v>
      </c>
      <c r="I2" s="102">
        <v>0</v>
      </c>
      <c r="J2" s="107">
        <f t="shared" ref="J2:N3" si="0">O2/MAX(O$2:O$3)*100</f>
        <v>100</v>
      </c>
      <c r="K2" s="108">
        <f t="shared" si="0"/>
        <v>0</v>
      </c>
      <c r="L2" s="108" t="e">
        <f t="shared" si="0"/>
        <v>#DIV/0!</v>
      </c>
      <c r="M2" s="108" t="e">
        <f t="shared" si="0"/>
        <v>#DIV/0!</v>
      </c>
      <c r="N2" s="108" t="e">
        <f t="shared" si="0"/>
        <v>#DIV/0!</v>
      </c>
      <c r="O2" s="166">
        <v>2.8000000000000001E-2</v>
      </c>
      <c r="P2" s="167">
        <v>0</v>
      </c>
      <c r="Q2" s="167">
        <v>0</v>
      </c>
      <c r="R2" s="167">
        <v>0</v>
      </c>
      <c r="S2" s="167">
        <v>0</v>
      </c>
      <c r="T2" s="166">
        <v>8.4384999999999998E-3</v>
      </c>
      <c r="U2" s="167">
        <v>0</v>
      </c>
      <c r="V2" s="167">
        <v>0</v>
      </c>
      <c r="W2" s="167">
        <v>0</v>
      </c>
      <c r="X2" s="167">
        <v>0</v>
      </c>
      <c r="Y2" s="166">
        <v>2.6673000000000001E-3</v>
      </c>
      <c r="Z2" s="167">
        <v>0</v>
      </c>
      <c r="AA2" s="167">
        <v>0</v>
      </c>
      <c r="AB2" s="167">
        <v>0</v>
      </c>
      <c r="AC2" s="167">
        <v>0</v>
      </c>
      <c r="AE2" s="170">
        <v>0</v>
      </c>
      <c r="AF2" s="171">
        <v>0</v>
      </c>
      <c r="AG2" s="171">
        <v>0</v>
      </c>
      <c r="AH2" s="171">
        <v>100</v>
      </c>
      <c r="AI2" s="97">
        <v>0</v>
      </c>
      <c r="AJ2" s="96">
        <v>0</v>
      </c>
      <c r="AK2" s="97">
        <v>0</v>
      </c>
      <c r="AL2" s="97">
        <v>0</v>
      </c>
      <c r="AM2" s="97">
        <v>100</v>
      </c>
      <c r="AN2" s="97">
        <v>0</v>
      </c>
      <c r="AO2" s="82">
        <f>1/5</f>
        <v>0.2</v>
      </c>
      <c r="AP2" s="54" t="s">
        <v>3295</v>
      </c>
      <c r="AQ2" s="54" t="s">
        <v>3295</v>
      </c>
      <c r="AU2" s="54" t="s">
        <v>3295</v>
      </c>
      <c r="AW2" s="83" t="s">
        <v>3295</v>
      </c>
      <c r="AX2" s="54" t="s">
        <v>2882</v>
      </c>
      <c r="AY2" s="54" t="s">
        <v>2890</v>
      </c>
      <c r="AZ2" s="55" t="s">
        <v>2890</v>
      </c>
      <c r="BA2" s="55" t="s">
        <v>2890</v>
      </c>
      <c r="BB2" s="82" t="s">
        <v>2891</v>
      </c>
      <c r="BC2" s="55" t="s">
        <v>2891</v>
      </c>
      <c r="BD2" s="55" t="s">
        <v>3295</v>
      </c>
      <c r="BE2" s="55" t="s">
        <v>2891</v>
      </c>
      <c r="BF2" s="55" t="s">
        <v>2890</v>
      </c>
      <c r="BG2" s="52"/>
      <c r="BH2" s="220" t="s">
        <v>5430</v>
      </c>
      <c r="BI2" s="220" t="s">
        <v>3235</v>
      </c>
      <c r="BJ2" s="55" t="s">
        <v>15</v>
      </c>
      <c r="BK2" s="83" t="s">
        <v>2749</v>
      </c>
      <c r="BL2" s="207" t="s">
        <v>243</v>
      </c>
      <c r="BM2" s="54" t="s">
        <v>2874</v>
      </c>
      <c r="BN2" s="220">
        <v>100</v>
      </c>
      <c r="BO2" s="220" t="s">
        <v>3234</v>
      </c>
      <c r="BP2" s="220" t="s">
        <v>2871</v>
      </c>
      <c r="BQ2" s="220">
        <v>3547</v>
      </c>
      <c r="BR2" s="54" t="s">
        <v>3157</v>
      </c>
      <c r="BS2" s="220" t="s">
        <v>3233</v>
      </c>
      <c r="BT2" s="54" t="s">
        <v>3232</v>
      </c>
      <c r="BU2" s="220">
        <v>1</v>
      </c>
      <c r="BV2" s="220" t="s">
        <v>2868</v>
      </c>
      <c r="BW2" s="54" t="s">
        <v>3231</v>
      </c>
    </row>
    <row r="3" spans="1:75" ht="18.75" customHeight="1" x14ac:dyDescent="0.2">
      <c r="A3" s="236" t="s">
        <v>5581</v>
      </c>
      <c r="B3" t="s">
        <v>583</v>
      </c>
      <c r="C3" s="19">
        <v>1067</v>
      </c>
      <c r="D3" s="9" t="s">
        <v>5337</v>
      </c>
      <c r="E3" s="81">
        <v>0</v>
      </c>
      <c r="F3" s="102">
        <v>1.3264</v>
      </c>
      <c r="G3" s="102">
        <v>0</v>
      </c>
      <c r="H3" s="102">
        <v>0</v>
      </c>
      <c r="I3" s="102">
        <v>0</v>
      </c>
      <c r="J3" s="107">
        <f t="shared" si="0"/>
        <v>0</v>
      </c>
      <c r="K3" s="108">
        <f t="shared" si="0"/>
        <v>100</v>
      </c>
      <c r="L3" s="108" t="e">
        <f t="shared" si="0"/>
        <v>#DIV/0!</v>
      </c>
      <c r="M3" s="108" t="e">
        <f t="shared" si="0"/>
        <v>#DIV/0!</v>
      </c>
      <c r="N3" s="108" t="e">
        <f t="shared" si="0"/>
        <v>#DIV/0!</v>
      </c>
      <c r="O3" s="166">
        <v>0</v>
      </c>
      <c r="P3" s="167">
        <v>5.4699999999999999E-2</v>
      </c>
      <c r="Q3" s="167">
        <v>0</v>
      </c>
      <c r="R3" s="167">
        <v>0</v>
      </c>
      <c r="S3" s="167">
        <v>0</v>
      </c>
      <c r="T3" s="166">
        <v>0</v>
      </c>
      <c r="U3" s="167">
        <v>0.1056</v>
      </c>
      <c r="V3" s="167">
        <v>0</v>
      </c>
      <c r="W3" s="167">
        <v>0</v>
      </c>
      <c r="X3" s="167">
        <v>0</v>
      </c>
      <c r="Y3" s="166">
        <v>0</v>
      </c>
      <c r="Z3" s="167">
        <v>6.8323999999999998E-3</v>
      </c>
      <c r="AA3" s="167">
        <v>0</v>
      </c>
      <c r="AB3" s="167">
        <v>0</v>
      </c>
      <c r="AC3" s="167">
        <v>0</v>
      </c>
      <c r="AE3" s="170">
        <v>100</v>
      </c>
      <c r="AF3" s="171">
        <v>0</v>
      </c>
      <c r="AG3" s="171">
        <v>0</v>
      </c>
      <c r="AH3" s="171">
        <v>0</v>
      </c>
      <c r="AI3" s="97">
        <v>0</v>
      </c>
      <c r="AJ3" s="96">
        <v>100</v>
      </c>
      <c r="AK3" s="97">
        <v>0</v>
      </c>
      <c r="AL3" s="97">
        <v>0</v>
      </c>
      <c r="AM3" s="97">
        <v>0</v>
      </c>
      <c r="AN3" s="97">
        <v>0</v>
      </c>
      <c r="AO3" s="82">
        <f>1/5</f>
        <v>0.2</v>
      </c>
      <c r="AP3" s="54" t="s">
        <v>3285</v>
      </c>
      <c r="AQ3" s="54" t="s">
        <v>3285</v>
      </c>
      <c r="AR3" s="54" t="s">
        <v>3285</v>
      </c>
      <c r="AW3" s="83" t="s">
        <v>2882</v>
      </c>
      <c r="AX3" s="54" t="s">
        <v>2882</v>
      </c>
      <c r="AY3" s="54" t="s">
        <v>2881</v>
      </c>
      <c r="AZ3" s="55" t="s">
        <v>2881</v>
      </c>
      <c r="BA3" s="55" t="s">
        <v>2881</v>
      </c>
      <c r="BB3" s="82"/>
      <c r="BC3" s="55"/>
      <c r="BD3" s="55"/>
      <c r="BE3" s="55"/>
      <c r="BF3" s="55" t="s">
        <v>2869</v>
      </c>
      <c r="BG3" s="52"/>
      <c r="BH3" s="220" t="s">
        <v>5465</v>
      </c>
      <c r="BI3" s="220" t="s">
        <v>2883</v>
      </c>
      <c r="BJ3" s="55" t="s">
        <v>57</v>
      </c>
      <c r="BL3" s="54" t="s">
        <v>1204</v>
      </c>
      <c r="BM3" s="54" t="s">
        <v>2880</v>
      </c>
      <c r="BN3" s="220">
        <v>100</v>
      </c>
      <c r="BO3" s="220" t="s">
        <v>5466</v>
      </c>
      <c r="BP3" s="220" t="s">
        <v>2871</v>
      </c>
      <c r="BQ3" s="220">
        <v>344</v>
      </c>
      <c r="BR3" s="54" t="s">
        <v>2879</v>
      </c>
      <c r="BS3" s="220" t="s">
        <v>2878</v>
      </c>
      <c r="BT3" s="54" t="s">
        <v>2877</v>
      </c>
      <c r="BU3" s="220">
        <v>1</v>
      </c>
      <c r="BV3" s="220" t="s">
        <v>2868</v>
      </c>
    </row>
  </sheetData>
  <conditionalFormatting sqref="AO2:AO3">
    <cfRule type="dataBar" priority="3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{11D38F9C-072A-2F4E-A8A5-F3D3BC3D327A}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D38F9C-072A-2F4E-A8A5-F3D3BC3D3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AO2:AO3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CQ151"/>
  <sheetViews>
    <sheetView workbookViewId="0">
      <pane xSplit="1" ySplit="1" topLeftCell="B93" activePane="bottomRight" state="frozen"/>
      <selection sqref="A1:XFD1"/>
      <selection pane="topRight" sqref="A1:XFD1"/>
      <selection pane="bottomLeft" sqref="A1:XFD1"/>
      <selection pane="bottomRight" activeCell="BA167" sqref="BA167"/>
    </sheetView>
  </sheetViews>
  <sheetFormatPr baseColWidth="10" defaultColWidth="10.83203125" defaultRowHeight="16" x14ac:dyDescent="0.2"/>
  <cols>
    <col min="1" max="1" width="7.33203125" style="12" bestFit="1" customWidth="1"/>
    <col min="2" max="2" width="7.6640625" style="18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9" style="7" customWidth="1"/>
    <col min="7" max="19" width="9" style="8" customWidth="1"/>
    <col min="20" max="20" width="5.83203125" style="16" bestFit="1" customWidth="1"/>
    <col min="21" max="33" width="5.83203125" style="17" bestFit="1" customWidth="1"/>
    <col min="34" max="34" width="5.83203125" style="16" bestFit="1" customWidth="1"/>
    <col min="35" max="47" width="5.83203125" style="17" bestFit="1" customWidth="1"/>
    <col min="48" max="48" width="6.1640625" style="14" bestFit="1" customWidth="1"/>
    <col min="49" max="61" width="6.1640625" style="15" bestFit="1" customWidth="1"/>
    <col min="62" max="62" width="6.1640625" style="15" customWidth="1"/>
    <col min="63" max="63" width="7.5" style="233" customWidth="1"/>
    <col min="64" max="64" width="7.83203125" style="234" customWidth="1"/>
    <col min="65" max="65" width="6.83203125" style="110" bestFit="1" customWidth="1"/>
    <col min="66" max="78" width="6.83203125" style="111" bestFit="1" customWidth="1"/>
    <col min="79" max="79" width="7" style="110" bestFit="1" customWidth="1"/>
    <col min="80" max="80" width="5.83203125" style="111" bestFit="1" customWidth="1"/>
    <col min="81" max="83" width="6.5" style="111" bestFit="1" customWidth="1"/>
    <col min="84" max="85" width="8.83203125" style="111" bestFit="1" customWidth="1"/>
    <col min="86" max="86" width="6" style="111" bestFit="1" customWidth="1"/>
    <col min="87" max="87" width="6.33203125" style="111" bestFit="1" customWidth="1"/>
    <col min="88" max="92" width="7" style="111" bestFit="1" customWidth="1"/>
    <col min="93" max="16384" width="10.83203125" style="18"/>
  </cols>
  <sheetData>
    <row r="1" spans="1:92" s="116" customFormat="1" ht="68" customHeight="1" x14ac:dyDescent="0.2">
      <c r="A1" s="115" t="s">
        <v>254</v>
      </c>
      <c r="B1" s="116" t="s">
        <v>255</v>
      </c>
      <c r="C1" s="117" t="s">
        <v>11</v>
      </c>
      <c r="D1" s="118" t="s">
        <v>12</v>
      </c>
      <c r="E1" s="118" t="s">
        <v>253</v>
      </c>
      <c r="F1" s="119" t="s">
        <v>2776</v>
      </c>
      <c r="G1" s="120" t="s">
        <v>2777</v>
      </c>
      <c r="H1" s="119" t="s">
        <v>2778</v>
      </c>
      <c r="I1" s="120" t="s">
        <v>2779</v>
      </c>
      <c r="J1" s="120" t="s">
        <v>2780</v>
      </c>
      <c r="K1" s="120" t="s">
        <v>2781</v>
      </c>
      <c r="L1" s="120" t="s">
        <v>2782</v>
      </c>
      <c r="M1" s="120" t="s">
        <v>2783</v>
      </c>
      <c r="N1" s="119" t="s">
        <v>2784</v>
      </c>
      <c r="O1" s="120" t="s">
        <v>2785</v>
      </c>
      <c r="P1" s="120" t="s">
        <v>2821</v>
      </c>
      <c r="Q1" s="120" t="s">
        <v>2786</v>
      </c>
      <c r="R1" s="119" t="s">
        <v>2787</v>
      </c>
      <c r="S1" s="120" t="s">
        <v>2788</v>
      </c>
      <c r="T1" s="121" t="s">
        <v>2790</v>
      </c>
      <c r="U1" s="122" t="s">
        <v>2791</v>
      </c>
      <c r="V1" s="121" t="s">
        <v>2792</v>
      </c>
      <c r="W1" s="122" t="s">
        <v>2793</v>
      </c>
      <c r="X1" s="122" t="s">
        <v>2794</v>
      </c>
      <c r="Y1" s="122" t="s">
        <v>2795</v>
      </c>
      <c r="Z1" s="122" t="s">
        <v>2796</v>
      </c>
      <c r="AA1" s="122" t="s">
        <v>2797</v>
      </c>
      <c r="AB1" s="121" t="s">
        <v>2799</v>
      </c>
      <c r="AC1" s="122" t="s">
        <v>2800</v>
      </c>
      <c r="AD1" s="122" t="s">
        <v>2822</v>
      </c>
      <c r="AE1" s="122" t="s">
        <v>2801</v>
      </c>
      <c r="AF1" s="121" t="s">
        <v>2802</v>
      </c>
      <c r="AG1" s="122" t="s">
        <v>2803</v>
      </c>
      <c r="AH1" s="123" t="s">
        <v>5237</v>
      </c>
      <c r="AI1" s="124" t="s">
        <v>5238</v>
      </c>
      <c r="AJ1" s="124" t="s">
        <v>5239</v>
      </c>
      <c r="AK1" s="124" t="s">
        <v>5240</v>
      </c>
      <c r="AL1" s="124" t="s">
        <v>5241</v>
      </c>
      <c r="AM1" s="124" t="s">
        <v>5242</v>
      </c>
      <c r="AN1" s="124" t="s">
        <v>5243</v>
      </c>
      <c r="AO1" s="124" t="s">
        <v>5244</v>
      </c>
      <c r="AP1" s="124" t="s">
        <v>5245</v>
      </c>
      <c r="AQ1" s="124" t="s">
        <v>5246</v>
      </c>
      <c r="AR1" s="124" t="s">
        <v>5247</v>
      </c>
      <c r="AS1" s="124" t="s">
        <v>5248</v>
      </c>
      <c r="AT1" s="124" t="s">
        <v>5249</v>
      </c>
      <c r="AU1" s="124" t="s">
        <v>5250</v>
      </c>
      <c r="AV1" s="119" t="s">
        <v>2805</v>
      </c>
      <c r="AW1" s="120" t="s">
        <v>2806</v>
      </c>
      <c r="AX1" s="119" t="s">
        <v>2807</v>
      </c>
      <c r="AY1" s="120" t="s">
        <v>2808</v>
      </c>
      <c r="AZ1" s="120" t="s">
        <v>2809</v>
      </c>
      <c r="BA1" s="120" t="s">
        <v>2810</v>
      </c>
      <c r="BB1" s="120" t="s">
        <v>2811</v>
      </c>
      <c r="BC1" s="120" t="s">
        <v>2812</v>
      </c>
      <c r="BD1" s="119" t="s">
        <v>2814</v>
      </c>
      <c r="BE1" s="120" t="s">
        <v>2815</v>
      </c>
      <c r="BF1" s="120" t="s">
        <v>2819</v>
      </c>
      <c r="BG1" s="120" t="s">
        <v>2816</v>
      </c>
      <c r="BH1" s="119" t="s">
        <v>2817</v>
      </c>
      <c r="BI1" s="120" t="s">
        <v>2818</v>
      </c>
      <c r="BJ1" s="120"/>
      <c r="BK1" s="227" t="s">
        <v>580</v>
      </c>
      <c r="BL1" s="227" t="s">
        <v>581</v>
      </c>
      <c r="BM1" s="125" t="s">
        <v>5235</v>
      </c>
      <c r="BN1" s="126" t="s">
        <v>2571</v>
      </c>
      <c r="BO1" s="126" t="s">
        <v>2570</v>
      </c>
      <c r="BP1" s="126" t="s">
        <v>2569</v>
      </c>
      <c r="BQ1" s="126" t="s">
        <v>2568</v>
      </c>
      <c r="BR1" s="126" t="s">
        <v>2567</v>
      </c>
      <c r="BS1" s="126" t="s">
        <v>2566</v>
      </c>
      <c r="BT1" s="126" t="s">
        <v>2565</v>
      </c>
      <c r="BU1" s="126" t="s">
        <v>2564</v>
      </c>
      <c r="BV1" s="126" t="s">
        <v>2563</v>
      </c>
      <c r="BW1" s="126" t="s">
        <v>2562</v>
      </c>
      <c r="BX1" s="126" t="s">
        <v>2561</v>
      </c>
      <c r="BY1" s="126" t="s">
        <v>2560</v>
      </c>
      <c r="BZ1" s="126" t="s">
        <v>2559</v>
      </c>
      <c r="CA1" s="127" t="s">
        <v>2852</v>
      </c>
      <c r="CB1" s="128" t="s">
        <v>5251</v>
      </c>
      <c r="CC1" s="127" t="s">
        <v>2823</v>
      </c>
      <c r="CD1" s="128" t="s">
        <v>2824</v>
      </c>
      <c r="CE1" s="128" t="s">
        <v>5252</v>
      </c>
      <c r="CF1" s="128" t="s">
        <v>2825</v>
      </c>
      <c r="CG1" s="128" t="s">
        <v>2826</v>
      </c>
      <c r="CH1" s="128" t="s">
        <v>2827</v>
      </c>
      <c r="CI1" s="127" t="s">
        <v>2828</v>
      </c>
      <c r="CJ1" s="128" t="s">
        <v>2829</v>
      </c>
      <c r="CK1" s="128" t="s">
        <v>2830</v>
      </c>
      <c r="CL1" s="128" t="s">
        <v>2831</v>
      </c>
      <c r="CM1" s="127" t="s">
        <v>2832</v>
      </c>
      <c r="CN1" s="128" t="s">
        <v>2833</v>
      </c>
    </row>
    <row r="2" spans="1:92" ht="18" x14ac:dyDescent="0.25">
      <c r="A2" s="12" t="s">
        <v>18</v>
      </c>
      <c r="B2" s="13" t="s">
        <v>2575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5</v>
      </c>
      <c r="E2" s="9" t="str">
        <f>IF(VLOOKUP($A2,'I-Ligands'!$A:$G,7,FALSE)="","",VLOOKUP($A2,'I-Ligands'!$A:$G,7,FALSE))</f>
        <v>Phys</v>
      </c>
      <c r="F2" s="7">
        <f t="array" ref="F2">_xlfn.IFS(AH2=0,0,AH2&gt;0,(LOG(0.01*T2/10^-AH2)))</f>
        <v>0</v>
      </c>
      <c r="G2" s="8">
        <f t="array" ref="G2">_xlfn.IFS(AI2=0,0,AI2&gt;0,(LOG(0.01*U2/10^-AI2)))</f>
        <v>0</v>
      </c>
      <c r="H2" s="8">
        <f t="array" ref="H2">_xlfn.IFS(AJ2=0,0,AJ2&gt;0,(LOG(0.01*V2/10^-AJ2)))</f>
        <v>8.9732811911723029</v>
      </c>
      <c r="I2" s="8">
        <f t="array" ref="I2">_xlfn.IFS(AK2=0,0,AK2&gt;0,(LOG(0.01*W2/10^-AK2)))</f>
        <v>8.9732811911723029</v>
      </c>
      <c r="J2" s="8">
        <f t="array" ref="J2">_xlfn.IFS(AL2=0,0,AL2&gt;0,(LOG(0.01*X2/10^-AL2)))</f>
        <v>12.323060749084616</v>
      </c>
      <c r="K2" s="8">
        <f t="array" ref="K2">_xlfn.IFS(AM2=0,0,AM2&gt;0,(LOG(0.01*Y2/10^-AM2)))</f>
        <v>7.6403321553103698</v>
      </c>
      <c r="L2" s="8">
        <f t="array" ref="L2">_xlfn.IFS(AN2=0,0,AN2&gt;0,(LOG(0.01*Z2/10^-AN2)))</f>
        <v>7.6403321553103698</v>
      </c>
      <c r="M2" s="8">
        <f t="array" ref="M2">_xlfn.IFS(AO2=0,0,AO2&gt;0,(LOG(0.01*AA2/10^-AO2)))</f>
        <v>5.6683608789106144</v>
      </c>
      <c r="N2" s="8">
        <f t="array" ref="N2">_xlfn.IFS(AP2=0,0,AP2&gt;0,(LOG(0.01*AB2/10^-AP2)))</f>
        <v>0</v>
      </c>
      <c r="O2" s="8">
        <f t="array" ref="O2">_xlfn.IFS(AQ2=0,0,AQ2&gt;0,(LOG(0.01*AC2/10^-AQ2)))</f>
        <v>0</v>
      </c>
      <c r="P2" s="8">
        <f t="array" ref="P2">_xlfn.IFS(AR2=0,0,AR2&gt;0,(LOG(0.01*AD2/10^-AR2)))</f>
        <v>0</v>
      </c>
      <c r="Q2" s="8">
        <f t="array" ref="Q2">_xlfn.IFS(AS2=0,0,AS2&gt;0,(LOG(0.01*AE2/10^-AS2)))</f>
        <v>0</v>
      </c>
      <c r="R2" s="8">
        <f t="array" ref="R2">_xlfn.IFS(AT2=0,0,AT2&gt;0,(LOG(0.01*AF2/10^-AT2)))</f>
        <v>0</v>
      </c>
      <c r="S2" s="8">
        <f t="array" ref="S2">_xlfn.IFS(AU2=0,0,AU2&gt;0,(LOG(0.01*AG2/10^-AU2)))</f>
        <v>0</v>
      </c>
      <c r="T2" s="16">
        <f t="shared" ref="T2:T33" si="0">IF(AH2="",0,100*AH2/MAX(AH:AH))</f>
        <v>0</v>
      </c>
      <c r="U2" s="17">
        <f t="shared" ref="U2:U33" si="1">IF(AI2="",0,100*AI2/MAX(AI:AI))</f>
        <v>0</v>
      </c>
      <c r="V2" s="17">
        <f t="shared" ref="V2:V33" si="2">IF(AJ2="",0,100*AJ2/MAX(AJ:AJ))</f>
        <v>18.76208897485493</v>
      </c>
      <c r="W2" s="17">
        <f t="shared" ref="W2:W33" si="3">IF(AK2="",0,100*AK2/MAX(AK:AK))</f>
        <v>18.76208897485493</v>
      </c>
      <c r="X2" s="17">
        <f t="shared" ref="X2:X33" si="4">IF(AL2="",0,100*AL2/MAX(AL:AL))</f>
        <v>26.488706365503077</v>
      </c>
      <c r="Y2" s="17">
        <f t="shared" ref="Y2:Y33" si="5">IF(AM2="",0,100*AM2/MAX(AM:AM))</f>
        <v>17.39130434782609</v>
      </c>
      <c r="Z2" s="17">
        <f t="shared" ref="Z2:Z33" si="6">IF(AN2="",0,100*AN2/MAX(AN:AN))</f>
        <v>17.39130434782609</v>
      </c>
      <c r="AA2" s="17">
        <f t="shared" ref="AA2:AA33" si="7">IF(AO2="",0,100*AO2/MAX(AO:AO))</f>
        <v>18.55072463768116</v>
      </c>
      <c r="AB2" s="17">
        <f t="shared" ref="AB2:AB33" si="8">IF(AP2="",0,100*AP2/MAX(AP:AP))</f>
        <v>0</v>
      </c>
      <c r="AC2" s="17">
        <f t="shared" ref="AC2:AC33" si="9">IF(AQ2="",0,100*AQ2/MAX(AQ:AQ))</f>
        <v>0</v>
      </c>
      <c r="AD2" s="17">
        <f t="shared" ref="AD2:AD33" si="10">IF(AR2="",0,100*AR2/MAX(AR:AR))</f>
        <v>0</v>
      </c>
      <c r="AE2" s="17">
        <f t="shared" ref="AE2:AE33" si="11">IF(AS2="",0,100*AS2/MAX(AS:AS))</f>
        <v>0</v>
      </c>
      <c r="AF2" s="17">
        <f t="shared" ref="AF2:AF33" si="12">IF(AT2="",0,100*AT2/MAX(AT:AT))</f>
        <v>0</v>
      </c>
      <c r="AG2" s="17">
        <f t="shared" ref="AG2:AG33" si="13">IF(AU2="",0,100*AU2/MAX(AU:AU))</f>
        <v>0</v>
      </c>
      <c r="AJ2" s="17">
        <v>9.6999999999999993</v>
      </c>
      <c r="AK2" s="17">
        <v>9.6999999999999993</v>
      </c>
      <c r="AL2" s="17">
        <v>12.9</v>
      </c>
      <c r="AM2" s="17">
        <v>8.4</v>
      </c>
      <c r="AN2" s="17">
        <v>8.4</v>
      </c>
      <c r="AO2" s="17">
        <v>6.4</v>
      </c>
      <c r="AX2" s="15">
        <v>7.36</v>
      </c>
      <c r="AY2" s="15">
        <v>7.36</v>
      </c>
      <c r="AZ2" s="15">
        <v>7.63</v>
      </c>
      <c r="BA2" s="15">
        <v>7.47</v>
      </c>
      <c r="BB2" s="15">
        <v>7.47</v>
      </c>
      <c r="BC2" s="15">
        <v>7.26</v>
      </c>
      <c r="BK2" s="233" t="str">
        <f>IF(VLOOKUP($A2,'I-Ligands'!$A:$G,3,FALSE)="","",VLOOKUP($A2,'I-Ligands'!$A:$G,3,FALSE))</f>
        <v>Serotonin</v>
      </c>
      <c r="BL2" s="234" t="str">
        <f>IF(VLOOKUP($A2,'I-Ligands'!$A:$G,4,FALSE)="","",VLOOKUP($A2,'I-Ligands'!$A:$G,4,FALSE))</f>
        <v>5-Hydroxytryptamine Hydrochloride</v>
      </c>
      <c r="BM2" s="110">
        <v>1.1000000000000001</v>
      </c>
      <c r="BN2" s="111">
        <v>1.86</v>
      </c>
      <c r="BO2" s="111">
        <v>1.71</v>
      </c>
      <c r="BP2" s="111">
        <v>1.71</v>
      </c>
      <c r="BQ2" s="111">
        <v>0.98</v>
      </c>
      <c r="BR2" s="111">
        <v>0.83</v>
      </c>
      <c r="BS2" s="111">
        <v>0.83</v>
      </c>
      <c r="BT2" s="111">
        <v>2.1</v>
      </c>
      <c r="BU2" s="111">
        <v>0.45</v>
      </c>
      <c r="BV2" s="111">
        <v>0.45</v>
      </c>
      <c r="BW2" s="111">
        <v>2.42</v>
      </c>
      <c r="BX2" s="111">
        <v>2.89</v>
      </c>
      <c r="BY2" s="111">
        <v>2.52</v>
      </c>
      <c r="BZ2" s="111">
        <v>2.06</v>
      </c>
      <c r="CA2" s="110">
        <f t="shared" ref="CA2:CA33" si="14">IF(AH2="",0,IFERROR(AH2/BM2,""))</f>
        <v>0</v>
      </c>
      <c r="CB2" s="111">
        <f t="shared" ref="CB2:CB33" si="15">IF(AI2="",0,IFERROR(AI2/BN2,""))</f>
        <v>0</v>
      </c>
      <c r="CC2" s="111">
        <f t="shared" ref="CC2:CC33" si="16">IF(AJ2="",0,IFERROR(AJ2/BO2,""))</f>
        <v>5.6725146198830405</v>
      </c>
      <c r="CD2" s="111">
        <f t="shared" ref="CD2:CD33" si="17">IF(AK2="",0,IFERROR(AK2/BP2,""))</f>
        <v>5.6725146198830405</v>
      </c>
      <c r="CE2" s="111">
        <f t="shared" ref="CE2:CE33" si="18">IF(AL2="",0,IFERROR(AL2/BQ2,""))</f>
        <v>13.163265306122449</v>
      </c>
      <c r="CF2" s="111">
        <f t="shared" ref="CF2:CF33" si="19">IF(AM2="",0,IFERROR(AM2/BR2,""))</f>
        <v>10.120481927710845</v>
      </c>
      <c r="CG2" s="111">
        <f t="shared" ref="CG2:CG33" si="20">IF(AN2="",0,IFERROR(AN2/BS2,""))</f>
        <v>10.120481927710845</v>
      </c>
      <c r="CH2" s="111">
        <f t="shared" ref="CH2:CH33" si="21">IF(AO2="",0,IFERROR(AO2/BT2,""))</f>
        <v>3.0476190476190474</v>
      </c>
      <c r="CI2" s="111">
        <f t="shared" ref="CI2:CI33" si="22">IF(AP2="",0,IFERROR(AP2/BU2,""))</f>
        <v>0</v>
      </c>
      <c r="CJ2" s="111">
        <f t="shared" ref="CJ2:CJ33" si="23">IF(AQ2="",0,IFERROR(AQ2/BV2,""))</f>
        <v>0</v>
      </c>
      <c r="CK2" s="111">
        <f t="shared" ref="CK2:CK33" si="24">IF(AR2="",0,IFERROR(AR2/BW2,""))</f>
        <v>0</v>
      </c>
      <c r="CL2" s="111">
        <f t="shared" ref="CL2:CL33" si="25">IF(AS2="",0,IFERROR(AS2/BX2,""))</f>
        <v>0</v>
      </c>
      <c r="CM2" s="111">
        <f t="shared" ref="CM2:CM33" si="26">IF(AT2="",0,IFERROR(AT2/BY2,""))</f>
        <v>0</v>
      </c>
      <c r="CN2" s="111">
        <f t="shared" ref="CN2:CN33" si="27">IF(AU2="",0,IFERROR(AU2/BZ2,""))</f>
        <v>0</v>
      </c>
    </row>
    <row r="3" spans="1:92" ht="18" x14ac:dyDescent="0.25">
      <c r="A3" s="12" t="s">
        <v>19</v>
      </c>
      <c r="B3" s="13" t="s">
        <v>2576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5</v>
      </c>
      <c r="E3" s="9" t="str">
        <f>IF(VLOOKUP($A3,'I-Ligands'!$A:$G,7,FALSE)="","",VLOOKUP($A3,'I-Ligands'!$A:$G,7,FALSE))</f>
        <v>Phys</v>
      </c>
      <c r="F3" s="7">
        <f t="array" ref="F3">_xlfn.IFS(AH3=0,0,AH3&gt;0,(LOG(0.01*T3/10^-AH3)))</f>
        <v>0</v>
      </c>
      <c r="G3" s="8">
        <f t="array" ref="G3">_xlfn.IFS(AI3=0,0,AI3&gt;0,(LOG(0.01*U3/10^-AI3)))</f>
        <v>0</v>
      </c>
      <c r="H3" s="8">
        <f t="array" ref="H3">_xlfn.IFS(AJ3=0,0,AJ3&gt;0,(LOG(0.01*V3/10^-AJ3)))</f>
        <v>8.659637310505758</v>
      </c>
      <c r="I3" s="8">
        <f t="array" ref="I3">_xlfn.IFS(AK3=0,0,AK3&gt;0,(LOG(0.01*W3/10^-AK3)))</f>
        <v>8.659637310505758</v>
      </c>
      <c r="J3" s="8">
        <f t="array" ref="J3">_xlfn.IFS(AL3=0,0,AL3&gt;0,(LOG(0.01*X3/10^-AL3)))</f>
        <v>13.973839041020343</v>
      </c>
      <c r="K3" s="8">
        <f t="array" ref="K3">_xlfn.IFS(AM3=0,0,AM3&gt;0,(LOG(0.01*Y3/10^-AM3)))</f>
        <v>2.1345668091263756</v>
      </c>
      <c r="L3" s="8">
        <f t="array" ref="L3">_xlfn.IFS(AN3=0,0,AN3&gt;0,(LOG(0.01*Z3/10^-AN3)))</f>
        <v>2.1345668091263756</v>
      </c>
      <c r="M3" s="8">
        <f t="array" ref="M3">_xlfn.IFS(AO3=0,0,AO3&gt;0,(LOG(0.01*AA3/10^-AO3)))</f>
        <v>0</v>
      </c>
      <c r="N3" s="8">
        <f t="array" ref="N3">_xlfn.IFS(AP3=0,0,AP3&gt;0,(LOG(0.01*AB3/10^-AP3)))</f>
        <v>0</v>
      </c>
      <c r="O3" s="8">
        <f t="array" ref="O3">_xlfn.IFS(AQ3=0,0,AQ3&gt;0,(LOG(0.01*AC3/10^-AQ3)))</f>
        <v>0</v>
      </c>
      <c r="P3" s="8">
        <f t="array" ref="P3">_xlfn.IFS(AR3=0,0,AR3&gt;0,(LOG(0.01*AD3/10^-AR3)))</f>
        <v>0</v>
      </c>
      <c r="Q3" s="8">
        <f t="array" ref="Q3">_xlfn.IFS(AS3=0,0,AS3&gt;0,(LOG(0.01*AE3/10^-AS3)))</f>
        <v>0</v>
      </c>
      <c r="R3" s="8">
        <f t="array" ref="R3">_xlfn.IFS(AT3=0,0,AT3&gt;0,(LOG(0.01*AF3/10^-AT3)))</f>
        <v>0</v>
      </c>
      <c r="S3" s="8">
        <f t="array" ref="S3">_xlfn.IFS(AU3=0,0,AU3&gt;0,(LOG(0.01*AG3/10^-AU3)))</f>
        <v>0</v>
      </c>
      <c r="T3" s="16">
        <f t="shared" si="0"/>
        <v>0</v>
      </c>
      <c r="U3" s="17">
        <f t="shared" si="1"/>
        <v>0</v>
      </c>
      <c r="V3" s="17">
        <f t="shared" si="2"/>
        <v>18.18181818181818</v>
      </c>
      <c r="W3" s="17">
        <f t="shared" si="3"/>
        <v>18.18181818181818</v>
      </c>
      <c r="X3" s="17">
        <f t="shared" si="4"/>
        <v>29.774127310061601</v>
      </c>
      <c r="Y3" s="17">
        <f t="shared" si="5"/>
        <v>6.8322981366459627</v>
      </c>
      <c r="Z3" s="17">
        <f t="shared" si="6"/>
        <v>6.8322981366459627</v>
      </c>
      <c r="AA3" s="17">
        <f t="shared" si="7"/>
        <v>0</v>
      </c>
      <c r="AB3" s="17">
        <f t="shared" si="8"/>
        <v>0</v>
      </c>
      <c r="AC3" s="17">
        <f t="shared" si="9"/>
        <v>0</v>
      </c>
      <c r="AD3" s="17">
        <f t="shared" si="10"/>
        <v>0</v>
      </c>
      <c r="AE3" s="17">
        <f t="shared" si="11"/>
        <v>0</v>
      </c>
      <c r="AF3" s="17">
        <f t="shared" si="12"/>
        <v>0</v>
      </c>
      <c r="AG3" s="17">
        <f t="shared" si="13"/>
        <v>0</v>
      </c>
      <c r="AJ3" s="17">
        <v>9.4</v>
      </c>
      <c r="AK3" s="17">
        <v>9.4</v>
      </c>
      <c r="AL3" s="17">
        <v>14.5</v>
      </c>
      <c r="AM3" s="17">
        <v>3.3</v>
      </c>
      <c r="AN3" s="17">
        <v>3.3</v>
      </c>
      <c r="AX3" s="15">
        <v>7.2</v>
      </c>
      <c r="AY3" s="15">
        <v>7.2</v>
      </c>
      <c r="AZ3" s="15">
        <v>7.38</v>
      </c>
      <c r="BA3" s="15">
        <v>7.34</v>
      </c>
      <c r="BB3" s="15">
        <v>7.34</v>
      </c>
      <c r="BK3" s="233" t="str">
        <f>IF(VLOOKUP($A3,'I-Ligands'!$A:$G,3,FALSE)="","",VLOOKUP($A3,'I-Ligands'!$A:$G,3,FALSE))</f>
        <v>Serotonin</v>
      </c>
      <c r="BL3" s="234" t="str">
        <f>IF(VLOOKUP($A3,'I-Ligands'!$A:$G,4,FALSE)="","",VLOOKUP($A3,'I-Ligands'!$A:$G,4,FALSE))</f>
        <v>5-Hydroxytryptamine Hydrochloride</v>
      </c>
      <c r="BM3" s="110">
        <v>2.5</v>
      </c>
      <c r="BN3" s="111">
        <v>0.91</v>
      </c>
      <c r="BO3" s="111">
        <v>4.45</v>
      </c>
      <c r="BP3" s="111">
        <v>4.45</v>
      </c>
      <c r="BQ3" s="111">
        <v>4.79</v>
      </c>
      <c r="BR3" s="111">
        <v>5.37</v>
      </c>
      <c r="BS3" s="111">
        <v>5.37</v>
      </c>
      <c r="BT3" s="111">
        <v>4.1100000000000003</v>
      </c>
      <c r="BU3" s="111">
        <v>2.33</v>
      </c>
      <c r="BV3" s="111">
        <v>2.33</v>
      </c>
      <c r="BW3" s="111">
        <v>4.34</v>
      </c>
      <c r="BX3" s="111">
        <v>0.84</v>
      </c>
      <c r="BY3" s="111">
        <v>0.28999999999999998</v>
      </c>
      <c r="BZ3" s="111">
        <v>2.11</v>
      </c>
      <c r="CA3" s="110">
        <f t="shared" si="14"/>
        <v>0</v>
      </c>
      <c r="CB3" s="111">
        <f t="shared" si="15"/>
        <v>0</v>
      </c>
      <c r="CC3" s="111">
        <f t="shared" si="16"/>
        <v>2.1123595505617976</v>
      </c>
      <c r="CD3" s="111">
        <f t="shared" si="17"/>
        <v>2.1123595505617976</v>
      </c>
      <c r="CE3" s="111">
        <f t="shared" si="18"/>
        <v>3.0271398747390394</v>
      </c>
      <c r="CF3" s="111">
        <f t="shared" si="19"/>
        <v>0.61452513966480438</v>
      </c>
      <c r="CG3" s="111">
        <f t="shared" si="20"/>
        <v>0.61452513966480438</v>
      </c>
      <c r="CH3" s="111">
        <f t="shared" si="21"/>
        <v>0</v>
      </c>
      <c r="CI3" s="111">
        <f t="shared" si="22"/>
        <v>0</v>
      </c>
      <c r="CJ3" s="111">
        <f t="shared" si="23"/>
        <v>0</v>
      </c>
      <c r="CK3" s="111">
        <f t="shared" si="24"/>
        <v>0</v>
      </c>
      <c r="CL3" s="111">
        <f t="shared" si="25"/>
        <v>0</v>
      </c>
      <c r="CM3" s="111">
        <f t="shared" si="26"/>
        <v>0</v>
      </c>
      <c r="CN3" s="111">
        <f t="shared" si="27"/>
        <v>0</v>
      </c>
    </row>
    <row r="4" spans="1:92" ht="18" x14ac:dyDescent="0.25">
      <c r="A4" s="12" t="s">
        <v>33</v>
      </c>
      <c r="B4" s="13" t="s">
        <v>2586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2844</v>
      </c>
      <c r="E4" s="9" t="str">
        <f>IF(VLOOKUP($A4,'I-Ligands'!$A:$G,7,FALSE)="","",VLOOKUP($A4,'I-Ligands'!$A:$G,7,FALSE))</f>
        <v>Phys</v>
      </c>
      <c r="F4" s="7">
        <f t="array" ref="F4">_xlfn.IFS(AH4=0,0,AH4&gt;0,(LOG(0.01*T4/10^-AH4)))</f>
        <v>0</v>
      </c>
      <c r="G4" s="8">
        <f t="array" ref="G4">_xlfn.IFS(AI4=0,0,AI4&gt;0,(LOG(0.01*U4/10^-AI4)))</f>
        <v>0</v>
      </c>
      <c r="H4" s="8">
        <f t="array" ref="H4">_xlfn.IFS(AJ4=0,0,AJ4&gt;0,(LOG(0.01*V4/10^-AJ4)))</f>
        <v>30.879269845932903</v>
      </c>
      <c r="I4" s="8">
        <f t="array" ref="I4">_xlfn.IFS(AK4=0,0,AK4&gt;0,(LOG(0.01*W4/10^-AK4)))</f>
        <v>30.879269845932903</v>
      </c>
      <c r="J4" s="8">
        <f t="array" ref="J4">_xlfn.IFS(AL4=0,0,AL4&gt;0,(LOG(0.01*X4/10^-AL4)))</f>
        <v>28.064257474309663</v>
      </c>
      <c r="K4" s="8">
        <f t="array" ref="K4">_xlfn.IFS(AM4=0,0,AM4&gt;0,(LOG(0.01*Y4/10^-AM4)))</f>
        <v>15.622878745280342</v>
      </c>
      <c r="L4" s="8">
        <f t="array" ref="L4">_xlfn.IFS(AN4=0,0,AN4&gt;0,(LOG(0.01*Z4/10^-AN4)))</f>
        <v>15.622878745280342</v>
      </c>
      <c r="M4" s="8">
        <f t="array" ref="M4">_xlfn.IFS(AO4=0,0,AO4&gt;0,(LOG(0.01*AA4/10^-AO4)))</f>
        <v>4.1611509092627443</v>
      </c>
      <c r="N4" s="8">
        <f t="array" ref="N4">_xlfn.IFS(AP4=0,0,AP4&gt;0,(LOG(0.01*AB4/10^-AP4)))</f>
        <v>0</v>
      </c>
      <c r="O4" s="8">
        <f t="array" ref="O4">_xlfn.IFS(AQ4=0,0,AQ4&gt;0,(LOG(0.01*AC4/10^-AQ4)))</f>
        <v>0</v>
      </c>
      <c r="P4" s="8">
        <f t="array" ref="P4">_xlfn.IFS(AR4=0,0,AR4&gt;0,(LOG(0.01*AD4/10^-AR4)))</f>
        <v>0</v>
      </c>
      <c r="Q4" s="8">
        <f t="array" ref="Q4">_xlfn.IFS(AS4=0,0,AS4&gt;0,(LOG(0.01*AE4/10^-AS4)))</f>
        <v>0</v>
      </c>
      <c r="R4" s="8">
        <f t="array" ref="R4">_xlfn.IFS(AT4=0,0,AT4&gt;0,(LOG(0.01*AF4/10^-AT4)))</f>
        <v>0</v>
      </c>
      <c r="S4" s="8">
        <f t="array" ref="S4">_xlfn.IFS(AU4=0,0,AU4&gt;0,(LOG(0.01*AG4/10^-AU4)))</f>
        <v>0</v>
      </c>
      <c r="T4" s="16">
        <f t="shared" si="0"/>
        <v>0</v>
      </c>
      <c r="U4" s="17">
        <f t="shared" si="1"/>
        <v>0</v>
      </c>
      <c r="V4" s="17">
        <f t="shared" si="2"/>
        <v>60.154738878143128</v>
      </c>
      <c r="W4" s="17">
        <f t="shared" si="3"/>
        <v>60.154738878143128</v>
      </c>
      <c r="X4" s="17">
        <f t="shared" si="4"/>
        <v>58.110882956878847</v>
      </c>
      <c r="Y4" s="17">
        <f t="shared" si="5"/>
        <v>33.333333333333343</v>
      </c>
      <c r="Z4" s="17">
        <f t="shared" si="6"/>
        <v>33.333333333333343</v>
      </c>
      <c r="AA4" s="17">
        <f t="shared" si="7"/>
        <v>14.492753623188406</v>
      </c>
      <c r="AB4" s="17">
        <f t="shared" si="8"/>
        <v>0</v>
      </c>
      <c r="AC4" s="17">
        <f t="shared" si="9"/>
        <v>0</v>
      </c>
      <c r="AD4" s="17">
        <f t="shared" si="10"/>
        <v>0</v>
      </c>
      <c r="AE4" s="17">
        <f t="shared" si="11"/>
        <v>0</v>
      </c>
      <c r="AF4" s="17">
        <f t="shared" si="12"/>
        <v>0</v>
      </c>
      <c r="AG4" s="17">
        <f t="shared" si="13"/>
        <v>0</v>
      </c>
      <c r="AJ4" s="17">
        <v>31.1</v>
      </c>
      <c r="AK4" s="17">
        <v>31.1</v>
      </c>
      <c r="AL4" s="17">
        <v>28.3</v>
      </c>
      <c r="AM4" s="17">
        <v>16.100000000000001</v>
      </c>
      <c r="AN4" s="17">
        <v>16.100000000000001</v>
      </c>
      <c r="AO4" s="17">
        <v>5</v>
      </c>
      <c r="AX4" s="15">
        <v>6.61</v>
      </c>
      <c r="AY4" s="15">
        <v>6.61</v>
      </c>
      <c r="AZ4" s="15">
        <v>6.81</v>
      </c>
      <c r="BA4" s="15">
        <v>5.54</v>
      </c>
      <c r="BB4" s="15">
        <v>5.54</v>
      </c>
      <c r="BC4" s="15">
        <v>5.28</v>
      </c>
      <c r="BK4" s="233" t="str">
        <f>IF(VLOOKUP($A4,'I-Ligands'!$A:$G,3,FALSE)="","",VLOOKUP($A4,'I-Ligands'!$A:$G,3,FALSE))</f>
        <v>Adenosine</v>
      </c>
      <c r="BL4" s="234" t="str">
        <f>IF(VLOOKUP($A4,'I-Ligands'!$A:$G,4,FALSE)="","",VLOOKUP($A4,'I-Ligands'!$A:$G,4,FALSE))</f>
        <v>Adenosine</v>
      </c>
      <c r="BM4" s="110">
        <v>1.57</v>
      </c>
      <c r="BN4" s="111">
        <v>3.07</v>
      </c>
      <c r="BO4" s="111">
        <v>2.94</v>
      </c>
      <c r="BP4" s="111">
        <v>2.94</v>
      </c>
      <c r="BQ4" s="111">
        <v>3.15</v>
      </c>
      <c r="BR4" s="111">
        <v>2.12</v>
      </c>
      <c r="BS4" s="111">
        <v>2.12</v>
      </c>
      <c r="BT4" s="111">
        <v>1.51</v>
      </c>
      <c r="BU4" s="111">
        <v>4.1399999999999997</v>
      </c>
      <c r="BV4" s="111">
        <v>4.1399999999999997</v>
      </c>
      <c r="BW4" s="111">
        <v>7.75</v>
      </c>
      <c r="BX4" s="111">
        <v>2.76</v>
      </c>
      <c r="BY4" s="111">
        <v>0.71</v>
      </c>
      <c r="BZ4" s="111">
        <v>0.9</v>
      </c>
      <c r="CA4" s="110">
        <f t="shared" si="14"/>
        <v>0</v>
      </c>
      <c r="CB4" s="111">
        <f t="shared" si="15"/>
        <v>0</v>
      </c>
      <c r="CC4" s="111">
        <f t="shared" si="16"/>
        <v>10.578231292517007</v>
      </c>
      <c r="CD4" s="111">
        <f t="shared" si="17"/>
        <v>10.578231292517007</v>
      </c>
      <c r="CE4" s="111">
        <f t="shared" si="18"/>
        <v>8.9841269841269842</v>
      </c>
      <c r="CF4" s="111">
        <f t="shared" si="19"/>
        <v>7.5943396226415096</v>
      </c>
      <c r="CG4" s="111">
        <f t="shared" si="20"/>
        <v>7.5943396226415096</v>
      </c>
      <c r="CH4" s="111">
        <f t="shared" si="21"/>
        <v>3.3112582781456954</v>
      </c>
      <c r="CI4" s="111">
        <f t="shared" si="22"/>
        <v>0</v>
      </c>
      <c r="CJ4" s="111">
        <f t="shared" si="23"/>
        <v>0</v>
      </c>
      <c r="CK4" s="111">
        <f t="shared" si="24"/>
        <v>0</v>
      </c>
      <c r="CL4" s="111">
        <f t="shared" si="25"/>
        <v>0</v>
      </c>
      <c r="CM4" s="111">
        <f t="shared" si="26"/>
        <v>0</v>
      </c>
      <c r="CN4" s="111">
        <f t="shared" si="27"/>
        <v>0</v>
      </c>
    </row>
    <row r="5" spans="1:92" ht="18" x14ac:dyDescent="0.25">
      <c r="A5" s="12" t="s">
        <v>42</v>
      </c>
      <c r="B5" s="13" t="s">
        <v>2600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536</v>
      </c>
      <c r="E5" s="9" t="str">
        <f>IF(VLOOKUP($A5,'I-Ligands'!$A:$G,7,FALSE)="","",VLOOKUP($A5,'I-Ligands'!$A:$G,7,FALSE))</f>
        <v>Surr</v>
      </c>
      <c r="F5" s="7">
        <f t="array" ref="F5">_xlfn.IFS(AH5=0,0,AH5&gt;0,(LOG(0.01*T5/10^-AH5)))</f>
        <v>23.440978057358336</v>
      </c>
      <c r="G5" s="8">
        <f t="array" ref="G5">_xlfn.IFS(AI5=0,0,AI5&gt;0,(LOG(0.01*U5/10^-AI5)))</f>
        <v>23.140285586605348</v>
      </c>
      <c r="H5" s="8">
        <f t="array" ref="H5">_xlfn.IFS(AJ5=0,0,AJ5&gt;0,(LOG(0.01*V5/10^-AJ5)))</f>
        <v>0</v>
      </c>
      <c r="I5" s="8">
        <f t="array" ref="I5">_xlfn.IFS(AK5=0,0,AK5&gt;0,(LOG(0.01*W5/10^-AK5)))</f>
        <v>0</v>
      </c>
      <c r="J5" s="8">
        <f t="array" ref="J5">_xlfn.IFS(AL5=0,0,AL5&gt;0,(LOG(0.01*X5/10^-AL5)))</f>
        <v>0</v>
      </c>
      <c r="K5" s="8">
        <f t="array" ref="K5">_xlfn.IFS(AM5=0,0,AM5&gt;0,(LOG(0.01*Y5/10^-AM5)))</f>
        <v>0</v>
      </c>
      <c r="L5" s="8">
        <f t="array" ref="L5">_xlfn.IFS(AN5=0,0,AN5&gt;0,(LOG(0.01*Z5/10^-AN5)))</f>
        <v>0</v>
      </c>
      <c r="M5" s="8">
        <f t="array" ref="M5">_xlfn.IFS(AO5=0,0,AO5&gt;0,(LOG(0.01*AA5/10^-AO5)))</f>
        <v>0</v>
      </c>
      <c r="N5" s="8">
        <f t="array" ref="N5">_xlfn.IFS(AP5=0,0,AP5&gt;0,(LOG(0.01*AB5/10^-AP5)))</f>
        <v>0</v>
      </c>
      <c r="O5" s="8">
        <f t="array" ref="O5">_xlfn.IFS(AQ5=0,0,AQ5&gt;0,(LOG(0.01*AC5/10^-AQ5)))</f>
        <v>0</v>
      </c>
      <c r="P5" s="8">
        <f t="array" ref="P5">_xlfn.IFS(AR5=0,0,AR5&gt;0,(LOG(0.01*AD5/10^-AR5)))</f>
        <v>0</v>
      </c>
      <c r="Q5" s="8">
        <f t="array" ref="Q5">_xlfn.IFS(AS5=0,0,AS5&gt;0,(LOG(0.01*AE5/10^-AS5)))</f>
        <v>0</v>
      </c>
      <c r="R5" s="8">
        <f t="array" ref="R5">_xlfn.IFS(AT5=0,0,AT5&gt;0,(LOG(0.01*AF5/10^-AT5)))</f>
        <v>0</v>
      </c>
      <c r="S5" s="8">
        <f t="array" ref="S5">_xlfn.IFS(AU5=0,0,AU5&gt;0,(LOG(0.01*AG5/10^-AU5)))</f>
        <v>0</v>
      </c>
      <c r="T5" s="16">
        <f t="shared" si="0"/>
        <v>43.75</v>
      </c>
      <c r="U5" s="17">
        <f t="shared" si="1"/>
        <v>43.680297397769522</v>
      </c>
      <c r="V5" s="17">
        <f t="shared" si="2"/>
        <v>0</v>
      </c>
      <c r="W5" s="17">
        <f t="shared" si="3"/>
        <v>0</v>
      </c>
      <c r="X5" s="17">
        <f t="shared" si="4"/>
        <v>0</v>
      </c>
      <c r="Y5" s="17">
        <f t="shared" si="5"/>
        <v>0</v>
      </c>
      <c r="Z5" s="17">
        <f t="shared" si="6"/>
        <v>0</v>
      </c>
      <c r="AA5" s="17">
        <f t="shared" si="7"/>
        <v>0</v>
      </c>
      <c r="AB5" s="17">
        <f t="shared" si="8"/>
        <v>0</v>
      </c>
      <c r="AC5" s="17">
        <f t="shared" si="9"/>
        <v>0</v>
      </c>
      <c r="AD5" s="17">
        <f t="shared" si="10"/>
        <v>0</v>
      </c>
      <c r="AE5" s="17">
        <f t="shared" si="11"/>
        <v>0</v>
      </c>
      <c r="AF5" s="17">
        <f t="shared" si="12"/>
        <v>0</v>
      </c>
      <c r="AG5" s="17">
        <f t="shared" si="13"/>
        <v>0</v>
      </c>
      <c r="AH5" s="16">
        <v>23.8</v>
      </c>
      <c r="AI5" s="17">
        <v>23.5</v>
      </c>
      <c r="AV5" s="14">
        <v>5.43</v>
      </c>
      <c r="AW5" s="15">
        <v>5.16</v>
      </c>
      <c r="BK5" s="233" t="str">
        <f>IF(VLOOKUP($A5,'I-Ligands'!$A:$G,3,FALSE)="","",VLOOKUP($A5,'I-Ligands'!$A:$G,3,FALSE))</f>
        <v>Isoproterenol</v>
      </c>
      <c r="BL5" s="234" t="str">
        <f>IF(VLOOKUP($A5,'I-Ligands'!$A:$G,4,FALSE)="","",VLOOKUP($A5,'I-Ligands'!$A:$G,4,FALSE))</f>
        <v>(−)-Isoproterenol hydrochloride</v>
      </c>
      <c r="BM5" s="110">
        <v>2.93</v>
      </c>
      <c r="BN5" s="111">
        <v>3.21</v>
      </c>
      <c r="BO5" s="111">
        <v>3.92</v>
      </c>
      <c r="BP5" s="111">
        <v>3.92</v>
      </c>
      <c r="BQ5" s="111">
        <v>4.18</v>
      </c>
      <c r="BR5" s="111">
        <v>2.68</v>
      </c>
      <c r="BS5" s="111">
        <v>2.68</v>
      </c>
      <c r="BT5" s="111">
        <v>2.9</v>
      </c>
      <c r="BU5" s="111">
        <v>3.53</v>
      </c>
      <c r="BV5" s="111">
        <v>3.53</v>
      </c>
      <c r="BW5" s="111">
        <v>4.47</v>
      </c>
      <c r="BX5" s="111">
        <v>3.04</v>
      </c>
      <c r="BY5" s="111">
        <v>3.25</v>
      </c>
      <c r="BZ5" s="111">
        <v>3.61</v>
      </c>
      <c r="CA5" s="110">
        <f t="shared" si="14"/>
        <v>8.1228668941979514</v>
      </c>
      <c r="CB5" s="111">
        <f t="shared" si="15"/>
        <v>7.3208722741433023</v>
      </c>
      <c r="CC5" s="111">
        <f t="shared" si="16"/>
        <v>0</v>
      </c>
      <c r="CD5" s="111">
        <f t="shared" si="17"/>
        <v>0</v>
      </c>
      <c r="CE5" s="111">
        <f t="shared" si="18"/>
        <v>0</v>
      </c>
      <c r="CF5" s="111">
        <f t="shared" si="19"/>
        <v>0</v>
      </c>
      <c r="CG5" s="111">
        <f t="shared" si="20"/>
        <v>0</v>
      </c>
      <c r="CH5" s="111">
        <f t="shared" si="21"/>
        <v>0</v>
      </c>
      <c r="CI5" s="111">
        <f t="shared" si="22"/>
        <v>0</v>
      </c>
      <c r="CJ5" s="111">
        <f t="shared" si="23"/>
        <v>0</v>
      </c>
      <c r="CK5" s="111">
        <f t="shared" si="24"/>
        <v>0</v>
      </c>
      <c r="CL5" s="111">
        <f t="shared" si="25"/>
        <v>0</v>
      </c>
      <c r="CM5" s="111">
        <f t="shared" si="26"/>
        <v>0</v>
      </c>
      <c r="CN5" s="111">
        <f t="shared" si="27"/>
        <v>0</v>
      </c>
    </row>
    <row r="6" spans="1:92" ht="18" x14ac:dyDescent="0.25">
      <c r="A6" s="12" t="s">
        <v>58</v>
      </c>
      <c r="B6" s="13" t="s">
        <v>2607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730</v>
      </c>
      <c r="E6" s="9" t="str">
        <f>IF(VLOOKUP($A6,'I-Ligands'!$A:$G,7,FALSE)="","",VLOOKUP($A6,'I-Ligands'!$A:$G,7,FALSE))</f>
        <v>Surr</v>
      </c>
      <c r="F6" s="7">
        <f t="array" ref="F6">_xlfn.IFS(AH6=0,0,AH6&gt;0,(LOG(0.01*T6/10^-AH6)))</f>
        <v>0</v>
      </c>
      <c r="G6" s="8">
        <f t="array" ref="G6">_xlfn.IFS(AI6=0,0,AI6&gt;0,(LOG(0.01*U6/10^-AI6)))</f>
        <v>0</v>
      </c>
      <c r="H6" s="8">
        <f t="array" ref="H6">_xlfn.IFS(AJ6=0,0,AJ6&gt;0,(LOG(0.01*V6/10^-AJ6)))</f>
        <v>10.53572747957624</v>
      </c>
      <c r="I6" s="8">
        <f t="array" ref="I6">_xlfn.IFS(AK6=0,0,AK6&gt;0,(LOG(0.01*W6/10^-AK6)))</f>
        <v>10.53572747957624</v>
      </c>
      <c r="J6" s="8">
        <f t="array" ref="J6">_xlfn.IFS(AL6=0,0,AL6&gt;0,(LOG(0.01*X6/10^-AL6)))</f>
        <v>6.898961763957848</v>
      </c>
      <c r="K6" s="8">
        <f t="array" ref="K6">_xlfn.IFS(AM6=0,0,AM6&gt;0,(LOG(0.01*Y6/10^-AM6)))</f>
        <v>9.9413587345132584</v>
      </c>
      <c r="L6" s="8">
        <f t="array" ref="L6">_xlfn.IFS(AN6=0,0,AN6&gt;0,(LOG(0.01*Z6/10^-AN6)))</f>
        <v>9.9413587345132584</v>
      </c>
      <c r="M6" s="8">
        <f t="array" ref="M6">_xlfn.IFS(AO6=0,0,AO6&gt;0,(LOG(0.01*AA6/10^-AO6)))</f>
        <v>6.2010299956639816</v>
      </c>
      <c r="N6" s="8">
        <f t="array" ref="N6">_xlfn.IFS(AP6=0,0,AP6&gt;0,(LOG(0.01*AB6/10^-AP6)))</f>
        <v>0</v>
      </c>
      <c r="O6" s="8">
        <f t="array" ref="O6">_xlfn.IFS(AQ6=0,0,AQ6&gt;0,(LOG(0.01*AC6/10^-AQ6)))</f>
        <v>0</v>
      </c>
      <c r="P6" s="8">
        <f t="array" ref="P6">_xlfn.IFS(AR6=0,0,AR6&gt;0,(LOG(0.01*AD6/10^-AR6)))</f>
        <v>7.360125007897719</v>
      </c>
      <c r="Q6" s="8">
        <f t="array" ref="Q6">_xlfn.IFS(AS6=0,0,AS6&gt;0,(LOG(0.01*AE6/10^-AS6)))</f>
        <v>0</v>
      </c>
      <c r="R6" s="8">
        <f t="array" ref="R6">_xlfn.IFS(AT6=0,0,AT6&gt;0,(LOG(0.01*AF6/10^-AT6)))</f>
        <v>10.840538536947657</v>
      </c>
      <c r="S6" s="8">
        <f t="array" ref="S6">_xlfn.IFS(AU6=0,0,AU6&gt;0,(LOG(0.01*AG6/10^-AU6)))</f>
        <v>9.5044496549221194</v>
      </c>
      <c r="T6" s="16">
        <f t="shared" si="0"/>
        <v>0</v>
      </c>
      <c r="U6" s="17">
        <f t="shared" si="1"/>
        <v>0</v>
      </c>
      <c r="V6" s="17">
        <f t="shared" si="2"/>
        <v>21.663442940038685</v>
      </c>
      <c r="W6" s="17">
        <f t="shared" si="3"/>
        <v>21.663442940038685</v>
      </c>
      <c r="X6" s="17">
        <f t="shared" si="4"/>
        <v>15.811088295687885</v>
      </c>
      <c r="Y6" s="17">
        <f t="shared" si="5"/>
        <v>21.946169772256731</v>
      </c>
      <c r="Z6" s="17">
        <f t="shared" si="6"/>
        <v>21.946169772256731</v>
      </c>
      <c r="AA6" s="17">
        <f t="shared" si="7"/>
        <v>20</v>
      </c>
      <c r="AB6" s="17">
        <f t="shared" si="8"/>
        <v>0</v>
      </c>
      <c r="AC6" s="17">
        <f t="shared" si="9"/>
        <v>0</v>
      </c>
      <c r="AD6" s="17">
        <f t="shared" si="10"/>
        <v>18.202247191011235</v>
      </c>
      <c r="AE6" s="17">
        <f t="shared" si="11"/>
        <v>0</v>
      </c>
      <c r="AF6" s="17">
        <f t="shared" si="12"/>
        <v>21.904761904761905</v>
      </c>
      <c r="AG6" s="17">
        <f t="shared" si="13"/>
        <v>20.158102766798415</v>
      </c>
      <c r="AJ6" s="17">
        <v>11.2</v>
      </c>
      <c r="AK6" s="17">
        <v>11.2</v>
      </c>
      <c r="AL6" s="17">
        <v>7.7</v>
      </c>
      <c r="AM6" s="17">
        <v>10.6</v>
      </c>
      <c r="AN6" s="17">
        <v>10.6</v>
      </c>
      <c r="AO6" s="17">
        <v>6.9</v>
      </c>
      <c r="AR6" s="17">
        <v>8.1</v>
      </c>
      <c r="AT6" s="17">
        <v>11.5</v>
      </c>
      <c r="AU6" s="17">
        <v>10.199999999999999</v>
      </c>
      <c r="AX6" s="15">
        <v>7.88</v>
      </c>
      <c r="AY6" s="15">
        <v>7.88</v>
      </c>
      <c r="AZ6" s="15">
        <v>7.94</v>
      </c>
      <c r="BA6" s="15">
        <v>7.94</v>
      </c>
      <c r="BB6" s="15">
        <v>7.94</v>
      </c>
      <c r="BC6" s="15">
        <v>7.8</v>
      </c>
      <c r="BF6" s="15">
        <v>7.31</v>
      </c>
      <c r="BH6" s="15">
        <v>7.85</v>
      </c>
      <c r="BI6" s="15">
        <v>7.72</v>
      </c>
      <c r="BK6" s="233" t="str">
        <f>IF(VLOOKUP($A6,'I-Ligands'!$A:$G,3,FALSE)="","",VLOOKUP($A6,'I-Ligands'!$A:$G,3,FALSE))</f>
        <v>CP-55940</v>
      </c>
      <c r="BL6" s="234" t="str">
        <f>IF(VLOOKUP($A6,'I-Ligands'!$A:$G,4,FALSE)="","",VLOOKUP($A6,'I-Ligands'!$A:$G,4,FALSE))</f>
        <v>(−)-CP 55,940</v>
      </c>
      <c r="BM6" s="110">
        <v>1.46</v>
      </c>
      <c r="BN6" s="111">
        <v>1.59</v>
      </c>
      <c r="BO6" s="111">
        <v>7.35</v>
      </c>
      <c r="BP6" s="111">
        <v>7.35</v>
      </c>
      <c r="BQ6" s="111">
        <v>7.85</v>
      </c>
      <c r="BR6" s="111">
        <v>6.79</v>
      </c>
      <c r="BS6" s="111">
        <v>6.79</v>
      </c>
      <c r="BT6" s="111">
        <v>7.44</v>
      </c>
      <c r="BU6" s="111">
        <v>4.24</v>
      </c>
      <c r="BV6" s="111">
        <v>4.24</v>
      </c>
      <c r="BW6" s="111">
        <v>3.66</v>
      </c>
      <c r="BX6" s="111">
        <v>1.8</v>
      </c>
      <c r="BY6" s="111">
        <v>2.14</v>
      </c>
      <c r="BZ6" s="111">
        <v>3.05</v>
      </c>
      <c r="CA6" s="110">
        <f t="shared" si="14"/>
        <v>0</v>
      </c>
      <c r="CB6" s="111">
        <f t="shared" si="15"/>
        <v>0</v>
      </c>
      <c r="CC6" s="111">
        <f t="shared" si="16"/>
        <v>1.5238095238095237</v>
      </c>
      <c r="CD6" s="111">
        <f t="shared" si="17"/>
        <v>1.5238095238095237</v>
      </c>
      <c r="CE6" s="111">
        <f t="shared" si="18"/>
        <v>0.98089171974522305</v>
      </c>
      <c r="CF6" s="111">
        <f t="shared" si="19"/>
        <v>1.561119293078056</v>
      </c>
      <c r="CG6" s="111">
        <f t="shared" si="20"/>
        <v>1.561119293078056</v>
      </c>
      <c r="CH6" s="111">
        <f t="shared" si="21"/>
        <v>0.92741935483870963</v>
      </c>
      <c r="CI6" s="111">
        <f t="shared" si="22"/>
        <v>0</v>
      </c>
      <c r="CJ6" s="111">
        <f t="shared" si="23"/>
        <v>0</v>
      </c>
      <c r="CK6" s="111">
        <f t="shared" si="24"/>
        <v>2.2131147540983607</v>
      </c>
      <c r="CL6" s="111">
        <f t="shared" si="25"/>
        <v>0</v>
      </c>
      <c r="CM6" s="111">
        <f t="shared" si="26"/>
        <v>5.3738317757009346</v>
      </c>
      <c r="CN6" s="111">
        <f t="shared" si="27"/>
        <v>3.3442622950819674</v>
      </c>
    </row>
    <row r="7" spans="1:92" ht="18" x14ac:dyDescent="0.25">
      <c r="A7" s="12" t="s">
        <v>59</v>
      </c>
      <c r="B7" s="13" t="s">
        <v>2608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730</v>
      </c>
      <c r="E7" s="9" t="str">
        <f>IF(VLOOKUP($A7,'I-Ligands'!$A:$G,7,FALSE)="","",VLOOKUP($A7,'I-Ligands'!$A:$G,7,FALSE))</f>
        <v>Surr</v>
      </c>
      <c r="F7" s="7">
        <f t="array" ref="F7">_xlfn.IFS(AH7=0,0,AH7&gt;0,(LOG(0.01*T7/10^-AH7)))</f>
        <v>0</v>
      </c>
      <c r="G7" s="8">
        <f t="array" ref="G7">_xlfn.IFS(AI7=0,0,AI7&gt;0,(LOG(0.01*U7/10^-AI7)))</f>
        <v>0</v>
      </c>
      <c r="H7" s="8">
        <f t="array" ref="H7">_xlfn.IFS(AJ7=0,0,AJ7&gt;0,(LOG(0.01*V7/10^-AJ7)))</f>
        <v>15.696024471448689</v>
      </c>
      <c r="I7" s="8">
        <f t="array" ref="I7">_xlfn.IFS(AK7=0,0,AK7&gt;0,(LOG(0.01*W7/10^-AK7)))</f>
        <v>15.696024471448689</v>
      </c>
      <c r="J7" s="8">
        <f t="array" ref="J7">_xlfn.IFS(AL7=0,0,AL7&gt;0,(LOG(0.01*X7/10^-AL7)))</f>
        <v>13.458599074463603</v>
      </c>
      <c r="K7" s="8">
        <f t="array" ref="K7">_xlfn.IFS(AM7=0,0,AM7&gt;0,(LOG(0.01*Y7/10^-AM7)))</f>
        <v>13.977420871483464</v>
      </c>
      <c r="L7" s="8">
        <f t="array" ref="L7">_xlfn.IFS(AN7=0,0,AN7&gt;0,(LOG(0.01*Z7/10^-AN7)))</f>
        <v>13.977420871483464</v>
      </c>
      <c r="M7" s="8">
        <f t="array" ref="M7">_xlfn.IFS(AO7=0,0,AO7&gt;0,(LOG(0.01*AA7/10^-AO7)))</f>
        <v>6.8372421683184275</v>
      </c>
      <c r="N7" s="8">
        <f t="array" ref="N7">_xlfn.IFS(AP7=0,0,AP7&gt;0,(LOG(0.01*AB7/10^-AP7)))</f>
        <v>0</v>
      </c>
      <c r="O7" s="8">
        <f t="array" ref="O7">_xlfn.IFS(AQ7=0,0,AQ7&gt;0,(LOG(0.01*AC7/10^-AQ7)))</f>
        <v>0</v>
      </c>
      <c r="P7" s="8">
        <f t="array" ref="P7">_xlfn.IFS(AR7=0,0,AR7&gt;0,(LOG(0.01*AD7/10^-AR7)))</f>
        <v>3.064423845738804</v>
      </c>
      <c r="Q7" s="8">
        <f t="array" ref="Q7">_xlfn.IFS(AS7=0,0,AS7&gt;0,(LOG(0.01*AE7/10^-AS7)))</f>
        <v>0</v>
      </c>
      <c r="R7" s="8">
        <f t="array" ref="R7">_xlfn.IFS(AT7=0,0,AT7&gt;0,(LOG(0.01*AF7/10^-AT7)))</f>
        <v>0</v>
      </c>
      <c r="S7" s="8">
        <f t="array" ref="S7">_xlfn.IFS(AU7=0,0,AU7&gt;0,(LOG(0.01*AG7/10^-AU7)))</f>
        <v>0</v>
      </c>
      <c r="T7" s="16">
        <f t="shared" si="0"/>
        <v>0</v>
      </c>
      <c r="U7" s="17">
        <f t="shared" si="1"/>
        <v>0</v>
      </c>
      <c r="V7" s="17">
        <f t="shared" si="2"/>
        <v>31.334622823984525</v>
      </c>
      <c r="W7" s="17">
        <f t="shared" si="3"/>
        <v>31.334622823984525</v>
      </c>
      <c r="X7" s="17">
        <f t="shared" si="4"/>
        <v>28.747433264887061</v>
      </c>
      <c r="Y7" s="17">
        <f t="shared" si="5"/>
        <v>30.020703933747413</v>
      </c>
      <c r="Z7" s="17">
        <f t="shared" si="6"/>
        <v>30.020703933747413</v>
      </c>
      <c r="AA7" s="17">
        <f t="shared" si="7"/>
        <v>21.739130434782609</v>
      </c>
      <c r="AB7" s="17">
        <f t="shared" si="8"/>
        <v>0</v>
      </c>
      <c r="AC7" s="17">
        <f t="shared" si="9"/>
        <v>0</v>
      </c>
      <c r="AD7" s="17">
        <f t="shared" si="10"/>
        <v>9.2134831460674143</v>
      </c>
      <c r="AE7" s="17">
        <f t="shared" si="11"/>
        <v>0</v>
      </c>
      <c r="AF7" s="17">
        <f t="shared" si="12"/>
        <v>0</v>
      </c>
      <c r="AG7" s="17">
        <f t="shared" si="13"/>
        <v>0</v>
      </c>
      <c r="AJ7" s="17">
        <v>16.2</v>
      </c>
      <c r="AK7" s="17">
        <v>16.2</v>
      </c>
      <c r="AL7" s="17">
        <v>14</v>
      </c>
      <c r="AM7" s="17">
        <v>14.5</v>
      </c>
      <c r="AN7" s="17">
        <v>14.5</v>
      </c>
      <c r="AO7" s="17">
        <v>7.5</v>
      </c>
      <c r="AR7" s="17">
        <v>4.0999999999999996</v>
      </c>
      <c r="AX7" s="15">
        <v>8.16</v>
      </c>
      <c r="AY7" s="15">
        <v>8.16</v>
      </c>
      <c r="AZ7" s="15">
        <v>8.1999999999999993</v>
      </c>
      <c r="BA7" s="15">
        <v>7.95</v>
      </c>
      <c r="BB7" s="15">
        <v>7.95</v>
      </c>
      <c r="BC7" s="15">
        <v>7.86</v>
      </c>
      <c r="BF7" s="15">
        <v>8</v>
      </c>
      <c r="BK7" s="233" t="str">
        <f>IF(VLOOKUP($A7,'I-Ligands'!$A:$G,3,FALSE)="","",VLOOKUP($A7,'I-Ligands'!$A:$G,3,FALSE))</f>
        <v>CP-55940</v>
      </c>
      <c r="BL7" s="234" t="str">
        <f>IF(VLOOKUP($A7,'I-Ligands'!$A:$G,4,FALSE)="","",VLOOKUP($A7,'I-Ligands'!$A:$G,4,FALSE))</f>
        <v>(−)-CP 55,940</v>
      </c>
      <c r="BM7" s="110">
        <v>3.14</v>
      </c>
      <c r="BN7" s="111">
        <v>1.74</v>
      </c>
      <c r="BO7" s="111">
        <v>6.66</v>
      </c>
      <c r="BP7" s="111">
        <v>6.66</v>
      </c>
      <c r="BQ7" s="111">
        <v>7.24</v>
      </c>
      <c r="BR7" s="111">
        <v>2.27</v>
      </c>
      <c r="BS7" s="111">
        <v>2.27</v>
      </c>
      <c r="BT7" s="111">
        <v>1.9</v>
      </c>
      <c r="BU7" s="111">
        <v>5.15</v>
      </c>
      <c r="BV7" s="111">
        <v>5.15</v>
      </c>
      <c r="BW7" s="111">
        <v>5.65</v>
      </c>
      <c r="BX7" s="111">
        <v>1.43</v>
      </c>
      <c r="BY7" s="111">
        <v>2.31</v>
      </c>
      <c r="BZ7" s="111">
        <v>3.97</v>
      </c>
      <c r="CA7" s="110">
        <f t="shared" si="14"/>
        <v>0</v>
      </c>
      <c r="CB7" s="111">
        <f t="shared" si="15"/>
        <v>0</v>
      </c>
      <c r="CC7" s="111">
        <f t="shared" si="16"/>
        <v>2.4324324324324325</v>
      </c>
      <c r="CD7" s="111">
        <f t="shared" si="17"/>
        <v>2.4324324324324325</v>
      </c>
      <c r="CE7" s="111">
        <f t="shared" si="18"/>
        <v>1.9337016574585635</v>
      </c>
      <c r="CF7" s="111">
        <f t="shared" si="19"/>
        <v>6.3876651982378858</v>
      </c>
      <c r="CG7" s="111">
        <f t="shared" si="20"/>
        <v>6.3876651982378858</v>
      </c>
      <c r="CH7" s="111">
        <f t="shared" si="21"/>
        <v>3.9473684210526319</v>
      </c>
      <c r="CI7" s="111">
        <f t="shared" si="22"/>
        <v>0</v>
      </c>
      <c r="CJ7" s="111">
        <f t="shared" si="23"/>
        <v>0</v>
      </c>
      <c r="CK7" s="111">
        <f t="shared" si="24"/>
        <v>0.7256637168141592</v>
      </c>
      <c r="CL7" s="111">
        <f t="shared" si="25"/>
        <v>0</v>
      </c>
      <c r="CM7" s="111">
        <f t="shared" si="26"/>
        <v>0</v>
      </c>
      <c r="CN7" s="111">
        <f t="shared" si="27"/>
        <v>0</v>
      </c>
    </row>
    <row r="8" spans="1:92" ht="18" x14ac:dyDescent="0.25">
      <c r="A8" s="12" t="s">
        <v>108</v>
      </c>
      <c r="B8" s="13" t="s">
        <v>2610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940</v>
      </c>
      <c r="E8" s="9" t="str">
        <f>IF(VLOOKUP($A8,'I-Ligands'!$A:$G,7,FALSE)="","",VLOOKUP($A8,'I-Ligands'!$A:$G,7,FALSE))</f>
        <v>Phys</v>
      </c>
      <c r="F8" s="7">
        <f t="array" ref="F8">_xlfn.IFS(AH8=0,0,AH8&gt;0,(LOG(0.01*T8/10^-AH8)))</f>
        <v>0</v>
      </c>
      <c r="G8" s="8">
        <f t="array" ref="G8">_xlfn.IFS(AI8=0,0,AI8&gt;0,(LOG(0.01*U8/10^-AI8)))</f>
        <v>0</v>
      </c>
      <c r="H8" s="8">
        <f t="array" ref="H8">_xlfn.IFS(AJ8=0,0,AJ8&gt;0,(LOG(0.01*V8/10^-AJ8)))</f>
        <v>33.108953690412378</v>
      </c>
      <c r="I8" s="8">
        <f t="array" ref="I8">_xlfn.IFS(AK8=0,0,AK8&gt;0,(LOG(0.01*W8/10^-AK8)))</f>
        <v>33.108953690412378</v>
      </c>
      <c r="J8" s="8">
        <f t="array" ref="J8">_xlfn.IFS(AL8=0,0,AL8&gt;0,(LOG(0.01*X8/10^-AL8)))</f>
        <v>29.992477981742521</v>
      </c>
      <c r="K8" s="8">
        <f t="array" ref="K8">_xlfn.IFS(AM8=0,0,AM8&gt;0,(LOG(0.01*Y8/10^-AM8)))</f>
        <v>31.517112131466245</v>
      </c>
      <c r="L8" s="8">
        <f t="array" ref="L8">_xlfn.IFS(AN8=0,0,AN8&gt;0,(LOG(0.01*Z8/10^-AN8)))</f>
        <v>31.517112131466245</v>
      </c>
      <c r="M8" s="8">
        <f t="array" ref="M8">_xlfn.IFS(AO8=0,0,AO8&gt;0,(LOG(0.01*AA8/10^-AO8)))</f>
        <v>20.273934765982482</v>
      </c>
      <c r="N8" s="8">
        <f t="array" ref="N8">_xlfn.IFS(AP8=0,0,AP8&gt;0,(LOG(0.01*AB8/10^-AP8)))</f>
        <v>0</v>
      </c>
      <c r="O8" s="8">
        <f t="array" ref="O8">_xlfn.IFS(AQ8=0,0,AQ8&gt;0,(LOG(0.01*AC8/10^-AQ8)))</f>
        <v>0</v>
      </c>
      <c r="P8" s="8">
        <f t="array" ref="P8">_xlfn.IFS(AR8=0,0,AR8&gt;0,(LOG(0.01*AD8/10^-AR8)))</f>
        <v>0</v>
      </c>
      <c r="Q8" s="8">
        <f t="array" ref="Q8">_xlfn.IFS(AS8=0,0,AS8&gt;0,(LOG(0.01*AE8/10^-AS8)))</f>
        <v>0</v>
      </c>
      <c r="R8" s="8">
        <f t="array" ref="R8">_xlfn.IFS(AT8=0,0,AT8&gt;0,(LOG(0.01*AF8/10^-AT8)))</f>
        <v>0</v>
      </c>
      <c r="S8" s="8">
        <f t="array" ref="S8">_xlfn.IFS(AU8=0,0,AU8&gt;0,(LOG(0.01*AG8/10^-AU8)))</f>
        <v>0</v>
      </c>
      <c r="T8" s="16">
        <f t="shared" si="0"/>
        <v>0</v>
      </c>
      <c r="U8" s="17">
        <f t="shared" si="1"/>
        <v>0</v>
      </c>
      <c r="V8" s="17">
        <f t="shared" si="2"/>
        <v>64.410058027079288</v>
      </c>
      <c r="W8" s="17">
        <f t="shared" si="3"/>
        <v>64.410058027079288</v>
      </c>
      <c r="X8" s="17">
        <f t="shared" si="4"/>
        <v>62.012320328542089</v>
      </c>
      <c r="Y8" s="17">
        <f t="shared" si="5"/>
        <v>65.631469979296071</v>
      </c>
      <c r="Z8" s="17">
        <f t="shared" si="6"/>
        <v>65.631469979296071</v>
      </c>
      <c r="AA8" s="17">
        <f t="shared" si="7"/>
        <v>59.420289855072461</v>
      </c>
      <c r="AB8" s="17">
        <f t="shared" si="8"/>
        <v>0</v>
      </c>
      <c r="AC8" s="17">
        <f t="shared" si="9"/>
        <v>0</v>
      </c>
      <c r="AD8" s="17">
        <f t="shared" si="10"/>
        <v>0</v>
      </c>
      <c r="AE8" s="17">
        <f t="shared" si="11"/>
        <v>0</v>
      </c>
      <c r="AF8" s="17">
        <f t="shared" si="12"/>
        <v>0</v>
      </c>
      <c r="AG8" s="17">
        <f t="shared" si="13"/>
        <v>0</v>
      </c>
      <c r="AJ8" s="17">
        <v>33.299999999999997</v>
      </c>
      <c r="AK8" s="17">
        <v>33.299999999999997</v>
      </c>
      <c r="AL8" s="17">
        <v>30.2</v>
      </c>
      <c r="AM8" s="17">
        <v>31.7</v>
      </c>
      <c r="AN8" s="17">
        <v>31.7</v>
      </c>
      <c r="AO8" s="17">
        <v>20.5</v>
      </c>
      <c r="AX8" s="15">
        <v>7.96</v>
      </c>
      <c r="AY8" s="15">
        <v>7.96</v>
      </c>
      <c r="AZ8" s="15">
        <v>8.1999999999999993</v>
      </c>
      <c r="BA8" s="15">
        <v>7.75</v>
      </c>
      <c r="BB8" s="15">
        <v>7.75</v>
      </c>
      <c r="BC8" s="15">
        <v>7.78</v>
      </c>
      <c r="BK8" s="233" t="str">
        <f>IF(VLOOKUP($A8,'I-Ligands'!$A:$G,3,FALSE)="","",VLOOKUP($A8,'I-Ligands'!$A:$G,3,FALSE))</f>
        <v>Dopamine</v>
      </c>
      <c r="BL8" s="234" t="str">
        <f>IF(VLOOKUP($A8,'I-Ligands'!$A:$G,4,FALSE)="","",VLOOKUP($A8,'I-Ligands'!$A:$G,4,FALSE))</f>
        <v>3,4-Dihydroxyphenethylamine Hydrochloride</v>
      </c>
      <c r="BO8" s="111">
        <v>0.35</v>
      </c>
      <c r="BP8" s="111">
        <v>0.35</v>
      </c>
      <c r="BQ8" s="111">
        <v>1.92</v>
      </c>
      <c r="BR8" s="111">
        <v>1.78</v>
      </c>
      <c r="BS8" s="111">
        <v>1.78</v>
      </c>
      <c r="BT8" s="111">
        <v>3.25</v>
      </c>
      <c r="CA8" s="110">
        <f t="shared" si="14"/>
        <v>0</v>
      </c>
      <c r="CB8" s="111">
        <f t="shared" si="15"/>
        <v>0</v>
      </c>
      <c r="CC8" s="111">
        <f t="shared" si="16"/>
        <v>95.142857142857139</v>
      </c>
      <c r="CD8" s="111">
        <f t="shared" si="17"/>
        <v>95.142857142857139</v>
      </c>
      <c r="CE8" s="111">
        <f t="shared" si="18"/>
        <v>15.729166666666666</v>
      </c>
      <c r="CF8" s="111">
        <f t="shared" si="19"/>
        <v>17.808988764044944</v>
      </c>
      <c r="CG8" s="111">
        <f t="shared" si="20"/>
        <v>17.808988764044944</v>
      </c>
      <c r="CH8" s="111">
        <f t="shared" si="21"/>
        <v>6.3076923076923075</v>
      </c>
      <c r="CI8" s="111">
        <f t="shared" si="22"/>
        <v>0</v>
      </c>
      <c r="CJ8" s="111">
        <f t="shared" si="23"/>
        <v>0</v>
      </c>
      <c r="CK8" s="111">
        <f t="shared" si="24"/>
        <v>0</v>
      </c>
      <c r="CL8" s="111">
        <f t="shared" si="25"/>
        <v>0</v>
      </c>
      <c r="CM8" s="111">
        <f t="shared" si="26"/>
        <v>0</v>
      </c>
      <c r="CN8" s="111">
        <f t="shared" si="27"/>
        <v>0</v>
      </c>
    </row>
    <row r="9" spans="1:92" ht="18" x14ac:dyDescent="0.25">
      <c r="A9" s="12" t="s">
        <v>109</v>
      </c>
      <c r="B9" s="13" t="s">
        <v>2611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940</v>
      </c>
      <c r="E9" s="9" t="str">
        <f>IF(VLOOKUP($A9,'I-Ligands'!$A:$G,7,FALSE)="","",VLOOKUP($A9,'I-Ligands'!$A:$G,7,FALSE))</f>
        <v>Phys</v>
      </c>
      <c r="F9" s="7">
        <f t="array" ref="F9">_xlfn.IFS(AH9=0,0,AH9&gt;0,(LOG(0.01*T9/10^-AH9)))</f>
        <v>0</v>
      </c>
      <c r="G9" s="8">
        <f t="array" ref="G9">_xlfn.IFS(AI9=0,0,AI9&gt;0,(LOG(0.01*U9/10^-AI9)))</f>
        <v>0</v>
      </c>
      <c r="H9" s="8">
        <f t="array" ref="H9">_xlfn.IFS(AJ9=0,0,AJ9&gt;0,(LOG(0.01*V9/10^-AJ9)))</f>
        <v>8.5549924054599948</v>
      </c>
      <c r="I9" s="8">
        <f t="array" ref="I9">_xlfn.IFS(AK9=0,0,AK9&gt;0,(LOG(0.01*W9/10^-AK9)))</f>
        <v>8.5549924054599948</v>
      </c>
      <c r="J9" s="8">
        <f t="array" ref="J9">_xlfn.IFS(AL9=0,0,AL9&gt;0,(LOG(0.01*X9/10^-AL9)))</f>
        <v>16.850517141914164</v>
      </c>
      <c r="K9" s="8">
        <f t="array" ref="K9">_xlfn.IFS(AM9=0,0,AM9&gt;0,(LOG(0.01*Y9/10^-AM9)))</f>
        <v>9.2116880638460383</v>
      </c>
      <c r="L9" s="8">
        <f t="array" ref="L9">_xlfn.IFS(AN9=0,0,AN9&gt;0,(LOG(0.01*Z9/10^-AN9)))</f>
        <v>9.2116880638460383</v>
      </c>
      <c r="M9" s="8">
        <f t="array" ref="M9">_xlfn.IFS(AO9=0,0,AO9&gt;0,(LOG(0.01*AA9/10^-AO9)))</f>
        <v>11.955602590088962</v>
      </c>
      <c r="N9" s="8">
        <f t="array" ref="N9">_xlfn.IFS(AP9=0,0,AP9&gt;0,(LOG(0.01*AB9/10^-AP9)))</f>
        <v>0</v>
      </c>
      <c r="O9" s="8">
        <f t="array" ref="O9">_xlfn.IFS(AQ9=0,0,AQ9&gt;0,(LOG(0.01*AC9/10^-AQ9)))</f>
        <v>0</v>
      </c>
      <c r="P9" s="8">
        <f t="array" ref="P9">_xlfn.IFS(AR9=0,0,AR9&gt;0,(LOG(0.01*AD9/10^-AR9)))</f>
        <v>0</v>
      </c>
      <c r="Q9" s="8">
        <f t="array" ref="Q9">_xlfn.IFS(AS9=0,0,AS9&gt;0,(LOG(0.01*AE9/10^-AS9)))</f>
        <v>0</v>
      </c>
      <c r="R9" s="8">
        <f t="array" ref="R9">_xlfn.IFS(AT9=0,0,AT9&gt;0,(LOG(0.01*AF9/10^-AT9)))</f>
        <v>0</v>
      </c>
      <c r="S9" s="8">
        <f t="array" ref="S9">_xlfn.IFS(AU9=0,0,AU9&gt;0,(LOG(0.01*AG9/10^-AU9)))</f>
        <v>0</v>
      </c>
      <c r="T9" s="16">
        <f t="shared" si="0"/>
        <v>0</v>
      </c>
      <c r="U9" s="17">
        <f t="shared" si="1"/>
        <v>0</v>
      </c>
      <c r="V9" s="17">
        <f t="shared" si="2"/>
        <v>17.988394584139265</v>
      </c>
      <c r="W9" s="17">
        <f t="shared" si="3"/>
        <v>17.988394584139265</v>
      </c>
      <c r="X9" s="17">
        <f t="shared" si="4"/>
        <v>35.523613963039011</v>
      </c>
      <c r="Y9" s="17">
        <f t="shared" si="5"/>
        <v>20.496894409937891</v>
      </c>
      <c r="Z9" s="17">
        <f t="shared" si="6"/>
        <v>20.496894409937891</v>
      </c>
      <c r="AA9" s="17">
        <f t="shared" si="7"/>
        <v>35.94202898550725</v>
      </c>
      <c r="AB9" s="17">
        <f t="shared" si="8"/>
        <v>0</v>
      </c>
      <c r="AC9" s="17">
        <f t="shared" si="9"/>
        <v>0</v>
      </c>
      <c r="AD9" s="17">
        <f t="shared" si="10"/>
        <v>0</v>
      </c>
      <c r="AE9" s="17">
        <f t="shared" si="11"/>
        <v>0</v>
      </c>
      <c r="AF9" s="17">
        <f t="shared" si="12"/>
        <v>0</v>
      </c>
      <c r="AG9" s="17">
        <f t="shared" si="13"/>
        <v>0</v>
      </c>
      <c r="AJ9" s="17">
        <v>9.3000000000000007</v>
      </c>
      <c r="AK9" s="17">
        <v>9.3000000000000007</v>
      </c>
      <c r="AL9" s="17">
        <v>17.3</v>
      </c>
      <c r="AM9" s="17">
        <v>9.9</v>
      </c>
      <c r="AN9" s="17">
        <v>9.9</v>
      </c>
      <c r="AO9" s="17">
        <v>12.4</v>
      </c>
      <c r="AX9" s="15">
        <v>7.67</v>
      </c>
      <c r="AY9" s="15">
        <v>7.67</v>
      </c>
      <c r="AZ9" s="15">
        <v>8.18</v>
      </c>
      <c r="BA9" s="15">
        <v>7.71</v>
      </c>
      <c r="BB9" s="15">
        <v>7.71</v>
      </c>
      <c r="BC9" s="15">
        <v>8.07</v>
      </c>
      <c r="BK9" s="233" t="str">
        <f>IF(VLOOKUP($A9,'I-Ligands'!$A:$G,3,FALSE)="","",VLOOKUP($A9,'I-Ligands'!$A:$G,3,FALSE))</f>
        <v>Dopamine</v>
      </c>
      <c r="BL9" s="234" t="str">
        <f>IF(VLOOKUP($A9,'I-Ligands'!$A:$G,4,FALSE)="","",VLOOKUP($A9,'I-Ligands'!$A:$G,4,FALSE))</f>
        <v>3,4-Dihydroxyphenethylamine Hydrochloride</v>
      </c>
      <c r="BM9" s="110">
        <v>5.15</v>
      </c>
      <c r="BN9" s="111">
        <v>5.77</v>
      </c>
      <c r="BO9" s="111">
        <v>3.59</v>
      </c>
      <c r="BP9" s="111">
        <v>3.59</v>
      </c>
      <c r="BQ9" s="111">
        <v>5.3</v>
      </c>
      <c r="BR9" s="111">
        <v>2.68</v>
      </c>
      <c r="BS9" s="111">
        <v>2.68</v>
      </c>
      <c r="BT9" s="111">
        <v>3.43</v>
      </c>
      <c r="BU9" s="111">
        <v>6.56</v>
      </c>
      <c r="BV9" s="111">
        <v>6.56</v>
      </c>
      <c r="BW9" s="111">
        <v>3.13</v>
      </c>
      <c r="BX9" s="111">
        <v>4.12</v>
      </c>
      <c r="BY9" s="111">
        <v>4.5999999999999996</v>
      </c>
      <c r="BZ9" s="111">
        <v>4.25</v>
      </c>
      <c r="CA9" s="110">
        <f t="shared" si="14"/>
        <v>0</v>
      </c>
      <c r="CB9" s="111">
        <f t="shared" si="15"/>
        <v>0</v>
      </c>
      <c r="CC9" s="111">
        <f t="shared" si="16"/>
        <v>2.5905292479108639</v>
      </c>
      <c r="CD9" s="111">
        <f t="shared" si="17"/>
        <v>2.5905292479108639</v>
      </c>
      <c r="CE9" s="111">
        <f t="shared" si="18"/>
        <v>3.2641509433962268</v>
      </c>
      <c r="CF9" s="111">
        <f t="shared" si="19"/>
        <v>3.6940298507462686</v>
      </c>
      <c r="CG9" s="111">
        <f t="shared" si="20"/>
        <v>3.6940298507462686</v>
      </c>
      <c r="CH9" s="111">
        <f t="shared" si="21"/>
        <v>3.6151603498542273</v>
      </c>
      <c r="CI9" s="111">
        <f t="shared" si="22"/>
        <v>0</v>
      </c>
      <c r="CJ9" s="111">
        <f t="shared" si="23"/>
        <v>0</v>
      </c>
      <c r="CK9" s="111">
        <f t="shared" si="24"/>
        <v>0</v>
      </c>
      <c r="CL9" s="111">
        <f t="shared" si="25"/>
        <v>0</v>
      </c>
      <c r="CM9" s="111">
        <f t="shared" si="26"/>
        <v>0</v>
      </c>
      <c r="CN9" s="111">
        <f t="shared" si="27"/>
        <v>0</v>
      </c>
    </row>
    <row r="10" spans="1:92" ht="18" x14ac:dyDescent="0.25">
      <c r="A10" s="12" t="s">
        <v>110</v>
      </c>
      <c r="B10" s="13" t="s">
        <v>2612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940</v>
      </c>
      <c r="E10" s="9" t="str">
        <f>IF(VLOOKUP($A10,'I-Ligands'!$A:$G,7,FALSE)="","",VLOOKUP($A10,'I-Ligands'!$A:$G,7,FALSE))</f>
        <v>Phys</v>
      </c>
      <c r="F10" s="7">
        <f t="array" ref="F10">_xlfn.IFS(AH10=0,0,AH10&gt;0,(LOG(0.01*T10/10^-AH10)))</f>
        <v>0</v>
      </c>
      <c r="G10" s="8">
        <f t="array" ref="G10">_xlfn.IFS(AI10=0,0,AI10&gt;0,(LOG(0.01*U10/10^-AI10)))</f>
        <v>0</v>
      </c>
      <c r="H10" s="8">
        <f t="array" ref="H10">_xlfn.IFS(AJ10=0,0,AJ10&gt;0,(LOG(0.01*V10/10^-AJ10)))</f>
        <v>34.729334883865242</v>
      </c>
      <c r="I10" s="8">
        <f t="array" ref="I10">_xlfn.IFS(AK10=0,0,AK10&gt;0,(LOG(0.01*W10/10^-AK10)))</f>
        <v>34.729334883865242</v>
      </c>
      <c r="J10" s="8">
        <f t="array" ref="J10">_xlfn.IFS(AL10=0,0,AL10&gt;0,(LOG(0.01*X10/10^-AL10)))</f>
        <v>31.513530301003122</v>
      </c>
      <c r="K10" s="8">
        <f t="array" ref="K10">_xlfn.IFS(AM10=0,0,AM10&gt;0,(LOG(0.01*Y10/10^-AM10)))</f>
        <v>30.198926452857243</v>
      </c>
      <c r="L10" s="8">
        <f t="array" ref="L10">_xlfn.IFS(AN10=0,0,AN10&gt;0,(LOG(0.01*Z10/10^-AN10)))</f>
        <v>30.198926452857243</v>
      </c>
      <c r="M10" s="8">
        <f t="array" ref="M10">_xlfn.IFS(AO10=0,0,AO10&gt;0,(LOG(0.01*AA10/10^-AO10)))</f>
        <v>24.351346989291262</v>
      </c>
      <c r="N10" s="8">
        <f t="array" ref="N10">_xlfn.IFS(AP10=0,0,AP10&gt;0,(LOG(0.01*AB10/10^-AP10)))</f>
        <v>0</v>
      </c>
      <c r="O10" s="8">
        <f t="array" ref="O10">_xlfn.IFS(AQ10=0,0,AQ10&gt;0,(LOG(0.01*AC10/10^-AQ10)))</f>
        <v>0</v>
      </c>
      <c r="P10" s="8">
        <f t="array" ref="P10">_xlfn.IFS(AR10=0,0,AR10&gt;0,(LOG(0.01*AD10/10^-AR10)))</f>
        <v>0</v>
      </c>
      <c r="Q10" s="8">
        <f t="array" ref="Q10">_xlfn.IFS(AS10=0,0,AS10&gt;0,(LOG(0.01*AE10/10^-AS10)))</f>
        <v>0</v>
      </c>
      <c r="R10" s="8">
        <f t="array" ref="R10">_xlfn.IFS(AT10=0,0,AT10&gt;0,(LOG(0.01*AF10/10^-AT10)))</f>
        <v>0</v>
      </c>
      <c r="S10" s="8">
        <f t="array" ref="S10">_xlfn.IFS(AU10=0,0,AU10&gt;0,(LOG(0.01*AG10/10^-AU10)))</f>
        <v>0</v>
      </c>
      <c r="T10" s="16">
        <f t="shared" si="0"/>
        <v>0</v>
      </c>
      <c r="U10" s="17">
        <f t="shared" si="1"/>
        <v>0</v>
      </c>
      <c r="V10" s="17">
        <f t="shared" si="2"/>
        <v>67.504835589941976</v>
      </c>
      <c r="W10" s="17">
        <f t="shared" si="3"/>
        <v>67.504835589941976</v>
      </c>
      <c r="X10" s="17">
        <f t="shared" si="4"/>
        <v>65.0924024640657</v>
      </c>
      <c r="Y10" s="17">
        <f t="shared" si="5"/>
        <v>62.939958592132506</v>
      </c>
      <c r="Z10" s="17">
        <f t="shared" si="6"/>
        <v>62.939958592132506</v>
      </c>
      <c r="AA10" s="17">
        <f t="shared" si="7"/>
        <v>71.014492753623188</v>
      </c>
      <c r="AB10" s="17">
        <f t="shared" si="8"/>
        <v>0</v>
      </c>
      <c r="AC10" s="17">
        <f t="shared" si="9"/>
        <v>0</v>
      </c>
      <c r="AD10" s="17">
        <f t="shared" si="10"/>
        <v>0</v>
      </c>
      <c r="AE10" s="17">
        <f t="shared" si="11"/>
        <v>0</v>
      </c>
      <c r="AF10" s="17">
        <f t="shared" si="12"/>
        <v>0</v>
      </c>
      <c r="AG10" s="17">
        <f t="shared" si="13"/>
        <v>0</v>
      </c>
      <c r="AJ10" s="17">
        <v>34.9</v>
      </c>
      <c r="AK10" s="17">
        <v>34.9</v>
      </c>
      <c r="AL10" s="17">
        <v>31.7</v>
      </c>
      <c r="AM10" s="17">
        <v>30.4</v>
      </c>
      <c r="AN10" s="17">
        <v>30.4</v>
      </c>
      <c r="AO10" s="17">
        <v>24.5</v>
      </c>
      <c r="AX10" s="15">
        <v>7.4</v>
      </c>
      <c r="AY10" s="15">
        <v>7.4</v>
      </c>
      <c r="AZ10" s="15">
        <v>7.88</v>
      </c>
      <c r="BA10" s="15">
        <v>7.42</v>
      </c>
      <c r="BB10" s="15">
        <v>7.42</v>
      </c>
      <c r="BC10" s="15">
        <v>7.6</v>
      </c>
      <c r="BK10" s="233" t="str">
        <f>IF(VLOOKUP($A10,'I-Ligands'!$A:$G,3,FALSE)="","",VLOOKUP($A10,'I-Ligands'!$A:$G,3,FALSE))</f>
        <v>Dopamine</v>
      </c>
      <c r="BL10" s="234" t="str">
        <f>IF(VLOOKUP($A10,'I-Ligands'!$A:$G,4,FALSE)="","",VLOOKUP($A10,'I-Ligands'!$A:$G,4,FALSE))</f>
        <v>3,4-Dihydroxyphenethylamine Hydrochloride</v>
      </c>
      <c r="BO10" s="111">
        <v>4.71</v>
      </c>
      <c r="BP10" s="111">
        <v>4.71</v>
      </c>
      <c r="BQ10" s="111">
        <v>0.26</v>
      </c>
      <c r="BR10" s="111">
        <v>0.04</v>
      </c>
      <c r="BS10" s="111">
        <v>0.04</v>
      </c>
      <c r="BT10" s="111">
        <v>1.22</v>
      </c>
      <c r="CA10" s="110">
        <f t="shared" si="14"/>
        <v>0</v>
      </c>
      <c r="CB10" s="111">
        <f t="shared" si="15"/>
        <v>0</v>
      </c>
      <c r="CC10" s="111">
        <f t="shared" si="16"/>
        <v>7.4097664543524413</v>
      </c>
      <c r="CD10" s="111">
        <f t="shared" si="17"/>
        <v>7.4097664543524413</v>
      </c>
      <c r="CE10" s="111">
        <f t="shared" si="18"/>
        <v>121.92307692307692</v>
      </c>
      <c r="CF10" s="111">
        <f t="shared" si="19"/>
        <v>760</v>
      </c>
      <c r="CG10" s="111">
        <f t="shared" si="20"/>
        <v>760</v>
      </c>
      <c r="CH10" s="111">
        <f t="shared" si="21"/>
        <v>20.081967213114755</v>
      </c>
      <c r="CI10" s="111">
        <f t="shared" si="22"/>
        <v>0</v>
      </c>
      <c r="CJ10" s="111">
        <f t="shared" si="23"/>
        <v>0</v>
      </c>
      <c r="CK10" s="111">
        <f t="shared" si="24"/>
        <v>0</v>
      </c>
      <c r="CL10" s="111">
        <f t="shared" si="25"/>
        <v>0</v>
      </c>
      <c r="CM10" s="111">
        <f t="shared" si="26"/>
        <v>0</v>
      </c>
      <c r="CN10" s="111">
        <f t="shared" si="27"/>
        <v>0</v>
      </c>
    </row>
    <row r="11" spans="1:92" x14ac:dyDescent="0.2">
      <c r="A11" s="12" t="s">
        <v>114</v>
      </c>
      <c r="B11" s="13" t="s">
        <v>114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1022</v>
      </c>
      <c r="E11" s="9" t="str">
        <f>IF(VLOOKUP($A11,'I-Ligands'!$A:$G,7,FALSE)="","",VLOOKUP($A11,'I-Ligands'!$A:$G,7,FALSE))</f>
        <v>Phys</v>
      </c>
      <c r="F11" s="7">
        <f t="array" ref="F11">_xlfn.IFS(AH11=0,0,AH11&gt;0,(LOG(0.01*T11/10^-AH11)))</f>
        <v>0</v>
      </c>
      <c r="G11" s="8">
        <f t="array" ref="G11">_xlfn.IFS(AI11=0,0,AI11&gt;0,(LOG(0.01*U11/10^-AI11)))</f>
        <v>0</v>
      </c>
      <c r="H11" s="8">
        <f t="array" ref="H11">_xlfn.IFS(AJ11=0,0,AJ11&gt;0,(LOG(0.01*V11/10^-AJ11)))</f>
        <v>6.3438419533373267</v>
      </c>
      <c r="I11" s="8">
        <f t="array" ref="I11">_xlfn.IFS(AK11=0,0,AK11&gt;0,(LOG(0.01*W11/10^-AK11)))</f>
        <v>6.3438419533373267</v>
      </c>
      <c r="J11" s="8">
        <f t="array" ref="J11">_xlfn.IFS(AL11=0,0,AL11&gt;0,(LOG(0.01*X11/10^-AL11)))</f>
        <v>15.31112812573979</v>
      </c>
      <c r="K11" s="8">
        <f t="array" ref="K11">_xlfn.IFS(AM11=0,0,AM11&gt;0,(LOG(0.01*Y11/10^-AM11)))</f>
        <v>0</v>
      </c>
      <c r="L11" s="8">
        <f t="array" ref="L11">_xlfn.IFS(AN11=0,0,AN11&gt;0,(LOG(0.01*Z11/10^-AN11)))</f>
        <v>0</v>
      </c>
      <c r="M11" s="8">
        <f t="array" ref="M11">_xlfn.IFS(AO11=0,0,AO11&gt;0,(LOG(0.01*AA11/10^-AO11)))</f>
        <v>0</v>
      </c>
      <c r="N11" s="8">
        <f t="array" ref="N11">_xlfn.IFS(AP11=0,0,AP11&gt;0,(LOG(0.01*AB11/10^-AP11)))</f>
        <v>0</v>
      </c>
      <c r="O11" s="8">
        <f t="array" ref="O11">_xlfn.IFS(AQ11=0,0,AQ11&gt;0,(LOG(0.01*AC11/10^-AQ11)))</f>
        <v>0</v>
      </c>
      <c r="P11" s="8">
        <f t="array" ref="P11">_xlfn.IFS(AR11=0,0,AR11&gt;0,(LOG(0.01*AD11/10^-AR11)))</f>
        <v>7.5707180813951434</v>
      </c>
      <c r="Q11" s="8">
        <f t="array" ref="Q11">_xlfn.IFS(AS11=0,0,AS11&gt;0,(LOG(0.01*AE11/10^-AS11)))</f>
        <v>0</v>
      </c>
      <c r="R11" s="8">
        <f t="array" ref="R11">_xlfn.IFS(AT11=0,0,AT11&gt;0,(LOG(0.01*AF11/10^-AT11)))</f>
        <v>0</v>
      </c>
      <c r="S11" s="8">
        <f t="array" ref="S11">_xlfn.IFS(AU11=0,0,AU11&gt;0,(LOG(0.01*AG11/10^-AU11)))</f>
        <v>0</v>
      </c>
      <c r="T11" s="16">
        <f t="shared" si="0"/>
        <v>0</v>
      </c>
      <c r="U11" s="17">
        <f t="shared" si="1"/>
        <v>0</v>
      </c>
      <c r="V11" s="17">
        <f t="shared" si="2"/>
        <v>13.926499032882012</v>
      </c>
      <c r="W11" s="17">
        <f t="shared" si="3"/>
        <v>13.926499032882012</v>
      </c>
      <c r="X11" s="17">
        <f t="shared" si="4"/>
        <v>32.4435318275154</v>
      </c>
      <c r="Y11" s="17">
        <f t="shared" si="5"/>
        <v>0</v>
      </c>
      <c r="Z11" s="17">
        <f t="shared" si="6"/>
        <v>0</v>
      </c>
      <c r="AA11" s="17">
        <f t="shared" si="7"/>
        <v>0</v>
      </c>
      <c r="AB11" s="17">
        <f t="shared" si="8"/>
        <v>0</v>
      </c>
      <c r="AC11" s="17">
        <f t="shared" si="9"/>
        <v>0</v>
      </c>
      <c r="AD11" s="17">
        <f t="shared" si="10"/>
        <v>18.651685393258429</v>
      </c>
      <c r="AE11" s="17">
        <f t="shared" si="11"/>
        <v>0</v>
      </c>
      <c r="AF11" s="17">
        <f t="shared" si="12"/>
        <v>0</v>
      </c>
      <c r="AG11" s="17">
        <f t="shared" si="13"/>
        <v>0</v>
      </c>
      <c r="AJ11" s="17">
        <v>7.2</v>
      </c>
      <c r="AK11" s="17">
        <v>7.2</v>
      </c>
      <c r="AL11" s="17">
        <v>15.8</v>
      </c>
      <c r="AR11" s="17">
        <v>8.3000000000000007</v>
      </c>
      <c r="AX11" s="15">
        <v>7.15</v>
      </c>
      <c r="AY11" s="15">
        <v>7.15</v>
      </c>
      <c r="AZ11" s="15">
        <v>7.72</v>
      </c>
      <c r="BF11" s="15">
        <v>7.23</v>
      </c>
      <c r="BK11" s="233" t="str">
        <f>IF(VLOOKUP($A11,'I-Ligands'!$A:$G,3,FALSE)="","",VLOOKUP($A11,'I-Ligands'!$A:$G,3,FALSE))</f>
        <v>fMLP</v>
      </c>
      <c r="BL11" s="234" t="str">
        <f>IF(VLOOKUP($A11,'I-Ligands'!$A:$G,4,FALSE)="","",VLOOKUP($A11,'I-Ligands'!$A:$G,4,FALSE))</f>
        <v>For-MLP</v>
      </c>
      <c r="BM11" s="110">
        <v>4.38</v>
      </c>
      <c r="BN11" s="111">
        <v>3.93</v>
      </c>
      <c r="BO11" s="111">
        <v>5.3</v>
      </c>
      <c r="BP11" s="111">
        <v>5.3</v>
      </c>
      <c r="BQ11" s="111">
        <v>7.12</v>
      </c>
      <c r="BR11" s="111">
        <v>5.86</v>
      </c>
      <c r="BS11" s="111">
        <v>5.86</v>
      </c>
      <c r="BT11" s="111">
        <v>4.68</v>
      </c>
      <c r="BU11" s="111">
        <v>7.15</v>
      </c>
      <c r="BV11" s="111">
        <v>7.15</v>
      </c>
      <c r="BW11" s="111">
        <v>5.72</v>
      </c>
      <c r="BX11" s="111">
        <v>4.28</v>
      </c>
      <c r="BY11" s="111">
        <v>3.86</v>
      </c>
      <c r="BZ11" s="111">
        <v>3.78</v>
      </c>
      <c r="CA11" s="110">
        <f t="shared" si="14"/>
        <v>0</v>
      </c>
      <c r="CB11" s="111">
        <f t="shared" si="15"/>
        <v>0</v>
      </c>
      <c r="CC11" s="111">
        <f t="shared" si="16"/>
        <v>1.358490566037736</v>
      </c>
      <c r="CD11" s="111">
        <f t="shared" si="17"/>
        <v>1.358490566037736</v>
      </c>
      <c r="CE11" s="111">
        <f t="shared" si="18"/>
        <v>2.2191011235955056</v>
      </c>
      <c r="CF11" s="111">
        <f t="shared" si="19"/>
        <v>0</v>
      </c>
      <c r="CG11" s="111">
        <f t="shared" si="20"/>
        <v>0</v>
      </c>
      <c r="CH11" s="111">
        <f t="shared" si="21"/>
        <v>0</v>
      </c>
      <c r="CI11" s="111">
        <f t="shared" si="22"/>
        <v>0</v>
      </c>
      <c r="CJ11" s="111">
        <f t="shared" si="23"/>
        <v>0</v>
      </c>
      <c r="CK11" s="111">
        <f t="shared" si="24"/>
        <v>1.4510489510489513</v>
      </c>
      <c r="CL11" s="111">
        <f t="shared" si="25"/>
        <v>0</v>
      </c>
      <c r="CM11" s="111">
        <f t="shared" si="26"/>
        <v>0</v>
      </c>
      <c r="CN11" s="111">
        <f t="shared" si="27"/>
        <v>0</v>
      </c>
    </row>
    <row r="12" spans="1:92" ht="18" x14ac:dyDescent="0.25">
      <c r="A12" s="12" t="s">
        <v>124</v>
      </c>
      <c r="B12" s="13" t="s">
        <v>2618</v>
      </c>
      <c r="C12" s="9" t="str">
        <f>IF(VLOOKUP($A12,'I-Ligands'!$A:$G,5,FALSE)="","",VLOOKUP($A12,'I-Ligands'!$A:$G,5,FALSE))</f>
        <v>Guide to Pharmacology</v>
      </c>
      <c r="D12" s="9">
        <f>IF(VLOOKUP($A12,'I-Ligands'!$A:$G,6,FALSE)="","",VLOOKUP($A12,'I-Ligands'!$A:$G,6,FALSE))</f>
        <v>3593</v>
      </c>
      <c r="E12" s="9" t="str">
        <f>IF(VLOOKUP($A12,'I-Ligands'!$A:$G,7,FALSE)="","",VLOOKUP($A12,'I-Ligands'!$A:$G,7,FALSE))</f>
        <v>Phys</v>
      </c>
      <c r="F12" s="7">
        <f t="array" ref="F12">_xlfn.IFS(AH12=0,0,AH12&gt;0,(LOG(0.01*T12/10^-AH12)))</f>
        <v>0</v>
      </c>
      <c r="G12" s="8">
        <f t="array" ref="G12">_xlfn.IFS(AI12=0,0,AI12&gt;0,(LOG(0.01*U12/10^-AI12)))</f>
        <v>0</v>
      </c>
      <c r="H12" s="8">
        <f t="array" ref="H12">_xlfn.IFS(AJ12=0,0,AJ12&gt;0,(LOG(0.01*V12/10^-AJ12)))</f>
        <v>6.6615707202977585</v>
      </c>
      <c r="I12" s="8">
        <f t="array" ref="I12">_xlfn.IFS(AK12=0,0,AK12&gt;0,(LOG(0.01*W12/10^-AK12)))</f>
        <v>6.6615707202977585</v>
      </c>
      <c r="J12" s="8">
        <f t="array" ref="J12">_xlfn.IFS(AL12=0,0,AL12&gt;0,(LOG(0.01*X12/10^-AL12)))</f>
        <v>14.179788373533542</v>
      </c>
      <c r="K12" s="8">
        <f t="array" ref="K12">_xlfn.IFS(AM12=0,0,AM12&gt;0,(LOG(0.01*Y12/10^-AM12)))</f>
        <v>8.689180722848187</v>
      </c>
      <c r="L12" s="8">
        <f t="array" ref="L12">_xlfn.IFS(AN12=0,0,AN12&gt;0,(LOG(0.01*Z12/10^-AN12)))</f>
        <v>8.689180722848187</v>
      </c>
      <c r="M12" s="8">
        <f t="array" ref="M12">_xlfn.IFS(AO12=0,0,AO12&gt;0,(LOG(0.01*AA12/10^-AO12)))</f>
        <v>9.0444521379662941</v>
      </c>
      <c r="N12" s="8">
        <f t="array" ref="N12">_xlfn.IFS(AP12=0,0,AP12&gt;0,(LOG(0.01*AB12/10^-AP12)))</f>
        <v>0</v>
      </c>
      <c r="O12" s="8">
        <f t="array" ref="O12">_xlfn.IFS(AQ12=0,0,AQ12&gt;0,(LOG(0.01*AC12/10^-AQ12)))</f>
        <v>0</v>
      </c>
      <c r="P12" s="8">
        <f t="array" ref="P12">_xlfn.IFS(AR12=0,0,AR12&gt;0,(LOG(0.01*AD12/10^-AR12)))</f>
        <v>3.8328812263946559</v>
      </c>
      <c r="Q12" s="8">
        <f t="array" ref="Q12">_xlfn.IFS(AS12=0,0,AS12&gt;0,(LOG(0.01*AE12/10^-AS12)))</f>
        <v>0</v>
      </c>
      <c r="R12" s="8">
        <f t="array" ref="R12">_xlfn.IFS(AT12=0,0,AT12&gt;0,(LOG(0.01*AF12/10^-AT12)))</f>
        <v>0</v>
      </c>
      <c r="S12" s="8">
        <f t="array" ref="S12">_xlfn.IFS(AU12=0,0,AU12&gt;0,(LOG(0.01*AG12/10^-AU12)))</f>
        <v>0</v>
      </c>
      <c r="T12" s="16">
        <f t="shared" si="0"/>
        <v>0</v>
      </c>
      <c r="U12" s="17">
        <f t="shared" si="1"/>
        <v>0</v>
      </c>
      <c r="V12" s="17">
        <f t="shared" si="2"/>
        <v>14.506769825918761</v>
      </c>
      <c r="W12" s="17">
        <f t="shared" si="3"/>
        <v>14.506769825918761</v>
      </c>
      <c r="X12" s="17">
        <f t="shared" si="4"/>
        <v>30.184804928131417</v>
      </c>
      <c r="Y12" s="17">
        <f t="shared" si="5"/>
        <v>19.46169772256729</v>
      </c>
      <c r="Z12" s="17">
        <f t="shared" si="6"/>
        <v>19.46169772256729</v>
      </c>
      <c r="AA12" s="17">
        <f t="shared" si="7"/>
        <v>27.826086956521738</v>
      </c>
      <c r="AB12" s="17">
        <f t="shared" si="8"/>
        <v>0</v>
      </c>
      <c r="AC12" s="17">
        <f t="shared" si="9"/>
        <v>0</v>
      </c>
      <c r="AD12" s="17">
        <f t="shared" si="10"/>
        <v>10.786516853932584</v>
      </c>
      <c r="AE12" s="17">
        <f t="shared" si="11"/>
        <v>0</v>
      </c>
      <c r="AF12" s="17">
        <f t="shared" si="12"/>
        <v>0</v>
      </c>
      <c r="AG12" s="17">
        <f t="shared" si="13"/>
        <v>0</v>
      </c>
      <c r="AJ12" s="17">
        <v>7.5</v>
      </c>
      <c r="AK12" s="17">
        <v>7.5</v>
      </c>
      <c r="AL12" s="17">
        <v>14.7</v>
      </c>
      <c r="AM12" s="17">
        <v>9.4</v>
      </c>
      <c r="AN12" s="17">
        <v>9.4</v>
      </c>
      <c r="AO12" s="17">
        <v>9.6</v>
      </c>
      <c r="AR12" s="17">
        <v>4.8</v>
      </c>
      <c r="AX12" s="15">
        <v>6.32</v>
      </c>
      <c r="AY12" s="15">
        <v>6.32</v>
      </c>
      <c r="AZ12" s="15">
        <v>6.34</v>
      </c>
      <c r="BA12" s="15">
        <v>6.43</v>
      </c>
      <c r="BB12" s="15">
        <v>6.43</v>
      </c>
      <c r="BC12" s="15">
        <v>6.34</v>
      </c>
      <c r="BF12" s="15">
        <v>6.24</v>
      </c>
      <c r="BK12" s="233" t="str">
        <f>IF(VLOOKUP($A12,'I-Ligands'!$A:$G,3,FALSE)="","",VLOOKUP($A12,'I-Ligands'!$A:$G,3,FALSE))</f>
        <v>Galanin (rat)</v>
      </c>
      <c r="BL12" s="234" t="str">
        <f>IF(VLOOKUP($A12,'I-Ligands'!$A:$G,4,FALSE)="","",VLOOKUP($A12,'I-Ligands'!$A:$G,4,FALSE))</f>
        <v>GWTLNSAGYLLGPHAIDNHRSFSDKHGLT-NH2</v>
      </c>
      <c r="BM12" s="110">
        <v>4.12</v>
      </c>
      <c r="BN12" s="111">
        <v>3.35</v>
      </c>
      <c r="BO12" s="111">
        <v>3.08</v>
      </c>
      <c r="BP12" s="111">
        <v>3.08</v>
      </c>
      <c r="BQ12" s="111">
        <v>7.09</v>
      </c>
      <c r="BR12" s="111">
        <v>4.08</v>
      </c>
      <c r="BS12" s="111">
        <v>4.08</v>
      </c>
      <c r="BT12" s="111">
        <v>3.5</v>
      </c>
      <c r="BU12" s="111">
        <v>6.31</v>
      </c>
      <c r="BV12" s="111">
        <v>6.31</v>
      </c>
      <c r="BW12" s="111">
        <v>6.49</v>
      </c>
      <c r="BX12" s="111">
        <v>2.7</v>
      </c>
      <c r="BY12" s="111">
        <v>3.65</v>
      </c>
      <c r="BZ12" s="111">
        <v>4.07</v>
      </c>
      <c r="CA12" s="110">
        <f t="shared" si="14"/>
        <v>0</v>
      </c>
      <c r="CB12" s="111">
        <f t="shared" si="15"/>
        <v>0</v>
      </c>
      <c r="CC12" s="111">
        <f t="shared" si="16"/>
        <v>2.4350649350649349</v>
      </c>
      <c r="CD12" s="111">
        <f t="shared" si="17"/>
        <v>2.4350649350649349</v>
      </c>
      <c r="CE12" s="111">
        <f t="shared" si="18"/>
        <v>2.0733427362482368</v>
      </c>
      <c r="CF12" s="111">
        <f t="shared" si="19"/>
        <v>2.3039215686274512</v>
      </c>
      <c r="CG12" s="111">
        <f t="shared" si="20"/>
        <v>2.3039215686274512</v>
      </c>
      <c r="CH12" s="111">
        <f t="shared" si="21"/>
        <v>2.7428571428571429</v>
      </c>
      <c r="CI12" s="111">
        <f t="shared" si="22"/>
        <v>0</v>
      </c>
      <c r="CJ12" s="111">
        <f t="shared" si="23"/>
        <v>0</v>
      </c>
      <c r="CK12" s="111">
        <f t="shared" si="24"/>
        <v>0.73959938366718025</v>
      </c>
      <c r="CL12" s="111">
        <f t="shared" si="25"/>
        <v>0</v>
      </c>
      <c r="CM12" s="111">
        <f t="shared" si="26"/>
        <v>0</v>
      </c>
      <c r="CN12" s="111">
        <f t="shared" si="27"/>
        <v>0</v>
      </c>
    </row>
    <row r="13" spans="1:92" x14ac:dyDescent="0.2">
      <c r="A13" s="12" t="s">
        <v>127</v>
      </c>
      <c r="B13" s="13" t="s">
        <v>2554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3542</v>
      </c>
      <c r="E13" s="9" t="str">
        <f>IF(VLOOKUP($A13,'I-Ligands'!$A:$G,7,FALSE)="","",VLOOKUP($A13,'I-Ligands'!$A:$G,7,FALSE))</f>
        <v>Phys</v>
      </c>
      <c r="F13" s="7">
        <f t="array" ref="F13">_xlfn.IFS(AH13=0,0,AH13&gt;0,(LOG(0.01*T13/10^-AH13)))</f>
        <v>31.262711654091426</v>
      </c>
      <c r="G13" s="8">
        <f t="array" ref="G13">_xlfn.IFS(AI13=0,0,AI13&gt;0,(LOG(0.01*U13/10^-AI13)))</f>
        <v>30.557768440834057</v>
      </c>
      <c r="H13" s="8">
        <f t="array" ref="H13">_xlfn.IFS(AJ13=0,0,AJ13&gt;0,(LOG(0.01*V13/10^-AJ13)))</f>
        <v>0</v>
      </c>
      <c r="I13" s="8">
        <f t="array" ref="I13">_xlfn.IFS(AK13=0,0,AK13&gt;0,(LOG(0.01*W13/10^-AK13)))</f>
        <v>0</v>
      </c>
      <c r="J13" s="8">
        <f t="array" ref="J13">_xlfn.IFS(AL13=0,0,AL13&gt;0,(LOG(0.01*X13/10^-AL13)))</f>
        <v>0</v>
      </c>
      <c r="K13" s="8">
        <f t="array" ref="K13">_xlfn.IFS(AM13=0,0,AM13&gt;0,(LOG(0.01*Y13/10^-AM13)))</f>
        <v>0</v>
      </c>
      <c r="L13" s="8">
        <f t="array" ref="L13">_xlfn.IFS(AN13=0,0,AN13&gt;0,(LOG(0.01*Z13/10^-AN13)))</f>
        <v>0</v>
      </c>
      <c r="M13" s="8">
        <f t="array" ref="M13">_xlfn.IFS(AO13=0,0,AO13&gt;0,(LOG(0.01*AA13/10^-AO13)))</f>
        <v>0</v>
      </c>
      <c r="N13" s="8">
        <f t="array" ref="N13">_xlfn.IFS(AP13=0,0,AP13&gt;0,(LOG(0.01*AB13/10^-AP13)))</f>
        <v>0</v>
      </c>
      <c r="O13" s="8">
        <f t="array" ref="O13">_xlfn.IFS(AQ13=0,0,AQ13&gt;0,(LOG(0.01*AC13/10^-AQ13)))</f>
        <v>0</v>
      </c>
      <c r="P13" s="8">
        <f t="array" ref="P13">_xlfn.IFS(AR13=0,0,AR13&gt;0,(LOG(0.01*AD13/10^-AR13)))</f>
        <v>0</v>
      </c>
      <c r="Q13" s="8">
        <f t="array" ref="Q13">_xlfn.IFS(AS13=0,0,AS13&gt;0,(LOG(0.01*AE13/10^-AS13)))</f>
        <v>0</v>
      </c>
      <c r="R13" s="8">
        <f t="array" ref="R13">_xlfn.IFS(AT13=0,0,AT13&gt;0,(LOG(0.01*AF13/10^-AT13)))</f>
        <v>0</v>
      </c>
      <c r="S13" s="8">
        <f t="array" ref="S13">_xlfn.IFS(AU13=0,0,AU13&gt;0,(LOG(0.01*AG13/10^-AU13)))</f>
        <v>0</v>
      </c>
      <c r="T13" s="16">
        <f t="shared" si="0"/>
        <v>57.904411764705884</v>
      </c>
      <c r="U13" s="17">
        <f t="shared" si="1"/>
        <v>57.249070631970262</v>
      </c>
      <c r="V13" s="17">
        <f t="shared" si="2"/>
        <v>0</v>
      </c>
      <c r="W13" s="17">
        <f t="shared" si="3"/>
        <v>0</v>
      </c>
      <c r="X13" s="17">
        <f t="shared" si="4"/>
        <v>0</v>
      </c>
      <c r="Y13" s="17">
        <f t="shared" si="5"/>
        <v>0</v>
      </c>
      <c r="Z13" s="17">
        <f t="shared" si="6"/>
        <v>0</v>
      </c>
      <c r="AA13" s="17">
        <f t="shared" si="7"/>
        <v>0</v>
      </c>
      <c r="AB13" s="17">
        <f t="shared" si="8"/>
        <v>0</v>
      </c>
      <c r="AC13" s="17">
        <f t="shared" si="9"/>
        <v>0</v>
      </c>
      <c r="AD13" s="17">
        <f t="shared" si="10"/>
        <v>0</v>
      </c>
      <c r="AE13" s="17">
        <f t="shared" si="11"/>
        <v>0</v>
      </c>
      <c r="AF13" s="17">
        <f t="shared" si="12"/>
        <v>0</v>
      </c>
      <c r="AG13" s="17">
        <f t="shared" si="13"/>
        <v>0</v>
      </c>
      <c r="AH13" s="16">
        <v>31.5</v>
      </c>
      <c r="AI13" s="17">
        <v>30.8</v>
      </c>
      <c r="AV13" s="14">
        <v>8.48</v>
      </c>
      <c r="AW13" s="15">
        <v>8.3800000000000008</v>
      </c>
      <c r="BK13" s="233" t="str">
        <f>IF(VLOOKUP($A13,'I-Ligands'!$A:$G,3,FALSE)="","",VLOOKUP($A13,'I-Ligands'!$A:$G,3,FALSE))</f>
        <v>Gastric Inhibitory Peptide</v>
      </c>
      <c r="BL13" s="234" t="str">
        <f>IF(VLOOKUP($A13,'I-Ligands'!$A:$G,4,FALSE)="","",VLOOKUP($A13,'I-Ligands'!$A:$G,4,FALSE))</f>
        <v>YAEGTFISDYSIAMDKIHQQDFVNWLLAQKGKKNDWKHNITQ</v>
      </c>
      <c r="BM13" s="110">
        <v>6.77</v>
      </c>
      <c r="BN13" s="111">
        <v>4.97</v>
      </c>
      <c r="BO13" s="111">
        <v>6.55</v>
      </c>
      <c r="BP13" s="111">
        <v>6.55</v>
      </c>
      <c r="BQ13" s="111">
        <v>6.79</v>
      </c>
      <c r="BR13" s="111">
        <v>7.54</v>
      </c>
      <c r="BS13" s="111">
        <v>7.54</v>
      </c>
      <c r="BT13" s="111">
        <v>5.26</v>
      </c>
      <c r="BU13" s="111">
        <v>8.32</v>
      </c>
      <c r="BV13" s="111">
        <v>8.32</v>
      </c>
      <c r="BW13" s="111">
        <v>8.25</v>
      </c>
      <c r="BX13" s="111">
        <v>5.97</v>
      </c>
      <c r="BY13" s="111">
        <v>5.68</v>
      </c>
      <c r="BZ13" s="111">
        <v>6.07</v>
      </c>
      <c r="CA13" s="110">
        <f t="shared" si="14"/>
        <v>4.6528803545051698</v>
      </c>
      <c r="CB13" s="111">
        <f t="shared" si="15"/>
        <v>6.1971830985915499</v>
      </c>
      <c r="CC13" s="111">
        <f t="shared" si="16"/>
        <v>0</v>
      </c>
      <c r="CD13" s="111">
        <f t="shared" si="17"/>
        <v>0</v>
      </c>
      <c r="CE13" s="111">
        <f t="shared" si="18"/>
        <v>0</v>
      </c>
      <c r="CF13" s="111">
        <f t="shared" si="19"/>
        <v>0</v>
      </c>
      <c r="CG13" s="111">
        <f t="shared" si="20"/>
        <v>0</v>
      </c>
      <c r="CH13" s="111">
        <f t="shared" si="21"/>
        <v>0</v>
      </c>
      <c r="CI13" s="111">
        <f t="shared" si="22"/>
        <v>0</v>
      </c>
      <c r="CJ13" s="111">
        <f t="shared" si="23"/>
        <v>0</v>
      </c>
      <c r="CK13" s="111">
        <f t="shared" si="24"/>
        <v>0</v>
      </c>
      <c r="CL13" s="111">
        <f t="shared" si="25"/>
        <v>0</v>
      </c>
      <c r="CM13" s="111">
        <f t="shared" si="26"/>
        <v>0</v>
      </c>
      <c r="CN13" s="111">
        <f t="shared" si="27"/>
        <v>0</v>
      </c>
    </row>
    <row r="14" spans="1:92" x14ac:dyDescent="0.2">
      <c r="A14" s="12" t="s">
        <v>84</v>
      </c>
      <c r="B14" s="13" t="s">
        <v>85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4064</v>
      </c>
      <c r="E14" s="9" t="str">
        <f>IF(VLOOKUP($A14,'I-Ligands'!$A:$G,7,FALSE)="","",VLOOKUP($A14,'I-Ligands'!$A:$G,7,FALSE))</f>
        <v>Phys</v>
      </c>
      <c r="F14" s="7">
        <f t="array" ref="F14">_xlfn.IFS(AH14=0,0,AH14&gt;0,(LOG(0.01*T14/10^-AH14)))</f>
        <v>10.201827598242446</v>
      </c>
      <c r="G14" s="8">
        <f t="array" ref="G14">_xlfn.IFS(AI14=0,0,AI14&gt;0,(LOG(0.01*U14/10^-AI14)))</f>
        <v>8.7469413296224587</v>
      </c>
      <c r="H14" s="8">
        <f t="array" ref="H14">_xlfn.IFS(AJ14=0,0,AJ14&gt;0,(LOG(0.01*V14/10^-AJ14)))</f>
        <v>0</v>
      </c>
      <c r="I14" s="8">
        <f t="array" ref="I14">_xlfn.IFS(AK14=0,0,AK14&gt;0,(LOG(0.01*W14/10^-AK14)))</f>
        <v>0</v>
      </c>
      <c r="J14" s="8">
        <f t="array" ref="J14">_xlfn.IFS(AL14=0,0,AL14&gt;0,(LOG(0.01*X14/10^-AL14)))</f>
        <v>0</v>
      </c>
      <c r="K14" s="8">
        <f t="array" ref="K14">_xlfn.IFS(AM14=0,0,AM14&gt;0,(LOG(0.01*Y14/10^-AM14)))</f>
        <v>0</v>
      </c>
      <c r="L14" s="8">
        <f t="array" ref="L14">_xlfn.IFS(AN14=0,0,AN14&gt;0,(LOG(0.01*Z14/10^-AN14)))</f>
        <v>0</v>
      </c>
      <c r="M14" s="8">
        <f t="array" ref="M14">_xlfn.IFS(AO14=0,0,AO14&gt;0,(LOG(0.01*AA14/10^-AO14)))</f>
        <v>0</v>
      </c>
      <c r="N14" s="8">
        <f t="array" ref="N14">_xlfn.IFS(AP14=0,0,AP14&gt;0,(LOG(0.01*AB14/10^-AP14)))</f>
        <v>0</v>
      </c>
      <c r="O14" s="8">
        <f t="array" ref="O14">_xlfn.IFS(AQ14=0,0,AQ14&gt;0,(LOG(0.01*AC14/10^-AQ14)))</f>
        <v>0</v>
      </c>
      <c r="P14" s="8">
        <f t="array" ref="P14">_xlfn.IFS(AR14=0,0,AR14&gt;0,(LOG(0.01*AD14/10^-AR14)))</f>
        <v>0</v>
      </c>
      <c r="Q14" s="8">
        <f t="array" ref="Q14">_xlfn.IFS(AS14=0,0,AS14&gt;0,(LOG(0.01*AE14/10^-AS14)))</f>
        <v>0</v>
      </c>
      <c r="R14" s="8">
        <f t="array" ref="R14">_xlfn.IFS(AT14=0,0,AT14&gt;0,(LOG(0.01*AF14/10^-AT14)))</f>
        <v>0</v>
      </c>
      <c r="S14" s="8">
        <f t="array" ref="S14">_xlfn.IFS(AU14=0,0,AU14&gt;0,(LOG(0.01*AG14/10^-AU14)))</f>
        <v>13.441977518838438</v>
      </c>
      <c r="T14" s="16">
        <f t="shared" si="0"/>
        <v>20.036764705882355</v>
      </c>
      <c r="U14" s="17">
        <f t="shared" si="1"/>
        <v>17.657992565055764</v>
      </c>
      <c r="V14" s="17">
        <f t="shared" si="2"/>
        <v>0</v>
      </c>
      <c r="W14" s="17">
        <f t="shared" si="3"/>
        <v>0</v>
      </c>
      <c r="X14" s="17">
        <f t="shared" si="4"/>
        <v>0</v>
      </c>
      <c r="Y14" s="17">
        <f t="shared" si="5"/>
        <v>0</v>
      </c>
      <c r="Z14" s="17">
        <f t="shared" si="6"/>
        <v>0</v>
      </c>
      <c r="AA14" s="17">
        <f t="shared" si="7"/>
        <v>0</v>
      </c>
      <c r="AB14" s="17">
        <f t="shared" si="8"/>
        <v>0</v>
      </c>
      <c r="AC14" s="17">
        <f t="shared" si="9"/>
        <v>0</v>
      </c>
      <c r="AD14" s="17">
        <f t="shared" si="10"/>
        <v>0</v>
      </c>
      <c r="AE14" s="17">
        <f t="shared" si="11"/>
        <v>0</v>
      </c>
      <c r="AF14" s="17">
        <f t="shared" si="12"/>
        <v>0</v>
      </c>
      <c r="AG14" s="17">
        <f t="shared" si="13"/>
        <v>27.66798418972332</v>
      </c>
      <c r="AH14" s="16">
        <v>10.9</v>
      </c>
      <c r="AI14" s="17">
        <v>9.5</v>
      </c>
      <c r="AU14" s="17">
        <v>14</v>
      </c>
      <c r="AV14" s="14">
        <v>7.96</v>
      </c>
      <c r="AW14" s="15">
        <v>7.62</v>
      </c>
      <c r="BI14" s="15">
        <v>7.25</v>
      </c>
      <c r="BK14" s="233" t="str">
        <f>IF(VLOOKUP($A14,'I-Ligands'!$A:$G,3,FALSE)="","",VLOOKUP($A14,'I-Ligands'!$A:$G,3,FALSE))</f>
        <v>Lysophosphatidylserine</v>
      </c>
      <c r="BL14" s="234" t="str">
        <f>IF(VLOOKUP($A14,'I-Ligands'!$A:$G,4,FALSE)="","",VLOOKUP($A14,'I-Ligands'!$A:$G,4,FALSE))</f>
        <v>1-oleoyl-2-hydroxy-sn-glycero-3-phospho-L-serine, sodium salt</v>
      </c>
      <c r="BM14" s="110">
        <v>3.02</v>
      </c>
      <c r="BN14" s="111">
        <v>2.73</v>
      </c>
      <c r="BO14" s="111">
        <v>2.61</v>
      </c>
      <c r="BP14" s="111">
        <v>2.61</v>
      </c>
      <c r="BQ14" s="111">
        <v>2.68</v>
      </c>
      <c r="BR14" s="111">
        <v>1.97</v>
      </c>
      <c r="BS14" s="111">
        <v>1.97</v>
      </c>
      <c r="BT14" s="111">
        <v>2.71</v>
      </c>
      <c r="BU14" s="111">
        <v>5.34</v>
      </c>
      <c r="BV14" s="111">
        <v>5.34</v>
      </c>
      <c r="BW14" s="111">
        <v>3.91</v>
      </c>
      <c r="BX14" s="111">
        <v>3.32</v>
      </c>
      <c r="BY14" s="111">
        <v>3.79</v>
      </c>
      <c r="BZ14" s="111">
        <v>4.3</v>
      </c>
      <c r="CA14" s="110">
        <f t="shared" si="14"/>
        <v>3.6092715231788079</v>
      </c>
      <c r="CB14" s="111">
        <f t="shared" si="15"/>
        <v>3.4798534798534799</v>
      </c>
      <c r="CC14" s="111">
        <f t="shared" si="16"/>
        <v>0</v>
      </c>
      <c r="CD14" s="111">
        <f t="shared" si="17"/>
        <v>0</v>
      </c>
      <c r="CE14" s="111">
        <f t="shared" si="18"/>
        <v>0</v>
      </c>
      <c r="CF14" s="111">
        <f t="shared" si="19"/>
        <v>0</v>
      </c>
      <c r="CG14" s="111">
        <f t="shared" si="20"/>
        <v>0</v>
      </c>
      <c r="CH14" s="111">
        <f t="shared" si="21"/>
        <v>0</v>
      </c>
      <c r="CI14" s="111">
        <f t="shared" si="22"/>
        <v>0</v>
      </c>
      <c r="CJ14" s="111">
        <f t="shared" si="23"/>
        <v>0</v>
      </c>
      <c r="CK14" s="111">
        <f t="shared" si="24"/>
        <v>0</v>
      </c>
      <c r="CL14" s="111">
        <f t="shared" si="25"/>
        <v>0</v>
      </c>
      <c r="CM14" s="111">
        <f t="shared" si="26"/>
        <v>0</v>
      </c>
      <c r="CN14" s="111">
        <f t="shared" si="27"/>
        <v>3.2558139534883721</v>
      </c>
    </row>
    <row r="15" spans="1:92" x14ac:dyDescent="0.2">
      <c r="A15" s="12" t="s">
        <v>89</v>
      </c>
      <c r="B15" s="13" t="s">
        <v>89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4064</v>
      </c>
      <c r="E15" s="9" t="str">
        <f>IF(VLOOKUP($A15,'I-Ligands'!$A:$G,7,FALSE)="","",VLOOKUP($A15,'I-Ligands'!$A:$G,7,FALSE))</f>
        <v>Phys</v>
      </c>
      <c r="F15" s="7">
        <f t="array" ref="F15">_xlfn.IFS(AH15=0,0,AH15&gt;0,(LOG(0.01*T15/10^-AH15)))</f>
        <v>0</v>
      </c>
      <c r="G15" s="8">
        <f t="array" ref="G15">_xlfn.IFS(AI15=0,0,AI15&gt;0,(LOG(0.01*U15/10^-AI15)))</f>
        <v>0</v>
      </c>
      <c r="H15" s="8">
        <f t="array" ref="H15">_xlfn.IFS(AJ15=0,0,AJ15&gt;0,(LOG(0.01*V15/10^-AJ15)))</f>
        <v>14.97684115507635</v>
      </c>
      <c r="I15" s="8">
        <f t="array" ref="I15">_xlfn.IFS(AK15=0,0,AK15&gt;0,(LOG(0.01*W15/10^-AK15)))</f>
        <v>14.97684115507635</v>
      </c>
      <c r="J15" s="8">
        <f t="array" ref="J15">_xlfn.IFS(AL15=0,0,AL15&gt;0,(LOG(0.01*X15/10^-AL15)))</f>
        <v>16.029954982999275</v>
      </c>
      <c r="K15" s="8">
        <f t="array" ref="K15">_xlfn.IFS(AM15=0,0,AM15&gt;0,(LOG(0.01*Y15/10^-AM15)))</f>
        <v>19.003854599178712</v>
      </c>
      <c r="L15" s="8">
        <f t="array" ref="L15">_xlfn.IFS(AN15=0,0,AN15&gt;0,(LOG(0.01*Z15/10^-AN15)))</f>
        <v>19.003854599178712</v>
      </c>
      <c r="M15" s="8">
        <f t="array" ref="M15">_xlfn.IFS(AO15=0,0,AO15&gt;0,(LOG(0.01*AA15/10^-AO15)))</f>
        <v>0</v>
      </c>
      <c r="N15" s="8">
        <f t="array" ref="N15">_xlfn.IFS(AP15=0,0,AP15&gt;0,(LOG(0.01*AB15/10^-AP15)))</f>
        <v>0</v>
      </c>
      <c r="O15" s="8">
        <f t="array" ref="O15">_xlfn.IFS(AQ15=0,0,AQ15&gt;0,(LOG(0.01*AC15/10^-AQ15)))</f>
        <v>0</v>
      </c>
      <c r="P15" s="8">
        <f t="array" ref="P15">_xlfn.IFS(AR15=0,0,AR15&gt;0,(LOG(0.01*AD15/10^-AR15)))</f>
        <v>0</v>
      </c>
      <c r="Q15" s="8">
        <f t="array" ref="Q15">_xlfn.IFS(AS15=0,0,AS15&gt;0,(LOG(0.01*AE15/10^-AS15)))</f>
        <v>0</v>
      </c>
      <c r="R15" s="8">
        <f t="array" ref="R15">_xlfn.IFS(AT15=0,0,AT15&gt;0,(LOG(0.01*AF15/10^-AT15)))</f>
        <v>0</v>
      </c>
      <c r="S15" s="8">
        <f t="array" ref="S15">_xlfn.IFS(AU15=0,0,AU15&gt;0,(LOG(0.01*AG15/10^-AU15)))</f>
        <v>0</v>
      </c>
      <c r="T15" s="16">
        <f t="shared" si="0"/>
        <v>0</v>
      </c>
      <c r="U15" s="17">
        <f t="shared" si="1"/>
        <v>0</v>
      </c>
      <c r="V15" s="17">
        <f t="shared" si="2"/>
        <v>29.980657640232106</v>
      </c>
      <c r="W15" s="17">
        <f t="shared" si="3"/>
        <v>29.980657640232106</v>
      </c>
      <c r="X15" s="17">
        <f t="shared" si="4"/>
        <v>33.880903490759749</v>
      </c>
      <c r="Y15" s="17">
        <f t="shared" si="5"/>
        <v>40.165631469979296</v>
      </c>
      <c r="Z15" s="17">
        <f t="shared" si="6"/>
        <v>40.165631469979296</v>
      </c>
      <c r="AA15" s="17">
        <f t="shared" si="7"/>
        <v>0</v>
      </c>
      <c r="AB15" s="17">
        <f t="shared" si="8"/>
        <v>0</v>
      </c>
      <c r="AC15" s="17">
        <f t="shared" si="9"/>
        <v>0</v>
      </c>
      <c r="AD15" s="17">
        <f t="shared" si="10"/>
        <v>0</v>
      </c>
      <c r="AE15" s="17">
        <f t="shared" si="11"/>
        <v>0</v>
      </c>
      <c r="AF15" s="17">
        <f t="shared" si="12"/>
        <v>0</v>
      </c>
      <c r="AG15" s="17">
        <f t="shared" si="13"/>
        <v>0</v>
      </c>
      <c r="AJ15" s="17">
        <v>15.5</v>
      </c>
      <c r="AK15" s="17">
        <v>15.5</v>
      </c>
      <c r="AL15" s="17">
        <v>16.5</v>
      </c>
      <c r="AM15" s="17">
        <v>19.399999999999999</v>
      </c>
      <c r="AN15" s="17">
        <v>19.399999999999999</v>
      </c>
      <c r="AX15" s="15">
        <v>6.77</v>
      </c>
      <c r="AY15" s="15">
        <v>6.77</v>
      </c>
      <c r="AZ15" s="15">
        <v>6.25</v>
      </c>
      <c r="BA15" s="15">
        <v>6.41</v>
      </c>
      <c r="BB15" s="15">
        <v>6.41</v>
      </c>
      <c r="BK15" s="233" t="str">
        <f>IF(VLOOKUP($A15,'I-Ligands'!$A:$G,3,FALSE)="","",VLOOKUP($A15,'I-Ligands'!$A:$G,3,FALSE))</f>
        <v>Lysophosphatidylserine</v>
      </c>
      <c r="BL15" s="234" t="str">
        <f>IF(VLOOKUP($A15,'I-Ligands'!$A:$G,4,FALSE)="","",VLOOKUP($A15,'I-Ligands'!$A:$G,4,FALSE))</f>
        <v>1-oleoyl-2-hydroxy-sn-glycero-3-phospho-L-serine, sodium salt</v>
      </c>
      <c r="BM15" s="110">
        <v>2.4900000000000002</v>
      </c>
      <c r="BN15" s="111">
        <v>1.87</v>
      </c>
      <c r="BO15" s="111">
        <v>3.8</v>
      </c>
      <c r="BP15" s="111">
        <v>3.8</v>
      </c>
      <c r="BQ15" s="111">
        <v>3.43</v>
      </c>
      <c r="BR15" s="111">
        <v>2.59</v>
      </c>
      <c r="BS15" s="111">
        <v>2.59</v>
      </c>
      <c r="BT15" s="111">
        <v>2.04</v>
      </c>
      <c r="BU15" s="111">
        <v>2.02</v>
      </c>
      <c r="BV15" s="111">
        <v>2.02</v>
      </c>
      <c r="BW15" s="111">
        <v>2.96</v>
      </c>
      <c r="BX15" s="111">
        <v>1.64</v>
      </c>
      <c r="BY15" s="111">
        <v>1.17</v>
      </c>
      <c r="BZ15" s="111">
        <v>1.31</v>
      </c>
      <c r="CA15" s="110">
        <f t="shared" si="14"/>
        <v>0</v>
      </c>
      <c r="CB15" s="111">
        <f t="shared" si="15"/>
        <v>0</v>
      </c>
      <c r="CC15" s="111">
        <f t="shared" si="16"/>
        <v>4.0789473684210531</v>
      </c>
      <c r="CD15" s="111">
        <f t="shared" si="17"/>
        <v>4.0789473684210531</v>
      </c>
      <c r="CE15" s="111">
        <f t="shared" si="18"/>
        <v>4.8104956268221573</v>
      </c>
      <c r="CF15" s="111">
        <f t="shared" si="19"/>
        <v>7.4903474903474905</v>
      </c>
      <c r="CG15" s="111">
        <f t="shared" si="20"/>
        <v>7.4903474903474905</v>
      </c>
      <c r="CH15" s="111">
        <f t="shared" si="21"/>
        <v>0</v>
      </c>
      <c r="CI15" s="111">
        <f t="shared" si="22"/>
        <v>0</v>
      </c>
      <c r="CJ15" s="111">
        <f t="shared" si="23"/>
        <v>0</v>
      </c>
      <c r="CK15" s="111">
        <f t="shared" si="24"/>
        <v>0</v>
      </c>
      <c r="CL15" s="111">
        <f t="shared" si="25"/>
        <v>0</v>
      </c>
      <c r="CM15" s="111">
        <f t="shared" si="26"/>
        <v>0</v>
      </c>
      <c r="CN15" s="111">
        <f t="shared" si="27"/>
        <v>0</v>
      </c>
    </row>
    <row r="16" spans="1:92" x14ac:dyDescent="0.2">
      <c r="A16" s="12" t="s">
        <v>90</v>
      </c>
      <c r="B16" s="13" t="s">
        <v>90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2919</v>
      </c>
      <c r="E16" s="9" t="str">
        <f>IF(VLOOKUP($A16,'I-Ligands'!$A:$G,7,FALSE)="","",VLOOKUP($A16,'I-Ligands'!$A:$G,7,FALSE))</f>
        <v>Surr</v>
      </c>
      <c r="F16" s="7">
        <f t="array" ref="F16">_xlfn.IFS(AH16=0,0,AH16&gt;0,(LOG(0.01*T16/10^-AH16)))</f>
        <v>0</v>
      </c>
      <c r="G16" s="8">
        <f t="array" ref="G16">_xlfn.IFS(AI16=0,0,AI16&gt;0,(LOG(0.01*U16/10^-AI16)))</f>
        <v>0</v>
      </c>
      <c r="H16" s="8">
        <f t="array" ref="H16">_xlfn.IFS(AJ16=0,0,AJ16&gt;0,(LOG(0.01*V16/10^-AJ16)))</f>
        <v>23.768526499480931</v>
      </c>
      <c r="I16" s="8">
        <f t="array" ref="I16">_xlfn.IFS(AK16=0,0,AK16&gt;0,(LOG(0.01*W16/10^-AK16)))</f>
        <v>23.768526499480931</v>
      </c>
      <c r="J16" s="8">
        <f t="array" ref="J16">_xlfn.IFS(AL16=0,0,AL16&gt;0,(LOG(0.01*X16/10^-AL16)))</f>
        <v>16.850517141914164</v>
      </c>
      <c r="K16" s="8">
        <f t="array" ref="K16">_xlfn.IFS(AM16=0,0,AM16&gt;0,(LOG(0.01*Y16/10^-AM16)))</f>
        <v>22.779664849140634</v>
      </c>
      <c r="L16" s="8">
        <f t="array" ref="L16">_xlfn.IFS(AN16=0,0,AN16&gt;0,(LOG(0.01*Z16/10^-AN16)))</f>
        <v>22.779664849140634</v>
      </c>
      <c r="M16" s="8">
        <f t="array" ref="M16">_xlfn.IFS(AO16=0,0,AO16&gt;0,(LOG(0.01*AA16/10^-AO16)))</f>
        <v>12.576124257233563</v>
      </c>
      <c r="N16" s="8">
        <f t="array" ref="N16">_xlfn.IFS(AP16=0,0,AP16&gt;0,(LOG(0.01*AB16/10^-AP16)))</f>
        <v>0</v>
      </c>
      <c r="O16" s="8">
        <f t="array" ref="O16">_xlfn.IFS(AQ16=0,0,AQ16&gt;0,(LOG(0.01*AC16/10^-AQ16)))</f>
        <v>0</v>
      </c>
      <c r="P16" s="8">
        <f t="array" ref="P16">_xlfn.IFS(AR16=0,0,AR16&gt;0,(LOG(0.01*AD16/10^-AR16)))</f>
        <v>0</v>
      </c>
      <c r="Q16" s="8">
        <f t="array" ref="Q16">_xlfn.IFS(AS16=0,0,AS16&gt;0,(LOG(0.01*AE16/10^-AS16)))</f>
        <v>0</v>
      </c>
      <c r="R16" s="8">
        <f t="array" ref="R16">_xlfn.IFS(AT16=0,0,AT16&gt;0,(LOG(0.01*AF16/10^-AT16)))</f>
        <v>15.175740349003277</v>
      </c>
      <c r="S16" s="8">
        <f t="array" ref="S16">_xlfn.IFS(AU16=0,0,AU16&gt;0,(LOG(0.01*AG16/10^-AU16)))</f>
        <v>10.441172461946859</v>
      </c>
      <c r="T16" s="16">
        <f t="shared" si="0"/>
        <v>0</v>
      </c>
      <c r="U16" s="17">
        <f t="shared" si="1"/>
        <v>0</v>
      </c>
      <c r="V16" s="17">
        <f t="shared" si="2"/>
        <v>46.615087040618953</v>
      </c>
      <c r="W16" s="17">
        <f t="shared" si="3"/>
        <v>46.615087040618953</v>
      </c>
      <c r="X16" s="17">
        <f t="shared" si="4"/>
        <v>35.523613963039011</v>
      </c>
      <c r="Y16" s="17">
        <f t="shared" si="5"/>
        <v>47.826086956521742</v>
      </c>
      <c r="Z16" s="17">
        <f t="shared" si="6"/>
        <v>47.826086956521742</v>
      </c>
      <c r="AA16" s="17">
        <f t="shared" si="7"/>
        <v>37.681159420289852</v>
      </c>
      <c r="AB16" s="17">
        <f t="shared" si="8"/>
        <v>0</v>
      </c>
      <c r="AC16" s="17">
        <f t="shared" si="9"/>
        <v>0</v>
      </c>
      <c r="AD16" s="17">
        <f t="shared" si="10"/>
        <v>0</v>
      </c>
      <c r="AE16" s="17">
        <f t="shared" si="11"/>
        <v>0</v>
      </c>
      <c r="AF16" s="17">
        <f t="shared" si="12"/>
        <v>29.904761904761905</v>
      </c>
      <c r="AG16" s="17">
        <f t="shared" si="13"/>
        <v>21.936758893280633</v>
      </c>
      <c r="AJ16" s="17">
        <v>24.1</v>
      </c>
      <c r="AK16" s="17">
        <v>24.1</v>
      </c>
      <c r="AL16" s="17">
        <v>17.3</v>
      </c>
      <c r="AM16" s="17">
        <v>23.1</v>
      </c>
      <c r="AN16" s="17">
        <v>23.1</v>
      </c>
      <c r="AO16" s="17">
        <v>13</v>
      </c>
      <c r="AT16" s="17">
        <v>15.7</v>
      </c>
      <c r="AU16" s="17">
        <v>11.1</v>
      </c>
      <c r="AX16" s="15">
        <v>5.45</v>
      </c>
      <c r="AY16" s="15">
        <v>5.45</v>
      </c>
      <c r="AZ16" s="15">
        <v>5.65</v>
      </c>
      <c r="BA16" s="15">
        <v>5.68</v>
      </c>
      <c r="BB16" s="15">
        <v>5.68</v>
      </c>
      <c r="BC16" s="15">
        <v>5.0999999999999996</v>
      </c>
      <c r="BH16" s="15">
        <v>5.74</v>
      </c>
      <c r="BI16" s="15">
        <v>5.68</v>
      </c>
      <c r="BK16" s="233" t="str">
        <f>IF(VLOOKUP($A16,'I-Ligands'!$A:$G,3,FALSE)="","",VLOOKUP($A16,'I-Ligands'!$A:$G,3,FALSE))</f>
        <v>Zaprinast</v>
      </c>
      <c r="BL16" s="234" t="str">
        <f>IF(VLOOKUP($A16,'I-Ligands'!$A:$G,4,FALSE)="","",VLOOKUP($A16,'I-Ligands'!$A:$G,4,FALSE))</f>
        <v>Zaprinast</v>
      </c>
      <c r="BM16" s="110">
        <v>2.9</v>
      </c>
      <c r="BN16" s="111">
        <v>2.19</v>
      </c>
      <c r="BO16" s="111">
        <v>7.36</v>
      </c>
      <c r="BP16" s="111">
        <v>7.36</v>
      </c>
      <c r="BQ16" s="111">
        <v>9.1999999999999993</v>
      </c>
      <c r="BR16" s="111">
        <v>7.55</v>
      </c>
      <c r="BS16" s="111">
        <v>7.55</v>
      </c>
      <c r="BT16" s="111">
        <v>5.31</v>
      </c>
      <c r="BU16" s="111">
        <v>6.67</v>
      </c>
      <c r="BV16" s="111">
        <v>6.67</v>
      </c>
      <c r="BW16" s="111">
        <v>6.72</v>
      </c>
      <c r="BX16" s="111">
        <v>3.01</v>
      </c>
      <c r="BY16" s="111">
        <v>6.45</v>
      </c>
      <c r="BZ16" s="111">
        <v>4.8</v>
      </c>
      <c r="CA16" s="110">
        <f t="shared" si="14"/>
        <v>0</v>
      </c>
      <c r="CB16" s="111">
        <f t="shared" si="15"/>
        <v>0</v>
      </c>
      <c r="CC16" s="111">
        <f t="shared" si="16"/>
        <v>3.2744565217391304</v>
      </c>
      <c r="CD16" s="111">
        <f t="shared" si="17"/>
        <v>3.2744565217391304</v>
      </c>
      <c r="CE16" s="111">
        <f t="shared" si="18"/>
        <v>1.8804347826086958</v>
      </c>
      <c r="CF16" s="111">
        <f t="shared" si="19"/>
        <v>3.0596026490066226</v>
      </c>
      <c r="CG16" s="111">
        <f t="shared" si="20"/>
        <v>3.0596026490066226</v>
      </c>
      <c r="CH16" s="111">
        <f t="shared" si="21"/>
        <v>2.4482109227871942</v>
      </c>
      <c r="CI16" s="111">
        <f t="shared" si="22"/>
        <v>0</v>
      </c>
      <c r="CJ16" s="111">
        <f t="shared" si="23"/>
        <v>0</v>
      </c>
      <c r="CK16" s="111">
        <f t="shared" si="24"/>
        <v>0</v>
      </c>
      <c r="CL16" s="111">
        <f t="shared" si="25"/>
        <v>0</v>
      </c>
      <c r="CM16" s="111">
        <f t="shared" si="26"/>
        <v>2.4341085271317828</v>
      </c>
      <c r="CN16" s="111">
        <f t="shared" si="27"/>
        <v>2.3125</v>
      </c>
    </row>
    <row r="17" spans="1:92" x14ac:dyDescent="0.2">
      <c r="A17" s="12" t="s">
        <v>134</v>
      </c>
      <c r="B17" s="13" t="s">
        <v>134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4028</v>
      </c>
      <c r="E17" s="9" t="str">
        <f>IF(VLOOKUP($A17,'I-Ligands'!$A:$G,7,FALSE)="","",VLOOKUP($A17,'I-Ligands'!$A:$G,7,FALSE))</f>
        <v>Phys</v>
      </c>
      <c r="F17" s="7">
        <f t="array" ref="F17">_xlfn.IFS(AH17=0,0,AH17&gt;0,(LOG(0.01*T17/10^-AH17)))</f>
        <v>0</v>
      </c>
      <c r="G17" s="8">
        <f t="array" ref="G17">_xlfn.IFS(AI17=0,0,AI17&gt;0,(LOG(0.01*U17/10^-AI17)))</f>
        <v>0</v>
      </c>
      <c r="H17" s="8">
        <f t="array" ref="H17">_xlfn.IFS(AJ17=0,0,AJ17&gt;0,(LOG(0.01*V17/10^-AJ17)))</f>
        <v>0</v>
      </c>
      <c r="I17" s="8">
        <f t="array" ref="I17">_xlfn.IFS(AK17=0,0,AK17&gt;0,(LOG(0.01*W17/10^-AK17)))</f>
        <v>0</v>
      </c>
      <c r="J17" s="8">
        <f t="array" ref="J17">_xlfn.IFS(AL17=0,0,AL17&gt;0,(LOG(0.01*X17/10^-AL17)))</f>
        <v>0</v>
      </c>
      <c r="K17" s="8">
        <f t="array" ref="K17">_xlfn.IFS(AM17=0,0,AM17&gt;0,(LOG(0.01*Y17/10^-AM17)))</f>
        <v>0</v>
      </c>
      <c r="L17" s="8">
        <f t="array" ref="L17">_xlfn.IFS(AN17=0,0,AN17&gt;0,(LOG(0.01*Z17/10^-AN17)))</f>
        <v>0</v>
      </c>
      <c r="M17" s="8">
        <f t="array" ref="M17">_xlfn.IFS(AO17=0,0,AO17&gt;0,(LOG(0.01*AA17/10^-AO17)))</f>
        <v>0</v>
      </c>
      <c r="N17" s="8">
        <f t="array" ref="N17">_xlfn.IFS(AP17=0,0,AP17&gt;0,(LOG(0.01*AB17/10^-AP17)))</f>
        <v>0</v>
      </c>
      <c r="O17" s="8">
        <f t="array" ref="O17">_xlfn.IFS(AQ17=0,0,AQ17&gt;0,(LOG(0.01*AC17/10^-AQ17)))</f>
        <v>0</v>
      </c>
      <c r="P17" s="8">
        <f t="array" ref="P17">_xlfn.IFS(AR17=0,0,AR17&gt;0,(LOG(0.01*AD17/10^-AR17)))</f>
        <v>0</v>
      </c>
      <c r="Q17" s="8">
        <f t="array" ref="Q17">_xlfn.IFS(AS17=0,0,AS17&gt;0,(LOG(0.01*AE17/10^-AS17)))</f>
        <v>0</v>
      </c>
      <c r="R17" s="8">
        <f t="array" ref="R17">_xlfn.IFS(AT17=0,0,AT17&gt;0,(LOG(0.01*AF17/10^-AT17)))</f>
        <v>0</v>
      </c>
      <c r="S17" s="8">
        <f t="array" ref="S17">_xlfn.IFS(AU17=0,0,AU17&gt;0,(LOG(0.01*AG17/10^-AU17)))</f>
        <v>35.244852745185987</v>
      </c>
      <c r="T17" s="16">
        <f t="shared" si="0"/>
        <v>0</v>
      </c>
      <c r="U17" s="17">
        <f t="shared" si="1"/>
        <v>0</v>
      </c>
      <c r="V17" s="17">
        <f t="shared" si="2"/>
        <v>0</v>
      </c>
      <c r="W17" s="17">
        <f t="shared" si="3"/>
        <v>0</v>
      </c>
      <c r="X17" s="17">
        <f t="shared" si="4"/>
        <v>0</v>
      </c>
      <c r="Y17" s="17">
        <f t="shared" si="5"/>
        <v>0</v>
      </c>
      <c r="Z17" s="17">
        <f t="shared" si="6"/>
        <v>0</v>
      </c>
      <c r="AA17" s="17">
        <f t="shared" si="7"/>
        <v>0</v>
      </c>
      <c r="AB17" s="17">
        <f t="shared" si="8"/>
        <v>0</v>
      </c>
      <c r="AC17" s="17">
        <f t="shared" si="9"/>
        <v>0</v>
      </c>
      <c r="AD17" s="17">
        <f t="shared" si="10"/>
        <v>0</v>
      </c>
      <c r="AE17" s="17">
        <f t="shared" si="11"/>
        <v>0</v>
      </c>
      <c r="AF17" s="17">
        <f t="shared" si="12"/>
        <v>0</v>
      </c>
      <c r="AG17" s="17">
        <f t="shared" si="13"/>
        <v>69.960474308300391</v>
      </c>
      <c r="AU17" s="17">
        <v>35.4</v>
      </c>
      <c r="BI17" s="15">
        <v>6.77</v>
      </c>
      <c r="BK17" s="233" t="str">
        <f>IF(VLOOKUP($A17,'I-Ligands'!$A:$G,3,FALSE)="","",VLOOKUP($A17,'I-Ligands'!$A:$G,3,FALSE))</f>
        <v>Lysophosphatidylinositol</v>
      </c>
      <c r="BL17" s="234" t="str">
        <f>IF(VLOOKUP($A17,'I-Ligands'!$A:$G,4,FALSE)="","",VLOOKUP($A17,'I-Ligands'!$A:$G,4,FALSE))</f>
        <v>1-arachidonoyl-2-hydroxy-sn-glycero-3-phosphoinositol, ammonium salt</v>
      </c>
      <c r="BM17" s="110">
        <v>6.44</v>
      </c>
      <c r="BN17" s="111">
        <v>6.04</v>
      </c>
      <c r="BO17" s="111">
        <v>8.83</v>
      </c>
      <c r="BP17" s="111">
        <v>8.83</v>
      </c>
      <c r="BQ17" s="111">
        <v>8.5500000000000007</v>
      </c>
      <c r="BR17" s="111">
        <v>8.14</v>
      </c>
      <c r="BS17" s="111">
        <v>8.14</v>
      </c>
      <c r="BT17" s="111">
        <v>7.26</v>
      </c>
      <c r="BU17" s="111">
        <v>10.19</v>
      </c>
      <c r="BV17" s="111">
        <v>10.19</v>
      </c>
      <c r="BW17" s="111">
        <v>6.16</v>
      </c>
      <c r="BX17" s="111">
        <v>8.61</v>
      </c>
      <c r="BY17" s="111">
        <v>6.65</v>
      </c>
      <c r="BZ17" s="111">
        <v>8.9600000000000009</v>
      </c>
      <c r="CA17" s="110">
        <f t="shared" si="14"/>
        <v>0</v>
      </c>
      <c r="CB17" s="111">
        <f t="shared" si="15"/>
        <v>0</v>
      </c>
      <c r="CC17" s="111">
        <f t="shared" si="16"/>
        <v>0</v>
      </c>
      <c r="CD17" s="111">
        <f t="shared" si="17"/>
        <v>0</v>
      </c>
      <c r="CE17" s="111">
        <f t="shared" si="18"/>
        <v>0</v>
      </c>
      <c r="CF17" s="111">
        <f t="shared" si="19"/>
        <v>0</v>
      </c>
      <c r="CG17" s="111">
        <f t="shared" si="20"/>
        <v>0</v>
      </c>
      <c r="CH17" s="111">
        <f t="shared" si="21"/>
        <v>0</v>
      </c>
      <c r="CI17" s="111">
        <f t="shared" si="22"/>
        <v>0</v>
      </c>
      <c r="CJ17" s="111">
        <f t="shared" si="23"/>
        <v>0</v>
      </c>
      <c r="CK17" s="111">
        <f t="shared" si="24"/>
        <v>0</v>
      </c>
      <c r="CL17" s="111">
        <f t="shared" si="25"/>
        <v>0</v>
      </c>
      <c r="CM17" s="111">
        <f t="shared" si="26"/>
        <v>0</v>
      </c>
      <c r="CN17" s="111">
        <f t="shared" si="27"/>
        <v>3.9508928571428568</v>
      </c>
    </row>
    <row r="18" spans="1:92" x14ac:dyDescent="0.2">
      <c r="A18" s="12" t="s">
        <v>93</v>
      </c>
      <c r="B18" s="13" t="s">
        <v>93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5532</v>
      </c>
      <c r="E18" s="9" t="str">
        <f>IF(VLOOKUP($A18,'I-Ligands'!$A:$G,7,FALSE)="","",VLOOKUP($A18,'I-Ligands'!$A:$G,7,FALSE))</f>
        <v>Phys</v>
      </c>
      <c r="F18" s="7">
        <f t="array" ref="F18">_xlfn.IFS(AH18=0,0,AH18&gt;0,(LOG(0.01*T18/10^-AH18)))</f>
        <v>0</v>
      </c>
      <c r="G18" s="8">
        <f t="array" ref="G18">_xlfn.IFS(AI18=0,0,AI18&gt;0,(LOG(0.01*U18/10^-AI18)))</f>
        <v>0</v>
      </c>
      <c r="H18" s="8">
        <f t="array" ref="H18">_xlfn.IFS(AJ18=0,0,AJ18&gt;0,(LOG(0.01*V18/10^-AJ18)))</f>
        <v>24.887909997687601</v>
      </c>
      <c r="I18" s="8">
        <f t="array" ref="I18">_xlfn.IFS(AK18=0,0,AK18&gt;0,(LOG(0.01*W18/10^-AK18)))</f>
        <v>24.887909997687601</v>
      </c>
      <c r="J18" s="8">
        <f t="array" ref="J18">_xlfn.IFS(AL18=0,0,AL18&gt;0,(LOG(0.01*X18/10^-AL18)))</f>
        <v>33.54010093965671</v>
      </c>
      <c r="K18" s="8">
        <f t="array" ref="K18">_xlfn.IFS(AM18=0,0,AM18&gt;0,(LOG(0.01*Y18/10^-AM18)))</f>
        <v>26.645805149250897</v>
      </c>
      <c r="L18" s="8">
        <f t="array" ref="L18">_xlfn.IFS(AN18=0,0,AN18&gt;0,(LOG(0.01*Z18/10^-AN18)))</f>
        <v>26.645805149250897</v>
      </c>
      <c r="M18" s="8">
        <f t="array" ref="M18">_xlfn.IFS(AO18=0,0,AO18&gt;0,(LOG(0.01*AA18/10^-AO18)))</f>
        <v>17.20521895361302</v>
      </c>
      <c r="N18" s="8">
        <f t="array" ref="N18">_xlfn.IFS(AP18=0,0,AP18&gt;0,(LOG(0.01*AB18/10^-AP18)))</f>
        <v>0</v>
      </c>
      <c r="O18" s="8">
        <f t="array" ref="O18">_xlfn.IFS(AQ18=0,0,AQ18&gt;0,(LOG(0.01*AC18/10^-AQ18)))</f>
        <v>0</v>
      </c>
      <c r="P18" s="8">
        <f t="array" ref="P18">_xlfn.IFS(AR18=0,0,AR18&gt;0,(LOG(0.01*AD18/10^-AR18)))</f>
        <v>0</v>
      </c>
      <c r="Q18" s="8">
        <f t="array" ref="Q18">_xlfn.IFS(AS18=0,0,AS18&gt;0,(LOG(0.01*AE18/10^-AS18)))</f>
        <v>0</v>
      </c>
      <c r="R18" s="8">
        <f t="array" ref="R18">_xlfn.IFS(AT18=0,0,AT18&gt;0,(LOG(0.01*AF18/10^-AT18)))</f>
        <v>0</v>
      </c>
      <c r="S18" s="8">
        <f t="array" ref="S18">_xlfn.IFS(AU18=0,0,AU18&gt;0,(LOG(0.01*AG18/10^-AU18)))</f>
        <v>0</v>
      </c>
      <c r="T18" s="16">
        <f t="shared" si="0"/>
        <v>0</v>
      </c>
      <c r="U18" s="17">
        <f t="shared" si="1"/>
        <v>0</v>
      </c>
      <c r="V18" s="17">
        <f t="shared" si="2"/>
        <v>48.742746615087036</v>
      </c>
      <c r="W18" s="17">
        <f t="shared" si="3"/>
        <v>48.742746615087036</v>
      </c>
      <c r="X18" s="17">
        <f t="shared" si="4"/>
        <v>69.199178644763862</v>
      </c>
      <c r="Y18" s="17">
        <f t="shared" si="5"/>
        <v>55.693581780538302</v>
      </c>
      <c r="Z18" s="17">
        <f t="shared" si="6"/>
        <v>55.693581780538302</v>
      </c>
      <c r="AA18" s="17">
        <f t="shared" si="7"/>
        <v>50.724637681159422</v>
      </c>
      <c r="AB18" s="17">
        <f t="shared" si="8"/>
        <v>0</v>
      </c>
      <c r="AC18" s="17">
        <f t="shared" si="9"/>
        <v>0</v>
      </c>
      <c r="AD18" s="17">
        <f t="shared" si="10"/>
        <v>0</v>
      </c>
      <c r="AE18" s="17">
        <f t="shared" si="11"/>
        <v>0</v>
      </c>
      <c r="AF18" s="17">
        <f t="shared" si="12"/>
        <v>0</v>
      </c>
      <c r="AG18" s="17">
        <f t="shared" si="13"/>
        <v>0</v>
      </c>
      <c r="AJ18" s="17">
        <v>25.2</v>
      </c>
      <c r="AK18" s="17">
        <v>25.2</v>
      </c>
      <c r="AL18" s="17">
        <v>33.700000000000003</v>
      </c>
      <c r="AM18" s="17">
        <v>26.9</v>
      </c>
      <c r="AN18" s="17">
        <v>26.9</v>
      </c>
      <c r="AO18" s="17">
        <v>17.5</v>
      </c>
      <c r="AX18" s="15">
        <v>3.55</v>
      </c>
      <c r="AY18" s="15">
        <v>3.55</v>
      </c>
      <c r="AZ18" s="15">
        <v>3.94</v>
      </c>
      <c r="BA18" s="15">
        <v>3.73</v>
      </c>
      <c r="BB18" s="15">
        <v>3.73</v>
      </c>
      <c r="BC18" s="15">
        <v>3.37</v>
      </c>
      <c r="BK18" s="233" t="str">
        <f>IF(VLOOKUP($A18,'I-Ligands'!$A:$G,3,FALSE)="","",VLOOKUP($A18,'I-Ligands'!$A:$G,3,FALSE))</f>
        <v>Capric acid</v>
      </c>
      <c r="BL18" s="234" t="str">
        <f>IF(VLOOKUP($A18,'I-Ligands'!$A:$G,4,FALSE)="","",VLOOKUP($A18,'I-Ligands'!$A:$G,4,FALSE))</f>
        <v>Decanoic Acid</v>
      </c>
      <c r="BM18" s="110">
        <v>4.0999999999999996</v>
      </c>
      <c r="BN18" s="111">
        <v>2.87</v>
      </c>
      <c r="BO18" s="111">
        <v>5.0999999999999996</v>
      </c>
      <c r="BP18" s="111">
        <v>5.0999999999999996</v>
      </c>
      <c r="BQ18" s="111">
        <v>4.3099999999999996</v>
      </c>
      <c r="BR18" s="111">
        <v>5.76</v>
      </c>
      <c r="BS18" s="111">
        <v>5.76</v>
      </c>
      <c r="BT18" s="111">
        <v>6.24</v>
      </c>
      <c r="BU18" s="111">
        <v>8.82</v>
      </c>
      <c r="BV18" s="111">
        <v>8.82</v>
      </c>
      <c r="BW18" s="111">
        <v>8.26</v>
      </c>
      <c r="BX18" s="111">
        <v>6.72</v>
      </c>
      <c r="BY18" s="111">
        <v>3.17</v>
      </c>
      <c r="BZ18" s="111">
        <v>4.88</v>
      </c>
      <c r="CA18" s="110">
        <f t="shared" si="14"/>
        <v>0</v>
      </c>
      <c r="CB18" s="111">
        <f t="shared" si="15"/>
        <v>0</v>
      </c>
      <c r="CC18" s="111">
        <f t="shared" si="16"/>
        <v>4.9411764705882355</v>
      </c>
      <c r="CD18" s="111">
        <f t="shared" si="17"/>
        <v>4.9411764705882355</v>
      </c>
      <c r="CE18" s="111">
        <f t="shared" si="18"/>
        <v>7.8190255220417644</v>
      </c>
      <c r="CF18" s="111">
        <f t="shared" si="19"/>
        <v>4.6701388888888884</v>
      </c>
      <c r="CG18" s="111">
        <f t="shared" si="20"/>
        <v>4.6701388888888884</v>
      </c>
      <c r="CH18" s="111">
        <f t="shared" si="21"/>
        <v>2.8044871794871793</v>
      </c>
      <c r="CI18" s="111">
        <f t="shared" si="22"/>
        <v>0</v>
      </c>
      <c r="CJ18" s="111">
        <f t="shared" si="23"/>
        <v>0</v>
      </c>
      <c r="CK18" s="111">
        <f t="shared" si="24"/>
        <v>0</v>
      </c>
      <c r="CL18" s="111">
        <f t="shared" si="25"/>
        <v>0</v>
      </c>
      <c r="CM18" s="111">
        <f t="shared" si="26"/>
        <v>0</v>
      </c>
      <c r="CN18" s="111">
        <f t="shared" si="27"/>
        <v>0</v>
      </c>
    </row>
    <row r="19" spans="1:92" ht="18" x14ac:dyDescent="0.25">
      <c r="A19" s="12" t="s">
        <v>138</v>
      </c>
      <c r="B19" s="13" t="s">
        <v>2624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1204</v>
      </c>
      <c r="E19" s="9" t="str">
        <f>IF(VLOOKUP($A19,'I-Ligands'!$A:$G,7,FALSE)="","",VLOOKUP($A19,'I-Ligands'!$A:$G,7,FALSE))</f>
        <v>Phys</v>
      </c>
      <c r="F19" s="7">
        <f t="array" ref="F19">_xlfn.IFS(AH19=0,0,AH19&gt;0,(LOG(0.01*T19/10^-AH19)))</f>
        <v>0</v>
      </c>
      <c r="G19" s="8">
        <f t="array" ref="G19">_xlfn.IFS(AI19=0,0,AI19&gt;0,(LOG(0.01*U19/10^-AI19)))</f>
        <v>0</v>
      </c>
      <c r="H19" s="8">
        <f t="array" ref="H19">_xlfn.IFS(AJ19=0,0,AJ19&gt;0,(LOG(0.01*V19/10^-AJ19)))</f>
        <v>40.495035490483254</v>
      </c>
      <c r="I19" s="8">
        <f t="array" ref="I19">_xlfn.IFS(AK19=0,0,AK19&gt;0,(LOG(0.01*W19/10^-AK19)))</f>
        <v>40.495035490483254</v>
      </c>
      <c r="J19" s="8">
        <f t="array" ref="J19">_xlfn.IFS(AL19=0,0,AL19&gt;0,(LOG(0.01*X19/10^-AL19)))</f>
        <v>36.577137103037465</v>
      </c>
      <c r="K19" s="8">
        <f t="array" ref="K19">_xlfn.IFS(AM19=0,0,AM19&gt;0,(LOG(0.01*Y19/10^-AM19)))</f>
        <v>28.676950712005038</v>
      </c>
      <c r="L19" s="8">
        <f t="array" ref="L19">_xlfn.IFS(AN19=0,0,AN19&gt;0,(LOG(0.01*Z19/10^-AN19)))</f>
        <v>28.676950712005038</v>
      </c>
      <c r="M19" s="8">
        <f t="array" ref="M19">_xlfn.IFS(AO19=0,0,AO19&gt;0,(LOG(0.01*AA19/10^-AO19)))</f>
        <v>6.8372421683184275</v>
      </c>
      <c r="N19" s="8">
        <f t="array" ref="N19">_xlfn.IFS(AP19=0,0,AP19&gt;0,(LOG(0.01*AB19/10^-AP19)))</f>
        <v>0</v>
      </c>
      <c r="O19" s="8">
        <f t="array" ref="O19">_xlfn.IFS(AQ19=0,0,AQ19&gt;0,(LOG(0.01*AC19/10^-AQ19)))</f>
        <v>0</v>
      </c>
      <c r="P19" s="8">
        <f t="array" ref="P19">_xlfn.IFS(AR19=0,0,AR19&gt;0,(LOG(0.01*AD19/10^-AR19)))</f>
        <v>12.981973757514076</v>
      </c>
      <c r="Q19" s="8">
        <f t="array" ref="Q19">_xlfn.IFS(AS19=0,0,AS19&gt;0,(LOG(0.01*AE19/10^-AS19)))</f>
        <v>0</v>
      </c>
      <c r="R19" s="8">
        <f t="array" ref="R19">_xlfn.IFS(AT19=0,0,AT19&gt;0,(LOG(0.01*AF19/10^-AT19)))</f>
        <v>5.9123496093002794</v>
      </c>
      <c r="S19" s="8">
        <f t="array" ref="S19">_xlfn.IFS(AU19=0,0,AU19&gt;0,(LOG(0.01*AG19/10^-AU19)))</f>
        <v>0</v>
      </c>
      <c r="T19" s="16">
        <f t="shared" si="0"/>
        <v>0</v>
      </c>
      <c r="U19" s="17">
        <f t="shared" si="1"/>
        <v>0</v>
      </c>
      <c r="V19" s="17">
        <f t="shared" si="2"/>
        <v>78.529980657640223</v>
      </c>
      <c r="W19" s="17">
        <f t="shared" si="3"/>
        <v>78.529980657640223</v>
      </c>
      <c r="X19" s="17">
        <f t="shared" si="4"/>
        <v>75.359342915811098</v>
      </c>
      <c r="Y19" s="17">
        <f t="shared" si="5"/>
        <v>59.834368530020704</v>
      </c>
      <c r="Z19" s="17">
        <f t="shared" si="6"/>
        <v>59.834368530020704</v>
      </c>
      <c r="AA19" s="17">
        <f t="shared" si="7"/>
        <v>21.739130434782609</v>
      </c>
      <c r="AB19" s="17">
        <f t="shared" si="8"/>
        <v>0</v>
      </c>
      <c r="AC19" s="17">
        <f t="shared" si="9"/>
        <v>0</v>
      </c>
      <c r="AD19" s="17">
        <f t="shared" si="10"/>
        <v>30.337078651685392</v>
      </c>
      <c r="AE19" s="17">
        <f t="shared" si="11"/>
        <v>0</v>
      </c>
      <c r="AF19" s="17">
        <f t="shared" si="12"/>
        <v>12.952380952380953</v>
      </c>
      <c r="AG19" s="17">
        <f t="shared" si="13"/>
        <v>0</v>
      </c>
      <c r="AJ19" s="17">
        <v>40.6</v>
      </c>
      <c r="AK19" s="17">
        <v>40.6</v>
      </c>
      <c r="AL19" s="17">
        <v>36.700000000000003</v>
      </c>
      <c r="AM19" s="17">
        <v>28.9</v>
      </c>
      <c r="AN19" s="17">
        <v>28.9</v>
      </c>
      <c r="AO19" s="17">
        <v>7.5</v>
      </c>
      <c r="AR19" s="17">
        <v>13.5</v>
      </c>
      <c r="AT19" s="17">
        <v>6.8</v>
      </c>
      <c r="AX19" s="15">
        <v>6.88</v>
      </c>
      <c r="AY19" s="15">
        <v>6.88</v>
      </c>
      <c r="AZ19" s="15">
        <v>6.76</v>
      </c>
      <c r="BA19" s="15">
        <v>6.33</v>
      </c>
      <c r="BB19" s="15">
        <v>6.33</v>
      </c>
      <c r="BC19" s="15">
        <v>6.17</v>
      </c>
      <c r="BF19" s="15">
        <v>6.12</v>
      </c>
      <c r="BH19" s="15">
        <v>5.75</v>
      </c>
      <c r="BK19" s="233" t="str">
        <f>IF(VLOOKUP($A19,'I-Ligands'!$A:$G,3,FALSE)="","",VLOOKUP($A19,'I-Ligands'!$A:$G,3,FALSE))</f>
        <v>Histamine</v>
      </c>
      <c r="BL19" s="234" t="str">
        <f>IF(VLOOKUP($A19,'I-Ligands'!$A:$G,4,FALSE)="","",VLOOKUP($A19,'I-Ligands'!$A:$G,4,FALSE))</f>
        <v>Histamine Dihydrochloride</v>
      </c>
      <c r="BM19" s="110">
        <v>3.77</v>
      </c>
      <c r="BN19" s="111">
        <v>5.45</v>
      </c>
      <c r="BO19" s="111">
        <v>2.64</v>
      </c>
      <c r="BP19" s="111">
        <v>2.64</v>
      </c>
      <c r="BQ19" s="111">
        <v>4.1399999999999997</v>
      </c>
      <c r="BR19" s="111">
        <v>2.56</v>
      </c>
      <c r="BS19" s="111">
        <v>2.56</v>
      </c>
      <c r="BT19" s="111">
        <v>2.75</v>
      </c>
      <c r="BU19" s="111">
        <v>4.1500000000000004</v>
      </c>
      <c r="BV19" s="111">
        <v>4.1500000000000004</v>
      </c>
      <c r="BW19" s="111">
        <v>2.71</v>
      </c>
      <c r="BX19" s="111">
        <v>3.27</v>
      </c>
      <c r="BY19" s="111">
        <v>2.89</v>
      </c>
      <c r="BZ19" s="111">
        <v>1.77</v>
      </c>
      <c r="CA19" s="110">
        <f t="shared" si="14"/>
        <v>0</v>
      </c>
      <c r="CB19" s="111">
        <f t="shared" si="15"/>
        <v>0</v>
      </c>
      <c r="CC19" s="111">
        <f t="shared" si="16"/>
        <v>15.378787878787879</v>
      </c>
      <c r="CD19" s="111">
        <f t="shared" si="17"/>
        <v>15.378787878787879</v>
      </c>
      <c r="CE19" s="111">
        <f t="shared" si="18"/>
        <v>8.8647342995169094</v>
      </c>
      <c r="CF19" s="111">
        <f t="shared" si="19"/>
        <v>11.2890625</v>
      </c>
      <c r="CG19" s="111">
        <f t="shared" si="20"/>
        <v>11.2890625</v>
      </c>
      <c r="CH19" s="111">
        <f t="shared" si="21"/>
        <v>2.7272727272727271</v>
      </c>
      <c r="CI19" s="111">
        <f t="shared" si="22"/>
        <v>0</v>
      </c>
      <c r="CJ19" s="111">
        <f t="shared" si="23"/>
        <v>0</v>
      </c>
      <c r="CK19" s="111">
        <f t="shared" si="24"/>
        <v>4.9815498154981555</v>
      </c>
      <c r="CL19" s="111">
        <f t="shared" si="25"/>
        <v>0</v>
      </c>
      <c r="CM19" s="111">
        <f t="shared" si="26"/>
        <v>2.3529411764705879</v>
      </c>
      <c r="CN19" s="111">
        <f t="shared" si="27"/>
        <v>0</v>
      </c>
    </row>
    <row r="20" spans="1:92" ht="18" x14ac:dyDescent="0.25">
      <c r="A20" s="12" t="s">
        <v>152</v>
      </c>
      <c r="B20" s="13" t="s">
        <v>2630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2906</v>
      </c>
      <c r="E20" s="9" t="str">
        <f>IF(VLOOKUP($A20,'I-Ligands'!$A:$G,7,FALSE)="","",VLOOKUP($A20,'I-Ligands'!$A:$G,7,FALSE))</f>
        <v>Phys</v>
      </c>
      <c r="F20" s="7">
        <f t="array" ref="F20">_xlfn.IFS(AH20=0,0,AH20&gt;0,(LOG(0.01*T20/10^-AH20)))</f>
        <v>0</v>
      </c>
      <c r="G20" s="8">
        <f t="array" ref="G20">_xlfn.IFS(AI20=0,0,AI20&gt;0,(LOG(0.01*U20/10^-AI20)))</f>
        <v>0</v>
      </c>
      <c r="H20" s="8">
        <f t="array" ref="H20">_xlfn.IFS(AJ20=0,0,AJ20&gt;0,(LOG(0.01*V20/10^-AJ20)))</f>
        <v>23.666720698617663</v>
      </c>
      <c r="I20" s="8">
        <f t="array" ref="I20">_xlfn.IFS(AK20=0,0,AK20&gt;0,(LOG(0.01*W20/10^-AK20)))</f>
        <v>23.666720698617663</v>
      </c>
      <c r="J20" s="8">
        <f t="array" ref="J20">_xlfn.IFS(AL20=0,0,AL20&gt;0,(LOG(0.01*X20/10^-AL20)))</f>
        <v>11.909381051793423</v>
      </c>
      <c r="K20" s="8">
        <f t="array" ref="K20">_xlfn.IFS(AM20=0,0,AM20&gt;0,(LOG(0.01*Y20/10^-AM20)))</f>
        <v>27.661657072522086</v>
      </c>
      <c r="L20" s="8">
        <f t="array" ref="L20">_xlfn.IFS(AN20=0,0,AN20&gt;0,(LOG(0.01*Z20/10^-AN20)))</f>
        <v>27.661657072522086</v>
      </c>
      <c r="M20" s="8">
        <f t="array" ref="M20">_xlfn.IFS(AO20=0,0,AO20&gt;0,(LOG(0.01*AA20/10^-AO20)))</f>
        <v>24.656632585752945</v>
      </c>
      <c r="N20" s="8">
        <f t="array" ref="N20">_xlfn.IFS(AP20=0,0,AP20&gt;0,(LOG(0.01*AB20/10^-AP20)))</f>
        <v>0</v>
      </c>
      <c r="O20" s="8">
        <f t="array" ref="O20">_xlfn.IFS(AQ20=0,0,AQ20&gt;0,(LOG(0.01*AC20/10^-AQ20)))</f>
        <v>0</v>
      </c>
      <c r="P20" s="8">
        <f t="array" ref="P20">_xlfn.IFS(AR20=0,0,AR20&gt;0,(LOG(0.01*AD20/10^-AR20)))</f>
        <v>0</v>
      </c>
      <c r="Q20" s="8">
        <f t="array" ref="Q20">_xlfn.IFS(AS20=0,0,AS20&gt;0,(LOG(0.01*AE20/10^-AS20)))</f>
        <v>0</v>
      </c>
      <c r="R20" s="8">
        <f t="array" ref="R20">_xlfn.IFS(AT20=0,0,AT20&gt;0,(LOG(0.01*AF20/10^-AT20)))</f>
        <v>0</v>
      </c>
      <c r="S20" s="8">
        <f t="array" ref="S20">_xlfn.IFS(AU20=0,0,AU20&gt;0,(LOG(0.01*AG20/10^-AU20)))</f>
        <v>0</v>
      </c>
      <c r="T20" s="16">
        <f t="shared" si="0"/>
        <v>0</v>
      </c>
      <c r="U20" s="17">
        <f t="shared" si="1"/>
        <v>0</v>
      </c>
      <c r="V20" s="17">
        <f t="shared" si="2"/>
        <v>46.421663442940037</v>
      </c>
      <c r="W20" s="17">
        <f t="shared" si="3"/>
        <v>46.421663442940037</v>
      </c>
      <c r="X20" s="17">
        <f t="shared" si="4"/>
        <v>25.66735112936345</v>
      </c>
      <c r="Y20" s="17">
        <f t="shared" si="5"/>
        <v>57.763975155279503</v>
      </c>
      <c r="Z20" s="17">
        <f t="shared" si="6"/>
        <v>57.763975155279503</v>
      </c>
      <c r="AA20" s="17">
        <f t="shared" si="7"/>
        <v>71.884057971014499</v>
      </c>
      <c r="AB20" s="17">
        <f t="shared" si="8"/>
        <v>0</v>
      </c>
      <c r="AC20" s="17">
        <f t="shared" si="9"/>
        <v>0</v>
      </c>
      <c r="AD20" s="17">
        <f t="shared" si="10"/>
        <v>0</v>
      </c>
      <c r="AE20" s="17">
        <f t="shared" si="11"/>
        <v>0</v>
      </c>
      <c r="AF20" s="17">
        <f t="shared" si="12"/>
        <v>0</v>
      </c>
      <c r="AG20" s="17">
        <f t="shared" si="13"/>
        <v>0</v>
      </c>
      <c r="AJ20" s="17">
        <v>24</v>
      </c>
      <c r="AK20" s="17">
        <v>24</v>
      </c>
      <c r="AL20" s="17">
        <v>12.5</v>
      </c>
      <c r="AM20" s="17">
        <v>27.9</v>
      </c>
      <c r="AN20" s="17">
        <v>27.9</v>
      </c>
      <c r="AO20" s="17">
        <v>24.8</v>
      </c>
      <c r="AX20" s="15">
        <v>6.67</v>
      </c>
      <c r="AY20" s="15">
        <v>6.67</v>
      </c>
      <c r="AZ20" s="15">
        <v>6.86</v>
      </c>
      <c r="BA20" s="15">
        <v>6.66</v>
      </c>
      <c r="BB20" s="15">
        <v>6.66</v>
      </c>
      <c r="BC20" s="15">
        <v>6.61</v>
      </c>
      <c r="BK20" s="233" t="str">
        <f>IF(VLOOKUP($A20,'I-Ligands'!$A:$G,3,FALSE)="","",VLOOKUP($A20,'I-Ligands'!$A:$G,3,FALSE))</f>
        <v>Lysophosphatidic acid</v>
      </c>
      <c r="BL20" s="234" t="str">
        <f>IF(VLOOKUP($A20,'I-Ligands'!$A:$G,4,FALSE)="","",VLOOKUP($A20,'I-Ligands'!$A:$G,4,FALSE))</f>
        <v>1-oleoyl-2-hydroxy-sn-glycero-3-phosphate, sodium salt</v>
      </c>
      <c r="BM20" s="110">
        <v>6.12</v>
      </c>
      <c r="BN20" s="111">
        <v>6.38</v>
      </c>
      <c r="BO20" s="111">
        <v>7.13</v>
      </c>
      <c r="BP20" s="111">
        <v>7.13</v>
      </c>
      <c r="BQ20" s="111">
        <v>5.58</v>
      </c>
      <c r="BR20" s="111">
        <v>7.53</v>
      </c>
      <c r="BS20" s="111">
        <v>7.53</v>
      </c>
      <c r="BT20" s="111">
        <v>5.25</v>
      </c>
      <c r="BU20" s="111">
        <v>6.02</v>
      </c>
      <c r="BV20" s="111">
        <v>6.02</v>
      </c>
      <c r="BW20" s="111">
        <v>5.91</v>
      </c>
      <c r="BX20" s="111">
        <v>6.4</v>
      </c>
      <c r="BY20" s="111">
        <v>5.44</v>
      </c>
      <c r="BZ20" s="111">
        <v>5.61</v>
      </c>
      <c r="CA20" s="110">
        <f t="shared" si="14"/>
        <v>0</v>
      </c>
      <c r="CB20" s="111">
        <f t="shared" si="15"/>
        <v>0</v>
      </c>
      <c r="CC20" s="111">
        <f t="shared" si="16"/>
        <v>3.3660589060308554</v>
      </c>
      <c r="CD20" s="111">
        <f t="shared" si="17"/>
        <v>3.3660589060308554</v>
      </c>
      <c r="CE20" s="111">
        <f t="shared" si="18"/>
        <v>2.2401433691756272</v>
      </c>
      <c r="CF20" s="111">
        <f t="shared" si="19"/>
        <v>3.7051792828685257</v>
      </c>
      <c r="CG20" s="111">
        <f t="shared" si="20"/>
        <v>3.7051792828685257</v>
      </c>
      <c r="CH20" s="111">
        <f t="shared" si="21"/>
        <v>4.7238095238095239</v>
      </c>
      <c r="CI20" s="111">
        <f t="shared" si="22"/>
        <v>0</v>
      </c>
      <c r="CJ20" s="111">
        <f t="shared" si="23"/>
        <v>0</v>
      </c>
      <c r="CK20" s="111">
        <f t="shared" si="24"/>
        <v>0</v>
      </c>
      <c r="CL20" s="111">
        <f t="shared" si="25"/>
        <v>0</v>
      </c>
      <c r="CM20" s="111">
        <f t="shared" si="26"/>
        <v>0</v>
      </c>
      <c r="CN20" s="111">
        <f t="shared" si="27"/>
        <v>0</v>
      </c>
    </row>
    <row r="21" spans="1:92" ht="18" x14ac:dyDescent="0.25">
      <c r="A21" s="12" t="s">
        <v>164</v>
      </c>
      <c r="B21" s="13" t="s">
        <v>2640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224</v>
      </c>
      <c r="E21" s="9" t="str">
        <f>IF(VLOOKUP($A21,'I-Ligands'!$A:$G,7,FALSE)="","",VLOOKUP($A21,'I-Ligands'!$A:$G,7,FALSE))</f>
        <v>Phys</v>
      </c>
      <c r="F21" s="7">
        <f t="array" ref="F21">_xlfn.IFS(AH21=0,0,AH21&gt;0,(LOG(0.01*T21/10^-AH21)))</f>
        <v>0</v>
      </c>
      <c r="G21" s="8">
        <f t="array" ref="G21">_xlfn.IFS(AI21=0,0,AI21&gt;0,(LOG(0.01*U21/10^-AI21)))</f>
        <v>0</v>
      </c>
      <c r="H21" s="8">
        <f t="array" ref="H21">_xlfn.IFS(AJ21=0,0,AJ21&gt;0,(LOG(0.01*V21/10^-AJ21)))</f>
        <v>28.850402445891966</v>
      </c>
      <c r="I21" s="8">
        <f t="array" ref="I21">_xlfn.IFS(AK21=0,0,AK21&gt;0,(LOG(0.01*W21/10^-AK21)))</f>
        <v>28.850402445891966</v>
      </c>
      <c r="J21" s="8">
        <f t="array" ref="J21">_xlfn.IFS(AL21=0,0,AL21&gt;0,(LOG(0.01*X21/10^-AL21)))</f>
        <v>26.947039942819565</v>
      </c>
      <c r="K21" s="8">
        <f t="array" ref="K21">_xlfn.IFS(AM21=0,0,AM21&gt;0,(LOG(0.01*Y21/10^-AM21)))</f>
        <v>25.832693376586771</v>
      </c>
      <c r="L21" s="8">
        <f t="array" ref="L21">_xlfn.IFS(AN21=0,0,AN21&gt;0,(LOG(0.01*Z21/10^-AN21)))</f>
        <v>25.832693376586771</v>
      </c>
      <c r="M21" s="8">
        <f t="array" ref="M21">_xlfn.IFS(AO21=0,0,AO21&gt;0,(LOG(0.01*AA21/10^-AO21)))</f>
        <v>19.354436976283203</v>
      </c>
      <c r="N21" s="8">
        <f t="array" ref="N21">_xlfn.IFS(AP21=0,0,AP21&gt;0,(LOG(0.01*AB21/10^-AP21)))</f>
        <v>0</v>
      </c>
      <c r="O21" s="8">
        <f t="array" ref="O21">_xlfn.IFS(AQ21=0,0,AQ21&gt;0,(LOG(0.01*AC21/10^-AQ21)))</f>
        <v>0</v>
      </c>
      <c r="P21" s="8">
        <f t="array" ref="P21">_xlfn.IFS(AR21=0,0,AR21&gt;0,(LOG(0.01*AD21/10^-AR21)))</f>
        <v>0</v>
      </c>
      <c r="Q21" s="8">
        <f t="array" ref="Q21">_xlfn.IFS(AS21=0,0,AS21&gt;0,(LOG(0.01*AE21/10^-AS21)))</f>
        <v>0</v>
      </c>
      <c r="R21" s="8">
        <f t="array" ref="R21">_xlfn.IFS(AT21=0,0,AT21&gt;0,(LOG(0.01*AF21/10^-AT21)))</f>
        <v>0</v>
      </c>
      <c r="S21" s="8">
        <f t="array" ref="S21">_xlfn.IFS(AU21=0,0,AU21&gt;0,(LOG(0.01*AG21/10^-AU21)))</f>
        <v>0</v>
      </c>
      <c r="T21" s="16">
        <f t="shared" si="0"/>
        <v>0</v>
      </c>
      <c r="U21" s="17">
        <f t="shared" si="1"/>
        <v>0</v>
      </c>
      <c r="V21" s="17">
        <f t="shared" si="2"/>
        <v>56.286266924564792</v>
      </c>
      <c r="W21" s="17">
        <f t="shared" si="3"/>
        <v>56.286266924564792</v>
      </c>
      <c r="X21" s="17">
        <f t="shared" si="4"/>
        <v>55.852156057494867</v>
      </c>
      <c r="Y21" s="17">
        <f t="shared" si="5"/>
        <v>54.037267080745345</v>
      </c>
      <c r="Z21" s="17">
        <f t="shared" si="6"/>
        <v>54.037267080745345</v>
      </c>
      <c r="AA21" s="17">
        <f t="shared" si="7"/>
        <v>56.811594202898554</v>
      </c>
      <c r="AB21" s="17">
        <f t="shared" si="8"/>
        <v>0</v>
      </c>
      <c r="AC21" s="17">
        <f t="shared" si="9"/>
        <v>0</v>
      </c>
      <c r="AD21" s="17">
        <f t="shared" si="10"/>
        <v>0</v>
      </c>
      <c r="AE21" s="17">
        <f t="shared" si="11"/>
        <v>0</v>
      </c>
      <c r="AF21" s="17">
        <f t="shared" si="12"/>
        <v>0</v>
      </c>
      <c r="AG21" s="17">
        <f t="shared" si="13"/>
        <v>0</v>
      </c>
      <c r="AJ21" s="17">
        <v>29.1</v>
      </c>
      <c r="AK21" s="17">
        <v>29.1</v>
      </c>
      <c r="AL21" s="17">
        <v>27.2</v>
      </c>
      <c r="AM21" s="17">
        <v>26.1</v>
      </c>
      <c r="AN21" s="17">
        <v>26.1</v>
      </c>
      <c r="AO21" s="17">
        <v>19.600000000000001</v>
      </c>
      <c r="AX21" s="15">
        <v>10.33</v>
      </c>
      <c r="AY21" s="15">
        <v>10.33</v>
      </c>
      <c r="AZ21" s="15">
        <v>10.48</v>
      </c>
      <c r="BA21" s="15">
        <v>10.08</v>
      </c>
      <c r="BB21" s="15">
        <v>10.08</v>
      </c>
      <c r="BC21" s="15">
        <v>10.58</v>
      </c>
      <c r="BK21" s="233" t="str">
        <f>IF(VLOOKUP($A21,'I-Ligands'!$A:$G,3,FALSE)="","",VLOOKUP($A21,'I-Ligands'!$A:$G,3,FALSE))</f>
        <v>Melatonin</v>
      </c>
      <c r="BL21" s="234" t="str">
        <f>IF(VLOOKUP($A21,'I-Ligands'!$A:$G,4,FALSE)="","",VLOOKUP($A21,'I-Ligands'!$A:$G,4,FALSE))</f>
        <v>Melatonin</v>
      </c>
      <c r="BM21" s="110">
        <v>4.6100000000000003</v>
      </c>
      <c r="BN21" s="111">
        <v>2.21</v>
      </c>
      <c r="BO21" s="111">
        <v>3.62</v>
      </c>
      <c r="BP21" s="111">
        <v>3.62</v>
      </c>
      <c r="BQ21" s="111">
        <v>2.2999999999999998</v>
      </c>
      <c r="BR21" s="111">
        <v>4.47</v>
      </c>
      <c r="BS21" s="111">
        <v>4.47</v>
      </c>
      <c r="BT21" s="111">
        <v>4.8600000000000003</v>
      </c>
      <c r="BU21" s="111">
        <v>4.41</v>
      </c>
      <c r="BV21" s="111">
        <v>4.41</v>
      </c>
      <c r="BW21" s="111">
        <v>3.76</v>
      </c>
      <c r="BX21" s="111">
        <v>7.5</v>
      </c>
      <c r="BY21" s="111">
        <v>7.92</v>
      </c>
      <c r="BZ21" s="111">
        <v>7.43</v>
      </c>
      <c r="CA21" s="110">
        <f t="shared" si="14"/>
        <v>0</v>
      </c>
      <c r="CB21" s="111">
        <f t="shared" si="15"/>
        <v>0</v>
      </c>
      <c r="CC21" s="111">
        <f t="shared" si="16"/>
        <v>8.0386740331491708</v>
      </c>
      <c r="CD21" s="111">
        <f t="shared" si="17"/>
        <v>8.0386740331491708</v>
      </c>
      <c r="CE21" s="111">
        <f t="shared" si="18"/>
        <v>11.82608695652174</v>
      </c>
      <c r="CF21" s="111">
        <f t="shared" si="19"/>
        <v>5.8389261744966445</v>
      </c>
      <c r="CG21" s="111">
        <f t="shared" si="20"/>
        <v>5.8389261744966445</v>
      </c>
      <c r="CH21" s="111">
        <f t="shared" si="21"/>
        <v>4.0329218106995883</v>
      </c>
      <c r="CI21" s="111">
        <f t="shared" si="22"/>
        <v>0</v>
      </c>
      <c r="CJ21" s="111">
        <f t="shared" si="23"/>
        <v>0</v>
      </c>
      <c r="CK21" s="111">
        <f t="shared" si="24"/>
        <v>0</v>
      </c>
      <c r="CL21" s="111">
        <f t="shared" si="25"/>
        <v>0</v>
      </c>
      <c r="CM21" s="111">
        <f t="shared" si="26"/>
        <v>0</v>
      </c>
      <c r="CN21" s="111">
        <f t="shared" si="27"/>
        <v>0</v>
      </c>
    </row>
    <row r="22" spans="1:92" ht="18" x14ac:dyDescent="0.25">
      <c r="A22" s="12" t="s">
        <v>166</v>
      </c>
      <c r="B22" s="13" t="s">
        <v>2641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224</v>
      </c>
      <c r="E22" s="9" t="str">
        <f>IF(VLOOKUP($A22,'I-Ligands'!$A:$G,7,FALSE)="","",VLOOKUP($A22,'I-Ligands'!$A:$G,7,FALSE))</f>
        <v>Phys</v>
      </c>
      <c r="F22" s="7">
        <f t="array" ref="F22">_xlfn.IFS(AH22=0,0,AH22&gt;0,(LOG(0.01*T22/10^-AH22)))</f>
        <v>0</v>
      </c>
      <c r="G22" s="8">
        <f t="array" ref="G22">_xlfn.IFS(AI22=0,0,AI22&gt;0,(LOG(0.01*U22/10^-AI22)))</f>
        <v>0</v>
      </c>
      <c r="H22" s="8">
        <f t="array" ref="H22">_xlfn.IFS(AJ22=0,0,AJ22&gt;0,(LOG(0.01*V22/10^-AJ22)))</f>
        <v>31.487568719123814</v>
      </c>
      <c r="I22" s="8">
        <f t="array" ref="I22">_xlfn.IFS(AK22=0,0,AK22&gt;0,(LOG(0.01*W22/10^-AK22)))</f>
        <v>31.487568719123814</v>
      </c>
      <c r="J22" s="8">
        <f t="array" ref="J22">_xlfn.IFS(AL22=0,0,AL22&gt;0,(LOG(0.01*X22/10^-AL22)))</f>
        <v>26.845440329659777</v>
      </c>
      <c r="K22" s="8">
        <f t="array" ref="K22">_xlfn.IFS(AM22=0,0,AM22&gt;0,(LOG(0.01*Y22/10^-AM22)))</f>
        <v>12.429996221555324</v>
      </c>
      <c r="L22" s="8">
        <f t="array" ref="L22">_xlfn.IFS(AN22=0,0,AN22&gt;0,(LOG(0.01*Z22/10^-AN22)))</f>
        <v>12.429996221555324</v>
      </c>
      <c r="M22" s="8">
        <f t="array" ref="M22">_xlfn.IFS(AO22=0,0,AO22&gt;0,(LOG(0.01*AA22/10^-AO22)))</f>
        <v>17.819859479795912</v>
      </c>
      <c r="N22" s="8">
        <f t="array" ref="N22">_xlfn.IFS(AP22=0,0,AP22&gt;0,(LOG(0.01*AB22/10^-AP22)))</f>
        <v>0</v>
      </c>
      <c r="O22" s="8">
        <f t="array" ref="O22">_xlfn.IFS(AQ22=0,0,AQ22&gt;0,(LOG(0.01*AC22/10^-AQ22)))</f>
        <v>0</v>
      </c>
      <c r="P22" s="8">
        <f t="array" ref="P22">_xlfn.IFS(AR22=0,0,AR22&gt;0,(LOG(0.01*AD22/10^-AR22)))</f>
        <v>0</v>
      </c>
      <c r="Q22" s="8">
        <f t="array" ref="Q22">_xlfn.IFS(AS22=0,0,AS22&gt;0,(LOG(0.01*AE22/10^-AS22)))</f>
        <v>0</v>
      </c>
      <c r="R22" s="8">
        <f t="array" ref="R22">_xlfn.IFS(AT22=0,0,AT22&gt;0,(LOG(0.01*AF22/10^-AT22)))</f>
        <v>0</v>
      </c>
      <c r="S22" s="8">
        <f t="array" ref="S22">_xlfn.IFS(AU22=0,0,AU22&gt;0,(LOG(0.01*AG22/10^-AU22)))</f>
        <v>0</v>
      </c>
      <c r="T22" s="16">
        <f t="shared" si="0"/>
        <v>0</v>
      </c>
      <c r="U22" s="17">
        <f t="shared" si="1"/>
        <v>0</v>
      </c>
      <c r="V22" s="17">
        <f t="shared" si="2"/>
        <v>61.315280464216634</v>
      </c>
      <c r="W22" s="17">
        <f t="shared" si="3"/>
        <v>61.315280464216634</v>
      </c>
      <c r="X22" s="17">
        <f t="shared" si="4"/>
        <v>55.646817248459953</v>
      </c>
      <c r="Y22" s="17">
        <f t="shared" si="5"/>
        <v>26.915113871635612</v>
      </c>
      <c r="Z22" s="17">
        <f t="shared" si="6"/>
        <v>26.915113871635612</v>
      </c>
      <c r="AA22" s="17">
        <f t="shared" si="7"/>
        <v>52.463768115942038</v>
      </c>
      <c r="AB22" s="17">
        <f t="shared" si="8"/>
        <v>0</v>
      </c>
      <c r="AC22" s="17">
        <f t="shared" si="9"/>
        <v>0</v>
      </c>
      <c r="AD22" s="17">
        <f t="shared" si="10"/>
        <v>0</v>
      </c>
      <c r="AE22" s="17">
        <f t="shared" si="11"/>
        <v>0</v>
      </c>
      <c r="AF22" s="17">
        <f t="shared" si="12"/>
        <v>0</v>
      </c>
      <c r="AG22" s="17">
        <f t="shared" si="13"/>
        <v>0</v>
      </c>
      <c r="AJ22" s="17">
        <v>31.7</v>
      </c>
      <c r="AK22" s="17">
        <v>31.7</v>
      </c>
      <c r="AL22" s="17">
        <v>27.1</v>
      </c>
      <c r="AM22" s="17">
        <v>13</v>
      </c>
      <c r="AN22" s="17">
        <v>13</v>
      </c>
      <c r="AO22" s="17">
        <v>18.100000000000001</v>
      </c>
      <c r="AX22" s="15">
        <v>10.1</v>
      </c>
      <c r="AY22" s="15">
        <v>10.1</v>
      </c>
      <c r="AZ22" s="15">
        <v>10.16</v>
      </c>
      <c r="BA22" s="15">
        <v>9.6</v>
      </c>
      <c r="BB22" s="15">
        <v>9.6</v>
      </c>
      <c r="BC22" s="15">
        <v>10.06</v>
      </c>
      <c r="BK22" s="233" t="str">
        <f>IF(VLOOKUP($A22,'I-Ligands'!$A:$G,3,FALSE)="","",VLOOKUP($A22,'I-Ligands'!$A:$G,3,FALSE))</f>
        <v>Melatonin</v>
      </c>
      <c r="BL22" s="234" t="str">
        <f>IF(VLOOKUP($A22,'I-Ligands'!$A:$G,4,FALSE)="","",VLOOKUP($A22,'I-Ligands'!$A:$G,4,FALSE))</f>
        <v>Melatonin</v>
      </c>
      <c r="BM22" s="110">
        <v>0.54</v>
      </c>
      <c r="BN22" s="111">
        <v>1.24</v>
      </c>
      <c r="BO22" s="111">
        <v>1.64</v>
      </c>
      <c r="BP22" s="111">
        <v>1.64</v>
      </c>
      <c r="BQ22" s="111">
        <v>0.47</v>
      </c>
      <c r="BR22" s="111">
        <v>2.06</v>
      </c>
      <c r="BS22" s="111">
        <v>2.06</v>
      </c>
      <c r="BT22" s="111">
        <v>2.06</v>
      </c>
      <c r="BU22" s="111">
        <v>3.04</v>
      </c>
      <c r="BV22" s="111">
        <v>3.04</v>
      </c>
      <c r="BW22" s="111">
        <v>2.35</v>
      </c>
      <c r="BX22" s="111">
        <v>1.6</v>
      </c>
      <c r="BY22" s="111">
        <v>0.78</v>
      </c>
      <c r="BZ22" s="111">
        <v>1.27</v>
      </c>
      <c r="CA22" s="110">
        <f t="shared" si="14"/>
        <v>0</v>
      </c>
      <c r="CB22" s="111">
        <f t="shared" si="15"/>
        <v>0</v>
      </c>
      <c r="CC22" s="111">
        <f t="shared" si="16"/>
        <v>19.329268292682926</v>
      </c>
      <c r="CD22" s="111">
        <f t="shared" si="17"/>
        <v>19.329268292682926</v>
      </c>
      <c r="CE22" s="111">
        <f t="shared" si="18"/>
        <v>57.659574468085111</v>
      </c>
      <c r="CF22" s="111">
        <f t="shared" si="19"/>
        <v>6.3106796116504853</v>
      </c>
      <c r="CG22" s="111">
        <f t="shared" si="20"/>
        <v>6.3106796116504853</v>
      </c>
      <c r="CH22" s="111">
        <f t="shared" si="21"/>
        <v>8.7864077669902922</v>
      </c>
      <c r="CI22" s="111">
        <f t="shared" si="22"/>
        <v>0</v>
      </c>
      <c r="CJ22" s="111">
        <f t="shared" si="23"/>
        <v>0</v>
      </c>
      <c r="CK22" s="111">
        <f t="shared" si="24"/>
        <v>0</v>
      </c>
      <c r="CL22" s="111">
        <f t="shared" si="25"/>
        <v>0</v>
      </c>
      <c r="CM22" s="111">
        <f t="shared" si="26"/>
        <v>0</v>
      </c>
      <c r="CN22" s="111">
        <f t="shared" si="27"/>
        <v>0</v>
      </c>
    </row>
    <row r="23" spans="1:92" x14ac:dyDescent="0.2">
      <c r="A23" s="12" t="s">
        <v>176</v>
      </c>
      <c r="B23" s="13" t="s">
        <v>176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1496</v>
      </c>
      <c r="E23" s="9" t="str">
        <f>IF(VLOOKUP($A23,'I-Ligands'!$A:$G,7,FALSE)="","",VLOOKUP($A23,'I-Ligands'!$A:$G,7,FALSE))</f>
        <v>Phys</v>
      </c>
      <c r="F23" s="7">
        <f t="array" ref="F23">_xlfn.IFS(AH23=0,0,AH23&gt;0,(LOG(0.01*T23/10^-AH23)))</f>
        <v>0</v>
      </c>
      <c r="G23" s="8">
        <f t="array" ref="G23">_xlfn.IFS(AI23=0,0,AI23&gt;0,(LOG(0.01*U23/10^-AI23)))</f>
        <v>0</v>
      </c>
      <c r="H23" s="8">
        <f t="array" ref="H23">_xlfn.IFS(AJ23=0,0,AJ23&gt;0,(LOG(0.01*V23/10^-AJ23)))</f>
        <v>24.582708804001797</v>
      </c>
      <c r="I23" s="8">
        <f t="array" ref="I23">_xlfn.IFS(AK23=0,0,AK23&gt;0,(LOG(0.01*W23/10^-AK23)))</f>
        <v>24.582708804001797</v>
      </c>
      <c r="J23" s="8">
        <f t="array" ref="J23">_xlfn.IFS(AL23=0,0,AL23&gt;0,(LOG(0.01*X23/10^-AL23)))</f>
        <v>23.387219384795468</v>
      </c>
      <c r="K23" s="8">
        <f t="array" ref="K23">_xlfn.IFS(AM23=0,0,AM23&gt;0,(LOG(0.01*Y23/10^-AM23)))</f>
        <v>10.357445554406713</v>
      </c>
      <c r="L23" s="8">
        <f t="array" ref="L23">_xlfn.IFS(AN23=0,0,AN23&gt;0,(LOG(0.01*Z23/10^-AN23)))</f>
        <v>10.357445554406713</v>
      </c>
      <c r="M23" s="8">
        <f t="array" ref="M23">_xlfn.IFS(AO23=0,0,AO23&gt;0,(LOG(0.01*AA23/10^-AO23)))</f>
        <v>0</v>
      </c>
      <c r="N23" s="8">
        <f t="array" ref="N23">_xlfn.IFS(AP23=0,0,AP23&gt;0,(LOG(0.01*AB23/10^-AP23)))</f>
        <v>0</v>
      </c>
      <c r="O23" s="8">
        <f t="array" ref="O23">_xlfn.IFS(AQ23=0,0,AQ23&gt;0,(LOG(0.01*AC23/10^-AQ23)))</f>
        <v>0</v>
      </c>
      <c r="P23" s="8">
        <f t="array" ref="P23">_xlfn.IFS(AR23=0,0,AR23&gt;0,(LOG(0.01*AD23/10^-AR23)))</f>
        <v>0</v>
      </c>
      <c r="Q23" s="8">
        <f t="array" ref="Q23">_xlfn.IFS(AS23=0,0,AS23&gt;0,(LOG(0.01*AE23/10^-AS23)))</f>
        <v>0</v>
      </c>
      <c r="R23" s="8">
        <f t="array" ref="R23">_xlfn.IFS(AT23=0,0,AT23&gt;0,(LOG(0.01*AF23/10^-AT23)))</f>
        <v>0</v>
      </c>
      <c r="S23" s="8">
        <f t="array" ref="S23">_xlfn.IFS(AU23=0,0,AU23&gt;0,(LOG(0.01*AG23/10^-AU23)))</f>
        <v>0</v>
      </c>
      <c r="T23" s="16">
        <f t="shared" si="0"/>
        <v>0</v>
      </c>
      <c r="U23" s="17">
        <f t="shared" si="1"/>
        <v>0</v>
      </c>
      <c r="V23" s="17">
        <f t="shared" si="2"/>
        <v>48.16247582205029</v>
      </c>
      <c r="W23" s="17">
        <f t="shared" si="3"/>
        <v>48.16247582205029</v>
      </c>
      <c r="X23" s="17">
        <f t="shared" si="4"/>
        <v>48.6652977412731</v>
      </c>
      <c r="Y23" s="17">
        <f t="shared" si="5"/>
        <v>22.77432712215321</v>
      </c>
      <c r="Z23" s="17">
        <f t="shared" si="6"/>
        <v>22.77432712215321</v>
      </c>
      <c r="AA23" s="17">
        <f t="shared" si="7"/>
        <v>0</v>
      </c>
      <c r="AB23" s="17">
        <f t="shared" si="8"/>
        <v>0</v>
      </c>
      <c r="AC23" s="17">
        <f t="shared" si="9"/>
        <v>0</v>
      </c>
      <c r="AD23" s="17">
        <f t="shared" si="10"/>
        <v>0</v>
      </c>
      <c r="AE23" s="17">
        <f t="shared" si="11"/>
        <v>0</v>
      </c>
      <c r="AF23" s="17">
        <f t="shared" si="12"/>
        <v>0</v>
      </c>
      <c r="AG23" s="17">
        <f t="shared" si="13"/>
        <v>0</v>
      </c>
      <c r="AJ23" s="17">
        <v>24.9</v>
      </c>
      <c r="AK23" s="17">
        <v>24.9</v>
      </c>
      <c r="AL23" s="17">
        <v>23.7</v>
      </c>
      <c r="AM23" s="17">
        <v>11</v>
      </c>
      <c r="AN23" s="17">
        <v>11</v>
      </c>
      <c r="AX23" s="15">
        <v>6.95</v>
      </c>
      <c r="AY23" s="15">
        <v>6.95</v>
      </c>
      <c r="AZ23" s="15">
        <v>7.07</v>
      </c>
      <c r="BA23" s="15">
        <v>6.02</v>
      </c>
      <c r="BB23" s="15">
        <v>6.02</v>
      </c>
      <c r="BK23" s="233" t="str">
        <f>IF(VLOOKUP($A23,'I-Ligands'!$A:$G,3,FALSE)="","",VLOOKUP($A23,'I-Ligands'!$A:$G,3,FALSE))</f>
        <v>Neuropeptide W-30</v>
      </c>
      <c r="BL23" s="234" t="str">
        <f>IF(VLOOKUP($A23,'I-Ligands'!$A:$G,4,FALSE)="","",VLOOKUP($A23,'I-Ligands'!$A:$G,4,FALSE))</f>
        <v>WYKHVASPRYHTVGRAAGLLMGLRRSPYLW</v>
      </c>
      <c r="BM23" s="110">
        <v>4.5999999999999996</v>
      </c>
      <c r="BN23" s="111">
        <v>2.19</v>
      </c>
      <c r="BO23" s="111">
        <v>3.8</v>
      </c>
      <c r="BP23" s="111">
        <v>3.8</v>
      </c>
      <c r="BQ23" s="111">
        <v>5.54</v>
      </c>
      <c r="BR23" s="111">
        <v>4.7</v>
      </c>
      <c r="BS23" s="111">
        <v>4.7</v>
      </c>
      <c r="BT23" s="111">
        <v>4.54</v>
      </c>
      <c r="BU23" s="111">
        <v>8.6199999999999992</v>
      </c>
      <c r="BV23" s="111">
        <v>8.6199999999999992</v>
      </c>
      <c r="BW23" s="111">
        <v>8.17</v>
      </c>
      <c r="BX23" s="111">
        <v>4.9000000000000004</v>
      </c>
      <c r="BY23" s="111">
        <v>4.0599999999999996</v>
      </c>
      <c r="BZ23" s="111">
        <v>5.7</v>
      </c>
      <c r="CA23" s="110">
        <f t="shared" si="14"/>
        <v>0</v>
      </c>
      <c r="CB23" s="111">
        <f t="shared" si="15"/>
        <v>0</v>
      </c>
      <c r="CC23" s="111">
        <f t="shared" si="16"/>
        <v>6.5526315789473681</v>
      </c>
      <c r="CD23" s="111">
        <f t="shared" si="17"/>
        <v>6.5526315789473681</v>
      </c>
      <c r="CE23" s="111">
        <f t="shared" si="18"/>
        <v>4.27797833935018</v>
      </c>
      <c r="CF23" s="111">
        <f t="shared" si="19"/>
        <v>2.3404255319148937</v>
      </c>
      <c r="CG23" s="111">
        <f t="shared" si="20"/>
        <v>2.3404255319148937</v>
      </c>
      <c r="CH23" s="111">
        <f t="shared" si="21"/>
        <v>0</v>
      </c>
      <c r="CI23" s="111">
        <f t="shared" si="22"/>
        <v>0</v>
      </c>
      <c r="CJ23" s="111">
        <f t="shared" si="23"/>
        <v>0</v>
      </c>
      <c r="CK23" s="111">
        <f t="shared" si="24"/>
        <v>0</v>
      </c>
      <c r="CL23" s="111">
        <f t="shared" si="25"/>
        <v>0</v>
      </c>
      <c r="CM23" s="111">
        <f t="shared" si="26"/>
        <v>0</v>
      </c>
      <c r="CN23" s="111">
        <f t="shared" si="27"/>
        <v>0</v>
      </c>
    </row>
    <row r="24" spans="1:92" x14ac:dyDescent="0.2">
      <c r="A24" s="12" t="s">
        <v>174</v>
      </c>
      <c r="B24" s="13" t="s">
        <v>174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1479</v>
      </c>
      <c r="E24" s="9" t="str">
        <f>IF(VLOOKUP($A24,'I-Ligands'!$A:$G,7,FALSE)="","",VLOOKUP($A24,'I-Ligands'!$A:$G,7,FALSE))</f>
        <v>Phys</v>
      </c>
      <c r="F24" s="7">
        <f t="array" ref="F24">_xlfn.IFS(AH24=0,0,AH24&gt;0,(LOG(0.01*T24/10^-AH24)))</f>
        <v>0</v>
      </c>
      <c r="G24" s="8">
        <f t="array" ref="G24">_xlfn.IFS(AI24=0,0,AI24&gt;0,(LOG(0.01*U24/10^-AI24)))</f>
        <v>0</v>
      </c>
      <c r="H24" s="8">
        <f t="array" ref="H24">_xlfn.IFS(AJ24=0,0,AJ24&gt;0,(LOG(0.01*V24/10^-AJ24)))</f>
        <v>39.585299963669179</v>
      </c>
      <c r="I24" s="8">
        <f t="array" ref="I24">_xlfn.IFS(AK24=0,0,AK24&gt;0,(LOG(0.01*W24/10^-AK24)))</f>
        <v>39.585299963669179</v>
      </c>
      <c r="J24" s="8">
        <f t="array" ref="J24">_xlfn.IFS(AL24=0,0,AL24&gt;0,(LOG(0.01*X24/10^-AL24)))</f>
        <v>38.600182003804285</v>
      </c>
      <c r="K24" s="8">
        <f t="array" ref="K24">_xlfn.IFS(AM24=0,0,AM24&gt;0,(LOG(0.01*Y24/10^-AM24)))</f>
        <v>33.543682770119837</v>
      </c>
      <c r="L24" s="8">
        <f t="array" ref="L24">_xlfn.IFS(AN24=0,0,AN24&gt;0,(LOG(0.01*Z24/10^-AN24)))</f>
        <v>33.543682770119837</v>
      </c>
      <c r="M24" s="8">
        <f t="array" ref="M24">_xlfn.IFS(AO24=0,0,AO24&gt;0,(LOG(0.01*AA24/10^-AO24)))</f>
        <v>23.333248767198462</v>
      </c>
      <c r="N24" s="8">
        <f t="array" ref="N24">_xlfn.IFS(AP24=0,0,AP24&gt;0,(LOG(0.01*AB24/10^-AP24)))</f>
        <v>0</v>
      </c>
      <c r="O24" s="8">
        <f t="array" ref="O24">_xlfn.IFS(AQ24=0,0,AQ24&gt;0,(LOG(0.01*AC24/10^-AQ24)))</f>
        <v>0</v>
      </c>
      <c r="P24" s="8">
        <f t="array" ref="P24">_xlfn.IFS(AR24=0,0,AR24&gt;0,(LOG(0.01*AD24/10^-AR24)))</f>
        <v>0</v>
      </c>
      <c r="Q24" s="8">
        <f t="array" ref="Q24">_xlfn.IFS(AS24=0,0,AS24&gt;0,(LOG(0.01*AE24/10^-AS24)))</f>
        <v>0</v>
      </c>
      <c r="R24" s="8">
        <f t="array" ref="R24">_xlfn.IFS(AT24=0,0,AT24&gt;0,(LOG(0.01*AF24/10^-AT24)))</f>
        <v>0</v>
      </c>
      <c r="S24" s="8">
        <f t="array" ref="S24">_xlfn.IFS(AU24=0,0,AU24&gt;0,(LOG(0.01*AG24/10^-AU24)))</f>
        <v>0</v>
      </c>
      <c r="T24" s="16">
        <f t="shared" si="0"/>
        <v>0</v>
      </c>
      <c r="U24" s="17">
        <f t="shared" si="1"/>
        <v>0</v>
      </c>
      <c r="V24" s="17">
        <f t="shared" si="2"/>
        <v>76.789168278529985</v>
      </c>
      <c r="W24" s="17">
        <f t="shared" si="3"/>
        <v>76.789168278529985</v>
      </c>
      <c r="X24" s="17">
        <f t="shared" si="4"/>
        <v>79.466119096509246</v>
      </c>
      <c r="Y24" s="17">
        <f t="shared" si="5"/>
        <v>69.772256728778487</v>
      </c>
      <c r="Z24" s="17">
        <f t="shared" si="6"/>
        <v>69.772256728778487</v>
      </c>
      <c r="AA24" s="17">
        <f t="shared" si="7"/>
        <v>68.115942028985501</v>
      </c>
      <c r="AB24" s="17">
        <f t="shared" si="8"/>
        <v>0</v>
      </c>
      <c r="AC24" s="17">
        <f t="shared" si="9"/>
        <v>0</v>
      </c>
      <c r="AD24" s="17">
        <f t="shared" si="10"/>
        <v>0</v>
      </c>
      <c r="AE24" s="17">
        <f t="shared" si="11"/>
        <v>0</v>
      </c>
      <c r="AF24" s="17">
        <f t="shared" si="12"/>
        <v>0</v>
      </c>
      <c r="AG24" s="17">
        <f t="shared" si="13"/>
        <v>0</v>
      </c>
      <c r="AJ24" s="17">
        <v>39.700000000000003</v>
      </c>
      <c r="AK24" s="17">
        <v>39.700000000000003</v>
      </c>
      <c r="AL24" s="17">
        <v>38.700000000000003</v>
      </c>
      <c r="AM24" s="17">
        <v>33.700000000000003</v>
      </c>
      <c r="AN24" s="17">
        <v>33.700000000000003</v>
      </c>
      <c r="AO24" s="17">
        <v>23.5</v>
      </c>
      <c r="AX24" s="15">
        <v>6.8</v>
      </c>
      <c r="AY24" s="15">
        <v>6.8</v>
      </c>
      <c r="AZ24" s="15">
        <v>7.47</v>
      </c>
      <c r="BA24" s="15">
        <v>6.64</v>
      </c>
      <c r="BB24" s="15">
        <v>6.64</v>
      </c>
      <c r="BC24" s="15">
        <v>6.92</v>
      </c>
      <c r="BK24" s="233" t="str">
        <f>IF(VLOOKUP($A24,'I-Ligands'!$A:$G,3,FALSE)="","",VLOOKUP($A24,'I-Ligands'!$A:$G,3,FALSE))</f>
        <v>Neuropeptide FF</v>
      </c>
      <c r="BL24" s="234" t="str">
        <f>IF(VLOOKUP($A24,'I-Ligands'!$A:$G,4,FALSE)="","",VLOOKUP($A24,'I-Ligands'!$A:$G,4,FALSE))</f>
        <v>FLFQPQRF-NH2</v>
      </c>
      <c r="BM24" s="110">
        <v>4.42</v>
      </c>
      <c r="BN24" s="111">
        <v>4.42</v>
      </c>
      <c r="BO24" s="111">
        <v>2.62</v>
      </c>
      <c r="BP24" s="111">
        <v>2.62</v>
      </c>
      <c r="BQ24" s="111">
        <v>3.53</v>
      </c>
      <c r="BR24" s="111">
        <v>4.63</v>
      </c>
      <c r="BS24" s="111">
        <v>4.63</v>
      </c>
      <c r="BT24" s="111">
        <v>5.75</v>
      </c>
      <c r="BU24" s="111">
        <v>5.34</v>
      </c>
      <c r="BV24" s="111">
        <v>5.34</v>
      </c>
      <c r="BW24" s="111">
        <v>3.75</v>
      </c>
      <c r="BX24" s="111">
        <v>4.6399999999999997</v>
      </c>
      <c r="BY24" s="111">
        <v>15.77</v>
      </c>
      <c r="BZ24" s="111">
        <v>18.61</v>
      </c>
      <c r="CA24" s="110">
        <f t="shared" si="14"/>
        <v>0</v>
      </c>
      <c r="CB24" s="111">
        <f t="shared" si="15"/>
        <v>0</v>
      </c>
      <c r="CC24" s="111">
        <f t="shared" si="16"/>
        <v>15.152671755725191</v>
      </c>
      <c r="CD24" s="111">
        <f t="shared" si="17"/>
        <v>15.152671755725191</v>
      </c>
      <c r="CE24" s="111">
        <f t="shared" si="18"/>
        <v>10.963172804532579</v>
      </c>
      <c r="CF24" s="111">
        <f t="shared" si="19"/>
        <v>7.2786177105831538</v>
      </c>
      <c r="CG24" s="111">
        <f t="shared" si="20"/>
        <v>7.2786177105831538</v>
      </c>
      <c r="CH24" s="111">
        <f t="shared" si="21"/>
        <v>4.0869565217391308</v>
      </c>
      <c r="CI24" s="111">
        <f t="shared" si="22"/>
        <v>0</v>
      </c>
      <c r="CJ24" s="111">
        <f t="shared" si="23"/>
        <v>0</v>
      </c>
      <c r="CK24" s="111">
        <f t="shared" si="24"/>
        <v>0</v>
      </c>
      <c r="CL24" s="111">
        <f t="shared" si="25"/>
        <v>0</v>
      </c>
      <c r="CM24" s="111">
        <f t="shared" si="26"/>
        <v>0</v>
      </c>
      <c r="CN24" s="111">
        <f t="shared" si="27"/>
        <v>0</v>
      </c>
    </row>
    <row r="25" spans="1:92" x14ac:dyDescent="0.2">
      <c r="A25" s="12" t="s">
        <v>175</v>
      </c>
      <c r="B25" s="13" t="s">
        <v>175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1479</v>
      </c>
      <c r="E25" s="9" t="str">
        <f>IF(VLOOKUP($A25,'I-Ligands'!$A:$G,7,FALSE)="","",VLOOKUP($A25,'I-Ligands'!$A:$G,7,FALSE))</f>
        <v>Phys</v>
      </c>
      <c r="F25" s="7">
        <f t="array" ref="F25">_xlfn.IFS(AH25=0,0,AH25&gt;0,(LOG(0.01*T25/10^-AH25)))</f>
        <v>0</v>
      </c>
      <c r="G25" s="8">
        <f t="array" ref="G25">_xlfn.IFS(AI25=0,0,AI25&gt;0,(LOG(0.01*U25/10^-AI25)))</f>
        <v>0</v>
      </c>
      <c r="H25" s="8">
        <f t="array" ref="H25">_xlfn.IFS(AJ25=0,0,AJ25&gt;0,(LOG(0.01*V25/10^-AJ25)))</f>
        <v>36.854711180973055</v>
      </c>
      <c r="I25" s="8">
        <f t="array" ref="I25">_xlfn.IFS(AK25=0,0,AK25&gt;0,(LOG(0.01*W25/10^-AK25)))</f>
        <v>36.854711180973055</v>
      </c>
      <c r="J25" s="8">
        <f t="array" ref="J25">_xlfn.IFS(AL25=0,0,AL25&gt;0,(LOG(0.01*X25/10^-AL25)))</f>
        <v>34.552800513576244</v>
      </c>
      <c r="K25" s="8">
        <f t="array" ref="K25">_xlfn.IFS(AM25=0,0,AM25&gt;0,(LOG(0.01*Y25/10^-AM25)))</f>
        <v>31.618479989232924</v>
      </c>
      <c r="L25" s="8">
        <f t="array" ref="L25">_xlfn.IFS(AN25=0,0,AN25&gt;0,(LOG(0.01*Z25/10^-AN25)))</f>
        <v>31.618479989232924</v>
      </c>
      <c r="M25" s="8">
        <f t="array" ref="M25">_xlfn.IFS(AO25=0,0,AO25&gt;0,(LOG(0.01*AA25/10^-AO25)))</f>
        <v>23.740578805874865</v>
      </c>
      <c r="N25" s="8">
        <f t="array" ref="N25">_xlfn.IFS(AP25=0,0,AP25&gt;0,(LOG(0.01*AB25/10^-AP25)))</f>
        <v>0</v>
      </c>
      <c r="O25" s="8">
        <f t="array" ref="O25">_xlfn.IFS(AQ25=0,0,AQ25&gt;0,(LOG(0.01*AC25/10^-AQ25)))</f>
        <v>0</v>
      </c>
      <c r="P25" s="8">
        <f t="array" ref="P25">_xlfn.IFS(AR25=0,0,AR25&gt;0,(LOG(0.01*AD25/10^-AR25)))</f>
        <v>0</v>
      </c>
      <c r="Q25" s="8">
        <f t="array" ref="Q25">_xlfn.IFS(AS25=0,0,AS25&gt;0,(LOG(0.01*AE25/10^-AS25)))</f>
        <v>0</v>
      </c>
      <c r="R25" s="8">
        <f t="array" ref="R25">_xlfn.IFS(AT25=0,0,AT25&gt;0,(LOG(0.01*AF25/10^-AT25)))</f>
        <v>0</v>
      </c>
      <c r="S25" s="8">
        <f t="array" ref="S25">_xlfn.IFS(AU25=0,0,AU25&gt;0,(LOG(0.01*AG25/10^-AU25)))</f>
        <v>0</v>
      </c>
      <c r="T25" s="16">
        <f t="shared" si="0"/>
        <v>0</v>
      </c>
      <c r="U25" s="17">
        <f t="shared" si="1"/>
        <v>0</v>
      </c>
      <c r="V25" s="17">
        <f t="shared" si="2"/>
        <v>71.566731141199227</v>
      </c>
      <c r="W25" s="17">
        <f t="shared" si="3"/>
        <v>71.566731141199227</v>
      </c>
      <c r="X25" s="17">
        <f t="shared" si="4"/>
        <v>71.252566735112936</v>
      </c>
      <c r="Y25" s="17">
        <f t="shared" si="5"/>
        <v>65.838509316770185</v>
      </c>
      <c r="Z25" s="17">
        <f t="shared" si="6"/>
        <v>65.838509316770185</v>
      </c>
      <c r="AA25" s="17">
        <f t="shared" si="7"/>
        <v>69.275362318840578</v>
      </c>
      <c r="AB25" s="17">
        <f t="shared" si="8"/>
        <v>0</v>
      </c>
      <c r="AC25" s="17">
        <f t="shared" si="9"/>
        <v>0</v>
      </c>
      <c r="AD25" s="17">
        <f t="shared" si="10"/>
        <v>0</v>
      </c>
      <c r="AE25" s="17">
        <f t="shared" si="11"/>
        <v>0</v>
      </c>
      <c r="AF25" s="17">
        <f t="shared" si="12"/>
        <v>0</v>
      </c>
      <c r="AG25" s="17">
        <f t="shared" si="13"/>
        <v>0</v>
      </c>
      <c r="AJ25" s="17">
        <v>37</v>
      </c>
      <c r="AK25" s="17">
        <v>37</v>
      </c>
      <c r="AL25" s="17">
        <v>34.700000000000003</v>
      </c>
      <c r="AM25" s="17">
        <v>31.8</v>
      </c>
      <c r="AN25" s="17">
        <v>31.8</v>
      </c>
      <c r="AO25" s="17">
        <v>23.9</v>
      </c>
      <c r="AX25" s="15">
        <v>7.85</v>
      </c>
      <c r="AY25" s="15">
        <v>7.85</v>
      </c>
      <c r="AZ25" s="15">
        <v>8.0299999999999994</v>
      </c>
      <c r="BA25" s="15">
        <v>7.8</v>
      </c>
      <c r="BB25" s="15">
        <v>7.8</v>
      </c>
      <c r="BC25" s="15">
        <v>7.94</v>
      </c>
      <c r="BK25" s="233" t="str">
        <f>IF(VLOOKUP($A25,'I-Ligands'!$A:$G,3,FALSE)="","",VLOOKUP($A25,'I-Ligands'!$A:$G,3,FALSE))</f>
        <v>Neuropeptide FF</v>
      </c>
      <c r="BL25" s="234" t="str">
        <f>IF(VLOOKUP($A25,'I-Ligands'!$A:$G,4,FALSE)="","",VLOOKUP($A25,'I-Ligands'!$A:$G,4,FALSE))</f>
        <v>FLFQPQRF-NH2</v>
      </c>
      <c r="BM25" s="110">
        <v>3.25</v>
      </c>
      <c r="BN25" s="111">
        <v>3.45</v>
      </c>
      <c r="BO25" s="111">
        <v>3.77</v>
      </c>
      <c r="BP25" s="111">
        <v>3.77</v>
      </c>
      <c r="BQ25" s="111">
        <v>2.2400000000000002</v>
      </c>
      <c r="BR25" s="111">
        <v>2.71</v>
      </c>
      <c r="BS25" s="111">
        <v>2.71</v>
      </c>
      <c r="BT25" s="111">
        <v>3.28</v>
      </c>
      <c r="BU25" s="111">
        <v>6.95</v>
      </c>
      <c r="BV25" s="111">
        <v>6.95</v>
      </c>
      <c r="BW25" s="111">
        <v>6.95</v>
      </c>
      <c r="BX25" s="111">
        <v>3.7</v>
      </c>
      <c r="BY25" s="111">
        <v>12.26</v>
      </c>
      <c r="BZ25" s="111">
        <v>13.48</v>
      </c>
      <c r="CA25" s="110">
        <f t="shared" si="14"/>
        <v>0</v>
      </c>
      <c r="CB25" s="111">
        <f t="shared" si="15"/>
        <v>0</v>
      </c>
      <c r="CC25" s="111">
        <f t="shared" si="16"/>
        <v>9.8143236074270561</v>
      </c>
      <c r="CD25" s="111">
        <f t="shared" si="17"/>
        <v>9.8143236074270561</v>
      </c>
      <c r="CE25" s="111">
        <f t="shared" si="18"/>
        <v>15.491071428571429</v>
      </c>
      <c r="CF25" s="111">
        <f t="shared" si="19"/>
        <v>11.734317343173432</v>
      </c>
      <c r="CG25" s="111">
        <f t="shared" si="20"/>
        <v>11.734317343173432</v>
      </c>
      <c r="CH25" s="111">
        <f t="shared" si="21"/>
        <v>7.2865853658536581</v>
      </c>
      <c r="CI25" s="111">
        <f t="shared" si="22"/>
        <v>0</v>
      </c>
      <c r="CJ25" s="111">
        <f t="shared" si="23"/>
        <v>0</v>
      </c>
      <c r="CK25" s="111">
        <f t="shared" si="24"/>
        <v>0</v>
      </c>
      <c r="CL25" s="111">
        <f t="shared" si="25"/>
        <v>0</v>
      </c>
      <c r="CM25" s="111">
        <f t="shared" si="26"/>
        <v>0</v>
      </c>
      <c r="CN25" s="111">
        <f t="shared" si="27"/>
        <v>0</v>
      </c>
    </row>
    <row r="26" spans="1:92" x14ac:dyDescent="0.2">
      <c r="A26" s="12" t="s">
        <v>181</v>
      </c>
      <c r="B26" s="13" t="s">
        <v>2551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1614</v>
      </c>
      <c r="E26" s="9" t="str">
        <f>IF(VLOOKUP($A26,'I-Ligands'!$A:$G,7,FALSE)="","",VLOOKUP($A26,'I-Ligands'!$A:$G,7,FALSE))</f>
        <v>Phys</v>
      </c>
      <c r="F26" s="7">
        <f t="array" ref="F26">_xlfn.IFS(AH26=0,0,AH26&gt;0,(LOG(0.01*T26/10^-AH26)))</f>
        <v>0</v>
      </c>
      <c r="G26" s="8">
        <f t="array" ref="G26">_xlfn.IFS(AI26=0,0,AI26&gt;0,(LOG(0.01*U26/10^-AI26)))</f>
        <v>0</v>
      </c>
      <c r="H26" s="8">
        <f t="array" ref="H26">_xlfn.IFS(AJ26=0,0,AJ26&gt;0,(LOG(0.01*V26/10^-AJ26)))</f>
        <v>19.178765528262534</v>
      </c>
      <c r="I26" s="8">
        <f t="array" ref="I26">_xlfn.IFS(AK26=0,0,AK26&gt;0,(LOG(0.01*W26/10^-AK26)))</f>
        <v>19.178765528262534</v>
      </c>
      <c r="J26" s="8">
        <f t="array" ref="J26">_xlfn.IFS(AL26=0,0,AL26&gt;0,(LOG(0.01*X26/10^-AL26)))</f>
        <v>18.488932842958612</v>
      </c>
      <c r="K26" s="8">
        <f t="array" ref="K26">_xlfn.IFS(AM26=0,0,AM26&gt;0,(LOG(0.01*Y26/10^-AM26)))</f>
        <v>10.565270891918669</v>
      </c>
      <c r="L26" s="8">
        <f t="array" ref="L26">_xlfn.IFS(AN26=0,0,AN26&gt;0,(LOG(0.01*Z26/10^-AN26)))</f>
        <v>10.565270891918669</v>
      </c>
      <c r="M26" s="8">
        <f t="array" ref="M26">_xlfn.IFS(AO26=0,0,AO26&gt;0,(LOG(0.01*AA26/10^-AO26)))</f>
        <v>6.6255037650471822</v>
      </c>
      <c r="N26" s="8">
        <f t="array" ref="N26">_xlfn.IFS(AP26=0,0,AP26&gt;0,(LOG(0.01*AB26/10^-AP26)))</f>
        <v>0</v>
      </c>
      <c r="O26" s="8">
        <f t="array" ref="O26">_xlfn.IFS(AQ26=0,0,AQ26&gt;0,(LOG(0.01*AC26/10^-AQ26)))</f>
        <v>0</v>
      </c>
      <c r="P26" s="8">
        <f t="array" ref="P26">_xlfn.IFS(AR26=0,0,AR26&gt;0,(LOG(0.01*AD26/10^-AR26)))</f>
        <v>16.274356460166654</v>
      </c>
      <c r="Q26" s="8">
        <f t="array" ref="Q26">_xlfn.IFS(AS26=0,0,AS26&gt;0,(LOG(0.01*AE26/10^-AS26)))</f>
        <v>5.3943325901202455</v>
      </c>
      <c r="R26" s="8">
        <f t="array" ref="R26">_xlfn.IFS(AT26=0,0,AT26&gt;0,(LOG(0.01*AF26/10^-AT26)))</f>
        <v>8.3388820889151383</v>
      </c>
      <c r="S26" s="8">
        <f t="array" ref="S26">_xlfn.IFS(AU26=0,0,AU26&gt;0,(LOG(0.01*AG26/10^-AU26)))</f>
        <v>0</v>
      </c>
      <c r="T26" s="16">
        <f t="shared" si="0"/>
        <v>0</v>
      </c>
      <c r="U26" s="17">
        <f t="shared" si="1"/>
        <v>0</v>
      </c>
      <c r="V26" s="17">
        <f t="shared" si="2"/>
        <v>37.911025145067704</v>
      </c>
      <c r="W26" s="17">
        <f t="shared" si="3"/>
        <v>37.911025145067704</v>
      </c>
      <c r="X26" s="17">
        <f t="shared" si="4"/>
        <v>38.809034907597528</v>
      </c>
      <c r="Y26" s="17">
        <f t="shared" si="5"/>
        <v>23.188405797101449</v>
      </c>
      <c r="Z26" s="17">
        <f t="shared" si="6"/>
        <v>23.188405797101449</v>
      </c>
      <c r="AA26" s="17">
        <f t="shared" si="7"/>
        <v>21.159420289855074</v>
      </c>
      <c r="AB26" s="17">
        <f t="shared" si="8"/>
        <v>0</v>
      </c>
      <c r="AC26" s="17">
        <f t="shared" si="9"/>
        <v>0</v>
      </c>
      <c r="AD26" s="17">
        <f t="shared" si="10"/>
        <v>37.528089887640448</v>
      </c>
      <c r="AE26" s="17">
        <f t="shared" si="11"/>
        <v>12.426035502958579</v>
      </c>
      <c r="AF26" s="17">
        <f t="shared" si="12"/>
        <v>17.333333333333332</v>
      </c>
      <c r="AG26" s="17">
        <f t="shared" si="13"/>
        <v>0</v>
      </c>
      <c r="AJ26" s="17">
        <v>19.600000000000001</v>
      </c>
      <c r="AK26" s="17">
        <v>19.600000000000001</v>
      </c>
      <c r="AL26" s="17">
        <v>18.899999999999999</v>
      </c>
      <c r="AM26" s="17">
        <v>11.2</v>
      </c>
      <c r="AN26" s="17">
        <v>11.2</v>
      </c>
      <c r="AO26" s="17">
        <v>7.3</v>
      </c>
      <c r="AR26" s="17">
        <v>16.7</v>
      </c>
      <c r="AS26" s="17">
        <v>6.3</v>
      </c>
      <c r="AT26" s="17">
        <v>9.1</v>
      </c>
      <c r="AX26" s="15">
        <v>8.42</v>
      </c>
      <c r="AY26" s="15">
        <v>8.42</v>
      </c>
      <c r="AZ26" s="15">
        <v>8.8000000000000007</v>
      </c>
      <c r="BA26" s="15">
        <v>7.79</v>
      </c>
      <c r="BB26" s="15">
        <v>7.79</v>
      </c>
      <c r="BC26" s="15">
        <v>7.62</v>
      </c>
      <c r="BF26" s="15">
        <v>8.3800000000000008</v>
      </c>
      <c r="BG26" s="15">
        <v>7.31</v>
      </c>
      <c r="BH26" s="15">
        <v>7.19</v>
      </c>
      <c r="BK26" s="233" t="str">
        <f>IF(VLOOKUP($A26,'I-Ligands'!$A:$G,3,FALSE)="","",VLOOKUP($A26,'I-Ligands'!$A:$G,3,FALSE))</f>
        <v>Methionine-Enkephalin</v>
      </c>
      <c r="BL26" s="234" t="str">
        <f>IF(VLOOKUP($A26,'I-Ligands'!$A:$G,4,FALSE)="","",VLOOKUP($A26,'I-Ligands'!$A:$G,4,FALSE))</f>
        <v>YGGFM</v>
      </c>
      <c r="BM26" s="110">
        <v>4.09</v>
      </c>
      <c r="BN26" s="111">
        <v>3.81</v>
      </c>
      <c r="BO26" s="111">
        <v>5.55</v>
      </c>
      <c r="BP26" s="111">
        <v>5.55</v>
      </c>
      <c r="BQ26" s="111">
        <v>10.77</v>
      </c>
      <c r="BR26" s="111">
        <v>6.14</v>
      </c>
      <c r="BS26" s="111">
        <v>6.14</v>
      </c>
      <c r="BT26" s="111">
        <v>5.67</v>
      </c>
      <c r="BU26" s="111">
        <v>5.14</v>
      </c>
      <c r="BV26" s="111">
        <v>5.14</v>
      </c>
      <c r="BW26" s="111">
        <v>7.48</v>
      </c>
      <c r="BX26" s="111">
        <v>2.86</v>
      </c>
      <c r="BY26" s="111">
        <v>3.27</v>
      </c>
      <c r="BZ26" s="111">
        <v>4.75</v>
      </c>
      <c r="CA26" s="110">
        <f t="shared" si="14"/>
        <v>0</v>
      </c>
      <c r="CB26" s="111">
        <f t="shared" si="15"/>
        <v>0</v>
      </c>
      <c r="CC26" s="111">
        <f t="shared" si="16"/>
        <v>3.5315315315315319</v>
      </c>
      <c r="CD26" s="111">
        <f t="shared" si="17"/>
        <v>3.5315315315315319</v>
      </c>
      <c r="CE26" s="111">
        <f t="shared" si="18"/>
        <v>1.7548746518105849</v>
      </c>
      <c r="CF26" s="111">
        <f t="shared" si="19"/>
        <v>1.8241042345276872</v>
      </c>
      <c r="CG26" s="111">
        <f t="shared" si="20"/>
        <v>1.8241042345276872</v>
      </c>
      <c r="CH26" s="111">
        <f t="shared" si="21"/>
        <v>1.2874779541446209</v>
      </c>
      <c r="CI26" s="111">
        <f t="shared" si="22"/>
        <v>0</v>
      </c>
      <c r="CJ26" s="111">
        <f t="shared" si="23"/>
        <v>0</v>
      </c>
      <c r="CK26" s="111">
        <f t="shared" si="24"/>
        <v>2.2326203208556148</v>
      </c>
      <c r="CL26" s="111">
        <f t="shared" si="25"/>
        <v>2.2027972027972029</v>
      </c>
      <c r="CM26" s="111">
        <f t="shared" si="26"/>
        <v>2.782874617737003</v>
      </c>
      <c r="CN26" s="111">
        <f t="shared" si="27"/>
        <v>0</v>
      </c>
    </row>
    <row r="27" spans="1:92" x14ac:dyDescent="0.2">
      <c r="A27" s="12" t="s">
        <v>183</v>
      </c>
      <c r="B27" s="13" t="s">
        <v>2549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1614</v>
      </c>
      <c r="E27" s="9" t="str">
        <f>IF(VLOOKUP($A27,'I-Ligands'!$A:$G,7,FALSE)="","",VLOOKUP($A27,'I-Ligands'!$A:$G,7,FALSE))</f>
        <v>Phys</v>
      </c>
      <c r="F27" s="7">
        <f t="array" ref="F27">_xlfn.IFS(AH27=0,0,AH27&gt;0,(LOG(0.01*T27/10^-AH27)))</f>
        <v>0</v>
      </c>
      <c r="G27" s="8">
        <f t="array" ref="G27">_xlfn.IFS(AI27=0,0,AI27&gt;0,(LOG(0.01*U27/10^-AI27)))</f>
        <v>0</v>
      </c>
      <c r="H27" s="8">
        <f t="array" ref="H27">_xlfn.IFS(AJ27=0,0,AJ27&gt;0,(LOG(0.01*V27/10^-AJ27)))</f>
        <v>26.51464425093485</v>
      </c>
      <c r="I27" s="8">
        <f t="array" ref="I27">_xlfn.IFS(AK27=0,0,AK27&gt;0,(LOG(0.01*W27/10^-AK27)))</f>
        <v>26.51464425093485</v>
      </c>
      <c r="J27" s="8">
        <f t="array" ref="J27">_xlfn.IFS(AL27=0,0,AL27&gt;0,(LOG(0.01*X27/10^-AL27)))</f>
        <v>25.32071100409722</v>
      </c>
      <c r="K27" s="8">
        <f t="array" ref="K27">_xlfn.IFS(AM27=0,0,AM27&gt;0,(LOG(0.01*Y27/10^-AM27)))</f>
        <v>15.006384567418779</v>
      </c>
      <c r="L27" s="8">
        <f t="array" ref="L27">_xlfn.IFS(AN27=0,0,AN27&gt;0,(LOG(0.01*Z27/10^-AN27)))</f>
        <v>15.006384567418779</v>
      </c>
      <c r="M27" s="8">
        <f t="array" ref="M27">_xlfn.IFS(AO27=0,0,AO27&gt;0,(LOG(0.01*AA27/10^-AO27)))</f>
        <v>11.437727866319259</v>
      </c>
      <c r="N27" s="8">
        <f t="array" ref="N27">_xlfn.IFS(AP27=0,0,AP27&gt;0,(LOG(0.01*AB27/10^-AP27)))</f>
        <v>0</v>
      </c>
      <c r="O27" s="8">
        <f t="array" ref="O27">_xlfn.IFS(AQ27=0,0,AQ27&gt;0,(LOG(0.01*AC27/10^-AQ27)))</f>
        <v>0</v>
      </c>
      <c r="P27" s="8">
        <f t="array" ref="P27">_xlfn.IFS(AR27=0,0,AR27&gt;0,(LOG(0.01*AD27/10^-AR27)))</f>
        <v>10.081023766704279</v>
      </c>
      <c r="Q27" s="8">
        <f t="array" ref="Q27">_xlfn.IFS(AS27=0,0,AS27&gt;0,(LOG(0.01*AE27/10^-AS27)))</f>
        <v>0</v>
      </c>
      <c r="R27" s="8">
        <f t="array" ref="R27">_xlfn.IFS(AT27=0,0,AT27&gt;0,(LOG(0.01*AF27/10^-AT27)))</f>
        <v>0</v>
      </c>
      <c r="S27" s="8">
        <f t="array" ref="S27">_xlfn.IFS(AU27=0,0,AU27&gt;0,(LOG(0.01*AG27/10^-AU27)))</f>
        <v>0</v>
      </c>
      <c r="T27" s="16">
        <f t="shared" si="0"/>
        <v>0</v>
      </c>
      <c r="U27" s="17">
        <f t="shared" si="1"/>
        <v>0</v>
      </c>
      <c r="V27" s="17">
        <f t="shared" si="2"/>
        <v>51.83752417794971</v>
      </c>
      <c r="W27" s="17">
        <f t="shared" si="3"/>
        <v>51.83752417794971</v>
      </c>
      <c r="X27" s="17">
        <f t="shared" si="4"/>
        <v>52.566735112936342</v>
      </c>
      <c r="Y27" s="17">
        <f t="shared" si="5"/>
        <v>32.091097308488614</v>
      </c>
      <c r="Z27" s="17">
        <f t="shared" si="6"/>
        <v>32.091097308488614</v>
      </c>
      <c r="AA27" s="17">
        <f t="shared" si="7"/>
        <v>34.492753623188406</v>
      </c>
      <c r="AB27" s="17">
        <f t="shared" si="8"/>
        <v>0</v>
      </c>
      <c r="AC27" s="17">
        <f t="shared" si="9"/>
        <v>0</v>
      </c>
      <c r="AD27" s="17">
        <f t="shared" si="10"/>
        <v>24.04494382022472</v>
      </c>
      <c r="AE27" s="17">
        <f t="shared" si="11"/>
        <v>0</v>
      </c>
      <c r="AF27" s="17">
        <f t="shared" si="12"/>
        <v>0</v>
      </c>
      <c r="AG27" s="17">
        <f t="shared" si="13"/>
        <v>0</v>
      </c>
      <c r="AJ27" s="17">
        <v>26.8</v>
      </c>
      <c r="AK27" s="17">
        <v>26.8</v>
      </c>
      <c r="AL27" s="17">
        <v>25.6</v>
      </c>
      <c r="AM27" s="17">
        <v>15.5</v>
      </c>
      <c r="AN27" s="17">
        <v>15.5</v>
      </c>
      <c r="AO27" s="17">
        <v>11.9</v>
      </c>
      <c r="AR27" s="17">
        <v>10.7</v>
      </c>
      <c r="AX27" s="15">
        <v>7.22</v>
      </c>
      <c r="AY27" s="15">
        <v>7.22</v>
      </c>
      <c r="AZ27" s="15">
        <v>7.45</v>
      </c>
      <c r="BA27" s="15">
        <v>6.77</v>
      </c>
      <c r="BB27" s="15">
        <v>6.77</v>
      </c>
      <c r="BC27" s="15">
        <v>7.04</v>
      </c>
      <c r="BF27" s="15">
        <v>6.63</v>
      </c>
      <c r="BK27" s="233" t="str">
        <f>IF(VLOOKUP($A27,'I-Ligands'!$A:$G,3,FALSE)="","",VLOOKUP($A27,'I-Ligands'!$A:$G,3,FALSE))</f>
        <v>Methionine-Enkephalin</v>
      </c>
      <c r="BL27" s="234" t="str">
        <f>IF(VLOOKUP($A27,'I-Ligands'!$A:$G,4,FALSE)="","",VLOOKUP($A27,'I-Ligands'!$A:$G,4,FALSE))</f>
        <v>YGGFM</v>
      </c>
      <c r="BM27" s="110">
        <v>5.61</v>
      </c>
      <c r="BN27" s="111">
        <v>6.7</v>
      </c>
      <c r="BO27" s="111">
        <v>8.52</v>
      </c>
      <c r="BP27" s="111">
        <v>8.52</v>
      </c>
      <c r="BQ27" s="111">
        <v>7.94</v>
      </c>
      <c r="BR27" s="111">
        <v>7.13</v>
      </c>
      <c r="BS27" s="111">
        <v>7.13</v>
      </c>
      <c r="BT27" s="111">
        <v>7</v>
      </c>
      <c r="BU27" s="111">
        <v>5.44</v>
      </c>
      <c r="BV27" s="111">
        <v>5.44</v>
      </c>
      <c r="BW27" s="111">
        <v>8.84</v>
      </c>
      <c r="BX27" s="111">
        <v>6.63</v>
      </c>
      <c r="BY27" s="111">
        <v>7.53</v>
      </c>
      <c r="BZ27" s="111">
        <v>7.06</v>
      </c>
      <c r="CA27" s="110">
        <f t="shared" si="14"/>
        <v>0</v>
      </c>
      <c r="CB27" s="111">
        <f t="shared" si="15"/>
        <v>0</v>
      </c>
      <c r="CC27" s="111">
        <f t="shared" si="16"/>
        <v>3.1455399061032865</v>
      </c>
      <c r="CD27" s="111">
        <f t="shared" si="17"/>
        <v>3.1455399061032865</v>
      </c>
      <c r="CE27" s="111">
        <f t="shared" si="18"/>
        <v>3.2241813602015115</v>
      </c>
      <c r="CF27" s="111">
        <f t="shared" si="19"/>
        <v>2.1739130434782608</v>
      </c>
      <c r="CG27" s="111">
        <f t="shared" si="20"/>
        <v>2.1739130434782608</v>
      </c>
      <c r="CH27" s="111">
        <f t="shared" si="21"/>
        <v>1.7</v>
      </c>
      <c r="CI27" s="111">
        <f t="shared" si="22"/>
        <v>0</v>
      </c>
      <c r="CJ27" s="111">
        <f t="shared" si="23"/>
        <v>0</v>
      </c>
      <c r="CK27" s="111">
        <f t="shared" si="24"/>
        <v>1.2104072398190044</v>
      </c>
      <c r="CL27" s="111">
        <f t="shared" si="25"/>
        <v>0</v>
      </c>
      <c r="CM27" s="111">
        <f t="shared" si="26"/>
        <v>0</v>
      </c>
      <c r="CN27" s="111">
        <f t="shared" si="27"/>
        <v>0</v>
      </c>
    </row>
    <row r="28" spans="1:92" ht="18" x14ac:dyDescent="0.25">
      <c r="A28" s="12" t="s">
        <v>190</v>
      </c>
      <c r="B28" s="13" t="s">
        <v>2649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1712</v>
      </c>
      <c r="E28" s="9" t="str">
        <f>IF(VLOOKUP($A28,'I-Ligands'!$A:$G,7,FALSE)="","",VLOOKUP($A28,'I-Ligands'!$A:$G,7,FALSE))</f>
        <v>Phys</v>
      </c>
      <c r="F28" s="7">
        <f t="array" ref="F28">_xlfn.IFS(AH28=0,0,AH28&gt;0,(LOG(0.01*T28/10^-AH28)))</f>
        <v>9.3687224740844641</v>
      </c>
      <c r="G28" s="8">
        <f t="array" ref="G28">_xlfn.IFS(AI28=0,0,AI28&gt;0,(LOG(0.01*U28/10^-AI28)))</f>
        <v>10.310610409491836</v>
      </c>
      <c r="H28" s="8">
        <f t="array" ref="H28">_xlfn.IFS(AJ28=0,0,AJ28&gt;0,(LOG(0.01*V28/10^-AJ28)))</f>
        <v>6.4498323170265142</v>
      </c>
      <c r="I28" s="8">
        <f t="array" ref="I28">_xlfn.IFS(AK28=0,0,AK28&gt;0,(LOG(0.01*W28/10^-AK28)))</f>
        <v>6.4498323170265142</v>
      </c>
      <c r="J28" s="8">
        <f t="array" ref="J28">_xlfn.IFS(AL28=0,0,AL28&gt;0,(LOG(0.01*X28/10^-AL28)))</f>
        <v>0.85489371960757243</v>
      </c>
      <c r="K28" s="8">
        <f t="array" ref="K28">_xlfn.IFS(AM28=0,0,AM28&gt;0,(LOG(0.01*Y28/10^-AM28)))</f>
        <v>9.7330862085472702</v>
      </c>
      <c r="L28" s="8">
        <f t="array" ref="L28">_xlfn.IFS(AN28=0,0,AN28&gt;0,(LOG(0.01*Z28/10^-AN28)))</f>
        <v>9.7330862085472702</v>
      </c>
      <c r="M28" s="8">
        <f t="array" ref="M28">_xlfn.IFS(AO28=0,0,AO28&gt;0,(LOG(0.01*AA28/10^-AO28)))</f>
        <v>11.852086016366124</v>
      </c>
      <c r="N28" s="8">
        <f t="array" ref="N28">_xlfn.IFS(AP28=0,0,AP28&gt;0,(LOG(0.01*AB28/10^-AP28)))</f>
        <v>0</v>
      </c>
      <c r="O28" s="8">
        <f t="array" ref="O28">_xlfn.IFS(AQ28=0,0,AQ28&gt;0,(LOG(0.01*AC28/10^-AQ28)))</f>
        <v>0</v>
      </c>
      <c r="P28" s="8">
        <f t="array" ref="P28">_xlfn.IFS(AR28=0,0,AR28&gt;0,(LOG(0.01*AD28/10^-AR28)))</f>
        <v>0</v>
      </c>
      <c r="Q28" s="8">
        <f t="array" ref="Q28">_xlfn.IFS(AS28=0,0,AS28&gt;0,(LOG(0.01*AE28/10^-AS28)))</f>
        <v>16.730520487574214</v>
      </c>
      <c r="R28" s="8">
        <f t="array" ref="R28">_xlfn.IFS(AT28=0,0,AT28&gt;0,(LOG(0.01*AF28/10^-AT28)))</f>
        <v>8.6529685501937426</v>
      </c>
      <c r="S28" s="8">
        <f t="array" ref="S28">_xlfn.IFS(AU28=0,0,AU28&gt;0,(LOG(0.01*AG28/10^-AU28)))</f>
        <v>2.7869140901867002</v>
      </c>
      <c r="T28" s="16">
        <f t="shared" si="0"/>
        <v>18.566176470588236</v>
      </c>
      <c r="U28" s="17">
        <f t="shared" si="1"/>
        <v>20.446096654275095</v>
      </c>
      <c r="V28" s="17">
        <f t="shared" si="2"/>
        <v>14.119922630560927</v>
      </c>
      <c r="W28" s="17">
        <f t="shared" si="3"/>
        <v>14.119922630560927</v>
      </c>
      <c r="X28" s="17">
        <f t="shared" si="4"/>
        <v>4.517453798767967</v>
      </c>
      <c r="Y28" s="17">
        <f t="shared" si="5"/>
        <v>21.532091097308491</v>
      </c>
      <c r="Z28" s="17">
        <f t="shared" si="6"/>
        <v>21.532091097308491</v>
      </c>
      <c r="AA28" s="17">
        <f t="shared" si="7"/>
        <v>35.652173913043477</v>
      </c>
      <c r="AB28" s="17">
        <f t="shared" si="8"/>
        <v>0</v>
      </c>
      <c r="AC28" s="17">
        <f t="shared" si="9"/>
        <v>0</v>
      </c>
      <c r="AD28" s="17">
        <f t="shared" si="10"/>
        <v>0</v>
      </c>
      <c r="AE28" s="17">
        <f t="shared" si="11"/>
        <v>33.925049309664693</v>
      </c>
      <c r="AF28" s="17">
        <f t="shared" si="12"/>
        <v>17.904761904761905</v>
      </c>
      <c r="AG28" s="17">
        <f t="shared" si="13"/>
        <v>7.7075098814229248</v>
      </c>
      <c r="AH28" s="16">
        <v>10.1</v>
      </c>
      <c r="AI28" s="17">
        <v>11</v>
      </c>
      <c r="AJ28" s="17">
        <v>7.3</v>
      </c>
      <c r="AK28" s="17">
        <v>7.3</v>
      </c>
      <c r="AL28" s="17">
        <v>2.2000000000000002</v>
      </c>
      <c r="AM28" s="17">
        <v>10.4</v>
      </c>
      <c r="AN28" s="17">
        <v>10.4</v>
      </c>
      <c r="AO28" s="17">
        <v>12.3</v>
      </c>
      <c r="AS28" s="17">
        <v>17.2</v>
      </c>
      <c r="AT28" s="17">
        <v>9.4</v>
      </c>
      <c r="AU28" s="17">
        <v>3.9</v>
      </c>
      <c r="AV28" s="14">
        <v>7.08</v>
      </c>
      <c r="AW28" s="15">
        <v>7.08</v>
      </c>
      <c r="AX28" s="15">
        <v>7.12</v>
      </c>
      <c r="AY28" s="15">
        <v>7.12</v>
      </c>
      <c r="AZ28" s="15">
        <v>6.74</v>
      </c>
      <c r="BA28" s="15">
        <v>7.06</v>
      </c>
      <c r="BB28" s="15">
        <v>7.06</v>
      </c>
      <c r="BC28" s="15">
        <v>6.64</v>
      </c>
      <c r="BG28" s="15">
        <v>6.68</v>
      </c>
      <c r="BH28" s="15">
        <v>7.01</v>
      </c>
      <c r="BI28" s="15">
        <v>7.27</v>
      </c>
      <c r="BK28" s="233" t="str">
        <f>IF(VLOOKUP($A28,'I-Ligands'!$A:$G,3,FALSE)="","",VLOOKUP($A28,'I-Ligands'!$A:$G,3,FALSE))</f>
        <v>ADP</v>
      </c>
      <c r="BL28" s="234" t="str">
        <f>IF(VLOOKUP($A28,'I-Ligands'!$A:$G,4,FALSE)="","",VLOOKUP($A28,'I-Ligands'!$A:$G,4,FALSE))</f>
        <v>Adenosine 5'-Diphosphate Sodium Salt</v>
      </c>
      <c r="BM28" s="110">
        <v>12.41</v>
      </c>
      <c r="BN28" s="111">
        <v>13.28</v>
      </c>
      <c r="BO28" s="111">
        <v>12.53</v>
      </c>
      <c r="BP28" s="111">
        <v>12.53</v>
      </c>
      <c r="BQ28" s="111">
        <v>8.65</v>
      </c>
      <c r="BR28" s="111">
        <v>12.27</v>
      </c>
      <c r="BS28" s="111">
        <v>12.27</v>
      </c>
      <c r="BT28" s="111">
        <v>9.94</v>
      </c>
      <c r="BU28" s="111">
        <v>9.8699999999999992</v>
      </c>
      <c r="BV28" s="111">
        <v>9.8699999999999992</v>
      </c>
      <c r="BW28" s="111">
        <v>4.93</v>
      </c>
      <c r="BX28" s="111">
        <v>9.3800000000000008</v>
      </c>
      <c r="BY28" s="111">
        <v>12.3</v>
      </c>
      <c r="BZ28" s="111">
        <v>7.11</v>
      </c>
      <c r="CA28" s="110">
        <f t="shared" si="14"/>
        <v>0.813859790491539</v>
      </c>
      <c r="CB28" s="111">
        <f t="shared" si="15"/>
        <v>0.82831325301204828</v>
      </c>
      <c r="CC28" s="111">
        <f t="shared" si="16"/>
        <v>0.5826017557861134</v>
      </c>
      <c r="CD28" s="111">
        <f t="shared" si="17"/>
        <v>0.5826017557861134</v>
      </c>
      <c r="CE28" s="111">
        <f t="shared" si="18"/>
        <v>0.25433526011560692</v>
      </c>
      <c r="CF28" s="111">
        <f t="shared" si="19"/>
        <v>0.84759576202118991</v>
      </c>
      <c r="CG28" s="111">
        <f t="shared" si="20"/>
        <v>0.84759576202118991</v>
      </c>
      <c r="CH28" s="111">
        <f t="shared" si="21"/>
        <v>1.2374245472837024</v>
      </c>
      <c r="CI28" s="111">
        <f t="shared" si="22"/>
        <v>0</v>
      </c>
      <c r="CJ28" s="111">
        <f t="shared" si="23"/>
        <v>0</v>
      </c>
      <c r="CK28" s="111">
        <f t="shared" si="24"/>
        <v>0</v>
      </c>
      <c r="CL28" s="111">
        <f t="shared" si="25"/>
        <v>1.833688699360341</v>
      </c>
      <c r="CM28" s="111">
        <f t="shared" si="26"/>
        <v>0.7642276422764227</v>
      </c>
      <c r="CN28" s="111">
        <f t="shared" si="27"/>
        <v>0.54852320675105481</v>
      </c>
    </row>
    <row r="29" spans="1:92" ht="18" x14ac:dyDescent="0.25">
      <c r="A29" s="12" t="s">
        <v>191</v>
      </c>
      <c r="B29" s="13" t="s">
        <v>2650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1713</v>
      </c>
      <c r="E29" s="9" t="str">
        <f>IF(VLOOKUP($A29,'I-Ligands'!$A:$G,7,FALSE)="","",VLOOKUP($A29,'I-Ligands'!$A:$G,7,FALSE))</f>
        <v>Phys</v>
      </c>
      <c r="F29" s="7">
        <f t="array" ref="F29">_xlfn.IFS(AH29=0,0,AH29&gt;0,(LOG(0.01*T29/10^-AH29)))</f>
        <v>3.9633711046378388</v>
      </c>
      <c r="G29" s="8">
        <f t="array" ref="G29">_xlfn.IFS(AI29=0,0,AI29&gt;0,(LOG(0.01*U29/10^-AI29)))</f>
        <v>6.3265502207648803</v>
      </c>
      <c r="H29" s="8">
        <f t="array" ref="H29">_xlfn.IFS(AJ29=0,0,AJ29&gt;0,(LOG(0.01*V29/10^-AJ29)))</f>
        <v>0</v>
      </c>
      <c r="I29" s="8">
        <f t="array" ref="I29">_xlfn.IFS(AK29=0,0,AK29&gt;0,(LOG(0.01*W29/10^-AK29)))</f>
        <v>0</v>
      </c>
      <c r="J29" s="8">
        <f t="array" ref="J29">_xlfn.IFS(AL29=0,0,AL29&gt;0,(LOG(0.01*X29/10^-AL29)))</f>
        <v>0</v>
      </c>
      <c r="K29" s="8">
        <f t="array" ref="K29">_xlfn.IFS(AM29=0,0,AM29&gt;0,(LOG(0.01*Y29/10^-AM29)))</f>
        <v>0</v>
      </c>
      <c r="L29" s="8">
        <f t="array" ref="L29">_xlfn.IFS(AN29=0,0,AN29&gt;0,(LOG(0.01*Z29/10^-AN29)))</f>
        <v>0</v>
      </c>
      <c r="M29" s="8">
        <f t="array" ref="M29">_xlfn.IFS(AO29=0,0,AO29&gt;0,(LOG(0.01*AA29/10^-AO29)))</f>
        <v>0</v>
      </c>
      <c r="N29" s="8">
        <f t="array" ref="N29">_xlfn.IFS(AP29=0,0,AP29&gt;0,(LOG(0.01*AB29/10^-AP29)))</f>
        <v>0</v>
      </c>
      <c r="O29" s="8">
        <f t="array" ref="O29">_xlfn.IFS(AQ29=0,0,AQ29&gt;0,(LOG(0.01*AC29/10^-AQ29)))</f>
        <v>0</v>
      </c>
      <c r="P29" s="8">
        <f t="array" ref="P29">_xlfn.IFS(AR29=0,0,AR29&gt;0,(LOG(0.01*AD29/10^-AR29)))</f>
        <v>0</v>
      </c>
      <c r="Q29" s="8">
        <f t="array" ref="Q29">_xlfn.IFS(AS29=0,0,AS29&gt;0,(LOG(0.01*AE29/10^-AS29)))</f>
        <v>7.9345112932852819</v>
      </c>
      <c r="R29" s="8">
        <f t="array" ref="R29">_xlfn.IFS(AT29=0,0,AT29&gt;0,(LOG(0.01*AF29/10^-AT29)))</f>
        <v>7.1829306835859867</v>
      </c>
      <c r="S29" s="8">
        <f t="array" ref="S29">_xlfn.IFS(AU29=0,0,AU29&gt;0,(LOG(0.01*AG29/10^-AU29)))</f>
        <v>5.7153934187020701</v>
      </c>
      <c r="T29" s="16">
        <f t="shared" si="0"/>
        <v>9.1911764705882355</v>
      </c>
      <c r="U29" s="17">
        <f t="shared" si="1"/>
        <v>13.382899628252789</v>
      </c>
      <c r="V29" s="17">
        <f t="shared" si="2"/>
        <v>0</v>
      </c>
      <c r="W29" s="17">
        <f t="shared" si="3"/>
        <v>0</v>
      </c>
      <c r="X29" s="17">
        <f t="shared" si="4"/>
        <v>0</v>
      </c>
      <c r="Y29" s="17">
        <f t="shared" si="5"/>
        <v>0</v>
      </c>
      <c r="Z29" s="17">
        <f t="shared" si="6"/>
        <v>0</v>
      </c>
      <c r="AA29" s="17">
        <f t="shared" si="7"/>
        <v>0</v>
      </c>
      <c r="AB29" s="17">
        <f t="shared" si="8"/>
        <v>0</v>
      </c>
      <c r="AC29" s="17">
        <f t="shared" si="9"/>
        <v>0</v>
      </c>
      <c r="AD29" s="17">
        <f t="shared" si="10"/>
        <v>0</v>
      </c>
      <c r="AE29" s="17">
        <f t="shared" si="11"/>
        <v>17.159763313609464</v>
      </c>
      <c r="AF29" s="17">
        <f t="shared" si="12"/>
        <v>15.238095238095237</v>
      </c>
      <c r="AG29" s="17">
        <f t="shared" si="13"/>
        <v>13.043478260869565</v>
      </c>
      <c r="AH29" s="16">
        <v>5</v>
      </c>
      <c r="AI29" s="17">
        <v>7.2</v>
      </c>
      <c r="AS29" s="17">
        <v>8.6999999999999993</v>
      </c>
      <c r="AT29" s="17">
        <v>8</v>
      </c>
      <c r="AU29" s="17">
        <v>6.6</v>
      </c>
      <c r="AV29" s="14">
        <v>6.47</v>
      </c>
      <c r="AW29" s="15">
        <v>6.5</v>
      </c>
      <c r="BG29" s="15">
        <v>6.68</v>
      </c>
      <c r="BH29" s="15">
        <v>6.6</v>
      </c>
      <c r="BI29" s="15">
        <v>6.72</v>
      </c>
      <c r="BK29" s="233" t="str">
        <f>IF(VLOOKUP($A29,'I-Ligands'!$A:$G,3,FALSE)="","",VLOOKUP($A29,'I-Ligands'!$A:$G,3,FALSE))</f>
        <v>ATP</v>
      </c>
      <c r="BL29" s="234" t="str">
        <f>IF(VLOOKUP($A29,'I-Ligands'!$A:$G,4,FALSE)="","",VLOOKUP($A29,'I-Ligands'!$A:$G,4,FALSE))</f>
        <v>Adenosine 5'-Triphosphate Disodium Salt</v>
      </c>
      <c r="BM29" s="110">
        <v>10.199999999999999</v>
      </c>
      <c r="BN29" s="111">
        <v>10.69</v>
      </c>
      <c r="BO29" s="111">
        <v>7.54</v>
      </c>
      <c r="BP29" s="111">
        <v>7.54</v>
      </c>
      <c r="BQ29" s="111">
        <v>7.96</v>
      </c>
      <c r="BR29" s="111">
        <v>8.3699999999999992</v>
      </c>
      <c r="BS29" s="111">
        <v>8.3699999999999992</v>
      </c>
      <c r="BT29" s="111">
        <v>9.02</v>
      </c>
      <c r="BU29" s="111">
        <v>7.46</v>
      </c>
      <c r="BV29" s="111">
        <v>7.46</v>
      </c>
      <c r="BW29" s="111">
        <v>7.11</v>
      </c>
      <c r="BX29" s="111">
        <v>11.34</v>
      </c>
      <c r="BY29" s="111">
        <v>13.4</v>
      </c>
      <c r="BZ29" s="111">
        <v>13.47</v>
      </c>
      <c r="CA29" s="110">
        <f t="shared" si="14"/>
        <v>0.49019607843137258</v>
      </c>
      <c r="CB29" s="111">
        <f t="shared" si="15"/>
        <v>0.67352666043030873</v>
      </c>
      <c r="CC29" s="111">
        <f t="shared" si="16"/>
        <v>0</v>
      </c>
      <c r="CD29" s="111">
        <f t="shared" si="17"/>
        <v>0</v>
      </c>
      <c r="CE29" s="111">
        <f t="shared" si="18"/>
        <v>0</v>
      </c>
      <c r="CF29" s="111">
        <f t="shared" si="19"/>
        <v>0</v>
      </c>
      <c r="CG29" s="111">
        <f t="shared" si="20"/>
        <v>0</v>
      </c>
      <c r="CH29" s="111">
        <f t="shared" si="21"/>
        <v>0</v>
      </c>
      <c r="CI29" s="111">
        <f t="shared" si="22"/>
        <v>0</v>
      </c>
      <c r="CJ29" s="111">
        <f t="shared" si="23"/>
        <v>0</v>
      </c>
      <c r="CK29" s="111">
        <f t="shared" si="24"/>
        <v>0</v>
      </c>
      <c r="CL29" s="111">
        <f t="shared" si="25"/>
        <v>0.7671957671957671</v>
      </c>
      <c r="CM29" s="111">
        <f t="shared" si="26"/>
        <v>0.59701492537313428</v>
      </c>
      <c r="CN29" s="111">
        <f t="shared" si="27"/>
        <v>0.48997772828507791</v>
      </c>
    </row>
    <row r="30" spans="1:92" ht="18" x14ac:dyDescent="0.25">
      <c r="A30" s="12" t="s">
        <v>192</v>
      </c>
      <c r="B30" s="13" t="s">
        <v>2651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1713</v>
      </c>
      <c r="E30" s="9" t="str">
        <f>IF(VLOOKUP($A30,'I-Ligands'!$A:$G,7,FALSE)="","",VLOOKUP($A30,'I-Ligands'!$A:$G,7,FALSE))</f>
        <v>Phys</v>
      </c>
      <c r="F30" s="7">
        <f t="array" ref="F30">_xlfn.IFS(AH30=0,0,AH30&gt;0,(LOG(0.01*T30/10^-AH30)))</f>
        <v>4.2886769699026095</v>
      </c>
      <c r="G30" s="8">
        <f t="array" ref="G30">_xlfn.IFS(AI30=0,0,AI30&gt;0,(LOG(0.01*U30/10^-AI30)))</f>
        <v>7.698636650047904</v>
      </c>
      <c r="H30" s="8">
        <f t="array" ref="H30">_xlfn.IFS(AJ30=0,0,AJ30&gt;0,(LOG(0.01*V30/10^-AJ30)))</f>
        <v>9.3908308306887012</v>
      </c>
      <c r="I30" s="8">
        <f t="array" ref="I30">_xlfn.IFS(AK30=0,0,AK30&gt;0,(LOG(0.01*W30/10^-AK30)))</f>
        <v>9.3908308306887012</v>
      </c>
      <c r="J30" s="8">
        <f t="array" ref="J30">_xlfn.IFS(AL30=0,0,AL30&gt;0,(LOG(0.01*X30/10^-AL30)))</f>
        <v>3.1357203291832665</v>
      </c>
      <c r="K30" s="8">
        <f t="array" ref="K30">_xlfn.IFS(AM30=0,0,AM30&gt;0,(LOG(0.01*Y30/10^-AM30)))</f>
        <v>8.1654428758934028</v>
      </c>
      <c r="L30" s="8">
        <f t="array" ref="L30">_xlfn.IFS(AN30=0,0,AN30&gt;0,(LOG(0.01*Z30/10^-AN30)))</f>
        <v>8.1654428758934028</v>
      </c>
      <c r="M30" s="8">
        <f t="array" ref="M30">_xlfn.IFS(AO30=0,0,AO30&gt;0,(LOG(0.01*AA30/10^-AO30)))</f>
        <v>7.4706659238053756</v>
      </c>
      <c r="N30" s="8">
        <f t="array" ref="N30">_xlfn.IFS(AP30=0,0,AP30&gt;0,(LOG(0.01*AB30/10^-AP30)))</f>
        <v>0</v>
      </c>
      <c r="O30" s="8">
        <f t="array" ref="O30">_xlfn.IFS(AQ30=0,0,AQ30&gt;0,(LOG(0.01*AC30/10^-AQ30)))</f>
        <v>0</v>
      </c>
      <c r="P30" s="8">
        <f t="array" ref="P30">_xlfn.IFS(AR30=0,0,AR30&gt;0,(LOG(0.01*AD30/10^-AR30)))</f>
        <v>0</v>
      </c>
      <c r="Q30" s="8">
        <f t="array" ref="Q30">_xlfn.IFS(AS30=0,0,AS30&gt;0,(LOG(0.01*AE30/10^-AS30)))</f>
        <v>7.6192713267285459</v>
      </c>
      <c r="R30" s="8">
        <f t="array" ref="R30">_xlfn.IFS(AT30=0,0,AT30&gt;0,(LOG(0.01*AF30/10^-AT30)))</f>
        <v>3.5425985282756174</v>
      </c>
      <c r="S30" s="8">
        <f t="array" ref="S30">_xlfn.IFS(AU30=0,0,AU30&gt;0,(LOG(0.01*AG30/10^-AU30)))</f>
        <v>10.337242168318426</v>
      </c>
      <c r="T30" s="16">
        <f t="shared" si="0"/>
        <v>9.742647058823529</v>
      </c>
      <c r="U30" s="17">
        <f t="shared" si="1"/>
        <v>15.799256505576208</v>
      </c>
      <c r="V30" s="17">
        <f t="shared" si="2"/>
        <v>19.535783365570598</v>
      </c>
      <c r="W30" s="17">
        <f t="shared" si="3"/>
        <v>19.535783365570598</v>
      </c>
      <c r="X30" s="17">
        <f t="shared" si="4"/>
        <v>8.6242299794661186</v>
      </c>
      <c r="Y30" s="17">
        <f t="shared" si="5"/>
        <v>18.42650103519669</v>
      </c>
      <c r="Z30" s="17">
        <f t="shared" si="6"/>
        <v>18.42650103519669</v>
      </c>
      <c r="AA30" s="17">
        <f t="shared" si="7"/>
        <v>23.478260869565219</v>
      </c>
      <c r="AB30" s="17">
        <f t="shared" si="8"/>
        <v>0</v>
      </c>
      <c r="AC30" s="17">
        <f t="shared" si="9"/>
        <v>0</v>
      </c>
      <c r="AD30" s="17">
        <f t="shared" si="10"/>
        <v>0</v>
      </c>
      <c r="AE30" s="17">
        <f t="shared" si="11"/>
        <v>16.568047337278106</v>
      </c>
      <c r="AF30" s="17">
        <f t="shared" si="12"/>
        <v>8.761904761904761</v>
      </c>
      <c r="AG30" s="17">
        <f t="shared" si="13"/>
        <v>21.739130434782609</v>
      </c>
      <c r="AH30" s="16">
        <v>5.3</v>
      </c>
      <c r="AI30" s="17">
        <v>8.5</v>
      </c>
      <c r="AJ30" s="17">
        <v>10.1</v>
      </c>
      <c r="AK30" s="17">
        <v>10.1</v>
      </c>
      <c r="AL30" s="17">
        <v>4.2</v>
      </c>
      <c r="AM30" s="17">
        <v>8.9</v>
      </c>
      <c r="AN30" s="17">
        <v>8.9</v>
      </c>
      <c r="AO30" s="17">
        <v>8.1</v>
      </c>
      <c r="AS30" s="17">
        <v>8.4</v>
      </c>
      <c r="AT30" s="17">
        <v>4.5999999999999996</v>
      </c>
      <c r="AU30" s="17">
        <v>11</v>
      </c>
      <c r="AV30" s="14">
        <v>6.58</v>
      </c>
      <c r="AW30" s="15">
        <v>6</v>
      </c>
      <c r="AX30" s="15">
        <v>7.65</v>
      </c>
      <c r="AY30" s="15">
        <v>7.65</v>
      </c>
      <c r="AZ30" s="15">
        <v>7.37</v>
      </c>
      <c r="BA30" s="15">
        <v>7.58</v>
      </c>
      <c r="BB30" s="15">
        <v>7.58</v>
      </c>
      <c r="BC30" s="15">
        <v>7.04</v>
      </c>
      <c r="BG30" s="15">
        <v>6.82</v>
      </c>
      <c r="BH30" s="15">
        <v>6.31</v>
      </c>
      <c r="BI30" s="15">
        <v>7.15</v>
      </c>
      <c r="BK30" s="233" t="str">
        <f>IF(VLOOKUP($A30,'I-Ligands'!$A:$G,3,FALSE)="","",VLOOKUP($A30,'I-Ligands'!$A:$G,3,FALSE))</f>
        <v>ATP</v>
      </c>
      <c r="BL30" s="234" t="str">
        <f>IF(VLOOKUP($A30,'I-Ligands'!$A:$G,4,FALSE)="","",VLOOKUP($A30,'I-Ligands'!$A:$G,4,FALSE))</f>
        <v>Adenosine 5'-Triphosphate Disodium Salt</v>
      </c>
      <c r="BM30" s="110">
        <v>2.67</v>
      </c>
      <c r="BN30" s="111">
        <v>1.79</v>
      </c>
      <c r="BO30" s="111">
        <v>2.91</v>
      </c>
      <c r="BP30" s="111">
        <v>2.91</v>
      </c>
      <c r="BQ30" s="111">
        <v>4.9400000000000004</v>
      </c>
      <c r="BR30" s="111">
        <v>1.33</v>
      </c>
      <c r="BS30" s="111">
        <v>1.33</v>
      </c>
      <c r="BT30" s="111">
        <v>2.61</v>
      </c>
      <c r="BU30" s="111">
        <v>4.6100000000000003</v>
      </c>
      <c r="BV30" s="111">
        <v>4.6100000000000003</v>
      </c>
      <c r="BW30" s="111">
        <v>4.75</v>
      </c>
      <c r="BX30" s="111">
        <v>2.11</v>
      </c>
      <c r="BY30" s="111">
        <v>0.86</v>
      </c>
      <c r="BZ30" s="111">
        <v>3.41</v>
      </c>
      <c r="CA30" s="110">
        <f t="shared" si="14"/>
        <v>1.9850187265917603</v>
      </c>
      <c r="CB30" s="111">
        <f t="shared" si="15"/>
        <v>4.7486033519553068</v>
      </c>
      <c r="CC30" s="111">
        <f t="shared" si="16"/>
        <v>3.4707903780068725</v>
      </c>
      <c r="CD30" s="111">
        <f t="shared" si="17"/>
        <v>3.4707903780068725</v>
      </c>
      <c r="CE30" s="111">
        <f t="shared" si="18"/>
        <v>0.85020242914979749</v>
      </c>
      <c r="CF30" s="111">
        <f t="shared" si="19"/>
        <v>6.6917293233082704</v>
      </c>
      <c r="CG30" s="111">
        <f t="shared" si="20"/>
        <v>6.6917293233082704</v>
      </c>
      <c r="CH30" s="111">
        <f t="shared" si="21"/>
        <v>3.103448275862069</v>
      </c>
      <c r="CI30" s="111">
        <f t="shared" si="22"/>
        <v>0</v>
      </c>
      <c r="CJ30" s="111">
        <f t="shared" si="23"/>
        <v>0</v>
      </c>
      <c r="CK30" s="111">
        <f t="shared" si="24"/>
        <v>0</v>
      </c>
      <c r="CL30" s="111">
        <f t="shared" si="25"/>
        <v>3.9810426540284363</v>
      </c>
      <c r="CM30" s="111">
        <f t="shared" si="26"/>
        <v>5.3488372093023253</v>
      </c>
      <c r="CN30" s="111">
        <f t="shared" si="27"/>
        <v>3.225806451612903</v>
      </c>
    </row>
    <row r="31" spans="1:92" ht="18" x14ac:dyDescent="0.25">
      <c r="A31" s="12" t="s">
        <v>193</v>
      </c>
      <c r="B31" s="13" t="s">
        <v>2652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1749</v>
      </c>
      <c r="E31" s="9" t="str">
        <f>IF(VLOOKUP($A31,'I-Ligands'!$A:$G,7,FALSE)="","",VLOOKUP($A31,'I-Ligands'!$A:$G,7,FALSE))</f>
        <v>Phys</v>
      </c>
      <c r="F31" s="7">
        <f t="array" ref="F31">_xlfn.IFS(AH31=0,0,AH31&gt;0,(LOG(0.01*T31/10^-AH31)))</f>
        <v>11.032586962047983</v>
      </c>
      <c r="G31" s="8">
        <f t="array" ref="G31">_xlfn.IFS(AI31=0,0,AI31&gt;0,(LOG(0.01*U31/10^-AI31)))</f>
        <v>11.141099731639738</v>
      </c>
      <c r="H31" s="8">
        <f t="array" ref="H31">_xlfn.IFS(AJ31=0,0,AJ31&gt;0,(LOG(0.01*V31/10^-AJ31)))</f>
        <v>1.5336674882482768</v>
      </c>
      <c r="I31" s="8">
        <f t="array" ref="I31">_xlfn.IFS(AK31=0,0,AK31&gt;0,(LOG(0.01*W31/10^-AK31)))</f>
        <v>1.5336674882482768</v>
      </c>
      <c r="J31" s="8">
        <f t="array" ref="J31">_xlfn.IFS(AL31=0,0,AL31&gt;0,(LOG(0.01*X31/10^-AL31)))</f>
        <v>0</v>
      </c>
      <c r="K31" s="8">
        <f t="array" ref="K31">_xlfn.IFS(AM31=0,0,AM31&gt;0,(LOG(0.01*Y31/10^-AM31)))</f>
        <v>4.5564155587427324</v>
      </c>
      <c r="L31" s="8">
        <f t="array" ref="L31">_xlfn.IFS(AN31=0,0,AN31&gt;0,(LOG(0.01*Z31/10^-AN31)))</f>
        <v>4.5564155587427324</v>
      </c>
      <c r="M31" s="8">
        <f t="array" ref="M31">_xlfn.IFS(AO31=0,0,AO31&gt;0,(LOG(0.01*AA31/10^-AO31)))</f>
        <v>6.6255037650471822</v>
      </c>
      <c r="N31" s="8">
        <f t="array" ref="N31">_xlfn.IFS(AP31=0,0,AP31&gt;0,(LOG(0.01*AB31/10^-AP31)))</f>
        <v>0</v>
      </c>
      <c r="O31" s="8">
        <f t="array" ref="O31">_xlfn.IFS(AQ31=0,0,AQ31&gt;0,(LOG(0.01*AC31/10^-AQ31)))</f>
        <v>0</v>
      </c>
      <c r="P31" s="8">
        <f t="array" ref="P31">_xlfn.IFS(AR31=0,0,AR31&gt;0,(LOG(0.01*AD31/10^-AR31)))</f>
        <v>0</v>
      </c>
      <c r="Q31" s="8">
        <f t="array" ref="Q31">_xlfn.IFS(AS31=0,0,AS31&gt;0,(LOG(0.01*AE31/10^-AS31)))</f>
        <v>7.9345112932852819</v>
      </c>
      <c r="R31" s="8">
        <f t="array" ref="R31">_xlfn.IFS(AT31=0,0,AT31&gt;0,(LOG(0.01*AF31/10^-AT31)))</f>
        <v>5.4860206705779317</v>
      </c>
      <c r="S31" s="8">
        <f t="array" ref="S31">_xlfn.IFS(AU31=0,0,AU31&gt;0,(LOG(0.01*AG31/10^-AU31)))</f>
        <v>6.9879440858506809</v>
      </c>
      <c r="T31" s="16">
        <f t="shared" si="0"/>
        <v>21.507352941176471</v>
      </c>
      <c r="U31" s="17">
        <f t="shared" si="1"/>
        <v>21.933085501858738</v>
      </c>
      <c r="V31" s="17">
        <f t="shared" si="2"/>
        <v>5.4158607350096712</v>
      </c>
      <c r="W31" s="17">
        <f t="shared" si="3"/>
        <v>5.4158607350096712</v>
      </c>
      <c r="X31" s="17">
        <f t="shared" si="4"/>
        <v>0</v>
      </c>
      <c r="Y31" s="17">
        <f t="shared" si="5"/>
        <v>11.387163561076605</v>
      </c>
      <c r="Z31" s="17">
        <f t="shared" si="6"/>
        <v>11.387163561076605</v>
      </c>
      <c r="AA31" s="17">
        <f t="shared" si="7"/>
        <v>21.159420289855074</v>
      </c>
      <c r="AB31" s="17">
        <f t="shared" si="8"/>
        <v>0</v>
      </c>
      <c r="AC31" s="17">
        <f t="shared" si="9"/>
        <v>0</v>
      </c>
      <c r="AD31" s="17">
        <f t="shared" si="10"/>
        <v>0</v>
      </c>
      <c r="AE31" s="17">
        <f t="shared" si="11"/>
        <v>17.159763313609464</v>
      </c>
      <c r="AF31" s="17">
        <f t="shared" si="12"/>
        <v>12.19047619047619</v>
      </c>
      <c r="AG31" s="17">
        <f t="shared" si="13"/>
        <v>15.41501976284585</v>
      </c>
      <c r="AH31" s="16">
        <v>11.7</v>
      </c>
      <c r="AI31" s="17">
        <v>11.8</v>
      </c>
      <c r="AJ31" s="17">
        <v>2.8</v>
      </c>
      <c r="AK31" s="17">
        <v>2.8</v>
      </c>
      <c r="AM31" s="17">
        <v>5.5</v>
      </c>
      <c r="AN31" s="17">
        <v>5.5</v>
      </c>
      <c r="AO31" s="17">
        <v>7.3</v>
      </c>
      <c r="AS31" s="17">
        <v>8.6999999999999993</v>
      </c>
      <c r="AT31" s="17">
        <v>6.4</v>
      </c>
      <c r="AU31" s="17">
        <v>7.8</v>
      </c>
      <c r="AV31" s="14">
        <v>7.32</v>
      </c>
      <c r="AW31" s="15">
        <v>7.21</v>
      </c>
      <c r="AX31" s="15">
        <v>7.13</v>
      </c>
      <c r="AY31" s="15">
        <v>7.13</v>
      </c>
      <c r="BA31" s="15">
        <v>6.62</v>
      </c>
      <c r="BB31" s="15">
        <v>6.62</v>
      </c>
      <c r="BC31" s="15">
        <v>7.35</v>
      </c>
      <c r="BG31" s="15">
        <v>7.29</v>
      </c>
      <c r="BH31" s="15">
        <v>7.55</v>
      </c>
      <c r="BI31" s="15">
        <v>7.3</v>
      </c>
      <c r="BK31" s="233" t="str">
        <f>IF(VLOOKUP($A31,'I-Ligands'!$A:$G,3,FALSE)="","",VLOOKUP($A31,'I-Ligands'!$A:$G,3,FALSE))</f>
        <v>UDP</v>
      </c>
      <c r="BL31" s="234" t="str">
        <f>IF(VLOOKUP($A31,'I-Ligands'!$A:$G,4,FALSE)="","",VLOOKUP($A31,'I-Ligands'!$A:$G,4,FALSE))</f>
        <v>Uridine 5'-Diphosphate Disodium Salt</v>
      </c>
      <c r="BM31" s="110">
        <v>12.66</v>
      </c>
      <c r="BN31" s="111">
        <v>13.61</v>
      </c>
      <c r="BO31" s="111">
        <v>9.43</v>
      </c>
      <c r="BP31" s="111">
        <v>9.43</v>
      </c>
      <c r="BQ31" s="111">
        <v>6.16</v>
      </c>
      <c r="BR31" s="111">
        <v>12.2</v>
      </c>
      <c r="BS31" s="111">
        <v>12.2</v>
      </c>
      <c r="BT31" s="111">
        <v>7.62</v>
      </c>
      <c r="BU31" s="111">
        <v>4.45</v>
      </c>
      <c r="BV31" s="111">
        <v>4.45</v>
      </c>
      <c r="BW31" s="111">
        <v>4.72</v>
      </c>
      <c r="BX31" s="111">
        <v>8.7799999999999994</v>
      </c>
      <c r="BY31" s="111">
        <v>9.74</v>
      </c>
      <c r="BZ31" s="111">
        <v>10.42</v>
      </c>
      <c r="CA31" s="110">
        <f t="shared" si="14"/>
        <v>0.92417061611374396</v>
      </c>
      <c r="CB31" s="111">
        <f t="shared" si="15"/>
        <v>0.86700955180014705</v>
      </c>
      <c r="CC31" s="111">
        <f t="shared" si="16"/>
        <v>0.29692470837751855</v>
      </c>
      <c r="CD31" s="111">
        <f t="shared" si="17"/>
        <v>0.29692470837751855</v>
      </c>
      <c r="CE31" s="111">
        <f t="shared" si="18"/>
        <v>0</v>
      </c>
      <c r="CF31" s="111">
        <f t="shared" si="19"/>
        <v>0.45081967213114754</v>
      </c>
      <c r="CG31" s="111">
        <f t="shared" si="20"/>
        <v>0.45081967213114754</v>
      </c>
      <c r="CH31" s="111">
        <f t="shared" si="21"/>
        <v>0.95800524934383202</v>
      </c>
      <c r="CI31" s="111">
        <f t="shared" si="22"/>
        <v>0</v>
      </c>
      <c r="CJ31" s="111">
        <f t="shared" si="23"/>
        <v>0</v>
      </c>
      <c r="CK31" s="111">
        <f t="shared" si="24"/>
        <v>0</v>
      </c>
      <c r="CL31" s="111">
        <f t="shared" si="25"/>
        <v>0.99088838268792712</v>
      </c>
      <c r="CM31" s="111">
        <f t="shared" si="26"/>
        <v>0.65708418891170428</v>
      </c>
      <c r="CN31" s="111">
        <f t="shared" si="27"/>
        <v>0.74856046065259119</v>
      </c>
    </row>
    <row r="32" spans="1:92" ht="18" x14ac:dyDescent="0.25">
      <c r="A32" s="12" t="s">
        <v>154</v>
      </c>
      <c r="B32" s="13" t="s">
        <v>2664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911</v>
      </c>
      <c r="E32" s="9" t="str">
        <f>IF(VLOOKUP($A32,'I-Ligands'!$A:$G,7,FALSE)="","",VLOOKUP($A32,'I-Ligands'!$A:$G,7,FALSE))</f>
        <v>Phys</v>
      </c>
      <c r="F32" s="7">
        <f t="array" ref="F32">_xlfn.IFS(AH32=0,0,AH32&gt;0,(LOG(0.01*T32/10^-AH32)))</f>
        <v>0</v>
      </c>
      <c r="G32" s="8">
        <f t="array" ref="G32">_xlfn.IFS(AI32=0,0,AI32&gt;0,(LOG(0.01*U32/10^-AI32)))</f>
        <v>0</v>
      </c>
      <c r="H32" s="8">
        <f t="array" ref="H32">_xlfn.IFS(AJ32=0,0,AJ32&gt;0,(LOG(0.01*V32/10^-AJ32)))</f>
        <v>25.49812916286929</v>
      </c>
      <c r="I32" s="8">
        <f t="array" ref="I32">_xlfn.IFS(AK32=0,0,AK32&gt;0,(LOG(0.01*W32/10^-AK32)))</f>
        <v>25.49812916286929</v>
      </c>
      <c r="J32" s="8">
        <f t="array" ref="J32">_xlfn.IFS(AL32=0,0,AL32&gt;0,(LOG(0.01*X32/10^-AL32)))</f>
        <v>16.953020287067964</v>
      </c>
      <c r="K32" s="8">
        <f t="array" ref="K32">_xlfn.IFS(AM32=0,0,AM32&gt;0,(LOG(0.01*Y32/10^-AM32)))</f>
        <v>21.454509362853095</v>
      </c>
      <c r="L32" s="8">
        <f t="array" ref="L32">_xlfn.IFS(AN32=0,0,AN32&gt;0,(LOG(0.01*Z32/10^-AN32)))</f>
        <v>21.454509362853095</v>
      </c>
      <c r="M32" s="8">
        <f t="array" ref="M32">_xlfn.IFS(AO32=0,0,AO32&gt;0,(LOG(0.01*AA32/10^-AO32)))</f>
        <v>16.48749018665259</v>
      </c>
      <c r="N32" s="8">
        <f t="array" ref="N32">_xlfn.IFS(AP32=0,0,AP32&gt;0,(LOG(0.01*AB32/10^-AP32)))</f>
        <v>0</v>
      </c>
      <c r="O32" s="8">
        <f t="array" ref="O32">_xlfn.IFS(AQ32=0,0,AQ32&gt;0,(LOG(0.01*AC32/10^-AQ32)))</f>
        <v>0</v>
      </c>
      <c r="P32" s="8">
        <f t="array" ref="P32">_xlfn.IFS(AR32=0,0,AR32&gt;0,(LOG(0.01*AD32/10^-AR32)))</f>
        <v>0</v>
      </c>
      <c r="Q32" s="8">
        <f t="array" ref="Q32">_xlfn.IFS(AS32=0,0,AS32&gt;0,(LOG(0.01*AE32/10^-AS32)))</f>
        <v>0</v>
      </c>
      <c r="R32" s="8">
        <f t="array" ref="R32">_xlfn.IFS(AT32=0,0,AT32&gt;0,(LOG(0.01*AF32/10^-AT32)))</f>
        <v>20.704123151891739</v>
      </c>
      <c r="S32" s="8">
        <f t="array" ref="S32">_xlfn.IFS(AU32=0,0,AU32&gt;0,(LOG(0.01*AG32/10^-AU32)))</f>
        <v>24.185015567524736</v>
      </c>
      <c r="T32" s="16">
        <f t="shared" si="0"/>
        <v>0</v>
      </c>
      <c r="U32" s="17">
        <f t="shared" si="1"/>
        <v>0</v>
      </c>
      <c r="V32" s="17">
        <f t="shared" si="2"/>
        <v>49.903288201160542</v>
      </c>
      <c r="W32" s="17">
        <f t="shared" si="3"/>
        <v>49.903288201160542</v>
      </c>
      <c r="X32" s="17">
        <f t="shared" si="4"/>
        <v>35.728952772073917</v>
      </c>
      <c r="Y32" s="17">
        <f t="shared" si="5"/>
        <v>45.134575569358184</v>
      </c>
      <c r="Z32" s="17">
        <f t="shared" si="6"/>
        <v>45.134575569358184</v>
      </c>
      <c r="AA32" s="17">
        <f t="shared" si="7"/>
        <v>48.695652173913047</v>
      </c>
      <c r="AB32" s="17">
        <f t="shared" si="8"/>
        <v>0</v>
      </c>
      <c r="AC32" s="17">
        <f t="shared" si="9"/>
        <v>0</v>
      </c>
      <c r="AD32" s="17">
        <f t="shared" si="10"/>
        <v>0</v>
      </c>
      <c r="AE32" s="17">
        <f t="shared" si="11"/>
        <v>0</v>
      </c>
      <c r="AF32" s="17">
        <f t="shared" si="12"/>
        <v>40.19047619047619</v>
      </c>
      <c r="AG32" s="17">
        <f t="shared" si="13"/>
        <v>48.418972332015812</v>
      </c>
      <c r="AJ32" s="17">
        <v>25.8</v>
      </c>
      <c r="AK32" s="17">
        <v>25.8</v>
      </c>
      <c r="AL32" s="17">
        <v>17.399999999999999</v>
      </c>
      <c r="AM32" s="17">
        <v>21.8</v>
      </c>
      <c r="AN32" s="17">
        <v>21.8</v>
      </c>
      <c r="AO32" s="17">
        <v>16.8</v>
      </c>
      <c r="AT32" s="17">
        <v>21.1</v>
      </c>
      <c r="AU32" s="17">
        <v>24.5</v>
      </c>
      <c r="AX32" s="15">
        <v>7.1</v>
      </c>
      <c r="AY32" s="15">
        <v>7.1</v>
      </c>
      <c r="AZ32" s="15">
        <v>7.75</v>
      </c>
      <c r="BA32" s="15">
        <v>6.76</v>
      </c>
      <c r="BB32" s="15">
        <v>6.76</v>
      </c>
      <c r="BC32" s="15">
        <v>7.28</v>
      </c>
      <c r="BH32" s="15">
        <v>6.5</v>
      </c>
      <c r="BI32" s="15">
        <v>6.01</v>
      </c>
      <c r="BK32" s="233" t="str">
        <f>IF(VLOOKUP($A32,'I-Ligands'!$A:$G,3,FALSE)="","",VLOOKUP($A32,'I-Ligands'!$A:$G,3,FALSE))</f>
        <v>Sphingosine 1-phosphate</v>
      </c>
      <c r="BL32" s="234" t="str">
        <f>IF(VLOOKUP($A32,'I-Ligands'!$A:$G,4,FALSE)="","",VLOOKUP($A32,'I-Ligands'!$A:$G,4,FALSE))</f>
        <v>Sphingosine-1-Phosphate</v>
      </c>
      <c r="BM32" s="110">
        <v>1.29</v>
      </c>
      <c r="BN32" s="111">
        <v>1.62</v>
      </c>
      <c r="BO32" s="111">
        <v>0.74</v>
      </c>
      <c r="BP32" s="111">
        <v>0.74</v>
      </c>
      <c r="BQ32" s="111">
        <v>1.61</v>
      </c>
      <c r="BR32" s="111">
        <v>1.61</v>
      </c>
      <c r="BS32" s="111">
        <v>1.61</v>
      </c>
      <c r="BT32" s="111">
        <v>1.46</v>
      </c>
      <c r="BU32" s="111">
        <v>3.56</v>
      </c>
      <c r="BV32" s="111">
        <v>3.56</v>
      </c>
      <c r="BW32" s="111">
        <v>3.31</v>
      </c>
      <c r="BX32" s="111">
        <v>1.17</v>
      </c>
      <c r="BY32" s="111">
        <v>1.18</v>
      </c>
      <c r="BZ32" s="111">
        <v>1.86</v>
      </c>
      <c r="CA32" s="110">
        <f t="shared" si="14"/>
        <v>0</v>
      </c>
      <c r="CB32" s="111">
        <f t="shared" si="15"/>
        <v>0</v>
      </c>
      <c r="CC32" s="111">
        <f t="shared" si="16"/>
        <v>34.864864864864863</v>
      </c>
      <c r="CD32" s="111">
        <f t="shared" si="17"/>
        <v>34.864864864864863</v>
      </c>
      <c r="CE32" s="111">
        <f t="shared" si="18"/>
        <v>10.807453416149066</v>
      </c>
      <c r="CF32" s="111">
        <f t="shared" si="19"/>
        <v>13.540372670807454</v>
      </c>
      <c r="CG32" s="111">
        <f t="shared" si="20"/>
        <v>13.540372670807454</v>
      </c>
      <c r="CH32" s="111">
        <f t="shared" si="21"/>
        <v>11.506849315068495</v>
      </c>
      <c r="CI32" s="111">
        <f t="shared" si="22"/>
        <v>0</v>
      </c>
      <c r="CJ32" s="111">
        <f t="shared" si="23"/>
        <v>0</v>
      </c>
      <c r="CK32" s="111">
        <f t="shared" si="24"/>
        <v>0</v>
      </c>
      <c r="CL32" s="111">
        <f t="shared" si="25"/>
        <v>0</v>
      </c>
      <c r="CM32" s="111">
        <f t="shared" si="26"/>
        <v>17.881355932203391</v>
      </c>
      <c r="CN32" s="111">
        <f t="shared" si="27"/>
        <v>13.172043010752688</v>
      </c>
    </row>
    <row r="33" spans="1:92" ht="18" x14ac:dyDescent="0.25">
      <c r="A33" s="12" t="s">
        <v>157</v>
      </c>
      <c r="B33" s="13" t="s">
        <v>2667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911</v>
      </c>
      <c r="E33" s="9" t="str">
        <f>IF(VLOOKUP($A33,'I-Ligands'!$A:$G,7,FALSE)="","",VLOOKUP($A33,'I-Ligands'!$A:$G,7,FALSE))</f>
        <v>Phys</v>
      </c>
      <c r="F33" s="7">
        <f t="array" ref="F33">_xlfn.IFS(AH33=0,0,AH33&gt;0,(LOG(0.01*T33/10^-AH33)))</f>
        <v>0</v>
      </c>
      <c r="G33" s="8">
        <f t="array" ref="G33">_xlfn.IFS(AI33=0,0,AI33&gt;0,(LOG(0.01*U33/10^-AI33)))</f>
        <v>0</v>
      </c>
      <c r="H33" s="8">
        <f t="array" ref="H33">_xlfn.IFS(AJ33=0,0,AJ33&gt;0,(LOG(0.01*V33/10^-AJ33)))</f>
        <v>10.950967446132978</v>
      </c>
      <c r="I33" s="8">
        <f t="array" ref="I33">_xlfn.IFS(AK33=0,0,AK33&gt;0,(LOG(0.01*W33/10^-AK33)))</f>
        <v>10.950967446132978</v>
      </c>
      <c r="J33" s="8">
        <f t="array" ref="J33">_xlfn.IFS(AL33=0,0,AL33&gt;0,(LOG(0.01*X33/10^-AL33)))</f>
        <v>19.204727110141842</v>
      </c>
      <c r="K33" s="8">
        <f t="array" ref="K33">_xlfn.IFS(AM33=0,0,AM33&gt;0,(LOG(0.01*Y33/10^-AM33)))</f>
        <v>0</v>
      </c>
      <c r="L33" s="8">
        <f t="array" ref="L33">_xlfn.IFS(AN33=0,0,AN33&gt;0,(LOG(0.01*Z33/10^-AN33)))</f>
        <v>0</v>
      </c>
      <c r="M33" s="8">
        <f t="array" ref="M33">_xlfn.IFS(AO33=0,0,AO33&gt;0,(LOG(0.01*AA33/10^-AO33)))</f>
        <v>0</v>
      </c>
      <c r="N33" s="8">
        <f t="array" ref="N33">_xlfn.IFS(AP33=0,0,AP33&gt;0,(LOG(0.01*AB33/10^-AP33)))</f>
        <v>0</v>
      </c>
      <c r="O33" s="8">
        <f t="array" ref="O33">_xlfn.IFS(AQ33=0,0,AQ33&gt;0,(LOG(0.01*AC33/10^-AQ33)))</f>
        <v>0</v>
      </c>
      <c r="P33" s="8">
        <f t="array" ref="P33">_xlfn.IFS(AR33=0,0,AR33&gt;0,(LOG(0.01*AD33/10^-AR33)))</f>
        <v>0</v>
      </c>
      <c r="Q33" s="8">
        <f t="array" ref="Q33">_xlfn.IFS(AS33=0,0,AS33&gt;0,(LOG(0.01*AE33/10^-AS33)))</f>
        <v>0</v>
      </c>
      <c r="R33" s="8">
        <f t="array" ref="R33">_xlfn.IFS(AT33=0,0,AT33&gt;0,(LOG(0.01*AF33/10^-AT33)))</f>
        <v>0.82226337741624989</v>
      </c>
      <c r="S33" s="8">
        <f t="array" ref="S33">_xlfn.IFS(AU33=0,0,AU33&gt;0,(LOG(0.01*AG33/10^-AU33)))</f>
        <v>14.677693071104976</v>
      </c>
      <c r="T33" s="16">
        <f t="shared" si="0"/>
        <v>0</v>
      </c>
      <c r="U33" s="17">
        <f t="shared" si="1"/>
        <v>0</v>
      </c>
      <c r="V33" s="17">
        <f t="shared" si="2"/>
        <v>22.43713733075435</v>
      </c>
      <c r="W33" s="17">
        <f t="shared" si="3"/>
        <v>22.43713733075435</v>
      </c>
      <c r="X33" s="17">
        <f t="shared" si="4"/>
        <v>40.246406570841891</v>
      </c>
      <c r="Y33" s="17">
        <f t="shared" si="5"/>
        <v>0</v>
      </c>
      <c r="Z33" s="17">
        <f t="shared" si="6"/>
        <v>0</v>
      </c>
      <c r="AA33" s="17">
        <f t="shared" si="7"/>
        <v>0</v>
      </c>
      <c r="AB33" s="17">
        <f t="shared" si="8"/>
        <v>0</v>
      </c>
      <c r="AC33" s="17">
        <f t="shared" si="9"/>
        <v>0</v>
      </c>
      <c r="AD33" s="17">
        <f t="shared" si="10"/>
        <v>0</v>
      </c>
      <c r="AE33" s="17">
        <f t="shared" si="11"/>
        <v>0</v>
      </c>
      <c r="AF33" s="17">
        <f t="shared" si="12"/>
        <v>4.1904761904761907</v>
      </c>
      <c r="AG33" s="17">
        <f t="shared" si="13"/>
        <v>30.039525691699605</v>
      </c>
      <c r="AJ33" s="17">
        <v>11.6</v>
      </c>
      <c r="AK33" s="17">
        <v>11.6</v>
      </c>
      <c r="AL33" s="17">
        <v>19.600000000000001</v>
      </c>
      <c r="AT33" s="17">
        <v>2.2000000000000002</v>
      </c>
      <c r="AU33" s="17">
        <v>15.2</v>
      </c>
      <c r="AX33" s="15">
        <v>6.7</v>
      </c>
      <c r="AY33" s="15">
        <v>6.7</v>
      </c>
      <c r="AZ33" s="15">
        <v>6.88</v>
      </c>
      <c r="BH33" s="15">
        <v>6.14</v>
      </c>
      <c r="BI33" s="15">
        <v>5.55</v>
      </c>
      <c r="BK33" s="233" t="str">
        <f>IF(VLOOKUP($A33,'I-Ligands'!$A:$G,3,FALSE)="","",VLOOKUP($A33,'I-Ligands'!$A:$G,3,FALSE))</f>
        <v>Sphingosine 1-phosphate</v>
      </c>
      <c r="BL33" s="234" t="str">
        <f>IF(VLOOKUP($A33,'I-Ligands'!$A:$G,4,FALSE)="","",VLOOKUP($A33,'I-Ligands'!$A:$G,4,FALSE))</f>
        <v>Sphingosine-1-Phosphate</v>
      </c>
      <c r="BM33" s="110">
        <v>5.0999999999999996</v>
      </c>
      <c r="BN33" s="111">
        <v>5.09</v>
      </c>
      <c r="BO33" s="111">
        <v>6.06</v>
      </c>
      <c r="BP33" s="111">
        <v>6.06</v>
      </c>
      <c r="BQ33" s="111">
        <v>4.59</v>
      </c>
      <c r="BR33" s="111">
        <v>5.37</v>
      </c>
      <c r="BS33" s="111">
        <v>5.37</v>
      </c>
      <c r="BT33" s="111">
        <v>3.58</v>
      </c>
      <c r="BU33" s="111">
        <v>6.02</v>
      </c>
      <c r="BV33" s="111">
        <v>6.02</v>
      </c>
      <c r="BW33" s="111">
        <v>4.47</v>
      </c>
      <c r="BX33" s="111">
        <v>3.74</v>
      </c>
      <c r="BY33" s="111">
        <v>3.1</v>
      </c>
      <c r="BZ33" s="111">
        <v>5.88</v>
      </c>
      <c r="CA33" s="110">
        <f t="shared" si="14"/>
        <v>0</v>
      </c>
      <c r="CB33" s="111">
        <f t="shared" si="15"/>
        <v>0</v>
      </c>
      <c r="CC33" s="111">
        <f t="shared" si="16"/>
        <v>1.9141914191419143</v>
      </c>
      <c r="CD33" s="111">
        <f t="shared" si="17"/>
        <v>1.9141914191419143</v>
      </c>
      <c r="CE33" s="111">
        <f t="shared" si="18"/>
        <v>4.2701525054466236</v>
      </c>
      <c r="CF33" s="111">
        <f t="shared" si="19"/>
        <v>0</v>
      </c>
      <c r="CG33" s="111">
        <f t="shared" si="20"/>
        <v>0</v>
      </c>
      <c r="CH33" s="111">
        <f t="shared" si="21"/>
        <v>0</v>
      </c>
      <c r="CI33" s="111">
        <f t="shared" si="22"/>
        <v>0</v>
      </c>
      <c r="CJ33" s="111">
        <f t="shared" si="23"/>
        <v>0</v>
      </c>
      <c r="CK33" s="111">
        <f t="shared" si="24"/>
        <v>0</v>
      </c>
      <c r="CL33" s="111">
        <f t="shared" si="25"/>
        <v>0</v>
      </c>
      <c r="CM33" s="111">
        <f t="shared" si="26"/>
        <v>0.70967741935483875</v>
      </c>
      <c r="CN33" s="111">
        <f t="shared" si="27"/>
        <v>2.5850340136054419</v>
      </c>
    </row>
    <row r="34" spans="1:92" x14ac:dyDescent="0.2">
      <c r="A34" s="12" t="s">
        <v>216</v>
      </c>
      <c r="B34" s="13" t="s">
        <v>2542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2019</v>
      </c>
      <c r="E34" s="9" t="str">
        <f>IF(VLOOKUP($A34,'I-Ligands'!$A:$G,7,FALSE)="","",VLOOKUP($A34,'I-Ligands'!$A:$G,7,FALSE))</f>
        <v>Phys</v>
      </c>
      <c r="F34" s="7">
        <f t="array" ref="F34">_xlfn.IFS(AH34=0,0,AH34&gt;0,(LOG(0.01*T34/10^-AH34)))</f>
        <v>0</v>
      </c>
      <c r="G34" s="8">
        <f t="array" ref="G34">_xlfn.IFS(AI34=0,0,AI34&gt;0,(LOG(0.01*U34/10^-AI34)))</f>
        <v>0</v>
      </c>
      <c r="H34" s="8">
        <f t="array" ref="H34">_xlfn.IFS(AJ34=0,0,AJ34&gt;0,(LOG(0.01*V34/10^-AJ34)))</f>
        <v>34.324328551979335</v>
      </c>
      <c r="I34" s="8">
        <f t="array" ref="I34">_xlfn.IFS(AK34=0,0,AK34&gt;0,(LOG(0.01*W34/10^-AK34)))</f>
        <v>34.324328551979335</v>
      </c>
      <c r="J34" s="8">
        <f t="array" ref="J34">_xlfn.IFS(AL34=0,0,AL34&gt;0,(LOG(0.01*X34/10^-AL34)))</f>
        <v>26.642223318787778</v>
      </c>
      <c r="K34" s="8">
        <f t="array" ref="K34">_xlfn.IFS(AM34=0,0,AM34&gt;0,(LOG(0.01*Y34/10^-AM34)))</f>
        <v>25.425985992579783</v>
      </c>
      <c r="L34" s="8">
        <f t="array" ref="L34">_xlfn.IFS(AN34=0,0,AN34&gt;0,(LOG(0.01*Z34/10^-AN34)))</f>
        <v>25.425985992579783</v>
      </c>
      <c r="M34" s="8">
        <f t="array" ref="M34">_xlfn.IFS(AO34=0,0,AO34&gt;0,(LOG(0.01*AA34/10^-AO34)))</f>
        <v>12.059090917934784</v>
      </c>
      <c r="N34" s="8">
        <f t="array" ref="N34">_xlfn.IFS(AP34=0,0,AP34&gt;0,(LOG(0.01*AB34/10^-AP34)))</f>
        <v>0</v>
      </c>
      <c r="O34" s="8">
        <f t="array" ref="O34">_xlfn.IFS(AQ34=0,0,AQ34&gt;0,(LOG(0.01*AC34/10^-AQ34)))</f>
        <v>0</v>
      </c>
      <c r="P34" s="8">
        <f t="array" ref="P34">_xlfn.IFS(AR34=0,0,AR34&gt;0,(LOG(0.01*AD34/10^-AR34)))</f>
        <v>15.04197168718936</v>
      </c>
      <c r="Q34" s="8">
        <f t="array" ref="Q34">_xlfn.IFS(AS34=0,0,AS34&gt;0,(LOG(0.01*AE34/10^-AS34)))</f>
        <v>13.544211153322044</v>
      </c>
      <c r="R34" s="8">
        <f t="array" ref="R34">_xlfn.IFS(AT34=0,0,AT34&gt;0,(LOG(0.01*AF34/10^-AT34)))</f>
        <v>33.710040394797126</v>
      </c>
      <c r="S34" s="8">
        <f t="array" ref="S34">_xlfn.IFS(AU34=0,0,AU34&gt;0,(LOG(0.01*AG34/10^-AU34)))</f>
        <v>9.1914846777577512</v>
      </c>
      <c r="T34" s="16">
        <f t="shared" ref="T34:T65" si="28">IF(AH34="",0,100*AH34/MAX(AH:AH))</f>
        <v>0</v>
      </c>
      <c r="U34" s="17">
        <f t="shared" ref="U34:U65" si="29">IF(AI34="",0,100*AI34/MAX(AI:AI))</f>
        <v>0</v>
      </c>
      <c r="V34" s="17">
        <f t="shared" ref="V34:V65" si="30">IF(AJ34="",0,100*AJ34/MAX(AJ:AJ))</f>
        <v>66.7311411992263</v>
      </c>
      <c r="W34" s="17">
        <f t="shared" ref="W34:W65" si="31">IF(AK34="",0,100*AK34/MAX(AK:AK))</f>
        <v>66.7311411992263</v>
      </c>
      <c r="X34" s="17">
        <f t="shared" ref="X34:X65" si="32">IF(AL34="",0,100*AL34/MAX(AL:AL))</f>
        <v>55.236139630390142</v>
      </c>
      <c r="Y34" s="17">
        <f t="shared" ref="Y34:Y65" si="33">IF(AM34="",0,100*AM34/MAX(AM:AM))</f>
        <v>53.209109730848866</v>
      </c>
      <c r="Z34" s="17">
        <f t="shared" ref="Z34:Z65" si="34">IF(AN34="",0,100*AN34/MAX(AN:AN))</f>
        <v>53.209109730848866</v>
      </c>
      <c r="AA34" s="17">
        <f t="shared" ref="AA34:AA65" si="35">IF(AO34="",0,100*AO34/MAX(AO:AO))</f>
        <v>36.231884057971016</v>
      </c>
      <c r="AB34" s="17">
        <f t="shared" ref="AB34:AB65" si="36">IF(AP34="",0,100*AP34/MAX(AP:AP))</f>
        <v>0</v>
      </c>
      <c r="AC34" s="17">
        <f t="shared" ref="AC34:AC65" si="37">IF(AQ34="",0,100*AQ34/MAX(AQ:AQ))</f>
        <v>0</v>
      </c>
      <c r="AD34" s="17">
        <f t="shared" ref="AD34:AD65" si="38">IF(AR34="",0,100*AR34/MAX(AR:AR))</f>
        <v>34.831460674157306</v>
      </c>
      <c r="AE34" s="17">
        <f t="shared" ref="AE34:AE65" si="39">IF(AS34="",0,100*AS34/MAX(AS:AS))</f>
        <v>27.810650887573964</v>
      </c>
      <c r="AF34" s="17">
        <f t="shared" ref="AF34:AF65" si="40">IF(AT34="",0,100*AT34/MAX(AT:AT))</f>
        <v>64.571428571428569</v>
      </c>
      <c r="AG34" s="17">
        <f t="shared" ref="AG34:AG65" si="41">IF(AU34="",0,100*AU34/MAX(AU:AU))</f>
        <v>19.565217391304348</v>
      </c>
      <c r="AJ34" s="17">
        <v>34.5</v>
      </c>
      <c r="AK34" s="17">
        <v>34.5</v>
      </c>
      <c r="AL34" s="17">
        <v>26.9</v>
      </c>
      <c r="AM34" s="17">
        <v>25.7</v>
      </c>
      <c r="AN34" s="17">
        <v>25.7</v>
      </c>
      <c r="AO34" s="17">
        <v>12.5</v>
      </c>
      <c r="AR34" s="17">
        <v>15.5</v>
      </c>
      <c r="AS34" s="17">
        <v>14.1</v>
      </c>
      <c r="AT34" s="17">
        <v>33.9</v>
      </c>
      <c r="AU34" s="17">
        <v>9.9</v>
      </c>
      <c r="AX34" s="15">
        <v>9.08</v>
      </c>
      <c r="AY34" s="15">
        <v>9.08</v>
      </c>
      <c r="AZ34" s="15">
        <v>9.5</v>
      </c>
      <c r="BA34" s="15">
        <v>8.44</v>
      </c>
      <c r="BB34" s="15">
        <v>8.44</v>
      </c>
      <c r="BC34" s="15">
        <v>8.0399999999999991</v>
      </c>
      <c r="BF34" s="15">
        <v>8.27</v>
      </c>
      <c r="BG34" s="15">
        <v>8.07</v>
      </c>
      <c r="BH34" s="15">
        <v>8.65</v>
      </c>
      <c r="BI34" s="15">
        <v>7.74</v>
      </c>
      <c r="BK34" s="233" t="str">
        <f>IF(VLOOKUP($A34,'I-Ligands'!$A:$G,3,FALSE)="","",VLOOKUP($A34,'I-Ligands'!$A:$G,3,FALSE))</f>
        <v>Somatostatin</v>
      </c>
      <c r="BL34" s="234" t="str">
        <f>IF(VLOOKUP($A34,'I-Ligands'!$A:$G,4,FALSE)="","",VLOOKUP($A34,'I-Ligands'!$A:$G,4,FALSE))</f>
        <v>AGCKNFFWKTFTSC</v>
      </c>
      <c r="BM34" s="110">
        <v>3.38</v>
      </c>
      <c r="BN34" s="111">
        <v>3.24</v>
      </c>
      <c r="BO34" s="111">
        <v>2.73</v>
      </c>
      <c r="BP34" s="111">
        <v>2.73</v>
      </c>
      <c r="BQ34" s="111">
        <v>4.83</v>
      </c>
      <c r="BR34" s="111">
        <v>3.6</v>
      </c>
      <c r="BS34" s="111">
        <v>3.6</v>
      </c>
      <c r="BT34" s="111">
        <v>4.55</v>
      </c>
      <c r="BU34" s="111">
        <v>3.69</v>
      </c>
      <c r="BV34" s="111">
        <v>3.69</v>
      </c>
      <c r="BW34" s="111">
        <v>4.28</v>
      </c>
      <c r="BX34" s="111">
        <v>2.88</v>
      </c>
      <c r="BY34" s="111">
        <v>3.35</v>
      </c>
      <c r="BZ34" s="111">
        <v>3.36</v>
      </c>
      <c r="CA34" s="110">
        <f t="shared" ref="CA34:CA65" si="42">IF(AH34="",0,IFERROR(AH34/BM34,""))</f>
        <v>0</v>
      </c>
      <c r="CB34" s="111">
        <f t="shared" ref="CB34:CB65" si="43">IF(AI34="",0,IFERROR(AI34/BN34,""))</f>
        <v>0</v>
      </c>
      <c r="CC34" s="111">
        <f t="shared" ref="CC34:CC65" si="44">IF(AJ34="",0,IFERROR(AJ34/BO34,""))</f>
        <v>12.637362637362637</v>
      </c>
      <c r="CD34" s="111">
        <f t="shared" ref="CD34:CD65" si="45">IF(AK34="",0,IFERROR(AK34/BP34,""))</f>
        <v>12.637362637362637</v>
      </c>
      <c r="CE34" s="111">
        <f t="shared" ref="CE34:CE65" si="46">IF(AL34="",0,IFERROR(AL34/BQ34,""))</f>
        <v>5.5693581780538297</v>
      </c>
      <c r="CF34" s="111">
        <f t="shared" ref="CF34:CF65" si="47">IF(AM34="",0,IFERROR(AM34/BR34,""))</f>
        <v>7.1388888888888884</v>
      </c>
      <c r="CG34" s="111">
        <f t="shared" ref="CG34:CG65" si="48">IF(AN34="",0,IFERROR(AN34/BS34,""))</f>
        <v>7.1388888888888884</v>
      </c>
      <c r="CH34" s="111">
        <f t="shared" ref="CH34:CH65" si="49">IF(AO34="",0,IFERROR(AO34/BT34,""))</f>
        <v>2.7472527472527473</v>
      </c>
      <c r="CI34" s="111">
        <f t="shared" ref="CI34:CI65" si="50">IF(AP34="",0,IFERROR(AP34/BU34,""))</f>
        <v>0</v>
      </c>
      <c r="CJ34" s="111">
        <f t="shared" ref="CJ34:CJ65" si="51">IF(AQ34="",0,IFERROR(AQ34/BV34,""))</f>
        <v>0</v>
      </c>
      <c r="CK34" s="111">
        <f t="shared" ref="CK34:CK65" si="52">IF(AR34="",0,IFERROR(AR34/BW34,""))</f>
        <v>3.6214953271028034</v>
      </c>
      <c r="CL34" s="111">
        <f t="shared" ref="CL34:CL65" si="53">IF(AS34="",0,IFERROR(AS34/BX34,""))</f>
        <v>4.895833333333333</v>
      </c>
      <c r="CM34" s="111">
        <f t="shared" ref="CM34:CM65" si="54">IF(AT34="",0,IFERROR(AT34/BY34,""))</f>
        <v>10.119402985074625</v>
      </c>
      <c r="CN34" s="111">
        <f t="shared" ref="CN34:CN65" si="55">IF(AU34="",0,IFERROR(AU34/BZ34,""))</f>
        <v>2.9464285714285716</v>
      </c>
    </row>
    <row r="35" spans="1:92" x14ac:dyDescent="0.2">
      <c r="A35" s="12" t="s">
        <v>218</v>
      </c>
      <c r="B35" s="13" t="s">
        <v>2541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2019</v>
      </c>
      <c r="E35" s="9" t="str">
        <f>IF(VLOOKUP($A35,'I-Ligands'!$A:$G,7,FALSE)="","",VLOOKUP($A35,'I-Ligands'!$A:$G,7,FALSE))</f>
        <v>Phys</v>
      </c>
      <c r="F35" s="7">
        <f t="array" ref="F35">_xlfn.IFS(AH35=0,0,AH35&gt;0,(LOG(0.01*T35/10^-AH35)))</f>
        <v>0</v>
      </c>
      <c r="G35" s="8">
        <f t="array" ref="G35">_xlfn.IFS(AI35=0,0,AI35&gt;0,(LOG(0.01*U35/10^-AI35)))</f>
        <v>0</v>
      </c>
      <c r="H35" s="8">
        <f t="array" ref="H35">_xlfn.IFS(AJ35=0,0,AJ35&gt;0,(LOG(0.01*V35/10^-AJ35)))</f>
        <v>28.444391353640054</v>
      </c>
      <c r="I35" s="8">
        <f t="array" ref="I35">_xlfn.IFS(AK35=0,0,AK35&gt;0,(LOG(0.01*W35/10^-AK35)))</f>
        <v>28.444391353640054</v>
      </c>
      <c r="J35" s="8">
        <f t="array" ref="J35">_xlfn.IFS(AL35=0,0,AL35&gt;0,(LOG(0.01*X35/10^-AL35)))</f>
        <v>35.666354065429239</v>
      </c>
      <c r="K35" s="8">
        <f t="array" ref="K35">_xlfn.IFS(AM35=0,0,AM35&gt;0,(LOG(0.01*Y35/10^-AM35)))</f>
        <v>18.901610178256266</v>
      </c>
      <c r="L35" s="8">
        <f t="array" ref="L35">_xlfn.IFS(AN35=0,0,AN35&gt;0,(LOG(0.01*Z35/10^-AN35)))</f>
        <v>18.901610178256266</v>
      </c>
      <c r="M35" s="8">
        <f t="array" ref="M35">_xlfn.IFS(AO35=0,0,AO35&gt;0,(LOG(0.01*AA35/10^-AO35)))</f>
        <v>9.5665022787093701</v>
      </c>
      <c r="N35" s="8">
        <f t="array" ref="N35">_xlfn.IFS(AP35=0,0,AP35&gt;0,(LOG(0.01*AB35/10^-AP35)))</f>
        <v>0</v>
      </c>
      <c r="O35" s="8">
        <f t="array" ref="O35">_xlfn.IFS(AQ35=0,0,AQ35&gt;0,(LOG(0.01*AC35/10^-AQ35)))</f>
        <v>0</v>
      </c>
      <c r="P35" s="8">
        <f t="array" ref="P35">_xlfn.IFS(AR35=0,0,AR35&gt;0,(LOG(0.01*AD35/10^-AR35)))</f>
        <v>22.509574836019528</v>
      </c>
      <c r="Q35" s="8">
        <f t="array" ref="Q35">_xlfn.IFS(AS35=0,0,AS35&gt;0,(LOG(0.01*AE35/10^-AS35)))</f>
        <v>8.7727156459555129</v>
      </c>
      <c r="R35" s="8">
        <f t="array" ref="R35">_xlfn.IFS(AT35=0,0,AT35&gt;0,(LOG(0.01*AF35/10^-AT35)))</f>
        <v>0</v>
      </c>
      <c r="S35" s="8">
        <f t="array" ref="S35">_xlfn.IFS(AU35=0,0,AU35&gt;0,(LOG(0.01*AG35/10^-AU35)))</f>
        <v>0</v>
      </c>
      <c r="T35" s="16">
        <f t="shared" si="28"/>
        <v>0</v>
      </c>
      <c r="U35" s="17">
        <f t="shared" si="29"/>
        <v>0</v>
      </c>
      <c r="V35" s="17">
        <f t="shared" si="30"/>
        <v>55.512572533849124</v>
      </c>
      <c r="W35" s="17">
        <f t="shared" si="31"/>
        <v>55.512572533849124</v>
      </c>
      <c r="X35" s="17">
        <f t="shared" si="32"/>
        <v>73.511293634496909</v>
      </c>
      <c r="Y35" s="17">
        <f t="shared" si="33"/>
        <v>39.958592132505181</v>
      </c>
      <c r="Z35" s="17">
        <f t="shared" si="34"/>
        <v>39.958592132505181</v>
      </c>
      <c r="AA35" s="17">
        <f t="shared" si="35"/>
        <v>29.275362318840578</v>
      </c>
      <c r="AB35" s="17">
        <f t="shared" si="36"/>
        <v>0</v>
      </c>
      <c r="AC35" s="17">
        <f t="shared" si="37"/>
        <v>0</v>
      </c>
      <c r="AD35" s="17">
        <f t="shared" si="38"/>
        <v>51.235955056179776</v>
      </c>
      <c r="AE35" s="17">
        <f t="shared" si="39"/>
        <v>18.737672583826431</v>
      </c>
      <c r="AF35" s="17">
        <f t="shared" si="40"/>
        <v>0</v>
      </c>
      <c r="AG35" s="17">
        <f t="shared" si="41"/>
        <v>0</v>
      </c>
      <c r="AJ35" s="17">
        <v>28.7</v>
      </c>
      <c r="AK35" s="17">
        <v>28.7</v>
      </c>
      <c r="AL35" s="17">
        <v>35.799999999999997</v>
      </c>
      <c r="AM35" s="17">
        <v>19.3</v>
      </c>
      <c r="AN35" s="17">
        <v>19.3</v>
      </c>
      <c r="AO35" s="17">
        <v>10.1</v>
      </c>
      <c r="AR35" s="17">
        <v>22.8</v>
      </c>
      <c r="AS35" s="17">
        <v>9.5</v>
      </c>
      <c r="AX35" s="15">
        <v>8.59</v>
      </c>
      <c r="AY35" s="15">
        <v>8.59</v>
      </c>
      <c r="AZ35" s="15">
        <v>9.24</v>
      </c>
      <c r="BA35" s="15">
        <v>8.42</v>
      </c>
      <c r="BB35" s="15">
        <v>8.42</v>
      </c>
      <c r="BC35" s="15">
        <v>8.2799999999999994</v>
      </c>
      <c r="BF35" s="15">
        <v>8.65</v>
      </c>
      <c r="BG35" s="15">
        <v>8.02</v>
      </c>
      <c r="BK35" s="233" t="str">
        <f>IF(VLOOKUP($A35,'I-Ligands'!$A:$G,3,FALSE)="","",VLOOKUP($A35,'I-Ligands'!$A:$G,3,FALSE))</f>
        <v>Somatostatin</v>
      </c>
      <c r="BL35" s="234" t="str">
        <f>IF(VLOOKUP($A35,'I-Ligands'!$A:$G,4,FALSE)="","",VLOOKUP($A35,'I-Ligands'!$A:$G,4,FALSE))</f>
        <v>AGCKNFFWKTFTSC</v>
      </c>
      <c r="BM35" s="110">
        <v>6.28</v>
      </c>
      <c r="BN35" s="111">
        <v>5.43</v>
      </c>
      <c r="BO35" s="111">
        <v>6.67</v>
      </c>
      <c r="BP35" s="111">
        <v>6.67</v>
      </c>
      <c r="BQ35" s="111">
        <v>6.01</v>
      </c>
      <c r="BR35" s="111">
        <v>5.86</v>
      </c>
      <c r="BS35" s="111">
        <v>5.86</v>
      </c>
      <c r="BT35" s="111">
        <v>6.42</v>
      </c>
      <c r="BU35" s="111">
        <v>9.59</v>
      </c>
      <c r="BV35" s="111">
        <v>9.59</v>
      </c>
      <c r="BW35" s="111">
        <v>9.43</v>
      </c>
      <c r="BX35" s="111">
        <v>6.74</v>
      </c>
      <c r="BY35" s="111">
        <v>4.67</v>
      </c>
      <c r="BZ35" s="111">
        <v>7.16</v>
      </c>
      <c r="CA35" s="110">
        <f t="shared" si="42"/>
        <v>0</v>
      </c>
      <c r="CB35" s="111">
        <f t="shared" si="43"/>
        <v>0</v>
      </c>
      <c r="CC35" s="111">
        <f t="shared" si="44"/>
        <v>4.3028485757121437</v>
      </c>
      <c r="CD35" s="111">
        <f t="shared" si="45"/>
        <v>4.3028485757121437</v>
      </c>
      <c r="CE35" s="111">
        <f t="shared" si="46"/>
        <v>5.956738768718802</v>
      </c>
      <c r="CF35" s="111">
        <f t="shared" si="47"/>
        <v>3.2935153583617747</v>
      </c>
      <c r="CG35" s="111">
        <f t="shared" si="48"/>
        <v>3.2935153583617747</v>
      </c>
      <c r="CH35" s="111">
        <f t="shared" si="49"/>
        <v>1.5732087227414331</v>
      </c>
      <c r="CI35" s="111">
        <f t="shared" si="50"/>
        <v>0</v>
      </c>
      <c r="CJ35" s="111">
        <f t="shared" si="51"/>
        <v>0</v>
      </c>
      <c r="CK35" s="111">
        <f t="shared" si="52"/>
        <v>2.4178154825026512</v>
      </c>
      <c r="CL35" s="111">
        <f t="shared" si="53"/>
        <v>1.4094955489614243</v>
      </c>
      <c r="CM35" s="111">
        <f t="shared" si="54"/>
        <v>0</v>
      </c>
      <c r="CN35" s="111">
        <f t="shared" si="55"/>
        <v>0</v>
      </c>
    </row>
    <row r="36" spans="1:92" x14ac:dyDescent="0.2">
      <c r="A36" s="12" t="s">
        <v>220</v>
      </c>
      <c r="B36" s="13" t="s">
        <v>2539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2019</v>
      </c>
      <c r="E36" s="9" t="str">
        <f>IF(VLOOKUP($A36,'I-Ligands'!$A:$G,7,FALSE)="","",VLOOKUP($A36,'I-Ligands'!$A:$G,7,FALSE))</f>
        <v>Phys</v>
      </c>
      <c r="F36" s="7">
        <f t="array" ref="F36">_xlfn.IFS(AH36=0,0,AH36&gt;0,(LOG(0.01*T36/10^-AH36)))</f>
        <v>0</v>
      </c>
      <c r="G36" s="8">
        <f t="array" ref="G36">_xlfn.IFS(AI36=0,0,AI36&gt;0,(LOG(0.01*U36/10^-AI36)))</f>
        <v>0</v>
      </c>
      <c r="H36" s="8">
        <f t="array" ref="H36">_xlfn.IFS(AJ36=0,0,AJ36&gt;0,(LOG(0.01*V36/10^-AJ36)))</f>
        <v>35.33673780996115</v>
      </c>
      <c r="I36" s="8">
        <f t="array" ref="I36">_xlfn.IFS(AK36=0,0,AK36&gt;0,(LOG(0.01*W36/10^-AK36)))</f>
        <v>35.33673780996115</v>
      </c>
      <c r="J36" s="8">
        <f t="array" ref="J36">_xlfn.IFS(AL36=0,0,AL36&gt;0,(LOG(0.01*X36/10^-AL36)))</f>
        <v>32.628344882497046</v>
      </c>
      <c r="K36" s="8">
        <f t="array" ref="K36">_xlfn.IFS(AM36=0,0,AM36&gt;0,(LOG(0.01*Y36/10^-AM36)))</f>
        <v>18.594806470201316</v>
      </c>
      <c r="L36" s="8">
        <f t="array" ref="L36">_xlfn.IFS(AN36=0,0,AN36&gt;0,(LOG(0.01*Z36/10^-AN36)))</f>
        <v>18.594806470201316</v>
      </c>
      <c r="M36" s="8">
        <f t="array" ref="M36">_xlfn.IFS(AO36=0,0,AO36&gt;0,(LOG(0.01*AA36/10^-AO36)))</f>
        <v>8.8353087585264252</v>
      </c>
      <c r="N36" s="8">
        <f t="array" ref="N36">_xlfn.IFS(AP36=0,0,AP36&gt;0,(LOG(0.01*AB36/10^-AP36)))</f>
        <v>0</v>
      </c>
      <c r="O36" s="8">
        <f t="array" ref="O36">_xlfn.IFS(AQ36=0,0,AQ36&gt;0,(LOG(0.01*AC36/10^-AQ36)))</f>
        <v>0</v>
      </c>
      <c r="P36" s="8">
        <f t="array" ref="P36">_xlfn.IFS(AR36=0,0,AR36&gt;0,(LOG(0.01*AD36/10^-AR36)))</f>
        <v>11.223521996325196</v>
      </c>
      <c r="Q36" s="8">
        <f t="array" ref="Q36">_xlfn.IFS(AS36=0,0,AS36&gt;0,(LOG(0.01*AE36/10^-AS36)))</f>
        <v>8.1443820473115789</v>
      </c>
      <c r="R36" s="8">
        <f t="array" ref="R36">_xlfn.IFS(AT36=0,0,AT36&gt;0,(LOG(0.01*AF36/10^-AT36)))</f>
        <v>28.742238694493</v>
      </c>
      <c r="S36" s="8">
        <f t="array" ref="S36">_xlfn.IFS(AU36=0,0,AU36&gt;0,(LOG(0.01*AG36/10^-AU36)))</f>
        <v>0</v>
      </c>
      <c r="T36" s="16">
        <f t="shared" si="28"/>
        <v>0</v>
      </c>
      <c r="U36" s="17">
        <f t="shared" si="29"/>
        <v>0</v>
      </c>
      <c r="V36" s="17">
        <f t="shared" si="30"/>
        <v>68.665377176015468</v>
      </c>
      <c r="W36" s="17">
        <f t="shared" si="31"/>
        <v>68.665377176015468</v>
      </c>
      <c r="X36" s="17">
        <f t="shared" si="32"/>
        <v>67.351129363449672</v>
      </c>
      <c r="Y36" s="17">
        <f t="shared" si="33"/>
        <v>39.337474120082817</v>
      </c>
      <c r="Z36" s="17">
        <f t="shared" si="34"/>
        <v>39.337474120082817</v>
      </c>
      <c r="AA36" s="17">
        <f t="shared" si="35"/>
        <v>27.246376811594203</v>
      </c>
      <c r="AB36" s="17">
        <f t="shared" si="36"/>
        <v>0</v>
      </c>
      <c r="AC36" s="17">
        <f t="shared" si="37"/>
        <v>0</v>
      </c>
      <c r="AD36" s="17">
        <f t="shared" si="38"/>
        <v>26.516853932584269</v>
      </c>
      <c r="AE36" s="17">
        <f t="shared" si="39"/>
        <v>17.554240631163708</v>
      </c>
      <c r="AF36" s="17">
        <f t="shared" si="40"/>
        <v>55.238095238095241</v>
      </c>
      <c r="AG36" s="17">
        <f t="shared" si="41"/>
        <v>0</v>
      </c>
      <c r="AJ36" s="17">
        <v>35.5</v>
      </c>
      <c r="AK36" s="17">
        <v>35.5</v>
      </c>
      <c r="AL36" s="17">
        <v>32.799999999999997</v>
      </c>
      <c r="AM36" s="17">
        <v>19</v>
      </c>
      <c r="AN36" s="17">
        <v>19</v>
      </c>
      <c r="AO36" s="17">
        <v>9.4</v>
      </c>
      <c r="AR36" s="17">
        <v>11.8</v>
      </c>
      <c r="AS36" s="17">
        <v>8.9</v>
      </c>
      <c r="AT36" s="17">
        <v>29</v>
      </c>
      <c r="AX36" s="15">
        <v>8.98</v>
      </c>
      <c r="AY36" s="15">
        <v>8.98</v>
      </c>
      <c r="AZ36" s="15">
        <v>9.49</v>
      </c>
      <c r="BA36" s="15">
        <v>8.4700000000000006</v>
      </c>
      <c r="BB36" s="15">
        <v>8.4700000000000006</v>
      </c>
      <c r="BC36" s="15">
        <v>8.27</v>
      </c>
      <c r="BF36" s="15">
        <v>8.5399999999999991</v>
      </c>
      <c r="BG36" s="15">
        <v>8.43</v>
      </c>
      <c r="BH36" s="15">
        <v>8.65</v>
      </c>
      <c r="BK36" s="233" t="str">
        <f>IF(VLOOKUP($A36,'I-Ligands'!$A:$G,3,FALSE)="","",VLOOKUP($A36,'I-Ligands'!$A:$G,3,FALSE))</f>
        <v>Somatostatin</v>
      </c>
      <c r="BL36" s="234" t="str">
        <f>IF(VLOOKUP($A36,'I-Ligands'!$A:$G,4,FALSE)="","",VLOOKUP($A36,'I-Ligands'!$A:$G,4,FALSE))</f>
        <v>AGCKNFFWKTFTSC</v>
      </c>
      <c r="BM36" s="110">
        <v>4.0199999999999996</v>
      </c>
      <c r="BN36" s="111">
        <v>3.33</v>
      </c>
      <c r="BO36" s="111">
        <v>4.26</v>
      </c>
      <c r="BP36" s="111">
        <v>4.26</v>
      </c>
      <c r="BQ36" s="111">
        <v>3.3</v>
      </c>
      <c r="BR36" s="111">
        <v>5.45</v>
      </c>
      <c r="BS36" s="111">
        <v>5.45</v>
      </c>
      <c r="BT36" s="111">
        <v>2.56</v>
      </c>
      <c r="BU36" s="111">
        <v>4.6900000000000004</v>
      </c>
      <c r="BV36" s="111">
        <v>4.6900000000000004</v>
      </c>
      <c r="BW36" s="111">
        <v>5.31</v>
      </c>
      <c r="BX36" s="111">
        <v>0.98</v>
      </c>
      <c r="BY36" s="111">
        <v>3.5</v>
      </c>
      <c r="BZ36" s="111">
        <v>5.16</v>
      </c>
      <c r="CA36" s="110">
        <f t="shared" si="42"/>
        <v>0</v>
      </c>
      <c r="CB36" s="111">
        <f t="shared" si="43"/>
        <v>0</v>
      </c>
      <c r="CC36" s="111">
        <f t="shared" si="44"/>
        <v>8.3333333333333339</v>
      </c>
      <c r="CD36" s="111">
        <f t="shared" si="45"/>
        <v>8.3333333333333339</v>
      </c>
      <c r="CE36" s="111">
        <f t="shared" si="46"/>
        <v>9.9393939393939394</v>
      </c>
      <c r="CF36" s="111">
        <f t="shared" si="47"/>
        <v>3.4862385321100917</v>
      </c>
      <c r="CG36" s="111">
        <f t="shared" si="48"/>
        <v>3.4862385321100917</v>
      </c>
      <c r="CH36" s="111">
        <f t="shared" si="49"/>
        <v>3.671875</v>
      </c>
      <c r="CI36" s="111">
        <f t="shared" si="50"/>
        <v>0</v>
      </c>
      <c r="CJ36" s="111">
        <f t="shared" si="51"/>
        <v>0</v>
      </c>
      <c r="CK36" s="111">
        <f t="shared" si="52"/>
        <v>2.2222222222222223</v>
      </c>
      <c r="CL36" s="111">
        <f t="shared" si="53"/>
        <v>9.0816326530612255</v>
      </c>
      <c r="CM36" s="111">
        <f t="shared" si="54"/>
        <v>8.2857142857142865</v>
      </c>
      <c r="CN36" s="111">
        <f t="shared" si="55"/>
        <v>0</v>
      </c>
    </row>
    <row r="37" spans="1:92" ht="18" x14ac:dyDescent="0.25">
      <c r="A37" s="12" t="s">
        <v>139</v>
      </c>
      <c r="B37" s="13" t="s">
        <v>2625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1204</v>
      </c>
      <c r="E37" s="9" t="str">
        <f>IF(VLOOKUP($A37,'I-Ligands'!$A:$G,7,FALSE)="","",VLOOKUP($A37,'I-Ligands'!$A:$G,7,FALSE))</f>
        <v>Phys</v>
      </c>
      <c r="F37" s="7">
        <f t="array" ref="F37">_xlfn.IFS(AH37=0,0,AH37&gt;0,(LOG(0.01*T37/10^-AH37)))</f>
        <v>2.8664610916297826</v>
      </c>
      <c r="G37" s="8">
        <f t="array" ref="G37">_xlfn.IFS(AI37=0,0,AI37&gt;0,(LOG(0.01*U37/10^-AI37)))</f>
        <v>1.2841910723044292</v>
      </c>
      <c r="H37" s="8">
        <f t="array" ref="H37">_xlfn.IFS(AJ37=0,0,AJ37&gt;0,(LOG(0.01*V37/10^-AJ37)))</f>
        <v>20.710791912203753</v>
      </c>
      <c r="I37" s="8">
        <f t="array" ref="I37">_xlfn.IFS(AK37=0,0,AK37&gt;0,(LOG(0.01*W37/10^-AK37)))</f>
        <v>20.710791912203753</v>
      </c>
      <c r="J37" s="8">
        <f t="array" ref="J37">_xlfn.IFS(AL37=0,0,AL37&gt;0,(LOG(0.01*X37/10^-AL37)))</f>
        <v>15.61929691481722</v>
      </c>
      <c r="K37" s="8">
        <f t="array" ref="K37">_xlfn.IFS(AM37=0,0,AM37&gt;0,(LOG(0.01*Y37/10^-AM37)))</f>
        <v>6.7968664615292802</v>
      </c>
      <c r="L37" s="8">
        <f t="array" ref="L37">_xlfn.IFS(AN37=0,0,AN37&gt;0,(LOG(0.01*Z37/10^-AN37)))</f>
        <v>6.7968664615292802</v>
      </c>
      <c r="M37" s="8">
        <f t="array" ref="M37">_xlfn.IFS(AO37=0,0,AO37&gt;0,(LOG(0.01*AA37/10^-AO37)))</f>
        <v>1.8245789028256822</v>
      </c>
      <c r="N37" s="8">
        <f t="array" ref="N37">_xlfn.IFS(AP37=0,0,AP37&gt;0,(LOG(0.01*AB37/10^-AP37)))</f>
        <v>1.5596290701275848</v>
      </c>
      <c r="O37" s="8">
        <f t="array" ref="O37">_xlfn.IFS(AQ37=0,0,AQ37&gt;0,(LOG(0.01*AC37/10^-AQ37)))</f>
        <v>1.5596290701275848</v>
      </c>
      <c r="P37" s="8">
        <f t="array" ref="P37">_xlfn.IFS(AR37=0,0,AR37&gt;0,(LOG(0.01*AD37/10^-AR37)))</f>
        <v>3.1748892794169694</v>
      </c>
      <c r="Q37" s="8">
        <f t="array" ref="Q37">_xlfn.IFS(AS37=0,0,AS37&gt;0,(LOG(0.01*AE37/10^-AS37)))</f>
        <v>7.0926191319571066</v>
      </c>
      <c r="R37" s="8">
        <f t="array" ref="R37">_xlfn.IFS(AT37=0,0,AT37&gt;0,(LOG(0.01*AF37/10^-AT37)))</f>
        <v>2.8819006879220055</v>
      </c>
      <c r="S37" s="8">
        <f t="array" ref="S37">_xlfn.IFS(AU37=0,0,AU37&gt;0,(LOG(0.01*AG37/10^-AU37)))</f>
        <v>0</v>
      </c>
      <c r="T37" s="16">
        <f t="shared" si="28"/>
        <v>7.3529411764705888</v>
      </c>
      <c r="U37" s="17">
        <f t="shared" si="29"/>
        <v>4.8327137546468402</v>
      </c>
      <c r="V37" s="17">
        <f t="shared" si="30"/>
        <v>40.812379110251449</v>
      </c>
      <c r="W37" s="17">
        <f t="shared" si="31"/>
        <v>40.812379110251449</v>
      </c>
      <c r="X37" s="17">
        <f t="shared" si="32"/>
        <v>33.059548254620125</v>
      </c>
      <c r="Y37" s="17">
        <f t="shared" si="33"/>
        <v>15.734989648033126</v>
      </c>
      <c r="Z37" s="17">
        <f t="shared" si="34"/>
        <v>15.734989648033126</v>
      </c>
      <c r="AA37" s="17">
        <f t="shared" si="35"/>
        <v>8.4057971014492754</v>
      </c>
      <c r="AB37" s="17">
        <f t="shared" si="36"/>
        <v>5.7494866529774127</v>
      </c>
      <c r="AC37" s="17">
        <f t="shared" si="37"/>
        <v>5.7494866529774127</v>
      </c>
      <c r="AD37" s="17">
        <f t="shared" si="38"/>
        <v>9.4382022471910112</v>
      </c>
      <c r="AE37" s="17">
        <f t="shared" si="39"/>
        <v>15.581854043392504</v>
      </c>
      <c r="AF37" s="17">
        <f t="shared" si="40"/>
        <v>7.6190476190476186</v>
      </c>
      <c r="AG37" s="17">
        <f t="shared" si="41"/>
        <v>0</v>
      </c>
      <c r="AH37" s="16">
        <v>4</v>
      </c>
      <c r="AI37" s="17">
        <v>2.6</v>
      </c>
      <c r="AJ37" s="17">
        <v>21.1</v>
      </c>
      <c r="AK37" s="17">
        <v>21.1</v>
      </c>
      <c r="AL37" s="17">
        <v>16.100000000000001</v>
      </c>
      <c r="AM37" s="17">
        <v>7.6</v>
      </c>
      <c r="AN37" s="17">
        <v>7.6</v>
      </c>
      <c r="AO37" s="17">
        <v>2.9</v>
      </c>
      <c r="AP37" s="17">
        <v>2.8</v>
      </c>
      <c r="AQ37" s="17">
        <v>2.8</v>
      </c>
      <c r="AR37" s="17">
        <v>4.2</v>
      </c>
      <c r="AS37" s="17">
        <v>7.9</v>
      </c>
      <c r="AT37" s="17">
        <v>4</v>
      </c>
      <c r="AV37" s="14">
        <v>6.48</v>
      </c>
      <c r="AW37" s="15">
        <v>6.74</v>
      </c>
      <c r="AX37" s="15">
        <v>7.44</v>
      </c>
      <c r="AY37" s="15">
        <v>7.44</v>
      </c>
      <c r="AZ37" s="15">
        <v>7.41</v>
      </c>
      <c r="BA37" s="15">
        <v>6.71</v>
      </c>
      <c r="BB37" s="15">
        <v>6.71</v>
      </c>
      <c r="BC37" s="15">
        <v>6.71</v>
      </c>
      <c r="BD37" s="15">
        <v>6.84</v>
      </c>
      <c r="BE37" s="15">
        <v>6.84</v>
      </c>
      <c r="BF37" s="15">
        <v>6.89</v>
      </c>
      <c r="BG37" s="15">
        <v>6.9</v>
      </c>
      <c r="BH37" s="15">
        <v>6.72</v>
      </c>
      <c r="BK37" s="233" t="str">
        <f>IF(VLOOKUP($A37,'I-Ligands'!$A:$G,3,FALSE)="","",VLOOKUP($A37,'I-Ligands'!$A:$G,3,FALSE))</f>
        <v>Histamine</v>
      </c>
      <c r="BL37" s="234" t="str">
        <f>IF(VLOOKUP($A37,'I-Ligands'!$A:$G,4,FALSE)="","",VLOOKUP($A37,'I-Ligands'!$A:$G,4,FALSE))</f>
        <v>Histamine Dihydrochloride</v>
      </c>
      <c r="BM37" s="110">
        <v>3.25</v>
      </c>
      <c r="BN37" s="111">
        <v>3.66</v>
      </c>
      <c r="BO37" s="111">
        <v>4.09</v>
      </c>
      <c r="BP37" s="111">
        <v>4.09</v>
      </c>
      <c r="BQ37" s="111">
        <v>4.63</v>
      </c>
      <c r="BR37" s="111">
        <v>3.28</v>
      </c>
      <c r="BS37" s="111">
        <v>3.28</v>
      </c>
      <c r="BT37" s="111">
        <v>3.14</v>
      </c>
      <c r="BU37" s="111">
        <v>7.26</v>
      </c>
      <c r="BV37" s="111">
        <v>7.26</v>
      </c>
      <c r="BW37" s="111">
        <v>7.98</v>
      </c>
      <c r="BX37" s="111">
        <v>2.72</v>
      </c>
      <c r="BY37" s="111">
        <v>3.01</v>
      </c>
      <c r="BZ37" s="111">
        <v>2.89</v>
      </c>
      <c r="CA37" s="110">
        <f t="shared" si="42"/>
        <v>1.2307692307692308</v>
      </c>
      <c r="CB37" s="111">
        <f t="shared" si="43"/>
        <v>0.7103825136612022</v>
      </c>
      <c r="CC37" s="111">
        <f t="shared" si="44"/>
        <v>5.1589242053789732</v>
      </c>
      <c r="CD37" s="111">
        <f t="shared" si="45"/>
        <v>5.1589242053789732</v>
      </c>
      <c r="CE37" s="111">
        <f t="shared" si="46"/>
        <v>3.4773218142548599</v>
      </c>
      <c r="CF37" s="111">
        <f t="shared" si="47"/>
        <v>2.3170731707317072</v>
      </c>
      <c r="CG37" s="111">
        <f t="shared" si="48"/>
        <v>2.3170731707317072</v>
      </c>
      <c r="CH37" s="111">
        <f t="shared" si="49"/>
        <v>0.92356687898089163</v>
      </c>
      <c r="CI37" s="111">
        <f t="shared" si="50"/>
        <v>0.38567493112947659</v>
      </c>
      <c r="CJ37" s="111">
        <f t="shared" si="51"/>
        <v>0.38567493112947659</v>
      </c>
      <c r="CK37" s="111">
        <f t="shared" si="52"/>
        <v>0.52631578947368418</v>
      </c>
      <c r="CL37" s="111">
        <f t="shared" si="53"/>
        <v>2.9044117647058822</v>
      </c>
      <c r="CM37" s="111">
        <f t="shared" si="54"/>
        <v>1.3289036544850499</v>
      </c>
      <c r="CN37" s="111">
        <f t="shared" si="55"/>
        <v>0</v>
      </c>
    </row>
    <row r="38" spans="1:92" x14ac:dyDescent="0.2">
      <c r="A38" s="12" t="s">
        <v>219</v>
      </c>
      <c r="B38" s="13" t="s">
        <v>2540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2019</v>
      </c>
      <c r="E38" s="9" t="str">
        <f>IF(VLOOKUP($A38,'I-Ligands'!$A:$G,7,FALSE)="","",VLOOKUP($A38,'I-Ligands'!$A:$G,7,FALSE))</f>
        <v>Phys</v>
      </c>
      <c r="F38" s="7">
        <f t="array" ref="F38">_xlfn.IFS(AH38=0,0,AH38&gt;0,(LOG(0.01*T38/10^-AH38)))</f>
        <v>0</v>
      </c>
      <c r="G38" s="8">
        <f t="array" ref="G38">_xlfn.IFS(AI38=0,0,AI38&gt;0,(LOG(0.01*U38/10^-AI38)))</f>
        <v>0</v>
      </c>
      <c r="H38" s="8">
        <f t="array" ref="H38">_xlfn.IFS(AJ38=0,0,AJ38&gt;0,(LOG(0.01*V38/10^-AJ38)))</f>
        <v>33.108953690412378</v>
      </c>
      <c r="I38" s="8">
        <f t="array" ref="I38">_xlfn.IFS(AK38=0,0,AK38&gt;0,(LOG(0.01*W38/10^-AK38)))</f>
        <v>33.108953690412378</v>
      </c>
      <c r="J38" s="8">
        <f t="array" ref="J38">_xlfn.IFS(AL38=0,0,AL38&gt;0,(LOG(0.01*X38/10^-AL38)))</f>
        <v>34.350290133858643</v>
      </c>
      <c r="K38" s="8">
        <f t="array" ref="K38">_xlfn.IFS(AM38=0,0,AM38&gt;0,(LOG(0.01*Y38/10^-AM38)))</f>
        <v>17.571325374351794</v>
      </c>
      <c r="L38" s="8">
        <f t="array" ref="L38">_xlfn.IFS(AN38=0,0,AN38&gt;0,(LOG(0.01*Z38/10^-AN38)))</f>
        <v>17.571325374351794</v>
      </c>
      <c r="M38" s="8">
        <f t="array" ref="M38">_xlfn.IFS(AO38=0,0,AO38&gt;0,(LOG(0.01*AA38/10^-AO38)))</f>
        <v>11.852086016366124</v>
      </c>
      <c r="N38" s="8">
        <f t="array" ref="N38">_xlfn.IFS(AP38=0,0,AP38&gt;0,(LOG(0.01*AB38/10^-AP38)))</f>
        <v>2.803535645811865</v>
      </c>
      <c r="O38" s="8">
        <f t="array" ref="O38">_xlfn.IFS(AQ38=0,0,AQ38&gt;0,(LOG(0.01*AC38/10^-AQ38)))</f>
        <v>2.803535645811865</v>
      </c>
      <c r="P38" s="8">
        <f t="array" ref="P38">_xlfn.IFS(AR38=0,0,AR38&gt;0,(LOG(0.01*AD38/10^-AR38)))</f>
        <v>14.63061693631224</v>
      </c>
      <c r="Q38" s="8">
        <f t="array" ref="Q38">_xlfn.IFS(AS38=0,0,AS38&gt;0,(LOG(0.01*AE38/10^-AS38)))</f>
        <v>8.2492345501059887</v>
      </c>
      <c r="R38" s="8">
        <f t="array" ref="R38">_xlfn.IFS(AT38=0,0,AT38&gt;0,(LOG(0.01*AF38/10^-AT38)))</f>
        <v>6.337173193025313</v>
      </c>
      <c r="S38" s="8">
        <f t="array" ref="S38">_xlfn.IFS(AU38=0,0,AU38&gt;0,(LOG(0.01*AG38/10^-AU38)))</f>
        <v>0</v>
      </c>
      <c r="T38" s="16">
        <f t="shared" si="28"/>
        <v>0</v>
      </c>
      <c r="U38" s="17">
        <f t="shared" si="29"/>
        <v>0</v>
      </c>
      <c r="V38" s="17">
        <f t="shared" si="30"/>
        <v>64.410058027079288</v>
      </c>
      <c r="W38" s="17">
        <f t="shared" si="31"/>
        <v>64.410058027079288</v>
      </c>
      <c r="X38" s="17">
        <f t="shared" si="32"/>
        <v>70.841889117043124</v>
      </c>
      <c r="Y38" s="17">
        <f t="shared" si="33"/>
        <v>37.267080745341616</v>
      </c>
      <c r="Z38" s="17">
        <f t="shared" si="34"/>
        <v>37.267080745341616</v>
      </c>
      <c r="AA38" s="17">
        <f t="shared" si="35"/>
        <v>35.652173913043477</v>
      </c>
      <c r="AB38" s="17">
        <f t="shared" si="36"/>
        <v>8.0082135523613953</v>
      </c>
      <c r="AC38" s="17">
        <f t="shared" si="37"/>
        <v>8.0082135523613953</v>
      </c>
      <c r="AD38" s="17">
        <f t="shared" si="38"/>
        <v>33.932584269662918</v>
      </c>
      <c r="AE38" s="17">
        <f t="shared" si="39"/>
        <v>17.751479289940828</v>
      </c>
      <c r="AF38" s="17">
        <f t="shared" si="40"/>
        <v>13.714285714285714</v>
      </c>
      <c r="AG38" s="17">
        <f t="shared" si="41"/>
        <v>0</v>
      </c>
      <c r="AJ38" s="17">
        <v>33.299999999999997</v>
      </c>
      <c r="AK38" s="17">
        <v>33.299999999999997</v>
      </c>
      <c r="AL38" s="17">
        <v>34.5</v>
      </c>
      <c r="AM38" s="17">
        <v>18</v>
      </c>
      <c r="AN38" s="17">
        <v>18</v>
      </c>
      <c r="AO38" s="17">
        <v>12.3</v>
      </c>
      <c r="AP38" s="17">
        <v>3.9</v>
      </c>
      <c r="AQ38" s="17">
        <v>3.9</v>
      </c>
      <c r="AR38" s="17">
        <v>15.1</v>
      </c>
      <c r="AS38" s="17">
        <v>9</v>
      </c>
      <c r="AT38" s="17">
        <v>7.2</v>
      </c>
      <c r="AX38" s="15">
        <v>8.36</v>
      </c>
      <c r="AY38" s="15">
        <v>8.36</v>
      </c>
      <c r="AZ38" s="15">
        <v>8.57</v>
      </c>
      <c r="BA38" s="15">
        <v>7.64</v>
      </c>
      <c r="BB38" s="15">
        <v>7.64</v>
      </c>
      <c r="BC38" s="15">
        <v>7.37</v>
      </c>
      <c r="BD38" s="15">
        <v>7.19</v>
      </c>
      <c r="BE38" s="15">
        <v>7.19</v>
      </c>
      <c r="BF38" s="15">
        <v>7.57</v>
      </c>
      <c r="BG38" s="15">
        <v>7.01</v>
      </c>
      <c r="BH38" s="15">
        <v>7.32</v>
      </c>
      <c r="BK38" s="233" t="str">
        <f>IF(VLOOKUP($A38,'I-Ligands'!$A:$G,3,FALSE)="","",VLOOKUP($A38,'I-Ligands'!$A:$G,3,FALSE))</f>
        <v>Somatostatin</v>
      </c>
      <c r="BL38" s="234" t="str">
        <f>IF(VLOOKUP($A38,'I-Ligands'!$A:$G,4,FALSE)="","",VLOOKUP($A38,'I-Ligands'!$A:$G,4,FALSE))</f>
        <v>AGCKNFFWKTFTSC</v>
      </c>
      <c r="BM38" s="110">
        <v>2.84</v>
      </c>
      <c r="BN38" s="111">
        <v>1.7</v>
      </c>
      <c r="BO38" s="111">
        <v>3.45</v>
      </c>
      <c r="BP38" s="111">
        <v>3.45</v>
      </c>
      <c r="BQ38" s="111">
        <v>4.46</v>
      </c>
      <c r="BR38" s="111">
        <v>2.85</v>
      </c>
      <c r="BS38" s="111">
        <v>2.85</v>
      </c>
      <c r="BT38" s="111">
        <v>2.75</v>
      </c>
      <c r="BU38" s="111">
        <v>6.8</v>
      </c>
      <c r="BV38" s="111">
        <v>6.8</v>
      </c>
      <c r="BW38" s="111">
        <v>8.17</v>
      </c>
      <c r="BX38" s="111">
        <v>1.61</v>
      </c>
      <c r="BY38" s="111">
        <v>2.29</v>
      </c>
      <c r="BZ38" s="111">
        <v>4</v>
      </c>
      <c r="CA38" s="110">
        <f t="shared" si="42"/>
        <v>0</v>
      </c>
      <c r="CB38" s="111">
        <f t="shared" si="43"/>
        <v>0</v>
      </c>
      <c r="CC38" s="111">
        <f t="shared" si="44"/>
        <v>9.6521739130434767</v>
      </c>
      <c r="CD38" s="111">
        <f t="shared" si="45"/>
        <v>9.6521739130434767</v>
      </c>
      <c r="CE38" s="111">
        <f t="shared" si="46"/>
        <v>7.7354260089686102</v>
      </c>
      <c r="CF38" s="111">
        <f t="shared" si="47"/>
        <v>6.3157894736842106</v>
      </c>
      <c r="CG38" s="111">
        <f t="shared" si="48"/>
        <v>6.3157894736842106</v>
      </c>
      <c r="CH38" s="111">
        <f t="shared" si="49"/>
        <v>4.4727272727272727</v>
      </c>
      <c r="CI38" s="111">
        <f t="shared" si="50"/>
        <v>0.57352941176470584</v>
      </c>
      <c r="CJ38" s="111">
        <f t="shared" si="51"/>
        <v>0.57352941176470584</v>
      </c>
      <c r="CK38" s="111">
        <f t="shared" si="52"/>
        <v>1.8482252141982864</v>
      </c>
      <c r="CL38" s="111">
        <f t="shared" si="53"/>
        <v>5.5900621118012417</v>
      </c>
      <c r="CM38" s="111">
        <f t="shared" si="54"/>
        <v>3.14410480349345</v>
      </c>
      <c r="CN38" s="111">
        <f t="shared" si="55"/>
        <v>0</v>
      </c>
    </row>
    <row r="39" spans="1:92" x14ac:dyDescent="0.2">
      <c r="A39" s="12" t="s">
        <v>182</v>
      </c>
      <c r="B39" s="13" t="s">
        <v>2550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1620</v>
      </c>
      <c r="E39" s="9" t="str">
        <f>IF(VLOOKUP($A39,'I-Ligands'!$A:$G,7,FALSE)="","",VLOOKUP($A39,'I-Ligands'!$A:$G,7,FALSE))</f>
        <v>Phys</v>
      </c>
      <c r="F39" s="7">
        <f t="array" ref="F39">_xlfn.IFS(AH39=0,0,AH39&gt;0,(LOG(0.01*T39/10^-AH39)))</f>
        <v>0</v>
      </c>
      <c r="G39" s="8">
        <f t="array" ref="G39">_xlfn.IFS(AI39=0,0,AI39&gt;0,(LOG(0.01*U39/10^-AI39)))</f>
        <v>0</v>
      </c>
      <c r="H39" s="8">
        <f t="array" ref="H39">_xlfn.IFS(AJ39=0,0,AJ39&gt;0,(LOG(0.01*V39/10^-AJ39)))</f>
        <v>37.967434432581676</v>
      </c>
      <c r="I39" s="8">
        <f t="array" ref="I39">_xlfn.IFS(AK39=0,0,AK39&gt;0,(LOG(0.01*W39/10^-AK39)))</f>
        <v>37.967434432581676</v>
      </c>
      <c r="J39" s="8">
        <f t="array" ref="J39">_xlfn.IFS(AL39=0,0,AL39&gt;0,(LOG(0.01*X39/10^-AL39)))</f>
        <v>36.273572422434427</v>
      </c>
      <c r="K39" s="8">
        <f t="array" ref="K39">_xlfn.IFS(AM39=0,0,AM39&gt;0,(LOG(0.01*Y39/10^-AM39)))</f>
        <v>22.575888351588375</v>
      </c>
      <c r="L39" s="8">
        <f t="array" ref="L39">_xlfn.IFS(AN39=0,0,AN39&gt;0,(LOG(0.01*Z39/10^-AN39)))</f>
        <v>22.575888351588375</v>
      </c>
      <c r="M39" s="8">
        <f t="array" ref="M39">_xlfn.IFS(AO39=0,0,AO39&gt;0,(LOG(0.01*AA39/10^-AO39)))</f>
        <v>20.478151250383643</v>
      </c>
      <c r="N39" s="8">
        <f t="array" ref="N39">_xlfn.IFS(AP39=0,0,AP39&gt;0,(LOG(0.01*AB39/10^-AP39)))</f>
        <v>1.5596290701275848</v>
      </c>
      <c r="O39" s="8">
        <f t="array" ref="O39">_xlfn.IFS(AQ39=0,0,AQ39&gt;0,(LOG(0.01*AC39/10^-AQ39)))</f>
        <v>1.5596290701275848</v>
      </c>
      <c r="P39" s="8">
        <f t="array" ref="P39">_xlfn.IFS(AR39=0,0,AR39&gt;0,(LOG(0.01*AD39/10^-AR39)))</f>
        <v>13.806976026484133</v>
      </c>
      <c r="Q39" s="8">
        <f t="array" ref="Q39">_xlfn.IFS(AS39=0,0,AS39&gt;0,(LOG(0.01*AE39/10^-AS39)))</f>
        <v>1.5421500720088832</v>
      </c>
      <c r="R39" s="8">
        <f t="array" ref="R39">_xlfn.IFS(AT39=0,0,AT39&gt;0,(LOG(0.01*AF39/10^-AT39)))</f>
        <v>5.6993846321359118</v>
      </c>
      <c r="S39" s="8">
        <f t="array" ref="S39">_xlfn.IFS(AU39=0,0,AU39&gt;0,(LOG(0.01*AG39/10^-AU39)))</f>
        <v>0</v>
      </c>
      <c r="T39" s="16">
        <f t="shared" si="28"/>
        <v>0</v>
      </c>
      <c r="U39" s="17">
        <f t="shared" si="29"/>
        <v>0</v>
      </c>
      <c r="V39" s="17">
        <f t="shared" si="30"/>
        <v>73.694390715667311</v>
      </c>
      <c r="W39" s="17">
        <f t="shared" si="31"/>
        <v>73.694390715667311</v>
      </c>
      <c r="X39" s="17">
        <f t="shared" si="32"/>
        <v>74.743326488706359</v>
      </c>
      <c r="Y39" s="17">
        <f t="shared" si="33"/>
        <v>47.412008281573499</v>
      </c>
      <c r="Z39" s="17">
        <f t="shared" si="34"/>
        <v>47.412008281573499</v>
      </c>
      <c r="AA39" s="17">
        <f t="shared" si="35"/>
        <v>60</v>
      </c>
      <c r="AB39" s="17">
        <f t="shared" si="36"/>
        <v>5.7494866529774127</v>
      </c>
      <c r="AC39" s="17">
        <f t="shared" si="37"/>
        <v>5.7494866529774127</v>
      </c>
      <c r="AD39" s="17">
        <f t="shared" si="38"/>
        <v>32.134831460674157</v>
      </c>
      <c r="AE39" s="17">
        <f t="shared" si="39"/>
        <v>5.5226824457593686</v>
      </c>
      <c r="AF39" s="17">
        <f t="shared" si="40"/>
        <v>12.571428571428571</v>
      </c>
      <c r="AG39" s="17">
        <f t="shared" si="41"/>
        <v>0</v>
      </c>
      <c r="AJ39" s="17">
        <v>38.1</v>
      </c>
      <c r="AK39" s="17">
        <v>38.1</v>
      </c>
      <c r="AL39" s="17">
        <v>36.4</v>
      </c>
      <c r="AM39" s="17">
        <v>22.9</v>
      </c>
      <c r="AN39" s="17">
        <v>22.9</v>
      </c>
      <c r="AO39" s="17">
        <v>20.7</v>
      </c>
      <c r="AP39" s="17">
        <v>2.8</v>
      </c>
      <c r="AQ39" s="17">
        <v>2.8</v>
      </c>
      <c r="AR39" s="17">
        <v>14.3</v>
      </c>
      <c r="AS39" s="17">
        <v>2.8</v>
      </c>
      <c r="AT39" s="17">
        <v>6.6</v>
      </c>
      <c r="AX39" s="15">
        <v>7.84</v>
      </c>
      <c r="AY39" s="15">
        <v>7.84</v>
      </c>
      <c r="AZ39" s="15">
        <v>8.14</v>
      </c>
      <c r="BA39" s="15">
        <v>7.52</v>
      </c>
      <c r="BB39" s="15">
        <v>7.52</v>
      </c>
      <c r="BC39" s="15">
        <v>7.68</v>
      </c>
      <c r="BD39" s="15">
        <v>7.03</v>
      </c>
      <c r="BE39" s="15">
        <v>7.03</v>
      </c>
      <c r="BF39" s="15">
        <v>7.27</v>
      </c>
      <c r="BG39" s="15">
        <v>7.15</v>
      </c>
      <c r="BH39" s="15">
        <v>7.21</v>
      </c>
      <c r="BK39" s="233" t="str">
        <f>IF(VLOOKUP($A39,'I-Ligands'!$A:$G,3,FALSE)="","",VLOOKUP($A39,'I-Ligands'!$A:$G,3,FALSE))</f>
        <v>Dynorphin A</v>
      </c>
      <c r="BL39" s="234" t="str">
        <f>IF(VLOOKUP($A39,'I-Ligands'!$A:$G,4,FALSE)="","",VLOOKUP($A39,'I-Ligands'!$A:$G,4,FALSE))</f>
        <v>YGGFLRRIRPKLK</v>
      </c>
      <c r="BM39" s="110">
        <v>3.66</v>
      </c>
      <c r="BN39" s="111">
        <v>3.39</v>
      </c>
      <c r="BO39" s="111">
        <v>3.54</v>
      </c>
      <c r="BP39" s="111">
        <v>3.54</v>
      </c>
      <c r="BQ39" s="111">
        <v>2.85</v>
      </c>
      <c r="BR39" s="111">
        <v>1.39</v>
      </c>
      <c r="BS39" s="111">
        <v>1.39</v>
      </c>
      <c r="BT39" s="111">
        <v>2.57</v>
      </c>
      <c r="BU39" s="111">
        <v>4.3</v>
      </c>
      <c r="BV39" s="111">
        <v>4.3</v>
      </c>
      <c r="BW39" s="111">
        <v>5.25</v>
      </c>
      <c r="BX39" s="111">
        <v>2.34</v>
      </c>
      <c r="BY39" s="111">
        <v>3.07</v>
      </c>
      <c r="BZ39" s="111">
        <v>3.12</v>
      </c>
      <c r="CA39" s="110">
        <f t="shared" si="42"/>
        <v>0</v>
      </c>
      <c r="CB39" s="111">
        <f t="shared" si="43"/>
        <v>0</v>
      </c>
      <c r="CC39" s="111">
        <f t="shared" si="44"/>
        <v>10.76271186440678</v>
      </c>
      <c r="CD39" s="111">
        <f t="shared" si="45"/>
        <v>10.76271186440678</v>
      </c>
      <c r="CE39" s="111">
        <f t="shared" si="46"/>
        <v>12.771929824561402</v>
      </c>
      <c r="CF39" s="111">
        <f t="shared" si="47"/>
        <v>16.474820143884891</v>
      </c>
      <c r="CG39" s="111">
        <f t="shared" si="48"/>
        <v>16.474820143884891</v>
      </c>
      <c r="CH39" s="111">
        <f t="shared" si="49"/>
        <v>8.054474708171206</v>
      </c>
      <c r="CI39" s="111">
        <f t="shared" si="50"/>
        <v>0.65116279069767435</v>
      </c>
      <c r="CJ39" s="111">
        <f t="shared" si="51"/>
        <v>0.65116279069767435</v>
      </c>
      <c r="CK39" s="111">
        <f t="shared" si="52"/>
        <v>2.7238095238095239</v>
      </c>
      <c r="CL39" s="111">
        <f t="shared" si="53"/>
        <v>1.1965811965811965</v>
      </c>
      <c r="CM39" s="111">
        <f t="shared" si="54"/>
        <v>2.1498371335504887</v>
      </c>
      <c r="CN39" s="111">
        <f t="shared" si="55"/>
        <v>0</v>
      </c>
    </row>
    <row r="40" spans="1:92" ht="18" x14ac:dyDescent="0.25">
      <c r="A40" s="12" t="s">
        <v>39</v>
      </c>
      <c r="B40" s="13" t="s">
        <v>2597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505</v>
      </c>
      <c r="E40" s="9" t="str">
        <f>IF(VLOOKUP($A40,'I-Ligands'!$A:$G,7,FALSE)="","",VLOOKUP($A40,'I-Ligands'!$A:$G,7,FALSE))</f>
        <v>Phys</v>
      </c>
      <c r="F40" s="7">
        <f t="array" ref="F40">_xlfn.IFS(AH40=0,0,AH40&gt;0,(LOG(0.01*T40/10^-AH40)))</f>
        <v>0</v>
      </c>
      <c r="G40" s="8">
        <f t="array" ref="G40">_xlfn.IFS(AI40=0,0,AI40&gt;0,(LOG(0.01*U40/10^-AI40)))</f>
        <v>0</v>
      </c>
      <c r="H40" s="8">
        <f t="array" ref="H40">_xlfn.IFS(AJ40=0,0,AJ40&gt;0,(LOG(0.01*V40/10^-AJ40)))</f>
        <v>28.241354316914574</v>
      </c>
      <c r="I40" s="8">
        <f t="array" ref="I40">_xlfn.IFS(AK40=0,0,AK40&gt;0,(LOG(0.01*W40/10^-AK40)))</f>
        <v>28.241354316914574</v>
      </c>
      <c r="J40" s="8">
        <f t="array" ref="J40">_xlfn.IFS(AL40=0,0,AL40&gt;0,(LOG(0.01*X40/10^-AL40)))</f>
        <v>28.774869036684322</v>
      </c>
      <c r="K40" s="8">
        <f t="array" ref="K40">_xlfn.IFS(AM40=0,0,AM40&gt;0,(LOG(0.01*Y40/10^-AM40)))</f>
        <v>19.41271805951002</v>
      </c>
      <c r="L40" s="8">
        <f t="array" ref="L40">_xlfn.IFS(AN40=0,0,AN40&gt;0,(LOG(0.01*Z40/10^-AN40)))</f>
        <v>19.41271805951002</v>
      </c>
      <c r="M40" s="8">
        <f t="array" ref="M40">_xlfn.IFS(AO40=0,0,AO40&gt;0,(LOG(0.01*AA40/10^-AO40)))</f>
        <v>26.690315698955519</v>
      </c>
      <c r="N40" s="8">
        <f t="array" ref="N40">_xlfn.IFS(AP40=0,0,AP40&gt;0,(LOG(0.01*AB40/10^-AP40)))</f>
        <v>4.1200412148833028</v>
      </c>
      <c r="O40" s="8">
        <f t="array" ref="O40">_xlfn.IFS(AQ40=0,0,AQ40&gt;0,(LOG(0.01*AC40/10^-AQ40)))</f>
        <v>4.1200412148833028</v>
      </c>
      <c r="P40" s="8">
        <f t="array" ref="P40">_xlfn.IFS(AR40=0,0,AR40&gt;0,(LOG(0.01*AD40/10^-AR40)))</f>
        <v>10.185063744506019</v>
      </c>
      <c r="Q40" s="8">
        <f t="array" ref="Q40">_xlfn.IFS(AS40=0,0,AS40&gt;0,(LOG(0.01*AE40/10^-AS40)))</f>
        <v>0</v>
      </c>
      <c r="R40" s="8">
        <f t="array" ref="R40">_xlfn.IFS(AT40=0,0,AT40&gt;0,(LOG(0.01*AF40/10^-AT40)))</f>
        <v>0</v>
      </c>
      <c r="S40" s="8">
        <f t="array" ref="S40">_xlfn.IFS(AU40=0,0,AU40&gt;0,(LOG(0.01*AG40/10^-AU40)))</f>
        <v>0</v>
      </c>
      <c r="T40" s="16">
        <f t="shared" si="28"/>
        <v>0</v>
      </c>
      <c r="U40" s="17">
        <f t="shared" si="29"/>
        <v>0</v>
      </c>
      <c r="V40" s="17">
        <f t="shared" si="30"/>
        <v>55.125725338491293</v>
      </c>
      <c r="W40" s="17">
        <f t="shared" si="31"/>
        <v>55.125725338491293</v>
      </c>
      <c r="X40" s="17">
        <f t="shared" si="32"/>
        <v>59.548254620123203</v>
      </c>
      <c r="Y40" s="17">
        <f t="shared" si="33"/>
        <v>40.993788819875782</v>
      </c>
      <c r="Z40" s="17">
        <f t="shared" si="34"/>
        <v>40.993788819875782</v>
      </c>
      <c r="AA40" s="17">
        <f t="shared" si="35"/>
        <v>77.681159420289859</v>
      </c>
      <c r="AB40" s="17">
        <f t="shared" si="36"/>
        <v>10.472279260780285</v>
      </c>
      <c r="AC40" s="17">
        <f t="shared" si="37"/>
        <v>10.472279260780285</v>
      </c>
      <c r="AD40" s="17">
        <f t="shared" si="38"/>
        <v>24.269662921348313</v>
      </c>
      <c r="AE40" s="17">
        <f t="shared" si="39"/>
        <v>0</v>
      </c>
      <c r="AF40" s="17">
        <f t="shared" si="40"/>
        <v>0</v>
      </c>
      <c r="AG40" s="17">
        <f t="shared" si="41"/>
        <v>0</v>
      </c>
      <c r="AJ40" s="17">
        <v>28.5</v>
      </c>
      <c r="AK40" s="17">
        <v>28.5</v>
      </c>
      <c r="AL40" s="17">
        <v>29</v>
      </c>
      <c r="AM40" s="17">
        <v>19.8</v>
      </c>
      <c r="AN40" s="17">
        <v>19.8</v>
      </c>
      <c r="AO40" s="17">
        <v>26.8</v>
      </c>
      <c r="AP40" s="17">
        <v>5.0999999999999996</v>
      </c>
      <c r="AQ40" s="17">
        <v>5.0999999999999996</v>
      </c>
      <c r="AR40" s="17">
        <v>10.8</v>
      </c>
      <c r="AX40" s="15">
        <v>7.17</v>
      </c>
      <c r="AY40" s="15">
        <v>7.17</v>
      </c>
      <c r="AZ40" s="15">
        <v>7.21</v>
      </c>
      <c r="BA40" s="15">
        <v>6.86</v>
      </c>
      <c r="BB40" s="15">
        <v>6.86</v>
      </c>
      <c r="BC40" s="15">
        <v>7.44</v>
      </c>
      <c r="BD40" s="15">
        <v>6.39</v>
      </c>
      <c r="BE40" s="15">
        <v>6.39</v>
      </c>
      <c r="BF40" s="15">
        <v>6.34</v>
      </c>
      <c r="BK40" s="233" t="str">
        <f>IF(VLOOKUP($A40,'I-Ligands'!$A:$G,3,FALSE)="","",VLOOKUP($A40,'I-Ligands'!$A:$G,3,FALSE))</f>
        <v>Norepinephrine</v>
      </c>
      <c r="BL40" s="234" t="str">
        <f>IF(VLOOKUP($A40,'I-Ligands'!$A:$G,4,FALSE)="","",VLOOKUP($A40,'I-Ligands'!$A:$G,4,FALSE))</f>
        <v>L-(−)-Norepinephrine (+)-bitartrate salt monohydrate</v>
      </c>
      <c r="BM40" s="110">
        <v>3.87</v>
      </c>
      <c r="BN40" s="111">
        <v>3.06</v>
      </c>
      <c r="BO40" s="111">
        <v>4.72</v>
      </c>
      <c r="BP40" s="111">
        <v>4.72</v>
      </c>
      <c r="BQ40" s="111">
        <v>4.0199999999999996</v>
      </c>
      <c r="BR40" s="111">
        <v>2.65</v>
      </c>
      <c r="BS40" s="111">
        <v>2.65</v>
      </c>
      <c r="BT40" s="111">
        <v>5.68</v>
      </c>
      <c r="BU40" s="111">
        <v>7.49</v>
      </c>
      <c r="BV40" s="111">
        <v>7.49</v>
      </c>
      <c r="BW40" s="111">
        <v>6.14</v>
      </c>
      <c r="BX40" s="111">
        <v>7.34</v>
      </c>
      <c r="BY40" s="111">
        <v>7.95</v>
      </c>
      <c r="BZ40" s="111">
        <v>7.74</v>
      </c>
      <c r="CA40" s="110">
        <f t="shared" si="42"/>
        <v>0</v>
      </c>
      <c r="CB40" s="111">
        <f t="shared" si="43"/>
        <v>0</v>
      </c>
      <c r="CC40" s="111">
        <f t="shared" si="44"/>
        <v>6.0381355932203391</v>
      </c>
      <c r="CD40" s="111">
        <f t="shared" si="45"/>
        <v>6.0381355932203391</v>
      </c>
      <c r="CE40" s="111">
        <f t="shared" si="46"/>
        <v>7.2139303482587076</v>
      </c>
      <c r="CF40" s="111">
        <f t="shared" si="47"/>
        <v>7.4716981132075473</v>
      </c>
      <c r="CG40" s="111">
        <f t="shared" si="48"/>
        <v>7.4716981132075473</v>
      </c>
      <c r="CH40" s="111">
        <f t="shared" si="49"/>
        <v>4.71830985915493</v>
      </c>
      <c r="CI40" s="111">
        <f t="shared" si="50"/>
        <v>0.68090787716955936</v>
      </c>
      <c r="CJ40" s="111">
        <f t="shared" si="51"/>
        <v>0.68090787716955936</v>
      </c>
      <c r="CK40" s="111">
        <f t="shared" si="52"/>
        <v>1.7589576547231272</v>
      </c>
      <c r="CL40" s="111">
        <f t="shared" si="53"/>
        <v>0</v>
      </c>
      <c r="CM40" s="111">
        <f t="shared" si="54"/>
        <v>0</v>
      </c>
      <c r="CN40" s="111">
        <f t="shared" si="55"/>
        <v>0</v>
      </c>
    </row>
    <row r="41" spans="1:92" ht="18" x14ac:dyDescent="0.25">
      <c r="A41" s="12" t="s">
        <v>160</v>
      </c>
      <c r="B41" s="13" t="s">
        <v>2634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1320</v>
      </c>
      <c r="E41" s="9" t="str">
        <f>IF(VLOOKUP($A41,'I-Ligands'!$A:$G,7,FALSE)="","",VLOOKUP($A41,'I-Ligands'!$A:$G,7,FALSE))</f>
        <v>Phys</v>
      </c>
      <c r="F41" s="7">
        <f t="array" ref="F41">_xlfn.IFS(AH41=0,0,AH41&gt;0,(LOG(0.01*T41/10^-AH41)))</f>
        <v>2.4207036010691079</v>
      </c>
      <c r="G41" s="8">
        <f t="array" ref="G41">_xlfn.IFS(AI41=0,0,AI41&gt;0,(LOG(0.01*U41/10^-AI41)))</f>
        <v>2.5374194484006067</v>
      </c>
      <c r="H41" s="8">
        <f t="array" ref="H41">_xlfn.IFS(AJ41=0,0,AJ41&gt;0,(LOG(0.01*V41/10^-AJ41)))</f>
        <v>1.3014828048768758</v>
      </c>
      <c r="I41" s="8">
        <f t="array" ref="I41">_xlfn.IFS(AK41=0,0,AK41&gt;0,(LOG(0.01*W41/10^-AK41)))</f>
        <v>1.3014828048768758</v>
      </c>
      <c r="J41" s="8">
        <f t="array" ref="J41">_xlfn.IFS(AL41=0,0,AL41&gt;0,(LOG(0.01*X41/10^-AL41)))</f>
        <v>4.4448647986083349</v>
      </c>
      <c r="K41" s="8">
        <f t="array" ref="K41">_xlfn.IFS(AM41=0,0,AM41&gt;0,(LOG(0.01*Y41/10^-AM41)))</f>
        <v>2.0212028475683943</v>
      </c>
      <c r="L41" s="8">
        <f t="array" ref="L41">_xlfn.IFS(AN41=0,0,AN41&gt;0,(LOG(0.01*Z41/10^-AN41)))</f>
        <v>2.0212028475683943</v>
      </c>
      <c r="M41" s="8">
        <f t="array" ref="M41">_xlfn.IFS(AO41=0,0,AO41&gt;0,(LOG(0.01*AA41/10^-AO41)))</f>
        <v>5.0256088984896641</v>
      </c>
      <c r="N41" s="8">
        <f t="array" ref="N41">_xlfn.IFS(AP41=0,0,AP41&gt;0,(LOG(0.01*AB41/10^-AP41)))</f>
        <v>4.4448647986083349</v>
      </c>
      <c r="O41" s="8">
        <f t="array" ref="O41">_xlfn.IFS(AQ41=0,0,AQ41&gt;0,(LOG(0.01*AC41/10^-AQ41)))</f>
        <v>4.4448647986083349</v>
      </c>
      <c r="P41" s="8">
        <f t="array" ref="P41">_xlfn.IFS(AR41=0,0,AR41&gt;0,(LOG(0.01*AD41/10^-AR41)))</f>
        <v>8.5154278163646246</v>
      </c>
      <c r="Q41" s="8">
        <f t="array" ref="Q41">_xlfn.IFS(AS41=0,0,AS41&gt;0,(LOG(0.01*AE41/10^-AS41)))</f>
        <v>2.2264709577089192</v>
      </c>
      <c r="R41" s="8">
        <f t="array" ref="R41">_xlfn.IFS(AT41=0,0,AT41&gt;0,(LOG(0.01*AF41/10^-AT41)))</f>
        <v>1.5269987279362622</v>
      </c>
      <c r="S41" s="8">
        <f t="array" ref="S41">_xlfn.IFS(AU41=0,0,AU41&gt;0,(LOG(0.01*AG41/10^-AU41)))</f>
        <v>2.1143634230380886</v>
      </c>
      <c r="T41" s="16">
        <f t="shared" si="28"/>
        <v>6.6176470588235299</v>
      </c>
      <c r="U41" s="17">
        <f t="shared" si="29"/>
        <v>6.87732342007435</v>
      </c>
      <c r="V41" s="17">
        <f t="shared" si="30"/>
        <v>5.029013539651837</v>
      </c>
      <c r="W41" s="17">
        <f t="shared" si="31"/>
        <v>5.029013539651837</v>
      </c>
      <c r="X41" s="17">
        <f t="shared" si="32"/>
        <v>11.08829568788501</v>
      </c>
      <c r="Y41" s="17">
        <f t="shared" si="33"/>
        <v>6.625258799171843</v>
      </c>
      <c r="Z41" s="17">
        <f t="shared" si="34"/>
        <v>6.625258799171843</v>
      </c>
      <c r="AA41" s="17">
        <f t="shared" si="35"/>
        <v>16.811594202898551</v>
      </c>
      <c r="AB41" s="17">
        <f t="shared" si="36"/>
        <v>11.08829568788501</v>
      </c>
      <c r="AC41" s="17">
        <f t="shared" si="37"/>
        <v>11.08829568788501</v>
      </c>
      <c r="AD41" s="17">
        <f t="shared" si="38"/>
        <v>20.674157303370784</v>
      </c>
      <c r="AE41" s="17">
        <f t="shared" si="39"/>
        <v>6.7061143984220903</v>
      </c>
      <c r="AF41" s="17">
        <f t="shared" si="40"/>
        <v>5.333333333333333</v>
      </c>
      <c r="AG41" s="17">
        <f t="shared" si="41"/>
        <v>6.5217391304347823</v>
      </c>
      <c r="AH41" s="16">
        <v>3.6</v>
      </c>
      <c r="AI41" s="17">
        <v>3.7</v>
      </c>
      <c r="AJ41" s="17">
        <v>2.6</v>
      </c>
      <c r="AK41" s="17">
        <v>2.6</v>
      </c>
      <c r="AL41" s="17">
        <v>5.4</v>
      </c>
      <c r="AM41" s="17">
        <v>3.2</v>
      </c>
      <c r="AN41" s="17">
        <v>3.2</v>
      </c>
      <c r="AO41" s="17">
        <v>5.8</v>
      </c>
      <c r="AP41" s="17">
        <v>5.4</v>
      </c>
      <c r="AQ41" s="17">
        <v>5.4</v>
      </c>
      <c r="AR41" s="17">
        <v>9.1999999999999993</v>
      </c>
      <c r="AS41" s="17">
        <v>3.4</v>
      </c>
      <c r="AT41" s="17">
        <v>2.8</v>
      </c>
      <c r="AU41" s="17">
        <v>3.3</v>
      </c>
      <c r="AV41" s="14">
        <v>8.2899999999999991</v>
      </c>
      <c r="AW41" s="15">
        <v>8.74</v>
      </c>
      <c r="AX41" s="15">
        <v>8.52</v>
      </c>
      <c r="AY41" s="15">
        <v>8.52</v>
      </c>
      <c r="AZ41" s="15">
        <v>8.8000000000000007</v>
      </c>
      <c r="BA41" s="15">
        <v>8.83</v>
      </c>
      <c r="BB41" s="15">
        <v>8.83</v>
      </c>
      <c r="BC41" s="15">
        <v>8.89</v>
      </c>
      <c r="BD41" s="15">
        <v>8.76</v>
      </c>
      <c r="BE41" s="15">
        <v>8.76</v>
      </c>
      <c r="BF41" s="15">
        <v>8.86</v>
      </c>
      <c r="BG41" s="15">
        <v>9.2799999999999994</v>
      </c>
      <c r="BH41" s="15">
        <v>9.48</v>
      </c>
      <c r="BI41" s="15">
        <v>9.0500000000000007</v>
      </c>
      <c r="BK41" s="233" t="str">
        <f>IF(VLOOKUP($A41,'I-Ligands'!$A:$G,3,FALSE)="","",VLOOKUP($A41,'I-Ligands'!$A:$G,3,FALSE))</f>
        <v>α-MSH</v>
      </c>
      <c r="BL41" s="234" t="str">
        <f>IF(VLOOKUP($A41,'I-Ligands'!$A:$G,4,FALSE)="","",VLOOKUP($A41,'I-Ligands'!$A:$G,4,FALSE))</f>
        <v>Ac-SYSMEHFRWGKPV-NH2</v>
      </c>
      <c r="BM41" s="110">
        <v>2.4700000000000002</v>
      </c>
      <c r="BN41" s="111">
        <v>4.54</v>
      </c>
      <c r="BO41" s="111">
        <v>3.57</v>
      </c>
      <c r="BP41" s="111">
        <v>3.57</v>
      </c>
      <c r="BQ41" s="111">
        <v>3.17</v>
      </c>
      <c r="BR41" s="111">
        <v>3.62</v>
      </c>
      <c r="BS41" s="111">
        <v>3.62</v>
      </c>
      <c r="BT41" s="111">
        <v>3.6</v>
      </c>
      <c r="BU41" s="111">
        <v>6.94</v>
      </c>
      <c r="BV41" s="111">
        <v>6.94</v>
      </c>
      <c r="BW41" s="111">
        <v>5.31</v>
      </c>
      <c r="BX41" s="111">
        <v>4.1900000000000004</v>
      </c>
      <c r="BY41" s="111">
        <v>3.11</v>
      </c>
      <c r="BZ41" s="111">
        <v>5.77</v>
      </c>
      <c r="CA41" s="110">
        <f t="shared" si="42"/>
        <v>1.4574898785425101</v>
      </c>
      <c r="CB41" s="111">
        <f t="shared" si="43"/>
        <v>0.81497797356828194</v>
      </c>
      <c r="CC41" s="111">
        <f t="shared" si="44"/>
        <v>0.72829131652661072</v>
      </c>
      <c r="CD41" s="111">
        <f t="shared" si="45"/>
        <v>0.72829131652661072</v>
      </c>
      <c r="CE41" s="111">
        <f t="shared" si="46"/>
        <v>1.7034700315457414</v>
      </c>
      <c r="CF41" s="111">
        <f t="shared" si="47"/>
        <v>0.88397790055248626</v>
      </c>
      <c r="CG41" s="111">
        <f t="shared" si="48"/>
        <v>0.88397790055248626</v>
      </c>
      <c r="CH41" s="111">
        <f t="shared" si="49"/>
        <v>1.6111111111111109</v>
      </c>
      <c r="CI41" s="111">
        <f t="shared" si="50"/>
        <v>0.77809798270893371</v>
      </c>
      <c r="CJ41" s="111">
        <f t="shared" si="51"/>
        <v>0.77809798270893371</v>
      </c>
      <c r="CK41" s="111">
        <f t="shared" si="52"/>
        <v>1.7325800376647835</v>
      </c>
      <c r="CL41" s="111">
        <f t="shared" si="53"/>
        <v>0.81145584725536979</v>
      </c>
      <c r="CM41" s="111">
        <f t="shared" si="54"/>
        <v>0.90032154340836013</v>
      </c>
      <c r="CN41" s="111">
        <f t="shared" si="55"/>
        <v>0.57192374350086661</v>
      </c>
    </row>
    <row r="42" spans="1:92" ht="18" x14ac:dyDescent="0.25">
      <c r="A42" s="12" t="s">
        <v>24</v>
      </c>
      <c r="B42" s="13" t="s">
        <v>2581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5</v>
      </c>
      <c r="E42" s="9" t="str">
        <f>IF(VLOOKUP($A42,'I-Ligands'!$A:$G,7,FALSE)="","",VLOOKUP($A42,'I-Ligands'!$A:$G,7,FALSE))</f>
        <v>Phys</v>
      </c>
      <c r="F42" s="7">
        <f t="array" ref="F42">_xlfn.IFS(AH42=0,0,AH42&gt;0,(LOG(0.01*T42/10^-AH42)))</f>
        <v>22.218509539449226</v>
      </c>
      <c r="G42" s="8">
        <f t="array" ref="G42">_xlfn.IFS(AI42=0,0,AI42&gt;0,(LOG(0.01*U42/10^-AI42)))</f>
        <v>23.343966070343715</v>
      </c>
      <c r="H42" s="8">
        <f t="array" ref="H42">_xlfn.IFS(AJ42=0,0,AJ42&gt;0,(LOG(0.01*V42/10^-AJ42)))</f>
        <v>0</v>
      </c>
      <c r="I42" s="8">
        <f t="array" ref="I42">_xlfn.IFS(AK42=0,0,AK42&gt;0,(LOG(0.01*W42/10^-AK42)))</f>
        <v>0</v>
      </c>
      <c r="J42" s="8">
        <f t="array" ref="J42">_xlfn.IFS(AL42=0,0,AL42&gt;0,(LOG(0.01*X42/10^-AL42)))</f>
        <v>0</v>
      </c>
      <c r="K42" s="8">
        <f t="array" ref="K42">_xlfn.IFS(AM42=0,0,AM42&gt;0,(LOG(0.01*Y42/10^-AM42)))</f>
        <v>0</v>
      </c>
      <c r="L42" s="8">
        <f t="array" ref="L42">_xlfn.IFS(AN42=0,0,AN42&gt;0,(LOG(0.01*Z42/10^-AN42)))</f>
        <v>0</v>
      </c>
      <c r="M42" s="8">
        <f t="array" ref="M42">_xlfn.IFS(AO42=0,0,AO42&gt;0,(LOG(0.01*AA42/10^-AO42)))</f>
        <v>13.505195705180823</v>
      </c>
      <c r="N42" s="8">
        <f t="array" ref="N42">_xlfn.IFS(AP42=0,0,AP42&gt;0,(LOG(0.01*AB42/10^-AP42)))</f>
        <v>6.3698035352166356</v>
      </c>
      <c r="O42" s="8">
        <f t="array" ref="O42">_xlfn.IFS(AQ42=0,0,AQ42&gt;0,(LOG(0.01*AC42/10^-AQ42)))</f>
        <v>6.3698035352166356</v>
      </c>
      <c r="P42" s="8">
        <f t="array" ref="P42">_xlfn.IFS(AR42=0,0,AR42&gt;0,(LOG(0.01*AD42/10^-AR42)))</f>
        <v>8.3058824984583932</v>
      </c>
      <c r="Q42" s="8">
        <f t="array" ref="Q42">_xlfn.IFS(AS42=0,0,AS42&gt;0,(LOG(0.01*AE42/10^-AS42)))</f>
        <v>0</v>
      </c>
      <c r="R42" s="8">
        <f t="array" ref="R42">_xlfn.IFS(AT42=0,0,AT42&gt;0,(LOG(0.01*AF42/10^-AT42)))</f>
        <v>3.7610819339696304</v>
      </c>
      <c r="S42" s="8">
        <f t="array" ref="S42">_xlfn.IFS(AU42=0,0,AU42&gt;0,(LOG(0.01*AG42/10^-AU42)))</f>
        <v>18.063021211563214</v>
      </c>
      <c r="T42" s="16">
        <f t="shared" si="28"/>
        <v>41.544117647058826</v>
      </c>
      <c r="U42" s="17">
        <f t="shared" si="29"/>
        <v>44.05204460966543</v>
      </c>
      <c r="V42" s="17">
        <f t="shared" si="30"/>
        <v>0</v>
      </c>
      <c r="W42" s="17">
        <f t="shared" si="31"/>
        <v>0</v>
      </c>
      <c r="X42" s="17">
        <f t="shared" si="32"/>
        <v>0</v>
      </c>
      <c r="Y42" s="17">
        <f t="shared" si="33"/>
        <v>0</v>
      </c>
      <c r="Z42" s="17">
        <f t="shared" si="34"/>
        <v>0</v>
      </c>
      <c r="AA42" s="17">
        <f t="shared" si="35"/>
        <v>40.289855072463766</v>
      </c>
      <c r="AB42" s="17">
        <f t="shared" si="36"/>
        <v>14.784394250513346</v>
      </c>
      <c r="AC42" s="17">
        <f t="shared" si="37"/>
        <v>14.784394250513346</v>
      </c>
      <c r="AD42" s="17">
        <f t="shared" si="38"/>
        <v>20.224719101123597</v>
      </c>
      <c r="AE42" s="17">
        <f t="shared" si="39"/>
        <v>0</v>
      </c>
      <c r="AF42" s="17">
        <f t="shared" si="40"/>
        <v>9.1428571428571423</v>
      </c>
      <c r="AG42" s="17">
        <f t="shared" si="41"/>
        <v>36.561264822134383</v>
      </c>
      <c r="AH42" s="16">
        <v>22.6</v>
      </c>
      <c r="AI42" s="17">
        <v>23.7</v>
      </c>
      <c r="AO42" s="17">
        <v>13.9</v>
      </c>
      <c r="AP42" s="17">
        <v>7.2</v>
      </c>
      <c r="AQ42" s="17">
        <v>7.2</v>
      </c>
      <c r="AR42" s="17">
        <v>9</v>
      </c>
      <c r="AT42" s="17">
        <v>4.8</v>
      </c>
      <c r="AU42" s="17">
        <v>18.5</v>
      </c>
      <c r="AV42" s="14">
        <v>6.79</v>
      </c>
      <c r="AW42" s="15">
        <v>6.72</v>
      </c>
      <c r="BC42" s="15">
        <v>6.63</v>
      </c>
      <c r="BD42" s="15">
        <v>6.77</v>
      </c>
      <c r="BE42" s="15">
        <v>6.77</v>
      </c>
      <c r="BF42" s="15">
        <v>6.42</v>
      </c>
      <c r="BH42" s="15">
        <v>5.9</v>
      </c>
      <c r="BI42" s="15">
        <v>6.51</v>
      </c>
      <c r="BK42" s="233" t="str">
        <f>IF(VLOOKUP($A42,'I-Ligands'!$A:$G,3,FALSE)="","",VLOOKUP($A42,'I-Ligands'!$A:$G,3,FALSE))</f>
        <v>Serotonin</v>
      </c>
      <c r="BL42" s="234" t="str">
        <f>IF(VLOOKUP($A42,'I-Ligands'!$A:$G,4,FALSE)="","",VLOOKUP($A42,'I-Ligands'!$A:$G,4,FALSE))</f>
        <v>5-Hydroxytryptamine Hydrochloride</v>
      </c>
      <c r="BM42" s="110">
        <v>3.13</v>
      </c>
      <c r="BN42" s="111">
        <v>2.77</v>
      </c>
      <c r="BO42" s="111">
        <v>5.24</v>
      </c>
      <c r="BP42" s="111">
        <v>5.24</v>
      </c>
      <c r="BQ42" s="111">
        <v>5.68</v>
      </c>
      <c r="BR42" s="111">
        <v>5.08</v>
      </c>
      <c r="BS42" s="111">
        <v>5.08</v>
      </c>
      <c r="BT42" s="111">
        <v>3.22</v>
      </c>
      <c r="BU42" s="111">
        <v>9.17</v>
      </c>
      <c r="BV42" s="111">
        <v>9.17</v>
      </c>
      <c r="BW42" s="111">
        <v>6.98</v>
      </c>
      <c r="BX42" s="111">
        <v>5.51</v>
      </c>
      <c r="BY42" s="111">
        <v>4.55</v>
      </c>
      <c r="BZ42" s="111">
        <v>4.58</v>
      </c>
      <c r="CA42" s="110">
        <f t="shared" si="42"/>
        <v>7.2204472843450489</v>
      </c>
      <c r="CB42" s="111">
        <f t="shared" si="43"/>
        <v>8.55595667870036</v>
      </c>
      <c r="CC42" s="111">
        <f t="shared" si="44"/>
        <v>0</v>
      </c>
      <c r="CD42" s="111">
        <f t="shared" si="45"/>
        <v>0</v>
      </c>
      <c r="CE42" s="111">
        <f t="shared" si="46"/>
        <v>0</v>
      </c>
      <c r="CF42" s="111">
        <f t="shared" si="47"/>
        <v>0</v>
      </c>
      <c r="CG42" s="111">
        <f t="shared" si="48"/>
        <v>0</v>
      </c>
      <c r="CH42" s="111">
        <f t="shared" si="49"/>
        <v>4.316770186335404</v>
      </c>
      <c r="CI42" s="111">
        <f t="shared" si="50"/>
        <v>0.7851690294438386</v>
      </c>
      <c r="CJ42" s="111">
        <f t="shared" si="51"/>
        <v>0.7851690294438386</v>
      </c>
      <c r="CK42" s="111">
        <f t="shared" si="52"/>
        <v>1.2893982808022921</v>
      </c>
      <c r="CL42" s="111">
        <f t="shared" si="53"/>
        <v>0</v>
      </c>
      <c r="CM42" s="111">
        <f t="shared" si="54"/>
        <v>1.054945054945055</v>
      </c>
      <c r="CN42" s="111">
        <f t="shared" si="55"/>
        <v>4.0393013100436681</v>
      </c>
    </row>
    <row r="43" spans="1:92" ht="18" x14ac:dyDescent="0.25">
      <c r="A43" s="12" t="s">
        <v>137</v>
      </c>
      <c r="B43" s="13" t="s">
        <v>2623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1204</v>
      </c>
      <c r="E43" s="9" t="str">
        <f>IF(VLOOKUP($A43,'I-Ligands'!$A:$G,7,FALSE)="","",VLOOKUP($A43,'I-Ligands'!$A:$G,7,FALSE))</f>
        <v>Phys</v>
      </c>
      <c r="F43" s="7">
        <f t="array" ref="F43">_xlfn.IFS(AH43=0,0,AH43&gt;0,(LOG(0.01*T43/10^-AH43)))</f>
        <v>25.374334223633117</v>
      </c>
      <c r="G43" s="8">
        <f t="array" ref="G43">_xlfn.IFS(AI43=0,0,AI43&gt;0,(LOG(0.01*U43/10^-AI43)))</f>
        <v>21.203671475484544</v>
      </c>
      <c r="H43" s="8">
        <f t="array" ref="H43">_xlfn.IFS(AJ43=0,0,AJ43&gt;0,(LOG(0.01*V43/10^-AJ43)))</f>
        <v>8.0309921290562283</v>
      </c>
      <c r="I43" s="8">
        <f t="array" ref="I43">_xlfn.IFS(AK43=0,0,AK43&gt;0,(LOG(0.01*W43/10^-AK43)))</f>
        <v>8.0309921290562283</v>
      </c>
      <c r="J43" s="8">
        <f t="array" ref="J43">_xlfn.IFS(AL43=0,0,AL43&gt;0,(LOG(0.01*X43/10^-AL43)))</f>
        <v>15.105595637139828</v>
      </c>
      <c r="K43" s="8">
        <f t="array" ref="K43">_xlfn.IFS(AM43=0,0,AM43&gt;0,(LOG(0.01*Y43/10^-AM43)))</f>
        <v>15.930896717296186</v>
      </c>
      <c r="L43" s="8">
        <f t="array" ref="L43">_xlfn.IFS(AN43=0,0,AN43&gt;0,(LOG(0.01*Z43/10^-AN43)))</f>
        <v>15.930896717296186</v>
      </c>
      <c r="M43" s="8">
        <f t="array" ref="M43">_xlfn.IFS(AO43=0,0,AO43&gt;0,(LOG(0.01*AA43/10^-AO43)))</f>
        <v>10.39960740286735</v>
      </c>
      <c r="N43" s="8">
        <f t="array" ref="N43">_xlfn.IFS(AP43=0,0,AP43&gt;0,(LOG(0.01*AB43/10^-AP43)))</f>
        <v>6.7932846310661583</v>
      </c>
      <c r="O43" s="8">
        <f t="array" ref="O43">_xlfn.IFS(AQ43=0,0,AQ43&gt;0,(LOG(0.01*AC43/10^-AQ43)))</f>
        <v>6.7932846310661583</v>
      </c>
      <c r="P43" s="8">
        <f t="array" ref="P43">_xlfn.IFS(AR43=0,0,AR43&gt;0,(LOG(0.01*AD43/10^-AR43)))</f>
        <v>8.4106813813401633</v>
      </c>
      <c r="Q43" s="8">
        <f t="array" ref="Q43">_xlfn.IFS(AS43=0,0,AS43&gt;0,(LOG(0.01*AE43/10^-AS43)))</f>
        <v>0</v>
      </c>
      <c r="R43" s="8">
        <f t="array" ref="R43">_xlfn.IFS(AT43=0,0,AT43&gt;0,(LOG(0.01*AF43/10^-AT43)))</f>
        <v>0</v>
      </c>
      <c r="S43" s="8">
        <f t="array" ref="S43">_xlfn.IFS(AU43=0,0,AU43&gt;0,(LOG(0.01*AG43/10^-AU43)))</f>
        <v>5.0740007335438442</v>
      </c>
      <c r="T43" s="16">
        <f t="shared" si="28"/>
        <v>47.242647058823529</v>
      </c>
      <c r="U43" s="17">
        <f t="shared" si="29"/>
        <v>40.148698884758367</v>
      </c>
      <c r="V43" s="17">
        <f t="shared" si="30"/>
        <v>17.021276595744681</v>
      </c>
      <c r="W43" s="17">
        <f t="shared" si="31"/>
        <v>17.021276595744681</v>
      </c>
      <c r="X43" s="17">
        <f t="shared" si="32"/>
        <v>32.032854209445581</v>
      </c>
      <c r="Y43" s="17">
        <f t="shared" si="33"/>
        <v>33.954451345755693</v>
      </c>
      <c r="Z43" s="17">
        <f t="shared" si="34"/>
        <v>33.954451345755693</v>
      </c>
      <c r="AA43" s="17">
        <f t="shared" si="35"/>
        <v>31.594202898550726</v>
      </c>
      <c r="AB43" s="17">
        <f t="shared" si="36"/>
        <v>15.605749486652977</v>
      </c>
      <c r="AC43" s="17">
        <f t="shared" si="37"/>
        <v>15.605749486652977</v>
      </c>
      <c r="AD43" s="17">
        <f t="shared" si="38"/>
        <v>20.44943820224719</v>
      </c>
      <c r="AE43" s="17">
        <f t="shared" si="39"/>
        <v>0</v>
      </c>
      <c r="AF43" s="17">
        <f t="shared" si="40"/>
        <v>0</v>
      </c>
      <c r="AG43" s="17">
        <f t="shared" si="41"/>
        <v>11.857707509881422</v>
      </c>
      <c r="AH43" s="16">
        <v>25.7</v>
      </c>
      <c r="AI43" s="17">
        <v>21.6</v>
      </c>
      <c r="AJ43" s="17">
        <v>8.8000000000000007</v>
      </c>
      <c r="AK43" s="17">
        <v>8.8000000000000007</v>
      </c>
      <c r="AL43" s="17">
        <v>15.6</v>
      </c>
      <c r="AM43" s="17">
        <v>16.399999999999999</v>
      </c>
      <c r="AN43" s="17">
        <v>16.399999999999999</v>
      </c>
      <c r="AO43" s="17">
        <v>10.9</v>
      </c>
      <c r="AP43" s="17">
        <v>7.6</v>
      </c>
      <c r="AQ43" s="17">
        <v>7.6</v>
      </c>
      <c r="AR43" s="17">
        <v>9.1</v>
      </c>
      <c r="AU43" s="17">
        <v>6</v>
      </c>
      <c r="AV43" s="14">
        <v>6.04</v>
      </c>
      <c r="AW43" s="15">
        <v>5.96</v>
      </c>
      <c r="AX43" s="15">
        <v>5.59</v>
      </c>
      <c r="AY43" s="15">
        <v>5.59</v>
      </c>
      <c r="AZ43" s="15">
        <v>5.65</v>
      </c>
      <c r="BA43" s="15">
        <v>5.67</v>
      </c>
      <c r="BB43" s="15">
        <v>5.67</v>
      </c>
      <c r="BC43" s="15">
        <v>5.56</v>
      </c>
      <c r="BD43" s="15">
        <v>5.67</v>
      </c>
      <c r="BE43" s="15">
        <v>5.67</v>
      </c>
      <c r="BF43" s="15">
        <v>5.66</v>
      </c>
      <c r="BI43" s="15">
        <v>5.85</v>
      </c>
      <c r="BK43" s="233" t="str">
        <f>IF(VLOOKUP($A43,'I-Ligands'!$A:$G,3,FALSE)="","",VLOOKUP($A43,'I-Ligands'!$A:$G,3,FALSE))</f>
        <v>Histamine</v>
      </c>
      <c r="BL43" s="234" t="str">
        <f>IF(VLOOKUP($A43,'I-Ligands'!$A:$G,4,FALSE)="","",VLOOKUP($A43,'I-Ligands'!$A:$G,4,FALSE))</f>
        <v>Histamine Dihydrochloride</v>
      </c>
      <c r="BM43" s="110">
        <v>6.97</v>
      </c>
      <c r="BN43" s="111">
        <v>7.17</v>
      </c>
      <c r="BO43" s="111">
        <v>8.57</v>
      </c>
      <c r="BP43" s="111">
        <v>8.57</v>
      </c>
      <c r="BQ43" s="111">
        <v>5.92</v>
      </c>
      <c r="BR43" s="111">
        <v>5.48</v>
      </c>
      <c r="BS43" s="111">
        <v>5.48</v>
      </c>
      <c r="BT43" s="111">
        <v>6.17</v>
      </c>
      <c r="BU43" s="111">
        <v>9.36</v>
      </c>
      <c r="BV43" s="111">
        <v>9.36</v>
      </c>
      <c r="BW43" s="111">
        <v>8.61</v>
      </c>
      <c r="BX43" s="111">
        <v>6.73</v>
      </c>
      <c r="BY43" s="111">
        <v>9.49</v>
      </c>
      <c r="BZ43" s="111">
        <v>8.89</v>
      </c>
      <c r="CA43" s="110">
        <f t="shared" si="42"/>
        <v>3.6872309899569586</v>
      </c>
      <c r="CB43" s="111">
        <f t="shared" si="43"/>
        <v>3.0125523012552304</v>
      </c>
      <c r="CC43" s="111">
        <f t="shared" si="44"/>
        <v>1.0268378063010501</v>
      </c>
      <c r="CD43" s="111">
        <f t="shared" si="45"/>
        <v>1.0268378063010501</v>
      </c>
      <c r="CE43" s="111">
        <f t="shared" si="46"/>
        <v>2.6351351351351351</v>
      </c>
      <c r="CF43" s="111">
        <f t="shared" si="47"/>
        <v>2.992700729927007</v>
      </c>
      <c r="CG43" s="111">
        <f t="shared" si="48"/>
        <v>2.992700729927007</v>
      </c>
      <c r="CH43" s="111">
        <f t="shared" si="49"/>
        <v>1.766612641815235</v>
      </c>
      <c r="CI43" s="111">
        <f t="shared" si="50"/>
        <v>0.81196581196581197</v>
      </c>
      <c r="CJ43" s="111">
        <f t="shared" si="51"/>
        <v>0.81196581196581197</v>
      </c>
      <c r="CK43" s="111">
        <f t="shared" si="52"/>
        <v>1.056910569105691</v>
      </c>
      <c r="CL43" s="111">
        <f t="shared" si="53"/>
        <v>0</v>
      </c>
      <c r="CM43" s="111">
        <f t="shared" si="54"/>
        <v>0</v>
      </c>
      <c r="CN43" s="111">
        <f t="shared" si="55"/>
        <v>0.67491563554555678</v>
      </c>
    </row>
    <row r="44" spans="1:92" x14ac:dyDescent="0.2">
      <c r="A44" s="12" t="s">
        <v>86</v>
      </c>
      <c r="B44" s="13" t="s">
        <v>87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2752</v>
      </c>
      <c r="E44" s="9" t="str">
        <f>IF(VLOOKUP($A44,'I-Ligands'!$A:$G,7,FALSE)="","",VLOOKUP($A44,'I-Ligands'!$A:$G,7,FALSE))</f>
        <v>Phys</v>
      </c>
      <c r="F44" s="7">
        <f t="array" ref="F44">_xlfn.IFS(AH44=0,0,AH44&gt;0,(LOG(0.01*T44/10^-AH44)))</f>
        <v>0</v>
      </c>
      <c r="G44" s="8">
        <f t="array" ref="G44">_xlfn.IFS(AI44=0,0,AI44&gt;0,(LOG(0.01*U44/10^-AI44)))</f>
        <v>0</v>
      </c>
      <c r="H44" s="8">
        <f t="array" ref="H44">_xlfn.IFS(AJ44=0,0,AJ44&gt;0,(LOG(0.01*V44/10^-AJ44)))</f>
        <v>17.336929459214954</v>
      </c>
      <c r="I44" s="8">
        <f t="array" ref="I44">_xlfn.IFS(AK44=0,0,AK44&gt;0,(LOG(0.01*W44/10^-AK44)))</f>
        <v>17.336929459214954</v>
      </c>
      <c r="J44" s="8">
        <f t="array" ref="J44">_xlfn.IFS(AL44=0,0,AL44&gt;0,(LOG(0.01*X44/10^-AL44)))</f>
        <v>9.4167924125680091</v>
      </c>
      <c r="K44" s="8">
        <f t="array" ref="K44">_xlfn.IFS(AM44=0,0,AM44&gt;0,(LOG(0.01*Y44/10^-AM44)))</f>
        <v>16.033536813462398</v>
      </c>
      <c r="L44" s="8">
        <f t="array" ref="L44">_xlfn.IFS(AN44=0,0,AN44&gt;0,(LOG(0.01*Z44/10^-AN44)))</f>
        <v>16.033536813462398</v>
      </c>
      <c r="M44" s="8">
        <f t="array" ref="M44">_xlfn.IFS(AO44=0,0,AO44&gt;0,(LOG(0.01*AA44/10^-AO44)))</f>
        <v>6.094689817632962</v>
      </c>
      <c r="N44" s="8">
        <f t="array" ref="N44">_xlfn.IFS(AP44=0,0,AP44&gt;0,(LOG(0.01*AB44/10^-AP44)))</f>
        <v>1.9038327326196387</v>
      </c>
      <c r="O44" s="8">
        <f t="array" ref="O44">_xlfn.IFS(AQ44=0,0,AQ44&gt;0,(LOG(0.01*AC44/10^-AQ44)))</f>
        <v>1.9038327326196387</v>
      </c>
      <c r="P44" s="8">
        <f t="array" ref="P44">_xlfn.IFS(AR44=0,0,AR44&gt;0,(LOG(0.01*AD44/10^-AR44)))</f>
        <v>2.8427045960455675</v>
      </c>
      <c r="Q44" s="8">
        <f t="array" ref="Q44">_xlfn.IFS(AS44=0,0,AS44&gt;0,(LOG(0.01*AE44/10^-AS44)))</f>
        <v>4.3192679102674534</v>
      </c>
      <c r="R44" s="8">
        <f t="array" ref="R44">_xlfn.IFS(AT44=0,0,AT44&gt;0,(LOG(0.01*AF44/10^-AT44)))</f>
        <v>7.814339147837611</v>
      </c>
      <c r="S44" s="8">
        <f t="array" ref="S44">_xlfn.IFS(AU44=0,0,AU44&gt;0,(LOG(0.01*AG44/10^-AU44)))</f>
        <v>0</v>
      </c>
      <c r="T44" s="16">
        <f t="shared" si="28"/>
        <v>0</v>
      </c>
      <c r="U44" s="17">
        <f t="shared" si="29"/>
        <v>0</v>
      </c>
      <c r="V44" s="17">
        <f t="shared" si="30"/>
        <v>34.429400386847192</v>
      </c>
      <c r="W44" s="17">
        <f t="shared" si="31"/>
        <v>34.429400386847192</v>
      </c>
      <c r="X44" s="17">
        <f t="shared" si="32"/>
        <v>20.739219712525667</v>
      </c>
      <c r="Y44" s="17">
        <f t="shared" si="33"/>
        <v>34.161490683229815</v>
      </c>
      <c r="Z44" s="17">
        <f t="shared" si="34"/>
        <v>34.161490683229815</v>
      </c>
      <c r="AA44" s="17">
        <f t="shared" si="35"/>
        <v>19.710144927536231</v>
      </c>
      <c r="AB44" s="17">
        <f t="shared" si="36"/>
        <v>6.3655030800821351</v>
      </c>
      <c r="AC44" s="17">
        <f t="shared" si="37"/>
        <v>6.3655030800821351</v>
      </c>
      <c r="AD44" s="17">
        <f t="shared" si="38"/>
        <v>8.7640449438202239</v>
      </c>
      <c r="AE44" s="17">
        <f t="shared" si="39"/>
        <v>10.453648915187376</v>
      </c>
      <c r="AF44" s="17">
        <f t="shared" si="40"/>
        <v>16.38095238095238</v>
      </c>
      <c r="AG44" s="17">
        <f t="shared" si="41"/>
        <v>0</v>
      </c>
      <c r="AJ44" s="17">
        <v>17.8</v>
      </c>
      <c r="AK44" s="17">
        <v>17.8</v>
      </c>
      <c r="AL44" s="17">
        <v>10.1</v>
      </c>
      <c r="AM44" s="17">
        <v>16.5</v>
      </c>
      <c r="AN44" s="17">
        <v>16.5</v>
      </c>
      <c r="AO44" s="17">
        <v>6.8</v>
      </c>
      <c r="AP44" s="17">
        <v>3.1</v>
      </c>
      <c r="AQ44" s="17">
        <v>3.1</v>
      </c>
      <c r="AR44" s="17">
        <v>3.9</v>
      </c>
      <c r="AS44" s="17">
        <v>5.3</v>
      </c>
      <c r="AT44" s="17">
        <v>8.6</v>
      </c>
      <c r="AX44" s="15">
        <v>8.44</v>
      </c>
      <c r="AY44" s="15">
        <v>8.44</v>
      </c>
      <c r="AZ44" s="15">
        <v>8.83</v>
      </c>
      <c r="BA44" s="15">
        <v>8.4600000000000009</v>
      </c>
      <c r="BB44" s="15">
        <v>8.4600000000000009</v>
      </c>
      <c r="BC44" s="15">
        <v>8.1300000000000008</v>
      </c>
      <c r="BD44" s="15">
        <v>8.08</v>
      </c>
      <c r="BE44" s="15">
        <v>8.08</v>
      </c>
      <c r="BF44" s="15">
        <v>8.02</v>
      </c>
      <c r="BG44" s="15">
        <v>8</v>
      </c>
      <c r="BH44" s="15">
        <v>8</v>
      </c>
      <c r="BK44" s="233" t="str">
        <f>IF(VLOOKUP($A44,'I-Ligands'!$A:$G,3,FALSE)="","",VLOOKUP($A44,'I-Ligands'!$A:$G,3,FALSE))</f>
        <v>7α,25-dihydroxycholesterol</v>
      </c>
      <c r="BL44" s="234" t="str">
        <f>IF(VLOOKUP($A44,'I-Ligands'!$A:$G,4,FALSE)="","",VLOOKUP($A44,'I-Ligands'!$A:$G,4,FALSE))</f>
        <v>7α,25-dihydroxycholesterol</v>
      </c>
      <c r="BM44" s="110">
        <v>3.66</v>
      </c>
      <c r="BN44" s="111">
        <v>2.98</v>
      </c>
      <c r="BO44" s="111">
        <v>2.64</v>
      </c>
      <c r="BP44" s="111">
        <v>2.64</v>
      </c>
      <c r="BQ44" s="111">
        <v>1.53</v>
      </c>
      <c r="BR44" s="111">
        <v>1.89</v>
      </c>
      <c r="BS44" s="111">
        <v>1.89</v>
      </c>
      <c r="BT44" s="111">
        <v>3.23</v>
      </c>
      <c r="BU44" s="111">
        <v>3.49</v>
      </c>
      <c r="BV44" s="111">
        <v>3.49</v>
      </c>
      <c r="BW44" s="111">
        <v>3.75</v>
      </c>
      <c r="BX44" s="111">
        <v>5.56</v>
      </c>
      <c r="BY44" s="111">
        <v>1.89</v>
      </c>
      <c r="BZ44" s="111">
        <v>1.94</v>
      </c>
      <c r="CA44" s="110">
        <f t="shared" si="42"/>
        <v>0</v>
      </c>
      <c r="CB44" s="111">
        <f t="shared" si="43"/>
        <v>0</v>
      </c>
      <c r="CC44" s="111">
        <f t="shared" si="44"/>
        <v>6.7424242424242422</v>
      </c>
      <c r="CD44" s="111">
        <f t="shared" si="45"/>
        <v>6.7424242424242422</v>
      </c>
      <c r="CE44" s="111">
        <f t="shared" si="46"/>
        <v>6.6013071895424833</v>
      </c>
      <c r="CF44" s="111">
        <f t="shared" si="47"/>
        <v>8.7301587301587311</v>
      </c>
      <c r="CG44" s="111">
        <f t="shared" si="48"/>
        <v>8.7301587301587311</v>
      </c>
      <c r="CH44" s="111">
        <f t="shared" si="49"/>
        <v>2.1052631578947367</v>
      </c>
      <c r="CI44" s="111">
        <f t="shared" si="50"/>
        <v>0.88825214899713467</v>
      </c>
      <c r="CJ44" s="111">
        <f t="shared" si="51"/>
        <v>0.88825214899713467</v>
      </c>
      <c r="CK44" s="111">
        <f t="shared" si="52"/>
        <v>1.04</v>
      </c>
      <c r="CL44" s="111">
        <f t="shared" si="53"/>
        <v>0.95323741007194251</v>
      </c>
      <c r="CM44" s="111">
        <f t="shared" si="54"/>
        <v>4.5502645502645507</v>
      </c>
      <c r="CN44" s="111">
        <f t="shared" si="55"/>
        <v>0</v>
      </c>
    </row>
    <row r="45" spans="1:92" x14ac:dyDescent="0.2">
      <c r="A45" s="12" t="s">
        <v>119</v>
      </c>
      <c r="B45" s="13" t="s">
        <v>2556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1062</v>
      </c>
      <c r="E45" s="9" t="str">
        <f>IF(VLOOKUP($A45,'I-Ligands'!$A:$G,7,FALSE)="","",VLOOKUP($A45,'I-Ligands'!$A:$G,7,FALSE))</f>
        <v>Phys</v>
      </c>
      <c r="F45" s="7">
        <f t="array" ref="F45">_xlfn.IFS(AH45=0,0,AH45&gt;0,(LOG(0.01*T45/10^-AH45)))</f>
        <v>0</v>
      </c>
      <c r="G45" s="8">
        <f t="array" ref="G45">_xlfn.IFS(AI45=0,0,AI45&gt;0,(LOG(0.01*U45/10^-AI45)))</f>
        <v>0</v>
      </c>
      <c r="H45" s="8">
        <f t="array" ref="H45">_xlfn.IFS(AJ45=0,0,AJ45&gt;0,(LOG(0.01*V45/10^-AJ45)))</f>
        <v>24.989629978081879</v>
      </c>
      <c r="I45" s="8">
        <f t="array" ref="I45">_xlfn.IFS(AK45=0,0,AK45&gt;0,(LOG(0.01*W45/10^-AK45)))</f>
        <v>24.989629978081879</v>
      </c>
      <c r="J45" s="8">
        <f t="array" ref="J45">_xlfn.IFS(AL45=0,0,AL45&gt;0,(LOG(0.01*X45/10^-AL45)))</f>
        <v>24.201637123149901</v>
      </c>
      <c r="K45" s="8">
        <f t="array" ref="K45">_xlfn.IFS(AM45=0,0,AM45&gt;0,(LOG(0.01*Y45/10^-AM45)))</f>
        <v>25.222593049682445</v>
      </c>
      <c r="L45" s="8">
        <f t="array" ref="L45">_xlfn.IFS(AN45=0,0,AN45&gt;0,(LOG(0.01*Z45/10^-AN45)))</f>
        <v>25.222593049682445</v>
      </c>
      <c r="M45" s="8">
        <f t="array" ref="M45">_xlfn.IFS(AO45=0,0,AO45&gt;0,(LOG(0.01*AA45/10^-AO45)))</f>
        <v>18.638642709099972</v>
      </c>
      <c r="N45" s="8">
        <f t="array" ref="N45">_xlfn.IFS(AP45=0,0,AP45&gt;0,(LOG(0.01*AB45/10^-AP45)))</f>
        <v>4.7683458944578581</v>
      </c>
      <c r="O45" s="8">
        <f t="array" ref="O45">_xlfn.IFS(AQ45=0,0,AQ45&gt;0,(LOG(0.01*AC45/10^-AQ45)))</f>
        <v>4.7683458944578581</v>
      </c>
      <c r="P45" s="8">
        <f t="array" ref="P45">_xlfn.IFS(AR45=0,0,AR45&gt;0,(LOG(0.01*AD45/10^-AR45)))</f>
        <v>8.5154278163646246</v>
      </c>
      <c r="Q45" s="8">
        <f t="array" ref="Q45">_xlfn.IFS(AS45=0,0,AS45&gt;0,(LOG(0.01*AE45/10^-AS45)))</f>
        <v>14.471083299722345</v>
      </c>
      <c r="R45" s="8">
        <f t="array" ref="R45">_xlfn.IFS(AT45=0,0,AT45&gt;0,(LOG(0.01*AF45/10^-AT45)))</f>
        <v>30.162714280202799</v>
      </c>
      <c r="S45" s="8">
        <f t="array" ref="S45">_xlfn.IFS(AU45=0,0,AU45&gt;0,(LOG(0.01*AG45/10^-AU45)))</f>
        <v>25.609149247241454</v>
      </c>
      <c r="T45" s="16">
        <f t="shared" si="28"/>
        <v>0</v>
      </c>
      <c r="U45" s="17">
        <f t="shared" si="29"/>
        <v>0</v>
      </c>
      <c r="V45" s="17">
        <f t="shared" si="30"/>
        <v>48.936170212765951</v>
      </c>
      <c r="W45" s="17">
        <f t="shared" si="31"/>
        <v>48.936170212765951</v>
      </c>
      <c r="X45" s="17">
        <f t="shared" si="32"/>
        <v>50.308008213552355</v>
      </c>
      <c r="Y45" s="17">
        <f t="shared" si="33"/>
        <v>52.795031055900623</v>
      </c>
      <c r="Z45" s="17">
        <f t="shared" si="34"/>
        <v>52.795031055900623</v>
      </c>
      <c r="AA45" s="17">
        <f t="shared" si="35"/>
        <v>54.782608695652165</v>
      </c>
      <c r="AB45" s="17">
        <f t="shared" si="36"/>
        <v>11.704312114989733</v>
      </c>
      <c r="AC45" s="17">
        <f t="shared" si="37"/>
        <v>11.704312114989733</v>
      </c>
      <c r="AD45" s="17">
        <f t="shared" si="38"/>
        <v>20.674157303370784</v>
      </c>
      <c r="AE45" s="17">
        <f t="shared" si="39"/>
        <v>29.585798816568047</v>
      </c>
      <c r="AF45" s="17">
        <f t="shared" si="40"/>
        <v>57.904761904761905</v>
      </c>
      <c r="AG45" s="17">
        <f t="shared" si="41"/>
        <v>51.185770750988141</v>
      </c>
      <c r="AJ45" s="17">
        <v>25.3</v>
      </c>
      <c r="AK45" s="17">
        <v>25.3</v>
      </c>
      <c r="AL45" s="17">
        <v>24.5</v>
      </c>
      <c r="AM45" s="17">
        <v>25.5</v>
      </c>
      <c r="AN45" s="17">
        <v>25.5</v>
      </c>
      <c r="AO45" s="17">
        <v>18.899999999999999</v>
      </c>
      <c r="AP45" s="17">
        <v>5.7</v>
      </c>
      <c r="AQ45" s="17">
        <v>5.7</v>
      </c>
      <c r="AR45" s="17">
        <v>9.1999999999999993</v>
      </c>
      <c r="AS45" s="17">
        <v>15</v>
      </c>
      <c r="AT45" s="17">
        <v>30.4</v>
      </c>
      <c r="AU45" s="17">
        <v>25.9</v>
      </c>
      <c r="AX45" s="15">
        <v>4.5199999999999996</v>
      </c>
      <c r="AY45" s="15">
        <v>4.5199999999999996</v>
      </c>
      <c r="AZ45" s="15">
        <v>4.37</v>
      </c>
      <c r="BA45" s="15">
        <v>4.08</v>
      </c>
      <c r="BB45" s="15">
        <v>4.08</v>
      </c>
      <c r="BC45" s="15">
        <v>3.92</v>
      </c>
      <c r="BD45" s="15">
        <v>4.08</v>
      </c>
      <c r="BE45" s="15">
        <v>4.08</v>
      </c>
      <c r="BF45" s="15">
        <v>3.91</v>
      </c>
      <c r="BG45" s="15">
        <v>3.3</v>
      </c>
      <c r="BH45" s="15">
        <v>3.88</v>
      </c>
      <c r="BI45" s="15">
        <v>4.08</v>
      </c>
      <c r="BK45" s="233" t="str">
        <f>IF(VLOOKUP($A45,'I-Ligands'!$A:$G,3,FALSE)="","",VLOOKUP($A45,'I-Ligands'!$A:$G,3,FALSE))</f>
        <v>Propionic acid</v>
      </c>
      <c r="BL45" s="234" t="str">
        <f>IF(VLOOKUP($A45,'I-Ligands'!$A:$G,4,FALSE)="","",VLOOKUP($A45,'I-Ligands'!$A:$G,4,FALSE))</f>
        <v>Propionic Acid</v>
      </c>
      <c r="BM45" s="110">
        <v>3.06</v>
      </c>
      <c r="BN45" s="111">
        <v>1.61</v>
      </c>
      <c r="BO45" s="111">
        <v>2.3199999999999998</v>
      </c>
      <c r="BP45" s="111">
        <v>2.3199999999999998</v>
      </c>
      <c r="BQ45" s="111">
        <v>3.03</v>
      </c>
      <c r="BR45" s="111">
        <v>5</v>
      </c>
      <c r="BS45" s="111">
        <v>5</v>
      </c>
      <c r="BT45" s="111">
        <v>6.16</v>
      </c>
      <c r="BU45" s="111">
        <v>6.03</v>
      </c>
      <c r="BV45" s="111">
        <v>6.03</v>
      </c>
      <c r="BW45" s="111">
        <v>4.5599999999999996</v>
      </c>
      <c r="BX45" s="111">
        <v>1.99</v>
      </c>
      <c r="BY45" s="111">
        <v>2.2599999999999998</v>
      </c>
      <c r="BZ45" s="111">
        <v>4.18</v>
      </c>
      <c r="CA45" s="110">
        <f t="shared" si="42"/>
        <v>0</v>
      </c>
      <c r="CB45" s="111">
        <f t="shared" si="43"/>
        <v>0</v>
      </c>
      <c r="CC45" s="111">
        <f t="shared" si="44"/>
        <v>10.905172413793105</v>
      </c>
      <c r="CD45" s="111">
        <f t="shared" si="45"/>
        <v>10.905172413793105</v>
      </c>
      <c r="CE45" s="111">
        <f t="shared" si="46"/>
        <v>8.0858085808580871</v>
      </c>
      <c r="CF45" s="111">
        <f t="shared" si="47"/>
        <v>5.0999999999999996</v>
      </c>
      <c r="CG45" s="111">
        <f t="shared" si="48"/>
        <v>5.0999999999999996</v>
      </c>
      <c r="CH45" s="111">
        <f t="shared" si="49"/>
        <v>3.0681818181818179</v>
      </c>
      <c r="CI45" s="111">
        <f t="shared" si="50"/>
        <v>0.94527363184079605</v>
      </c>
      <c r="CJ45" s="111">
        <f t="shared" si="51"/>
        <v>0.94527363184079605</v>
      </c>
      <c r="CK45" s="111">
        <f t="shared" si="52"/>
        <v>2.0175438596491229</v>
      </c>
      <c r="CL45" s="111">
        <f t="shared" si="53"/>
        <v>7.5376884422110555</v>
      </c>
      <c r="CM45" s="111">
        <f t="shared" si="54"/>
        <v>13.45132743362832</v>
      </c>
      <c r="CN45" s="111">
        <f t="shared" si="55"/>
        <v>6.196172248803828</v>
      </c>
    </row>
    <row r="46" spans="1:92" x14ac:dyDescent="0.2">
      <c r="A46" s="12" t="s">
        <v>200</v>
      </c>
      <c r="B46" s="13" t="s">
        <v>2111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1831</v>
      </c>
      <c r="E46" s="9" t="str">
        <f>IF(VLOOKUP($A46,'I-Ligands'!$A:$G,7,FALSE)="","",VLOOKUP($A46,'I-Ligands'!$A:$G,7,FALSE))</f>
        <v>Phys</v>
      </c>
      <c r="F46" s="7">
        <f t="array" ref="F46">_xlfn.IFS(AH46=0,0,AH46&gt;0,(LOG(0.01*T46/10^-AH46)))</f>
        <v>21.81075407475246</v>
      </c>
      <c r="G46" s="8">
        <f t="array" ref="G46">_xlfn.IFS(AI46=0,0,AI46&gt;0,(LOG(0.01*U46/10^-AI46)))</f>
        <v>23.445794681390126</v>
      </c>
      <c r="H46" s="8">
        <f t="array" ref="H46">_xlfn.IFS(AJ46=0,0,AJ46&gt;0,(LOG(0.01*V46/10^-AJ46)))</f>
        <v>7.8210079081496247</v>
      </c>
      <c r="I46" s="8">
        <f t="array" ref="I46">_xlfn.IFS(AK46=0,0,AK46&gt;0,(LOG(0.01*W46/10^-AK46)))</f>
        <v>7.8210079081496247</v>
      </c>
      <c r="J46" s="8">
        <f t="array" ref="J46">_xlfn.IFS(AL46=0,0,AL46&gt;0,(LOG(0.01*X46/10^-AL46)))</f>
        <v>3.3559237152715542</v>
      </c>
      <c r="K46" s="8">
        <f t="array" ref="K46">_xlfn.IFS(AM46=0,0,AM46&gt;0,(LOG(0.01*Y46/10^-AM46)))</f>
        <v>12.533324164904254</v>
      </c>
      <c r="L46" s="8">
        <f t="array" ref="L46">_xlfn.IFS(AN46=0,0,AN46&gt;0,(LOG(0.01*Z46/10^-AN46)))</f>
        <v>12.533324164904254</v>
      </c>
      <c r="M46" s="8">
        <f t="array" ref="M46">_xlfn.IFS(AO46=0,0,AO46&gt;0,(LOG(0.01*AA46/10^-AO46)))</f>
        <v>10.711398927596907</v>
      </c>
      <c r="N46" s="8">
        <f t="array" ref="N46">_xlfn.IFS(AP46=0,0,AP46&gt;0,(LOG(0.01*AB46/10^-AP46)))</f>
        <v>6.898961763957848</v>
      </c>
      <c r="O46" s="8">
        <f t="array" ref="O46">_xlfn.IFS(AQ46=0,0,AQ46&gt;0,(LOG(0.01*AC46/10^-AQ46)))</f>
        <v>6.898961763957848</v>
      </c>
      <c r="P46" s="8">
        <f t="array" ref="P46">_xlfn.IFS(AR46=0,0,AR46&gt;0,(LOG(0.01*AD46/10^-AR46)))</f>
        <v>4.8075148446915605</v>
      </c>
      <c r="Q46" s="8">
        <f t="array" ref="Q46">_xlfn.IFS(AS46=0,0,AS46&gt;0,(LOG(0.01*AE46/10^-AS46)))</f>
        <v>12.615565971872515</v>
      </c>
      <c r="R46" s="8">
        <f t="array" ref="R46">_xlfn.IFS(AT46=0,0,AT46&gt;0,(LOG(0.01*AF46/10^-AT46)))</f>
        <v>8.3388820889151383</v>
      </c>
      <c r="S46" s="8">
        <f t="array" ref="S46">_xlfn.IFS(AU46=0,0,AU46&gt;0,(LOG(0.01*AG46/10^-AU46)))</f>
        <v>29.16419681357236</v>
      </c>
      <c r="T46" s="16">
        <f t="shared" si="28"/>
        <v>40.808823529411768</v>
      </c>
      <c r="U46" s="17">
        <f t="shared" si="29"/>
        <v>44.237918215613384</v>
      </c>
      <c r="V46" s="17">
        <f t="shared" si="30"/>
        <v>16.634429400386846</v>
      </c>
      <c r="W46" s="17">
        <f t="shared" si="31"/>
        <v>16.634429400386846</v>
      </c>
      <c r="X46" s="17">
        <f t="shared" si="32"/>
        <v>9.0349075975359341</v>
      </c>
      <c r="Y46" s="17">
        <f t="shared" si="33"/>
        <v>27.122153209109733</v>
      </c>
      <c r="Z46" s="17">
        <f t="shared" si="34"/>
        <v>27.122153209109733</v>
      </c>
      <c r="AA46" s="17">
        <f t="shared" si="35"/>
        <v>32.463768115942031</v>
      </c>
      <c r="AB46" s="17">
        <f t="shared" si="36"/>
        <v>15.811088295687885</v>
      </c>
      <c r="AC46" s="17">
        <f t="shared" si="37"/>
        <v>15.811088295687885</v>
      </c>
      <c r="AD46" s="17">
        <f t="shared" si="38"/>
        <v>12.808988764044944</v>
      </c>
      <c r="AE46" s="17">
        <f t="shared" si="39"/>
        <v>26.03550295857988</v>
      </c>
      <c r="AF46" s="17">
        <f t="shared" si="40"/>
        <v>17.333333333333332</v>
      </c>
      <c r="AG46" s="17">
        <f t="shared" si="41"/>
        <v>58.102766798418969</v>
      </c>
      <c r="AH46" s="16">
        <v>22.2</v>
      </c>
      <c r="AI46" s="17">
        <v>23.8</v>
      </c>
      <c r="AJ46" s="17">
        <v>8.6</v>
      </c>
      <c r="AK46" s="17">
        <v>8.6</v>
      </c>
      <c r="AL46" s="17">
        <v>4.4000000000000004</v>
      </c>
      <c r="AM46" s="17">
        <v>13.1</v>
      </c>
      <c r="AN46" s="17">
        <v>13.1</v>
      </c>
      <c r="AO46" s="17">
        <v>11.2</v>
      </c>
      <c r="AP46" s="17">
        <v>7.7</v>
      </c>
      <c r="AQ46" s="17">
        <v>7.7</v>
      </c>
      <c r="AR46" s="17">
        <v>5.7</v>
      </c>
      <c r="AS46" s="17">
        <v>13.2</v>
      </c>
      <c r="AT46" s="17">
        <v>9.1</v>
      </c>
      <c r="AU46" s="17">
        <v>29.4</v>
      </c>
      <c r="AV46" s="14">
        <v>9.2899999999999991</v>
      </c>
      <c r="AW46" s="15">
        <v>9.24</v>
      </c>
      <c r="AX46" s="15">
        <v>9.64</v>
      </c>
      <c r="AY46" s="15">
        <v>9.64</v>
      </c>
      <c r="AZ46" s="15">
        <v>9.76</v>
      </c>
      <c r="BA46" s="15">
        <v>9.58</v>
      </c>
      <c r="BB46" s="15">
        <v>9.58</v>
      </c>
      <c r="BC46" s="15">
        <v>9.5500000000000007</v>
      </c>
      <c r="BD46" s="15">
        <v>9.86</v>
      </c>
      <c r="BE46" s="15">
        <v>9.86</v>
      </c>
      <c r="BF46" s="15">
        <v>9.61</v>
      </c>
      <c r="BG46" s="15">
        <v>9.5299999999999994</v>
      </c>
      <c r="BH46" s="15">
        <v>9.2899999999999991</v>
      </c>
      <c r="BI46" s="15">
        <v>9.02</v>
      </c>
      <c r="BK46" s="233" t="str">
        <f>IF(VLOOKUP($A46,'I-Ligands'!$A:$G,3,FALSE)="","",VLOOKUP($A46,'I-Ligands'!$A:$G,3,FALSE))</f>
        <v>PAF</v>
      </c>
      <c r="BL46" s="234" t="str">
        <f>IF(VLOOKUP($A46,'I-Ligands'!$A:$G,4,FALSE)="","",VLOOKUP($A46,'I-Ligands'!$A:$G,4,FALSE))</f>
        <v>1-O-hexadecyl-2-acetyl-sn-glycero-3-phosphocholine</v>
      </c>
      <c r="BM46" s="110">
        <v>8.08</v>
      </c>
      <c r="BN46" s="111">
        <v>6.93</v>
      </c>
      <c r="BO46" s="111">
        <v>9.92</v>
      </c>
      <c r="BP46" s="111">
        <v>9.92</v>
      </c>
      <c r="BQ46" s="111">
        <v>8.1999999999999993</v>
      </c>
      <c r="BR46" s="111">
        <v>7.61</v>
      </c>
      <c r="BS46" s="111">
        <v>7.61</v>
      </c>
      <c r="BT46" s="111">
        <v>4.3899999999999997</v>
      </c>
      <c r="BU46" s="111">
        <v>8.0500000000000007</v>
      </c>
      <c r="BV46" s="111">
        <v>8.0500000000000007</v>
      </c>
      <c r="BW46" s="111">
        <v>8.99</v>
      </c>
      <c r="BX46" s="111">
        <v>8.8800000000000008</v>
      </c>
      <c r="BY46" s="111">
        <v>10.57</v>
      </c>
      <c r="BZ46" s="111">
        <v>4.04</v>
      </c>
      <c r="CA46" s="110">
        <f t="shared" si="42"/>
        <v>2.7475247524752473</v>
      </c>
      <c r="CB46" s="111">
        <f t="shared" si="43"/>
        <v>3.4343434343434347</v>
      </c>
      <c r="CC46" s="111">
        <f t="shared" si="44"/>
        <v>0.86693548387096775</v>
      </c>
      <c r="CD46" s="111">
        <f t="shared" si="45"/>
        <v>0.86693548387096775</v>
      </c>
      <c r="CE46" s="111">
        <f t="shared" si="46"/>
        <v>0.53658536585365868</v>
      </c>
      <c r="CF46" s="111">
        <f t="shared" si="47"/>
        <v>1.7214191852825229</v>
      </c>
      <c r="CG46" s="111">
        <f t="shared" si="48"/>
        <v>1.7214191852825229</v>
      </c>
      <c r="CH46" s="111">
        <f t="shared" si="49"/>
        <v>2.5512528473804101</v>
      </c>
      <c r="CI46" s="111">
        <f t="shared" si="50"/>
        <v>0.9565217391304347</v>
      </c>
      <c r="CJ46" s="111">
        <f t="shared" si="51"/>
        <v>0.9565217391304347</v>
      </c>
      <c r="CK46" s="111">
        <f t="shared" si="52"/>
        <v>0.63403781979977758</v>
      </c>
      <c r="CL46" s="111">
        <f t="shared" si="53"/>
        <v>1.4864864864864862</v>
      </c>
      <c r="CM46" s="111">
        <f t="shared" si="54"/>
        <v>0.86092715231788075</v>
      </c>
      <c r="CN46" s="111">
        <f t="shared" si="55"/>
        <v>7.2772277227722766</v>
      </c>
    </row>
    <row r="47" spans="1:92" ht="18" x14ac:dyDescent="0.25">
      <c r="A47" s="12" t="s">
        <v>204</v>
      </c>
      <c r="B47" s="13" t="s">
        <v>2661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1883</v>
      </c>
      <c r="E47" s="9" t="str">
        <f>IF(VLOOKUP($A47,'I-Ligands'!$A:$G,7,FALSE)="","",VLOOKUP($A47,'I-Ligands'!$A:$G,7,FALSE))</f>
        <v>Phys</v>
      </c>
      <c r="F47" s="7">
        <f t="array" ref="F47">_xlfn.IFS(AH47=0,0,AH47&gt;0,(LOG(0.01*T47/10^-AH47)))</f>
        <v>41.78661512326812</v>
      </c>
      <c r="G47" s="8">
        <f t="array" ref="G47">_xlfn.IFS(AI47=0,0,AI47&gt;0,(LOG(0.01*U47/10^-AI47)))</f>
        <v>36.230319107982673</v>
      </c>
      <c r="H47" s="8">
        <f t="array" ref="H47">_xlfn.IFS(AJ47=0,0,AJ47&gt;0,(LOG(0.01*V47/10^-AJ47)))</f>
        <v>0</v>
      </c>
      <c r="I47" s="8">
        <f t="array" ref="I47">_xlfn.IFS(AK47=0,0,AK47&gt;0,(LOG(0.01*W47/10^-AK47)))</f>
        <v>0</v>
      </c>
      <c r="J47" s="8">
        <f t="array" ref="J47">_xlfn.IFS(AL47=0,0,AL47&gt;0,(LOG(0.01*X47/10^-AL47)))</f>
        <v>0</v>
      </c>
      <c r="K47" s="8">
        <f t="array" ref="K47">_xlfn.IFS(AM47=0,0,AM47&gt;0,(LOG(0.01*Y47/10^-AM47)))</f>
        <v>0</v>
      </c>
      <c r="L47" s="8">
        <f t="array" ref="L47">_xlfn.IFS(AN47=0,0,AN47&gt;0,(LOG(0.01*Z47/10^-AN47)))</f>
        <v>0</v>
      </c>
      <c r="M47" s="8">
        <f t="array" ref="M47">_xlfn.IFS(AO47=0,0,AO47&gt;0,(LOG(0.01*AA47/10^-AO47)))</f>
        <v>0</v>
      </c>
      <c r="N47" s="8">
        <f t="array" ref="N47">_xlfn.IFS(AP47=0,0,AP47&gt;0,(LOG(0.01*AB47/10^-AP47)))</f>
        <v>6.4757938989058221</v>
      </c>
      <c r="O47" s="8">
        <f t="array" ref="O47">_xlfn.IFS(AQ47=0,0,AQ47&gt;0,(LOG(0.01*AC47/10^-AQ47)))</f>
        <v>6.4757938989058221</v>
      </c>
      <c r="P47" s="8">
        <f t="array" ref="P47">_xlfn.IFS(AR47=0,0,AR47&gt;0,(LOG(0.01*AD47/10^-AR47)))</f>
        <v>4.4840337488420374</v>
      </c>
      <c r="Q47" s="8">
        <f t="array" ref="Q47">_xlfn.IFS(AS47=0,0,AS47&gt;0,(LOG(0.01*AE47/10^-AS47)))</f>
        <v>0</v>
      </c>
      <c r="R47" s="8">
        <f t="array" ref="R47">_xlfn.IFS(AT47=0,0,AT47&gt;0,(LOG(0.01*AF47/10^-AT47)))</f>
        <v>0</v>
      </c>
      <c r="S47" s="8">
        <f t="array" ref="S47">_xlfn.IFS(AU47=0,0,AU47&gt;0,(LOG(0.01*AG47/10^-AU47)))</f>
        <v>0</v>
      </c>
      <c r="T47" s="16">
        <f t="shared" si="28"/>
        <v>77.02205882352942</v>
      </c>
      <c r="U47" s="17">
        <f t="shared" si="29"/>
        <v>67.657992565055764</v>
      </c>
      <c r="V47" s="17">
        <f t="shared" si="30"/>
        <v>0</v>
      </c>
      <c r="W47" s="17">
        <f t="shared" si="31"/>
        <v>0</v>
      </c>
      <c r="X47" s="17">
        <f t="shared" si="32"/>
        <v>0</v>
      </c>
      <c r="Y47" s="17">
        <f t="shared" si="33"/>
        <v>0</v>
      </c>
      <c r="Z47" s="17">
        <f t="shared" si="34"/>
        <v>0</v>
      </c>
      <c r="AA47" s="17">
        <f t="shared" si="35"/>
        <v>0</v>
      </c>
      <c r="AB47" s="17">
        <f t="shared" si="36"/>
        <v>14.989733059548254</v>
      </c>
      <c r="AC47" s="17">
        <f t="shared" si="37"/>
        <v>14.989733059548254</v>
      </c>
      <c r="AD47" s="17">
        <f t="shared" si="38"/>
        <v>12.134831460674157</v>
      </c>
      <c r="AE47" s="17">
        <f t="shared" si="39"/>
        <v>0</v>
      </c>
      <c r="AF47" s="17">
        <f t="shared" si="40"/>
        <v>0</v>
      </c>
      <c r="AG47" s="17">
        <f t="shared" si="41"/>
        <v>0</v>
      </c>
      <c r="AH47" s="16">
        <v>41.9</v>
      </c>
      <c r="AI47" s="17">
        <v>36.4</v>
      </c>
      <c r="AP47" s="17">
        <v>7.3</v>
      </c>
      <c r="AQ47" s="17">
        <v>7.3</v>
      </c>
      <c r="AR47" s="17">
        <v>5.4</v>
      </c>
      <c r="AV47" s="14">
        <v>7.91</v>
      </c>
      <c r="AW47" s="15">
        <v>7.44</v>
      </c>
      <c r="BD47" s="15">
        <v>7.19</v>
      </c>
      <c r="BE47" s="15">
        <v>7.19</v>
      </c>
      <c r="BF47" s="15">
        <v>7.03</v>
      </c>
      <c r="BK47" s="233" t="str">
        <f>IF(VLOOKUP($A47,'I-Ligands'!$A:$G,3,FALSE)="","",VLOOKUP($A47,'I-Ligands'!$A:$G,3,FALSE))</f>
        <v>Prostaglandin E2</v>
      </c>
      <c r="BL47" s="234" t="str">
        <f>IF(VLOOKUP($A47,'I-Ligands'!$A:$G,4,FALSE)="","",VLOOKUP($A47,'I-Ligands'!$A:$G,4,FALSE))</f>
        <v>Prostaglandin E2</v>
      </c>
      <c r="BM47" s="110">
        <v>4.57</v>
      </c>
      <c r="BN47" s="111">
        <v>4.26</v>
      </c>
      <c r="BO47" s="111">
        <v>4.2699999999999996</v>
      </c>
      <c r="BP47" s="111">
        <v>4.2699999999999996</v>
      </c>
      <c r="BQ47" s="111">
        <v>4.38</v>
      </c>
      <c r="BR47" s="111">
        <v>4.55</v>
      </c>
      <c r="BS47" s="111">
        <v>4.55</v>
      </c>
      <c r="BT47" s="111">
        <v>5.0999999999999996</v>
      </c>
      <c r="BU47" s="111">
        <v>7.29</v>
      </c>
      <c r="BV47" s="111">
        <v>7.29</v>
      </c>
      <c r="BW47" s="111">
        <v>5.62</v>
      </c>
      <c r="BX47" s="111">
        <v>5.61</v>
      </c>
      <c r="BY47" s="111">
        <v>4.4000000000000004</v>
      </c>
      <c r="BZ47" s="111">
        <v>3.63</v>
      </c>
      <c r="CA47" s="110">
        <f t="shared" si="42"/>
        <v>9.1684901531728649</v>
      </c>
      <c r="CB47" s="111">
        <f t="shared" si="43"/>
        <v>8.544600938967136</v>
      </c>
      <c r="CC47" s="111">
        <f t="shared" si="44"/>
        <v>0</v>
      </c>
      <c r="CD47" s="111">
        <f t="shared" si="45"/>
        <v>0</v>
      </c>
      <c r="CE47" s="111">
        <f t="shared" si="46"/>
        <v>0</v>
      </c>
      <c r="CF47" s="111">
        <f t="shared" si="47"/>
        <v>0</v>
      </c>
      <c r="CG47" s="111">
        <f t="shared" si="48"/>
        <v>0</v>
      </c>
      <c r="CH47" s="111">
        <f t="shared" si="49"/>
        <v>0</v>
      </c>
      <c r="CI47" s="111">
        <f t="shared" si="50"/>
        <v>1.0013717421124828</v>
      </c>
      <c r="CJ47" s="111">
        <f t="shared" si="51"/>
        <v>1.0013717421124828</v>
      </c>
      <c r="CK47" s="111">
        <f t="shared" si="52"/>
        <v>0.96085409252669041</v>
      </c>
      <c r="CL47" s="111">
        <f t="shared" si="53"/>
        <v>0</v>
      </c>
      <c r="CM47" s="111">
        <f t="shared" si="54"/>
        <v>0</v>
      </c>
      <c r="CN47" s="111">
        <f t="shared" si="55"/>
        <v>0</v>
      </c>
    </row>
    <row r="48" spans="1:92" ht="18" x14ac:dyDescent="0.25">
      <c r="A48" s="12" t="s">
        <v>163</v>
      </c>
      <c r="B48" s="13" t="s">
        <v>2639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1320</v>
      </c>
      <c r="E48" s="9" t="str">
        <f>IF(VLOOKUP($A48,'I-Ligands'!$A:$G,7,FALSE)="","",VLOOKUP($A48,'I-Ligands'!$A:$G,7,FALSE))</f>
        <v>Phys</v>
      </c>
      <c r="F48" s="7">
        <f t="array" ref="F48">_xlfn.IFS(AH48=0,0,AH48&gt;0,(LOG(0.01*T48/10^-AH48)))</f>
        <v>0</v>
      </c>
      <c r="G48" s="8">
        <f t="array" ref="G48">_xlfn.IFS(AI48=0,0,AI48&gt;0,(LOG(0.01*U48/10^-AI48)))</f>
        <v>0</v>
      </c>
      <c r="H48" s="8">
        <f t="array" ref="H48">_xlfn.IFS(AJ48=0,0,AJ48&gt;0,(LOG(0.01*V48/10^-AJ48)))</f>
        <v>0</v>
      </c>
      <c r="I48" s="8">
        <f t="array" ref="I48">_xlfn.IFS(AK48=0,0,AK48&gt;0,(LOG(0.01*W48/10^-AK48)))</f>
        <v>0</v>
      </c>
      <c r="J48" s="8">
        <f t="array" ref="J48">_xlfn.IFS(AL48=0,0,AL48&gt;0,(LOG(0.01*X48/10^-AL48)))</f>
        <v>0</v>
      </c>
      <c r="K48" s="8">
        <f t="array" ref="K48">_xlfn.IFS(AM48=0,0,AM48&gt;0,(LOG(0.01*Y48/10^-AM48)))</f>
        <v>0</v>
      </c>
      <c r="L48" s="8">
        <f t="array" ref="L48">_xlfn.IFS(AN48=0,0,AN48&gt;0,(LOG(0.01*Z48/10^-AN48)))</f>
        <v>0</v>
      </c>
      <c r="M48" s="8">
        <f t="array" ref="M48">_xlfn.IFS(AO48=0,0,AO48&gt;0,(LOG(0.01*AA48/10^-AO48)))</f>
        <v>0</v>
      </c>
      <c r="N48" s="8">
        <f t="array" ref="N48">_xlfn.IFS(AP48=0,0,AP48&gt;0,(LOG(0.01*AB48/10^-AP48)))</f>
        <v>6.1575690787996225</v>
      </c>
      <c r="O48" s="8">
        <f t="array" ref="O48">_xlfn.IFS(AQ48=0,0,AQ48&gt;0,(LOG(0.01*AC48/10^-AQ48)))</f>
        <v>6.1575690787996225</v>
      </c>
      <c r="P48" s="8">
        <f t="array" ref="P48">_xlfn.IFS(AR48=0,0,AR48&gt;0,(LOG(0.01*AD48/10^-AR48)))</f>
        <v>9.0384117232853125</v>
      </c>
      <c r="Q48" s="8">
        <f t="array" ref="Q48">_xlfn.IFS(AS48=0,0,AS48&gt;0,(LOG(0.01*AE48/10^-AS48)))</f>
        <v>0</v>
      </c>
      <c r="R48" s="8">
        <f t="array" ref="R48">_xlfn.IFS(AT48=0,0,AT48&gt;0,(LOG(0.01*AF48/10^-AT48)))</f>
        <v>0</v>
      </c>
      <c r="S48" s="8">
        <f t="array" ref="S48">_xlfn.IFS(AU48=0,0,AU48&gt;0,(LOG(0.01*AG48/10^-AU48)))</f>
        <v>0</v>
      </c>
      <c r="T48" s="16">
        <f t="shared" si="28"/>
        <v>0</v>
      </c>
      <c r="U48" s="17">
        <f t="shared" si="29"/>
        <v>0</v>
      </c>
      <c r="V48" s="17">
        <f t="shared" si="30"/>
        <v>0</v>
      </c>
      <c r="W48" s="17">
        <f t="shared" si="31"/>
        <v>0</v>
      </c>
      <c r="X48" s="17">
        <f t="shared" si="32"/>
        <v>0</v>
      </c>
      <c r="Y48" s="17">
        <f t="shared" si="33"/>
        <v>0</v>
      </c>
      <c r="Z48" s="17">
        <f t="shared" si="34"/>
        <v>0</v>
      </c>
      <c r="AA48" s="17">
        <f t="shared" si="35"/>
        <v>0</v>
      </c>
      <c r="AB48" s="17">
        <f t="shared" si="36"/>
        <v>14.37371663244353</v>
      </c>
      <c r="AC48" s="17">
        <f t="shared" si="37"/>
        <v>14.37371663244353</v>
      </c>
      <c r="AD48" s="17">
        <f t="shared" si="38"/>
        <v>21.797752808988761</v>
      </c>
      <c r="AE48" s="17">
        <f t="shared" si="39"/>
        <v>0</v>
      </c>
      <c r="AF48" s="17">
        <f t="shared" si="40"/>
        <v>0</v>
      </c>
      <c r="AG48" s="17">
        <f t="shared" si="41"/>
        <v>0</v>
      </c>
      <c r="AP48" s="17">
        <v>7</v>
      </c>
      <c r="AQ48" s="17">
        <v>7</v>
      </c>
      <c r="AR48" s="17">
        <v>9.6999999999999993</v>
      </c>
      <c r="BD48" s="15">
        <v>7.93</v>
      </c>
      <c r="BE48" s="15">
        <v>7.93</v>
      </c>
      <c r="BF48" s="15">
        <v>8.2799999999999994</v>
      </c>
      <c r="BK48" s="233" t="str">
        <f>IF(VLOOKUP($A48,'I-Ligands'!$A:$G,3,FALSE)="","",VLOOKUP($A48,'I-Ligands'!$A:$G,3,FALSE))</f>
        <v>α-MSH</v>
      </c>
      <c r="BL48" s="234" t="str">
        <f>IF(VLOOKUP($A48,'I-Ligands'!$A:$G,4,FALSE)="","",VLOOKUP($A48,'I-Ligands'!$A:$G,4,FALSE))</f>
        <v>Ac-SYSMEHFRWGKPV-NH2</v>
      </c>
      <c r="BM48" s="110">
        <v>3.96</v>
      </c>
      <c r="BN48" s="111">
        <v>3.17</v>
      </c>
      <c r="BO48" s="111">
        <v>6.32</v>
      </c>
      <c r="BP48" s="111">
        <v>6.32</v>
      </c>
      <c r="BQ48" s="111">
        <v>6.45</v>
      </c>
      <c r="BR48" s="111">
        <v>7.49</v>
      </c>
      <c r="BS48" s="111">
        <v>7.49</v>
      </c>
      <c r="BT48" s="111">
        <v>2.42</v>
      </c>
      <c r="BU48" s="111">
        <v>6.91</v>
      </c>
      <c r="BV48" s="111">
        <v>6.91</v>
      </c>
      <c r="BW48" s="111">
        <v>6.35</v>
      </c>
      <c r="BX48" s="111">
        <v>4.6399999999999997</v>
      </c>
      <c r="BY48" s="111">
        <v>5.73</v>
      </c>
      <c r="BZ48" s="111">
        <v>4.46</v>
      </c>
      <c r="CA48" s="110">
        <f t="shared" si="42"/>
        <v>0</v>
      </c>
      <c r="CB48" s="111">
        <f t="shared" si="43"/>
        <v>0</v>
      </c>
      <c r="CC48" s="111">
        <f t="shared" si="44"/>
        <v>0</v>
      </c>
      <c r="CD48" s="111">
        <f t="shared" si="45"/>
        <v>0</v>
      </c>
      <c r="CE48" s="111">
        <f t="shared" si="46"/>
        <v>0</v>
      </c>
      <c r="CF48" s="111">
        <f t="shared" si="47"/>
        <v>0</v>
      </c>
      <c r="CG48" s="111">
        <f t="shared" si="48"/>
        <v>0</v>
      </c>
      <c r="CH48" s="111">
        <f t="shared" si="49"/>
        <v>0</v>
      </c>
      <c r="CI48" s="111">
        <f t="shared" si="50"/>
        <v>1.0130246020260492</v>
      </c>
      <c r="CJ48" s="111">
        <f t="shared" si="51"/>
        <v>1.0130246020260492</v>
      </c>
      <c r="CK48" s="111">
        <f t="shared" si="52"/>
        <v>1.5275590551181102</v>
      </c>
      <c r="CL48" s="111">
        <f t="shared" si="53"/>
        <v>0</v>
      </c>
      <c r="CM48" s="111">
        <f t="shared" si="54"/>
        <v>0</v>
      </c>
      <c r="CN48" s="111">
        <f t="shared" si="55"/>
        <v>0</v>
      </c>
    </row>
    <row r="49" spans="1:94" ht="18" x14ac:dyDescent="0.25">
      <c r="A49" s="12" t="s">
        <v>206</v>
      </c>
      <c r="B49" s="13" t="s">
        <v>2663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1883</v>
      </c>
      <c r="E49" s="9" t="str">
        <f>IF(VLOOKUP($A49,'I-Ligands'!$A:$G,7,FALSE)="","",VLOOKUP($A49,'I-Ligands'!$A:$G,7,FALSE))</f>
        <v>Phys</v>
      </c>
      <c r="F49" s="7">
        <f t="array" ref="F49">_xlfn.IFS(AH49=0,0,AH49&gt;0,(LOG(0.01*T49/10^-AH49)))</f>
        <v>30.755762794136093</v>
      </c>
      <c r="G49" s="8">
        <f t="array" ref="G49">_xlfn.IFS(AI49=0,0,AI49&gt;0,(LOG(0.01*U49/10^-AI49)))</f>
        <v>29.036085344687724</v>
      </c>
      <c r="H49" s="8">
        <f t="array" ref="H49">_xlfn.IFS(AJ49=0,0,AJ49&gt;0,(LOG(0.01*V49/10^-AJ49)))</f>
        <v>28.951892308354477</v>
      </c>
      <c r="I49" s="8">
        <f t="array" ref="I49">_xlfn.IFS(AK49=0,0,AK49&gt;0,(LOG(0.01*W49/10^-AK49)))</f>
        <v>28.951892308354477</v>
      </c>
      <c r="J49" s="8">
        <f t="array" ref="J49">_xlfn.IFS(AL49=0,0,AL49&gt;0,(LOG(0.01*X49/10^-AL49)))</f>
        <v>0</v>
      </c>
      <c r="K49" s="8">
        <f t="array" ref="K49">_xlfn.IFS(AM49=0,0,AM49&gt;0,(LOG(0.01*Y49/10^-AM49)))</f>
        <v>0</v>
      </c>
      <c r="L49" s="8">
        <f t="array" ref="L49">_xlfn.IFS(AN49=0,0,AN49&gt;0,(LOG(0.01*Z49/10^-AN49)))</f>
        <v>0</v>
      </c>
      <c r="M49" s="8">
        <f t="array" ref="M49">_xlfn.IFS(AO49=0,0,AO49&gt;0,(LOG(0.01*AA49/10^-AO49)))</f>
        <v>0</v>
      </c>
      <c r="N49" s="8">
        <f t="array" ref="N49">_xlfn.IFS(AP49=0,0,AP49&gt;0,(LOG(0.01*AB49/10^-AP49)))</f>
        <v>7.9519902914039839</v>
      </c>
      <c r="O49" s="8">
        <f t="array" ref="O49">_xlfn.IFS(AQ49=0,0,AQ49&gt;0,(LOG(0.01*AC49/10^-AQ49)))</f>
        <v>7.9519902914039839</v>
      </c>
      <c r="P49" s="8">
        <f t="array" ref="P49">_xlfn.IFS(AR49=0,0,AR49&gt;0,(LOG(0.01*AD49/10^-AR49)))</f>
        <v>0</v>
      </c>
      <c r="Q49" s="8">
        <f t="array" ref="Q49">_xlfn.IFS(AS49=0,0,AS49&gt;0,(LOG(0.01*AE49/10^-AS49)))</f>
        <v>0</v>
      </c>
      <c r="R49" s="8">
        <f t="array" ref="R49">_xlfn.IFS(AT49=0,0,AT49&gt;0,(LOG(0.01*AF49/10^-AT49)))</f>
        <v>8.0243233687442146</v>
      </c>
      <c r="S49" s="8">
        <f t="array" ref="S49">_xlfn.IFS(AU49=0,0,AU49&gt;0,(LOG(0.01*AG49/10^-AU49)))</f>
        <v>9.8170387822301404</v>
      </c>
      <c r="T49" s="16">
        <f t="shared" si="28"/>
        <v>56.985294117647058</v>
      </c>
      <c r="U49" s="17">
        <f t="shared" si="29"/>
        <v>54.460966542750931</v>
      </c>
      <c r="V49" s="17">
        <f t="shared" si="30"/>
        <v>56.479690522243708</v>
      </c>
      <c r="W49" s="17">
        <f t="shared" si="31"/>
        <v>56.479690522243708</v>
      </c>
      <c r="X49" s="17">
        <f t="shared" si="32"/>
        <v>0</v>
      </c>
      <c r="Y49" s="17">
        <f t="shared" si="33"/>
        <v>0</v>
      </c>
      <c r="Z49" s="17">
        <f t="shared" si="34"/>
        <v>0</v>
      </c>
      <c r="AA49" s="17">
        <f t="shared" si="35"/>
        <v>0</v>
      </c>
      <c r="AB49" s="17">
        <f t="shared" si="36"/>
        <v>17.864476386036959</v>
      </c>
      <c r="AC49" s="17">
        <f t="shared" si="37"/>
        <v>17.864476386036959</v>
      </c>
      <c r="AD49" s="17">
        <f t="shared" si="38"/>
        <v>0</v>
      </c>
      <c r="AE49" s="17">
        <f t="shared" si="39"/>
        <v>0</v>
      </c>
      <c r="AF49" s="17">
        <f t="shared" si="40"/>
        <v>16.761904761904763</v>
      </c>
      <c r="AG49" s="17">
        <f t="shared" si="41"/>
        <v>20.750988142292488</v>
      </c>
      <c r="AH49" s="16">
        <v>31</v>
      </c>
      <c r="AI49" s="17">
        <v>29.3</v>
      </c>
      <c r="AJ49" s="17">
        <v>29.2</v>
      </c>
      <c r="AK49" s="17">
        <v>29.2</v>
      </c>
      <c r="AP49" s="17">
        <v>8.6999999999999993</v>
      </c>
      <c r="AQ49" s="17">
        <v>8.6999999999999993</v>
      </c>
      <c r="AT49" s="17">
        <v>8.8000000000000007</v>
      </c>
      <c r="AU49" s="17">
        <v>10.5</v>
      </c>
      <c r="AV49" s="14">
        <v>9.18</v>
      </c>
      <c r="AW49" s="15">
        <v>9.1</v>
      </c>
      <c r="AX49" s="15">
        <v>8.89</v>
      </c>
      <c r="AY49" s="15">
        <v>8.89</v>
      </c>
      <c r="BD49" s="15">
        <v>7.88</v>
      </c>
      <c r="BE49" s="15">
        <v>7.88</v>
      </c>
      <c r="BH49" s="15">
        <v>7.62</v>
      </c>
      <c r="BI49" s="15">
        <v>7.77</v>
      </c>
      <c r="BK49" s="233" t="str">
        <f>IF(VLOOKUP($A49,'I-Ligands'!$A:$G,3,FALSE)="","",VLOOKUP($A49,'I-Ligands'!$A:$G,3,FALSE))</f>
        <v>Prostaglandin E2</v>
      </c>
      <c r="BL49" s="234" t="str">
        <f>IF(VLOOKUP($A49,'I-Ligands'!$A:$G,4,FALSE)="","",VLOOKUP($A49,'I-Ligands'!$A:$G,4,FALSE))</f>
        <v>Prostaglandin E2</v>
      </c>
      <c r="BM49" s="110">
        <v>8.93</v>
      </c>
      <c r="BN49" s="111">
        <v>8.48</v>
      </c>
      <c r="BO49" s="111">
        <v>7.01</v>
      </c>
      <c r="BP49" s="111">
        <v>7.01</v>
      </c>
      <c r="BQ49" s="111">
        <v>7.83</v>
      </c>
      <c r="BR49" s="111">
        <v>7.47</v>
      </c>
      <c r="BS49" s="111">
        <v>7.47</v>
      </c>
      <c r="BT49" s="111">
        <v>7.38</v>
      </c>
      <c r="BU49" s="111">
        <v>7.87</v>
      </c>
      <c r="BV49" s="111">
        <v>7.87</v>
      </c>
      <c r="BW49" s="111">
        <v>8.3800000000000008</v>
      </c>
      <c r="BX49" s="111">
        <v>7.02</v>
      </c>
      <c r="BY49" s="111">
        <v>9.0299999999999994</v>
      </c>
      <c r="BZ49" s="111">
        <v>9.0299999999999994</v>
      </c>
      <c r="CA49" s="110">
        <f t="shared" si="42"/>
        <v>3.4714445688689812</v>
      </c>
      <c r="CB49" s="111">
        <f t="shared" si="43"/>
        <v>3.4551886792452828</v>
      </c>
      <c r="CC49" s="111">
        <f t="shared" si="44"/>
        <v>4.1654778887303854</v>
      </c>
      <c r="CD49" s="111">
        <f t="shared" si="45"/>
        <v>4.1654778887303854</v>
      </c>
      <c r="CE49" s="111">
        <f t="shared" si="46"/>
        <v>0</v>
      </c>
      <c r="CF49" s="111">
        <f t="shared" si="47"/>
        <v>0</v>
      </c>
      <c r="CG49" s="111">
        <f t="shared" si="48"/>
        <v>0</v>
      </c>
      <c r="CH49" s="111">
        <f t="shared" si="49"/>
        <v>0</v>
      </c>
      <c r="CI49" s="111">
        <f t="shared" si="50"/>
        <v>1.1054637865311308</v>
      </c>
      <c r="CJ49" s="111">
        <f t="shared" si="51"/>
        <v>1.1054637865311308</v>
      </c>
      <c r="CK49" s="111">
        <f t="shared" si="52"/>
        <v>0</v>
      </c>
      <c r="CL49" s="111">
        <f t="shared" si="53"/>
        <v>0</v>
      </c>
      <c r="CM49" s="111">
        <f t="shared" si="54"/>
        <v>0.97452934662237001</v>
      </c>
      <c r="CN49" s="111">
        <f t="shared" si="55"/>
        <v>1.1627906976744187</v>
      </c>
    </row>
    <row r="50" spans="1:94" ht="18" x14ac:dyDescent="0.25">
      <c r="A50" s="12" t="s">
        <v>41</v>
      </c>
      <c r="B50" s="13" t="s">
        <v>2599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536</v>
      </c>
      <c r="E50" s="9" t="str">
        <f>IF(VLOOKUP($A50,'I-Ligands'!$A:$G,7,FALSE)="","",VLOOKUP($A50,'I-Ligands'!$A:$G,7,FALSE))</f>
        <v>Surr</v>
      </c>
      <c r="F50" s="7">
        <f t="array" ref="F50">_xlfn.IFS(AH50=0,0,AH50&gt;0,(LOG(0.01*T50/10^-AH50)))</f>
        <v>17.826852190032252</v>
      </c>
      <c r="G50" s="8">
        <f t="array" ref="G50">_xlfn.IFS(AI50=0,0,AI50&gt;0,(LOG(0.01*U50/10^-AI50)))</f>
        <v>14.136535059081787</v>
      </c>
      <c r="H50" s="8">
        <f t="array" ref="H50">_xlfn.IFS(AJ50=0,0,AJ50&gt;0,(LOG(0.01*V50/10^-AJ50)))</f>
        <v>0</v>
      </c>
      <c r="I50" s="8">
        <f t="array" ref="I50">_xlfn.IFS(AK50=0,0,AK50&gt;0,(LOG(0.01*W50/10^-AK50)))</f>
        <v>0</v>
      </c>
      <c r="J50" s="8">
        <f t="array" ref="J50">_xlfn.IFS(AL50=0,0,AL50&gt;0,(LOG(0.01*X50/10^-AL50)))</f>
        <v>0</v>
      </c>
      <c r="K50" s="8">
        <f t="array" ref="K50">_xlfn.IFS(AM50=0,0,AM50&gt;0,(LOG(0.01*Y50/10^-AM50)))</f>
        <v>0</v>
      </c>
      <c r="L50" s="8">
        <f t="array" ref="L50">_xlfn.IFS(AN50=0,0,AN50&gt;0,(LOG(0.01*Z50/10^-AN50)))</f>
        <v>0</v>
      </c>
      <c r="M50" s="8">
        <f t="array" ref="M50">_xlfn.IFS(AO50=0,0,AO50&gt;0,(LOG(0.01*AA50/10^-AO50)))</f>
        <v>0</v>
      </c>
      <c r="N50" s="8">
        <f t="array" ref="N50">_xlfn.IFS(AP50=0,0,AP50&gt;0,(LOG(0.01*AB50/10^-AP50)))</f>
        <v>8.5809539873393028</v>
      </c>
      <c r="O50" s="8">
        <f t="array" ref="O50">_xlfn.IFS(AQ50=0,0,AQ50&gt;0,(LOG(0.01*AC50/10^-AQ50)))</f>
        <v>8.5809539873393028</v>
      </c>
      <c r="P50" s="8">
        <f t="array" ref="P50">_xlfn.IFS(AR50=0,0,AR50&gt;0,(LOG(0.01*AD50/10^-AR50)))</f>
        <v>14.527731248074749</v>
      </c>
      <c r="Q50" s="8">
        <f t="array" ref="Q50">_xlfn.IFS(AS50=0,0,AS50&gt;0,(LOG(0.01*AE50/10^-AS50)))</f>
        <v>0</v>
      </c>
      <c r="R50" s="8">
        <f t="array" ref="R50">_xlfn.IFS(AT50=0,0,AT50&gt;0,(LOG(0.01*AF50/10^-AT50)))</f>
        <v>0</v>
      </c>
      <c r="S50" s="8">
        <f t="array" ref="S50">_xlfn.IFS(AU50=0,0,AU50&gt;0,(LOG(0.01*AG50/10^-AU50)))</f>
        <v>0</v>
      </c>
      <c r="T50" s="16">
        <f t="shared" si="28"/>
        <v>33.639705882352942</v>
      </c>
      <c r="U50" s="17">
        <f t="shared" si="29"/>
        <v>27.323420074349443</v>
      </c>
      <c r="V50" s="17">
        <f t="shared" si="30"/>
        <v>0</v>
      </c>
      <c r="W50" s="17">
        <f t="shared" si="31"/>
        <v>0</v>
      </c>
      <c r="X50" s="17">
        <f t="shared" si="32"/>
        <v>0</v>
      </c>
      <c r="Y50" s="17">
        <f t="shared" si="33"/>
        <v>0</v>
      </c>
      <c r="Z50" s="17">
        <f t="shared" si="34"/>
        <v>0</v>
      </c>
      <c r="AA50" s="17">
        <f t="shared" si="35"/>
        <v>0</v>
      </c>
      <c r="AB50" s="17">
        <f t="shared" si="36"/>
        <v>19.096509240246409</v>
      </c>
      <c r="AC50" s="17">
        <f t="shared" si="37"/>
        <v>19.096509240246409</v>
      </c>
      <c r="AD50" s="17">
        <f t="shared" si="38"/>
        <v>33.707865168539328</v>
      </c>
      <c r="AE50" s="17">
        <f t="shared" si="39"/>
        <v>0</v>
      </c>
      <c r="AF50" s="17">
        <f t="shared" si="40"/>
        <v>0</v>
      </c>
      <c r="AG50" s="17">
        <f t="shared" si="41"/>
        <v>0</v>
      </c>
      <c r="AH50" s="16">
        <v>18.3</v>
      </c>
      <c r="AI50" s="17">
        <v>14.7</v>
      </c>
      <c r="AP50" s="17">
        <v>9.3000000000000007</v>
      </c>
      <c r="AQ50" s="17">
        <v>9.3000000000000007</v>
      </c>
      <c r="AR50" s="17">
        <v>15</v>
      </c>
      <c r="AV50" s="14">
        <v>7.41</v>
      </c>
      <c r="AW50" s="15">
        <v>7.3</v>
      </c>
      <c r="BD50" s="15">
        <v>7.14</v>
      </c>
      <c r="BE50" s="15">
        <v>7.14</v>
      </c>
      <c r="BF50" s="15">
        <v>7.53</v>
      </c>
      <c r="BK50" s="233" t="str">
        <f>IF(VLOOKUP($A50,'I-Ligands'!$A:$G,3,FALSE)="","",VLOOKUP($A50,'I-Ligands'!$A:$G,3,FALSE))</f>
        <v>Isoproterenol</v>
      </c>
      <c r="BL50" s="234" t="str">
        <f>IF(VLOOKUP($A50,'I-Ligands'!$A:$G,4,FALSE)="","",VLOOKUP($A50,'I-Ligands'!$A:$G,4,FALSE))</f>
        <v>(−)-Isoproterenol hydrochloride</v>
      </c>
      <c r="BM50" s="110">
        <v>3.56</v>
      </c>
      <c r="BN50" s="111">
        <v>1.91</v>
      </c>
      <c r="BO50" s="111">
        <v>4.5199999999999996</v>
      </c>
      <c r="BP50" s="111">
        <v>4.5199999999999996</v>
      </c>
      <c r="BQ50" s="111">
        <v>4.78</v>
      </c>
      <c r="BR50" s="111">
        <v>3.8</v>
      </c>
      <c r="BS50" s="111">
        <v>3.8</v>
      </c>
      <c r="BT50" s="111">
        <v>3.39</v>
      </c>
      <c r="BU50" s="111">
        <v>7.54</v>
      </c>
      <c r="BV50" s="111">
        <v>7.54</v>
      </c>
      <c r="BW50" s="111">
        <v>6.78</v>
      </c>
      <c r="BX50" s="111">
        <v>3.27</v>
      </c>
      <c r="BY50" s="111">
        <v>2.5099999999999998</v>
      </c>
      <c r="BZ50" s="111">
        <v>2.73</v>
      </c>
      <c r="CA50" s="110">
        <f t="shared" si="42"/>
        <v>5.1404494382022472</v>
      </c>
      <c r="CB50" s="111">
        <f t="shared" si="43"/>
        <v>7.6963350785340312</v>
      </c>
      <c r="CC50" s="111">
        <f t="shared" si="44"/>
        <v>0</v>
      </c>
      <c r="CD50" s="111">
        <f t="shared" si="45"/>
        <v>0</v>
      </c>
      <c r="CE50" s="111">
        <f t="shared" si="46"/>
        <v>0</v>
      </c>
      <c r="CF50" s="111">
        <f t="shared" si="47"/>
        <v>0</v>
      </c>
      <c r="CG50" s="111">
        <f t="shared" si="48"/>
        <v>0</v>
      </c>
      <c r="CH50" s="111">
        <f t="shared" si="49"/>
        <v>0</v>
      </c>
      <c r="CI50" s="111">
        <f t="shared" si="50"/>
        <v>1.23342175066313</v>
      </c>
      <c r="CJ50" s="111">
        <f t="shared" si="51"/>
        <v>1.23342175066313</v>
      </c>
      <c r="CK50" s="111">
        <f t="shared" si="52"/>
        <v>2.2123893805309733</v>
      </c>
      <c r="CL50" s="111">
        <f t="shared" si="53"/>
        <v>0</v>
      </c>
      <c r="CM50" s="111">
        <f t="shared" si="54"/>
        <v>0</v>
      </c>
      <c r="CN50" s="111">
        <f t="shared" si="55"/>
        <v>0</v>
      </c>
    </row>
    <row r="51" spans="1:94" ht="18" x14ac:dyDescent="0.25">
      <c r="A51" s="12" t="s">
        <v>52</v>
      </c>
      <c r="B51" s="13" t="s">
        <v>2602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649</v>
      </c>
      <c r="E51" s="9" t="str">
        <f>IF(VLOOKUP($A51,'I-Ligands'!$A:$G,7,FALSE)="","",VLOOKUP($A51,'I-Ligands'!$A:$G,7,FALSE))</f>
        <v>Phys</v>
      </c>
      <c r="F51" s="7">
        <f t="array" ref="F51">_xlfn.IFS(AH51=0,0,AH51&gt;0,(LOG(0.01*T51/10^-AH51)))</f>
        <v>19.974031267727721</v>
      </c>
      <c r="G51" s="8">
        <f t="array" ref="G51">_xlfn.IFS(AI51=0,0,AI51&gt;0,(LOG(0.01*U51/10^-AI51)))</f>
        <v>19.876713762246826</v>
      </c>
      <c r="H51" s="8">
        <f t="array" ref="H51">_xlfn.IFS(AJ51=0,0,AJ51&gt;0,(LOG(0.01*V51/10^-AJ51)))</f>
        <v>19.485362533315765</v>
      </c>
      <c r="I51" s="8">
        <f t="array" ref="I51">_xlfn.IFS(AK51=0,0,AK51&gt;0,(LOG(0.01*W51/10^-AK51)))</f>
        <v>19.485362533315765</v>
      </c>
      <c r="J51" s="8">
        <f t="array" ref="J51">_xlfn.IFS(AL51=0,0,AL51&gt;0,(LOG(0.01*X51/10^-AL51)))</f>
        <v>13.149191605941773</v>
      </c>
      <c r="K51" s="8">
        <f t="array" ref="K51">_xlfn.IFS(AM51=0,0,AM51&gt;0,(LOG(0.01*Y51/10^-AM51)))</f>
        <v>22.881540854139391</v>
      </c>
      <c r="L51" s="8">
        <f t="array" ref="L51">_xlfn.IFS(AN51=0,0,AN51&gt;0,(LOG(0.01*Z51/10^-AN51)))</f>
        <v>22.881540854139391</v>
      </c>
      <c r="M51" s="8">
        <f t="array" ref="M51">_xlfn.IFS(AO51=0,0,AO51&gt;0,(LOG(0.01*AA51/10^-AO51)))</f>
        <v>10.295604660413677</v>
      </c>
      <c r="N51" s="8">
        <f t="array" ref="N51">_xlfn.IFS(AP51=0,0,AP51&gt;0,(LOG(0.01*AB51/10^-AP51)))</f>
        <v>7.5315491311614409</v>
      </c>
      <c r="O51" s="8">
        <f t="array" ref="O51">_xlfn.IFS(AQ51=0,0,AQ51&gt;0,(LOG(0.01*AC51/10^-AQ51)))</f>
        <v>7.5315491311614409</v>
      </c>
      <c r="P51" s="8">
        <f t="array" ref="P51">_xlfn.IFS(AR51=0,0,AR51&gt;0,(LOG(0.01*AD51/10^-AR51)))</f>
        <v>7.2547299760110118</v>
      </c>
      <c r="Q51" s="8">
        <f t="array" ref="Q51">_xlfn.IFS(AS51=0,0,AS51&gt;0,(LOG(0.01*AE51/10^-AS51)))</f>
        <v>19.391657230928196</v>
      </c>
      <c r="R51" s="8">
        <f t="array" ref="R51">_xlfn.IFS(AT51=0,0,AT51&gt;0,(LOG(0.01*AF51/10^-AT51)))</f>
        <v>19.274306922755638</v>
      </c>
      <c r="S51" s="8">
        <f t="array" ref="S51">_xlfn.IFS(AU51=0,0,AU51&gt;0,(LOG(0.01*AG51/10^-AU51)))</f>
        <v>21.332309217008731</v>
      </c>
      <c r="T51" s="16">
        <f t="shared" si="28"/>
        <v>37.5</v>
      </c>
      <c r="U51" s="17">
        <f t="shared" si="29"/>
        <v>37.732342007434944</v>
      </c>
      <c r="V51" s="17">
        <f t="shared" si="30"/>
        <v>38.491295938104443</v>
      </c>
      <c r="W51" s="17">
        <f t="shared" si="31"/>
        <v>38.491295938104443</v>
      </c>
      <c r="X51" s="17">
        <f t="shared" si="32"/>
        <v>28.131416837782339</v>
      </c>
      <c r="Y51" s="17">
        <f t="shared" si="33"/>
        <v>48.033126293995863</v>
      </c>
      <c r="Z51" s="17">
        <f t="shared" si="34"/>
        <v>48.033126293995863</v>
      </c>
      <c r="AA51" s="17">
        <f t="shared" si="35"/>
        <v>31.304347826086957</v>
      </c>
      <c r="AB51" s="17">
        <f t="shared" si="36"/>
        <v>17.043121149897331</v>
      </c>
      <c r="AC51" s="17">
        <f t="shared" si="37"/>
        <v>17.043121149897331</v>
      </c>
      <c r="AD51" s="17">
        <f t="shared" si="38"/>
        <v>17.977528089887642</v>
      </c>
      <c r="AE51" s="17">
        <f t="shared" si="39"/>
        <v>39.053254437869818</v>
      </c>
      <c r="AF51" s="17">
        <f t="shared" si="40"/>
        <v>37.523809523809526</v>
      </c>
      <c r="AG51" s="17">
        <f t="shared" si="41"/>
        <v>42.885375494071148</v>
      </c>
      <c r="AH51" s="16">
        <v>20.399999999999999</v>
      </c>
      <c r="AI51" s="17">
        <v>20.3</v>
      </c>
      <c r="AJ51" s="17">
        <v>19.899999999999999</v>
      </c>
      <c r="AK51" s="17">
        <v>19.899999999999999</v>
      </c>
      <c r="AL51" s="17">
        <v>13.7</v>
      </c>
      <c r="AM51" s="17">
        <v>23.2</v>
      </c>
      <c r="AN51" s="17">
        <v>23.2</v>
      </c>
      <c r="AO51" s="17">
        <v>10.8</v>
      </c>
      <c r="AP51" s="17">
        <v>8.3000000000000007</v>
      </c>
      <c r="AQ51" s="17">
        <v>8.3000000000000007</v>
      </c>
      <c r="AR51" s="17">
        <v>8</v>
      </c>
      <c r="AS51" s="17">
        <v>19.8</v>
      </c>
      <c r="AT51" s="17">
        <v>19.7</v>
      </c>
      <c r="AU51" s="17">
        <v>21.7</v>
      </c>
      <c r="AV51" s="14">
        <v>7.79</v>
      </c>
      <c r="AW51" s="15">
        <v>7.68</v>
      </c>
      <c r="AX51" s="15">
        <v>8.26</v>
      </c>
      <c r="AY51" s="15">
        <v>8.26</v>
      </c>
      <c r="AZ51" s="15">
        <v>8.3800000000000008</v>
      </c>
      <c r="BA51" s="15">
        <v>8.1199999999999992</v>
      </c>
      <c r="BB51" s="15">
        <v>8.1199999999999992</v>
      </c>
      <c r="BC51" s="15">
        <v>7.45</v>
      </c>
      <c r="BD51" s="15">
        <v>8.6300000000000008</v>
      </c>
      <c r="BE51" s="15">
        <v>8.6300000000000008</v>
      </c>
      <c r="BF51" s="15">
        <v>8.52</v>
      </c>
      <c r="BG51" s="15">
        <v>8.18</v>
      </c>
      <c r="BH51" s="15">
        <v>7.73</v>
      </c>
      <c r="BI51" s="15">
        <v>8</v>
      </c>
      <c r="BK51" s="233" t="str">
        <f>IF(VLOOKUP($A51,'I-Ligands'!$A:$G,3,FALSE)="","",VLOOKUP($A51,'I-Ligands'!$A:$G,3,FALSE))</f>
        <v>Bradykinin</v>
      </c>
      <c r="BL51" s="234" t="str">
        <f>IF(VLOOKUP($A51,'I-Ligands'!$A:$G,4,FALSE)="","",VLOOKUP($A51,'I-Ligands'!$A:$G,4,FALSE))</f>
        <v>RPPGFSPFR</v>
      </c>
      <c r="BM51" s="110">
        <v>6.91</v>
      </c>
      <c r="BN51" s="111">
        <v>5.52</v>
      </c>
      <c r="BO51" s="111">
        <v>7.12</v>
      </c>
      <c r="BP51" s="111">
        <v>7.12</v>
      </c>
      <c r="BQ51" s="111">
        <v>8.44</v>
      </c>
      <c r="BR51" s="111">
        <v>7.32</v>
      </c>
      <c r="BS51" s="111">
        <v>7.32</v>
      </c>
      <c r="BT51" s="111">
        <v>2.91</v>
      </c>
      <c r="BU51" s="111">
        <v>6.59</v>
      </c>
      <c r="BV51" s="111">
        <v>6.59</v>
      </c>
      <c r="BW51" s="111">
        <v>4.91</v>
      </c>
      <c r="BX51" s="111">
        <v>4.3</v>
      </c>
      <c r="BY51" s="111">
        <v>5.52</v>
      </c>
      <c r="BZ51" s="111">
        <v>7.15</v>
      </c>
      <c r="CA51" s="110">
        <f t="shared" si="42"/>
        <v>2.9522431259044861</v>
      </c>
      <c r="CB51" s="111">
        <f t="shared" si="43"/>
        <v>3.6775362318840585</v>
      </c>
      <c r="CC51" s="111">
        <f t="shared" si="44"/>
        <v>2.7949438202247188</v>
      </c>
      <c r="CD51" s="111">
        <f t="shared" si="45"/>
        <v>2.7949438202247188</v>
      </c>
      <c r="CE51" s="111">
        <f t="shared" si="46"/>
        <v>1.6232227488151658</v>
      </c>
      <c r="CF51" s="111">
        <f t="shared" si="47"/>
        <v>3.1693989071038251</v>
      </c>
      <c r="CG51" s="111">
        <f t="shared" si="48"/>
        <v>3.1693989071038251</v>
      </c>
      <c r="CH51" s="111">
        <f t="shared" si="49"/>
        <v>3.7113402061855671</v>
      </c>
      <c r="CI51" s="111">
        <f t="shared" si="50"/>
        <v>1.2594840667678302</v>
      </c>
      <c r="CJ51" s="111">
        <f t="shared" si="51"/>
        <v>1.2594840667678302</v>
      </c>
      <c r="CK51" s="111">
        <f t="shared" si="52"/>
        <v>1.6293279022403258</v>
      </c>
      <c r="CL51" s="111">
        <f t="shared" si="53"/>
        <v>4.6046511627906979</v>
      </c>
      <c r="CM51" s="111">
        <f t="shared" si="54"/>
        <v>3.568840579710145</v>
      </c>
      <c r="CN51" s="111">
        <f t="shared" si="55"/>
        <v>3.0349650349650346</v>
      </c>
    </row>
    <row r="52" spans="1:94" x14ac:dyDescent="0.2">
      <c r="A52" s="12" t="s">
        <v>117</v>
      </c>
      <c r="B52" s="13" t="s">
        <v>2558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1055</v>
      </c>
      <c r="E52" s="9" t="str">
        <f>IF(VLOOKUP($A52,'I-Ligands'!$A:$G,7,FALSE)="","",VLOOKUP($A52,'I-Ligands'!$A:$G,7,FALSE))</f>
        <v>Phys</v>
      </c>
      <c r="F52" s="7">
        <f t="array" ref="F52">_xlfn.IFS(AH52=0,0,AH52&gt;0,(LOG(0.01*T52/10^-AH52)))</f>
        <v>26.492535894330612</v>
      </c>
      <c r="G52" s="8">
        <f t="array" ref="G52">_xlfn.IFS(AI52=0,0,AI52&gt;0,(LOG(0.01*U52/10^-AI52)))</f>
        <v>26.903786628367811</v>
      </c>
      <c r="H52" s="8">
        <f t="array" ref="H52">_xlfn.IFS(AJ52=0,0,AJ52&gt;0,(LOG(0.01*V52/10^-AJ52)))</f>
        <v>4.6346974839122579</v>
      </c>
      <c r="I52" s="8">
        <f t="array" ref="I52">_xlfn.IFS(AK52=0,0,AK52&gt;0,(LOG(0.01*W52/10^-AK52)))</f>
        <v>4.6346974839122579</v>
      </c>
      <c r="J52" s="8">
        <f t="array" ref="J52">_xlfn.IFS(AL52=0,0,AL52&gt;0,(LOG(0.01*X52/10^-AL52)))</f>
        <v>0</v>
      </c>
      <c r="K52" s="8">
        <f t="array" ref="K52">_xlfn.IFS(AM52=0,0,AM52&gt;0,(LOG(0.01*Y52/10^-AM52)))</f>
        <v>15.72556788379112</v>
      </c>
      <c r="L52" s="8">
        <f t="array" ref="L52">_xlfn.IFS(AN52=0,0,AN52&gt;0,(LOG(0.01*Z52/10^-AN52)))</f>
        <v>15.72556788379112</v>
      </c>
      <c r="M52" s="8">
        <f t="array" ref="M52">_xlfn.IFS(AO52=0,0,AO52&gt;0,(LOG(0.01*AA52/10^-AO52)))</f>
        <v>8.5212222972478209</v>
      </c>
      <c r="N52" s="8">
        <f t="array" ref="N52">_xlfn.IFS(AP52=0,0,AP52&gt;0,(LOG(0.01*AB52/10^-AP52)))</f>
        <v>10.35386372394359</v>
      </c>
      <c r="O52" s="8">
        <f t="array" ref="O52">_xlfn.IFS(AQ52=0,0,AQ52&gt;0,(LOG(0.01*AC52/10^-AQ52)))</f>
        <v>10.35386372394359</v>
      </c>
      <c r="P52" s="8">
        <f t="array" ref="P52">_xlfn.IFS(AR52=0,0,AR52&gt;0,(LOG(0.01*AD52/10^-AR52)))</f>
        <v>0</v>
      </c>
      <c r="Q52" s="8">
        <f t="array" ref="Q52">_xlfn.IFS(AS52=0,0,AS52&gt;0,(LOG(0.01*AE52/10^-AS52)))</f>
        <v>8.7727156459555129</v>
      </c>
      <c r="R52" s="8">
        <f t="array" ref="R52">_xlfn.IFS(AT52=0,0,AT52&gt;0,(LOG(0.01*AF52/10^-AT52)))</f>
        <v>12.08364441755</v>
      </c>
      <c r="S52" s="8">
        <f t="array" ref="S52">_xlfn.IFS(AU52=0,0,AU52&gt;0,(LOG(0.01*AG52/10^-AU52)))</f>
        <v>7.0934765744506434</v>
      </c>
      <c r="T52" s="16">
        <f t="shared" si="28"/>
        <v>49.264705882352942</v>
      </c>
      <c r="U52" s="17">
        <f t="shared" si="29"/>
        <v>50.557620817843869</v>
      </c>
      <c r="V52" s="17">
        <f t="shared" si="30"/>
        <v>10.831721470019342</v>
      </c>
      <c r="W52" s="17">
        <f t="shared" si="31"/>
        <v>10.831721470019342</v>
      </c>
      <c r="X52" s="17">
        <f t="shared" si="32"/>
        <v>0</v>
      </c>
      <c r="Y52" s="17">
        <f t="shared" si="33"/>
        <v>33.540372670807457</v>
      </c>
      <c r="Z52" s="17">
        <f t="shared" si="34"/>
        <v>33.540372670807457</v>
      </c>
      <c r="AA52" s="17">
        <f t="shared" si="35"/>
        <v>26.376811594202898</v>
      </c>
      <c r="AB52" s="17">
        <f t="shared" si="36"/>
        <v>22.587268993839835</v>
      </c>
      <c r="AC52" s="17">
        <f t="shared" si="37"/>
        <v>22.587268993839835</v>
      </c>
      <c r="AD52" s="17">
        <f t="shared" si="38"/>
        <v>0</v>
      </c>
      <c r="AE52" s="17">
        <f t="shared" si="39"/>
        <v>18.737672583826431</v>
      </c>
      <c r="AF52" s="17">
        <f t="shared" si="40"/>
        <v>24.19047619047619</v>
      </c>
      <c r="AG52" s="17">
        <f t="shared" si="41"/>
        <v>15.612648221343873</v>
      </c>
      <c r="AH52" s="16">
        <v>26.8</v>
      </c>
      <c r="AI52" s="17">
        <v>27.2</v>
      </c>
      <c r="AJ52" s="17">
        <v>5.6</v>
      </c>
      <c r="AK52" s="17">
        <v>5.6</v>
      </c>
      <c r="AM52" s="17">
        <v>16.2</v>
      </c>
      <c r="AN52" s="17">
        <v>16.2</v>
      </c>
      <c r="AO52" s="17">
        <v>9.1</v>
      </c>
      <c r="AP52" s="17">
        <v>11</v>
      </c>
      <c r="AQ52" s="17">
        <v>11</v>
      </c>
      <c r="AS52" s="17">
        <v>9.5</v>
      </c>
      <c r="AT52" s="17">
        <v>12.7</v>
      </c>
      <c r="AU52" s="17">
        <v>7.9</v>
      </c>
      <c r="AV52" s="14">
        <v>4.87</v>
      </c>
      <c r="AW52" s="15">
        <v>4.88</v>
      </c>
      <c r="AX52" s="15">
        <v>5.48</v>
      </c>
      <c r="AY52" s="15">
        <v>5.48</v>
      </c>
      <c r="BA52" s="15">
        <v>5.09</v>
      </c>
      <c r="BB52" s="15">
        <v>5.09</v>
      </c>
      <c r="BC52" s="15">
        <v>4.66</v>
      </c>
      <c r="BD52" s="15">
        <v>5.61</v>
      </c>
      <c r="BE52" s="15">
        <v>5.61</v>
      </c>
      <c r="BG52" s="15">
        <v>4.49</v>
      </c>
      <c r="BH52" s="15">
        <v>4.66</v>
      </c>
      <c r="BI52" s="15">
        <v>4.6500000000000004</v>
      </c>
      <c r="BK52" s="233" t="str">
        <f>IF(VLOOKUP($A52,'I-Ligands'!$A:$G,3,FALSE)="","",VLOOKUP($A52,'I-Ligands'!$A:$G,3,FALSE))</f>
        <v>Palmitic acid</v>
      </c>
      <c r="BL52" s="234" t="str">
        <f>IF(VLOOKUP($A52,'I-Ligands'!$A:$G,4,FALSE)="","",VLOOKUP($A52,'I-Ligands'!$A:$G,4,FALSE))</f>
        <v>Palmitic acid</v>
      </c>
      <c r="BM52" s="110">
        <v>2.27</v>
      </c>
      <c r="BN52" s="111">
        <v>2.2799999999999998</v>
      </c>
      <c r="BO52" s="111">
        <v>4.62</v>
      </c>
      <c r="BP52" s="111">
        <v>4.62</v>
      </c>
      <c r="BQ52" s="111">
        <v>5.22</v>
      </c>
      <c r="BR52" s="111">
        <v>2.5299999999999998</v>
      </c>
      <c r="BS52" s="111">
        <v>2.5299999999999998</v>
      </c>
      <c r="BT52" s="111">
        <v>1.07</v>
      </c>
      <c r="BU52" s="111">
        <v>8.2200000000000006</v>
      </c>
      <c r="BV52" s="111">
        <v>8.2200000000000006</v>
      </c>
      <c r="BW52" s="111">
        <v>5.88</v>
      </c>
      <c r="BX52" s="111">
        <v>2.11</v>
      </c>
      <c r="BY52" s="111">
        <v>1.53</v>
      </c>
      <c r="BZ52" s="111">
        <v>1.28</v>
      </c>
      <c r="CA52" s="110">
        <f t="shared" si="42"/>
        <v>11.806167400881057</v>
      </c>
      <c r="CB52" s="111">
        <f t="shared" si="43"/>
        <v>11.92982456140351</v>
      </c>
      <c r="CC52" s="111">
        <f t="shared" si="44"/>
        <v>1.2121212121212119</v>
      </c>
      <c r="CD52" s="111">
        <f t="shared" si="45"/>
        <v>1.2121212121212119</v>
      </c>
      <c r="CE52" s="111">
        <f t="shared" si="46"/>
        <v>0</v>
      </c>
      <c r="CF52" s="111">
        <f t="shared" si="47"/>
        <v>6.4031620553359687</v>
      </c>
      <c r="CG52" s="111">
        <f t="shared" si="48"/>
        <v>6.4031620553359687</v>
      </c>
      <c r="CH52" s="111">
        <f t="shared" si="49"/>
        <v>8.5046728971962615</v>
      </c>
      <c r="CI52" s="111">
        <f t="shared" si="50"/>
        <v>1.3381995133819951</v>
      </c>
      <c r="CJ52" s="111">
        <f t="shared" si="51"/>
        <v>1.3381995133819951</v>
      </c>
      <c r="CK52" s="111">
        <f t="shared" si="52"/>
        <v>0</v>
      </c>
      <c r="CL52" s="111">
        <f t="shared" si="53"/>
        <v>4.5023696682464456</v>
      </c>
      <c r="CM52" s="111">
        <f t="shared" si="54"/>
        <v>8.3006535947712408</v>
      </c>
      <c r="CN52" s="111">
        <f t="shared" si="55"/>
        <v>6.171875</v>
      </c>
    </row>
    <row r="53" spans="1:94" ht="18" x14ac:dyDescent="0.25">
      <c r="A53" s="12" t="s">
        <v>100</v>
      </c>
      <c r="B53" s="13" t="s">
        <v>2653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4064</v>
      </c>
      <c r="E53" s="9" t="str">
        <f>IF(VLOOKUP($A53,'I-Ligands'!$A:$G,7,FALSE)="","",VLOOKUP($A53,'I-Ligands'!$A:$G,7,FALSE))</f>
        <v>Phys</v>
      </c>
      <c r="F53" s="7">
        <f t="array" ref="F53">_xlfn.IFS(AH53=0,0,AH53&gt;0,(LOG(0.01*T53/10^-AH53)))</f>
        <v>0</v>
      </c>
      <c r="G53" s="8">
        <f t="array" ref="G53">_xlfn.IFS(AI53=0,0,AI53&gt;0,(LOG(0.01*U53/10^-AI53)))</f>
        <v>0</v>
      </c>
      <c r="H53" s="8">
        <f t="array" ref="H53">_xlfn.IFS(AJ53=0,0,AJ53&gt;0,(LOG(0.01*V53/10^-AJ53)))</f>
        <v>8.868780689945627</v>
      </c>
      <c r="I53" s="8">
        <f t="array" ref="I53">_xlfn.IFS(AK53=0,0,AK53&gt;0,(LOG(0.01*W53/10^-AK53)))</f>
        <v>8.868780689945627</v>
      </c>
      <c r="J53" s="8">
        <f t="array" ref="J53">_xlfn.IFS(AL53=0,0,AL53&gt;0,(LOG(0.01*X53/10^-AL53)))</f>
        <v>12.116274759741323</v>
      </c>
      <c r="K53" s="8">
        <f t="array" ref="K53">_xlfn.IFS(AM53=0,0,AM53&gt;0,(LOG(0.01*Y53/10^-AM53)))</f>
        <v>12.326642579547739</v>
      </c>
      <c r="L53" s="8">
        <f t="array" ref="L53">_xlfn.IFS(AN53=0,0,AN53&gt;0,(LOG(0.01*Z53/10^-AN53)))</f>
        <v>12.326642579547739</v>
      </c>
      <c r="M53" s="8">
        <f t="array" ref="M53">_xlfn.IFS(AO53=0,0,AO53&gt;0,(LOG(0.01*AA53/10^-AO53)))</f>
        <v>16.897709351834273</v>
      </c>
      <c r="N53" s="8">
        <f t="array" ref="N53">_xlfn.IFS(AP53=0,0,AP53&gt;0,(LOG(0.01*AB53/10^-AP53)))</f>
        <v>3.245939494364952</v>
      </c>
      <c r="O53" s="8">
        <f t="array" ref="O53">_xlfn.IFS(AQ53=0,0,AQ53&gt;0,(LOG(0.01*AC53/10^-AQ53)))</f>
        <v>3.245939494364952</v>
      </c>
      <c r="P53" s="8">
        <f t="array" ref="P53">_xlfn.IFS(AR53=0,0,AR53&gt;0,(LOG(0.01*AD53/10^-AR53)))</f>
        <v>8.7247678426187676</v>
      </c>
      <c r="Q53" s="8">
        <f t="array" ref="Q53">_xlfn.IFS(AS53=0,0,AS53&gt;0,(LOG(0.01*AE53/10^-AS53)))</f>
        <v>0</v>
      </c>
      <c r="R53" s="8">
        <f t="array" ref="R53">_xlfn.IFS(AT53=0,0,AT53&gt;0,(LOG(0.01*AF53/10^-AT53)))</f>
        <v>13.013379604964262</v>
      </c>
      <c r="S53" s="8">
        <f t="array" ref="S53">_xlfn.IFS(AU53=0,0,AU53&gt;0,(LOG(0.01*AG53/10^-AU53)))</f>
        <v>11.478634853476652</v>
      </c>
      <c r="T53" s="16">
        <f t="shared" si="28"/>
        <v>0</v>
      </c>
      <c r="U53" s="17">
        <f t="shared" si="29"/>
        <v>0</v>
      </c>
      <c r="V53" s="17">
        <f t="shared" si="30"/>
        <v>18.568665377176014</v>
      </c>
      <c r="W53" s="17">
        <f t="shared" si="31"/>
        <v>18.568665377176014</v>
      </c>
      <c r="X53" s="17">
        <f t="shared" si="32"/>
        <v>26.078028747433262</v>
      </c>
      <c r="Y53" s="17">
        <f t="shared" si="33"/>
        <v>26.708074534161494</v>
      </c>
      <c r="Z53" s="17">
        <f t="shared" si="34"/>
        <v>26.708074534161494</v>
      </c>
      <c r="AA53" s="17">
        <f t="shared" si="35"/>
        <v>49.855072463768117</v>
      </c>
      <c r="AB53" s="17">
        <f t="shared" si="36"/>
        <v>8.8295687885010263</v>
      </c>
      <c r="AC53" s="17">
        <f t="shared" si="37"/>
        <v>8.8295687885010263</v>
      </c>
      <c r="AD53" s="17">
        <f t="shared" si="38"/>
        <v>21.123595505617978</v>
      </c>
      <c r="AE53" s="17">
        <f t="shared" si="39"/>
        <v>0</v>
      </c>
      <c r="AF53" s="17">
        <f t="shared" si="40"/>
        <v>25.904761904761905</v>
      </c>
      <c r="AG53" s="17">
        <f t="shared" si="41"/>
        <v>23.913043478260867</v>
      </c>
      <c r="AJ53" s="17">
        <v>9.6</v>
      </c>
      <c r="AK53" s="17">
        <v>9.6</v>
      </c>
      <c r="AL53" s="17">
        <v>12.7</v>
      </c>
      <c r="AM53" s="17">
        <v>12.9</v>
      </c>
      <c r="AN53" s="17">
        <v>12.9</v>
      </c>
      <c r="AO53" s="17">
        <v>17.2</v>
      </c>
      <c r="AP53" s="17">
        <v>4.3</v>
      </c>
      <c r="AQ53" s="17">
        <v>4.3</v>
      </c>
      <c r="AR53" s="17">
        <v>9.4</v>
      </c>
      <c r="AT53" s="17">
        <v>13.6</v>
      </c>
      <c r="AU53" s="17">
        <v>12.1</v>
      </c>
      <c r="AX53" s="15">
        <v>7.38</v>
      </c>
      <c r="AY53" s="15">
        <v>7.38</v>
      </c>
      <c r="AZ53" s="15">
        <v>7.42</v>
      </c>
      <c r="BA53" s="15">
        <v>7.02</v>
      </c>
      <c r="BB53" s="15">
        <v>7.02</v>
      </c>
      <c r="BC53" s="15">
        <v>7.05</v>
      </c>
      <c r="BD53" s="15">
        <v>7.49</v>
      </c>
      <c r="BE53" s="15">
        <v>7.49</v>
      </c>
      <c r="BF53" s="15">
        <v>7.42</v>
      </c>
      <c r="BH53" s="15">
        <v>7.46</v>
      </c>
      <c r="BI53" s="15">
        <v>7.77</v>
      </c>
      <c r="BK53" s="233" t="str">
        <f>IF(VLOOKUP($A53,'I-Ligands'!$A:$G,3,FALSE)="","",VLOOKUP($A53,'I-Ligands'!$A:$G,3,FALSE))</f>
        <v>Lysophosphatidylserine</v>
      </c>
      <c r="BL53" s="234" t="str">
        <f>IF(VLOOKUP($A53,'I-Ligands'!$A:$G,4,FALSE)="","",VLOOKUP($A53,'I-Ligands'!$A:$G,4,FALSE))</f>
        <v>1-oleoyl-2-hydroxy-sn-glycero-3-phospho-L-serine, sodium salt</v>
      </c>
      <c r="BM53" s="110">
        <v>2.57</v>
      </c>
      <c r="BN53" s="111">
        <v>2.15</v>
      </c>
      <c r="BO53" s="111">
        <v>2.63</v>
      </c>
      <c r="BP53" s="111">
        <v>2.63</v>
      </c>
      <c r="BQ53" s="111">
        <v>3.02</v>
      </c>
      <c r="BR53" s="111">
        <v>2.38</v>
      </c>
      <c r="BS53" s="111">
        <v>2.38</v>
      </c>
      <c r="BT53" s="111">
        <v>3.55</v>
      </c>
      <c r="BU53" s="111">
        <v>3.19</v>
      </c>
      <c r="BV53" s="111">
        <v>3.19</v>
      </c>
      <c r="BW53" s="111">
        <v>3.26</v>
      </c>
      <c r="BX53" s="111">
        <v>2.82</v>
      </c>
      <c r="BY53" s="111">
        <v>3.44</v>
      </c>
      <c r="BZ53" s="111">
        <v>5.18</v>
      </c>
      <c r="CA53" s="110">
        <f t="shared" si="42"/>
        <v>0</v>
      </c>
      <c r="CB53" s="111">
        <f t="shared" si="43"/>
        <v>0</v>
      </c>
      <c r="CC53" s="111">
        <f t="shared" si="44"/>
        <v>3.6501901140684412</v>
      </c>
      <c r="CD53" s="111">
        <f t="shared" si="45"/>
        <v>3.6501901140684412</v>
      </c>
      <c r="CE53" s="111">
        <f t="shared" si="46"/>
        <v>4.2052980132450326</v>
      </c>
      <c r="CF53" s="111">
        <f t="shared" si="47"/>
        <v>5.420168067226891</v>
      </c>
      <c r="CG53" s="111">
        <f t="shared" si="48"/>
        <v>5.420168067226891</v>
      </c>
      <c r="CH53" s="111">
        <f t="shared" si="49"/>
        <v>4.845070422535211</v>
      </c>
      <c r="CI53" s="111">
        <f t="shared" si="50"/>
        <v>1.347962382445141</v>
      </c>
      <c r="CJ53" s="111">
        <f t="shared" si="51"/>
        <v>1.347962382445141</v>
      </c>
      <c r="CK53" s="111">
        <f t="shared" si="52"/>
        <v>2.8834355828220861</v>
      </c>
      <c r="CL53" s="111">
        <f t="shared" si="53"/>
        <v>0</v>
      </c>
      <c r="CM53" s="111">
        <f t="shared" si="54"/>
        <v>3.9534883720930232</v>
      </c>
      <c r="CN53" s="111">
        <f t="shared" si="55"/>
        <v>2.3359073359073359</v>
      </c>
    </row>
    <row r="54" spans="1:94" ht="18" x14ac:dyDescent="0.25">
      <c r="A54" s="12" t="s">
        <v>17</v>
      </c>
      <c r="B54" s="13" t="s">
        <v>2574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5</v>
      </c>
      <c r="E54" s="9" t="str">
        <f>IF(VLOOKUP($A54,'I-Ligands'!$A:$G,7,FALSE)="","",VLOOKUP($A54,'I-Ligands'!$A:$G,7,FALSE))</f>
        <v>Phys</v>
      </c>
      <c r="F54" s="7">
        <f t="array" ref="F54">_xlfn.IFS(AH54=0,0,AH54&gt;0,(LOG(0.01*T54/10^-AH54)))</f>
        <v>0</v>
      </c>
      <c r="G54" s="8">
        <f t="array" ref="G54">_xlfn.IFS(AI54=0,0,AI54&gt;0,(LOG(0.01*U54/10^-AI54)))</f>
        <v>0</v>
      </c>
      <c r="H54" s="8">
        <f t="array" ref="H54">_xlfn.IFS(AJ54=0,0,AJ54&gt;0,(LOG(0.01*V54/10^-AJ54)))</f>
        <v>13.432637492584295</v>
      </c>
      <c r="I54" s="8">
        <f t="array" ref="I54">_xlfn.IFS(AK54=0,0,AK54&gt;0,(LOG(0.01*W54/10^-AK54)))</f>
        <v>13.432637492584295</v>
      </c>
      <c r="J54" s="8">
        <f t="array" ref="J54">_xlfn.IFS(AL54=0,0,AL54&gt;0,(LOG(0.01*X54/10^-AL54)))</f>
        <v>8.685598892385066</v>
      </c>
      <c r="K54" s="8">
        <f t="array" ref="K54">_xlfn.IFS(AM54=0,0,AM54&gt;0,(LOG(0.01*Y54/10^-AM54)))</f>
        <v>18.287894475784988</v>
      </c>
      <c r="L54" s="8">
        <f t="array" ref="L54">_xlfn.IFS(AN54=0,0,AN54&gt;0,(LOG(0.01*Z54/10^-AN54)))</f>
        <v>18.287894475784988</v>
      </c>
      <c r="M54" s="8">
        <f t="array" ref="M54">_xlfn.IFS(AO54=0,0,AO54&gt;0,(LOG(0.01*AA54/10^-AO54)))</f>
        <v>12.059090917934784</v>
      </c>
      <c r="N54" s="8">
        <f t="array" ref="N54">_xlfn.IFS(AP54=0,0,AP54&gt;0,(LOG(0.01*AB54/10^-AP54)))</f>
        <v>8.4762588661309213</v>
      </c>
      <c r="O54" s="8">
        <f t="array" ref="O54">_xlfn.IFS(AQ54=0,0,AQ54&gt;0,(LOG(0.01*AC54/10^-AQ54)))</f>
        <v>8.4762588661309213</v>
      </c>
      <c r="P54" s="8">
        <f t="array" ref="P54">_xlfn.IFS(AR54=0,0,AR54&gt;0,(LOG(0.01*AD54/10^-AR54)))</f>
        <v>15.761155003561701</v>
      </c>
      <c r="Q54" s="8">
        <f t="array" ref="Q54">_xlfn.IFS(AS54=0,0,AS54&gt;0,(LOG(0.01*AE54/10^-AS54)))</f>
        <v>0.59602203633064521</v>
      </c>
      <c r="R54" s="8">
        <f t="array" ref="R54">_xlfn.IFS(AT54=0,0,AT54&gt;0,(LOG(0.01*AF54/10^-AT54)))</f>
        <v>2.2113196136362987</v>
      </c>
      <c r="S54" s="8">
        <f t="array" ref="S54">_xlfn.IFS(AU54=0,0,AU54&gt;0,(LOG(0.01*AG54/10^-AU54)))</f>
        <v>6.0346985738974572</v>
      </c>
      <c r="T54" s="16">
        <f t="shared" si="28"/>
        <v>0</v>
      </c>
      <c r="U54" s="17">
        <f t="shared" si="29"/>
        <v>0</v>
      </c>
      <c r="V54" s="17">
        <f t="shared" si="30"/>
        <v>27.079303675048354</v>
      </c>
      <c r="W54" s="17">
        <f t="shared" si="31"/>
        <v>27.079303675048354</v>
      </c>
      <c r="X54" s="17">
        <f t="shared" si="32"/>
        <v>19.301848049281315</v>
      </c>
      <c r="Y54" s="17">
        <f t="shared" si="33"/>
        <v>38.716356107660459</v>
      </c>
      <c r="Z54" s="17">
        <f t="shared" si="34"/>
        <v>38.716356107660459</v>
      </c>
      <c r="AA54" s="17">
        <f t="shared" si="35"/>
        <v>36.231884057971016</v>
      </c>
      <c r="AB54" s="17">
        <f t="shared" si="36"/>
        <v>18.891170431211496</v>
      </c>
      <c r="AC54" s="17">
        <f t="shared" si="37"/>
        <v>18.891170431211496</v>
      </c>
      <c r="AD54" s="17">
        <f t="shared" si="38"/>
        <v>36.40449438202247</v>
      </c>
      <c r="AE54" s="17">
        <f t="shared" si="39"/>
        <v>3.944773175542406</v>
      </c>
      <c r="AF54" s="17">
        <f t="shared" si="40"/>
        <v>6.4761904761904763</v>
      </c>
      <c r="AG54" s="17">
        <f t="shared" si="41"/>
        <v>13.636363636363637</v>
      </c>
      <c r="AJ54" s="17">
        <v>14</v>
      </c>
      <c r="AK54" s="17">
        <v>14</v>
      </c>
      <c r="AL54" s="17">
        <v>9.4</v>
      </c>
      <c r="AM54" s="17">
        <v>18.7</v>
      </c>
      <c r="AN54" s="17">
        <v>18.7</v>
      </c>
      <c r="AO54" s="17">
        <v>12.5</v>
      </c>
      <c r="AP54" s="17">
        <v>9.1999999999999993</v>
      </c>
      <c r="AQ54" s="17">
        <v>9.1999999999999993</v>
      </c>
      <c r="AR54" s="17">
        <v>16.2</v>
      </c>
      <c r="AS54" s="17">
        <v>2</v>
      </c>
      <c r="AT54" s="17">
        <v>3.4</v>
      </c>
      <c r="AU54" s="17">
        <v>6.9</v>
      </c>
      <c r="AX54" s="15">
        <v>8.84</v>
      </c>
      <c r="AY54" s="15">
        <v>8.84</v>
      </c>
      <c r="AZ54" s="15">
        <v>8.98</v>
      </c>
      <c r="BA54" s="15">
        <v>8.65</v>
      </c>
      <c r="BB54" s="15">
        <v>8.65</v>
      </c>
      <c r="BC54" s="15">
        <v>8.64</v>
      </c>
      <c r="BD54" s="15">
        <v>7.8</v>
      </c>
      <c r="BE54" s="15">
        <v>7.8</v>
      </c>
      <c r="BF54" s="15">
        <v>8.27</v>
      </c>
      <c r="BG54" s="15">
        <v>7.93</v>
      </c>
      <c r="BH54" s="15">
        <v>7.81</v>
      </c>
      <c r="BI54" s="15">
        <v>7.72</v>
      </c>
      <c r="BK54" s="233" t="str">
        <f>IF(VLOOKUP($A54,'I-Ligands'!$A:$G,3,FALSE)="","",VLOOKUP($A54,'I-Ligands'!$A:$G,3,FALSE))</f>
        <v>Serotonin</v>
      </c>
      <c r="BL54" s="234" t="str">
        <f>IF(VLOOKUP($A54,'I-Ligands'!$A:$G,4,FALSE)="","",VLOOKUP($A54,'I-Ligands'!$A:$G,4,FALSE))</f>
        <v>5-Hydroxytryptamine Hydrochloride</v>
      </c>
      <c r="BM54" s="110">
        <v>5.92</v>
      </c>
      <c r="BN54" s="111">
        <v>4.18</v>
      </c>
      <c r="BO54" s="111">
        <v>5.14</v>
      </c>
      <c r="BP54" s="111">
        <v>5.14</v>
      </c>
      <c r="BQ54" s="111">
        <v>6.81</v>
      </c>
      <c r="BR54" s="111">
        <v>4.32</v>
      </c>
      <c r="BS54" s="111">
        <v>4.32</v>
      </c>
      <c r="BT54" s="111">
        <v>6.84</v>
      </c>
      <c r="BU54" s="111">
        <v>6.77</v>
      </c>
      <c r="BV54" s="111">
        <v>6.77</v>
      </c>
      <c r="BW54" s="111">
        <v>5.84</v>
      </c>
      <c r="BX54" s="111">
        <v>5.57</v>
      </c>
      <c r="BY54" s="111">
        <v>4.54</v>
      </c>
      <c r="BZ54" s="111">
        <v>5.21</v>
      </c>
      <c r="CA54" s="110">
        <f t="shared" si="42"/>
        <v>0</v>
      </c>
      <c r="CB54" s="111">
        <f t="shared" si="43"/>
        <v>0</v>
      </c>
      <c r="CC54" s="111">
        <f t="shared" si="44"/>
        <v>2.7237354085603114</v>
      </c>
      <c r="CD54" s="111">
        <f t="shared" si="45"/>
        <v>2.7237354085603114</v>
      </c>
      <c r="CE54" s="111">
        <f t="shared" si="46"/>
        <v>1.380323054331865</v>
      </c>
      <c r="CF54" s="111">
        <f t="shared" si="47"/>
        <v>4.3287037037037033</v>
      </c>
      <c r="CG54" s="111">
        <f t="shared" si="48"/>
        <v>4.3287037037037033</v>
      </c>
      <c r="CH54" s="111">
        <f t="shared" si="49"/>
        <v>1.827485380116959</v>
      </c>
      <c r="CI54" s="111">
        <f t="shared" si="50"/>
        <v>1.3589364844903988</v>
      </c>
      <c r="CJ54" s="111">
        <f t="shared" si="51"/>
        <v>1.3589364844903988</v>
      </c>
      <c r="CK54" s="111">
        <f t="shared" si="52"/>
        <v>2.7739726027397258</v>
      </c>
      <c r="CL54" s="111">
        <f t="shared" si="53"/>
        <v>0.35906642728904847</v>
      </c>
      <c r="CM54" s="111">
        <f t="shared" si="54"/>
        <v>0.74889867841409685</v>
      </c>
      <c r="CN54" s="111">
        <f t="shared" si="55"/>
        <v>1.324376199616123</v>
      </c>
    </row>
    <row r="55" spans="1:94" ht="18" x14ac:dyDescent="0.25">
      <c r="A55" s="12" t="s">
        <v>1</v>
      </c>
      <c r="B55" s="13" t="s">
        <v>2584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2844</v>
      </c>
      <c r="E55" s="9" t="str">
        <f>IF(VLOOKUP($A55,'I-Ligands'!$A:$G,7,FALSE)="","",VLOOKUP($A55,'I-Ligands'!$A:$G,7,FALSE))</f>
        <v>Phys</v>
      </c>
      <c r="F55" s="7">
        <f t="array" ref="F55">_xlfn.IFS(AH55=0,0,AH55&gt;0,(LOG(0.01*T55/10^-AH55)))</f>
        <v>13.410529135980058</v>
      </c>
      <c r="G55" s="8">
        <f t="array" ref="G55">_xlfn.IFS(AI55=0,0,AI55&gt;0,(LOG(0.01*U55/10^-AI55)))</f>
        <v>8.433005551679166</v>
      </c>
      <c r="H55" s="8">
        <f t="array" ref="H55">_xlfn.IFS(AJ55=0,0,AJ55&gt;0,(LOG(0.01*V55/10^-AJ55)))</f>
        <v>8.4502972842516133</v>
      </c>
      <c r="I55" s="8">
        <f t="array" ref="I55">_xlfn.IFS(AK55=0,0,AK55&gt;0,(LOG(0.01*W55/10^-AK55)))</f>
        <v>8.4502972842516133</v>
      </c>
      <c r="J55" s="8">
        <f t="array" ref="J55">_xlfn.IFS(AL55=0,0,AL55&gt;0,(LOG(0.01*X55/10^-AL55)))</f>
        <v>6.898961763957848</v>
      </c>
      <c r="K55" s="8">
        <f t="array" ref="K55">_xlfn.IFS(AM55=0,0,AM55&gt;0,(LOG(0.01*Y55/10^-AM55)))</f>
        <v>12.01642341436605</v>
      </c>
      <c r="L55" s="8">
        <f t="array" ref="L55">_xlfn.IFS(AN55=0,0,AN55&gt;0,(LOG(0.01*Z55/10^-AN55)))</f>
        <v>12.01642341436605</v>
      </c>
      <c r="M55" s="8">
        <f t="array" ref="M55">_xlfn.IFS(AO55=0,0,AO55&gt;0,(LOG(0.01*AA55/10^-AO55)))</f>
        <v>8.8353087585264252</v>
      </c>
      <c r="N55" s="8">
        <f t="array" ref="N55">_xlfn.IFS(AP55=0,0,AP55&gt;0,(LOG(0.01*AB55/10^-AP55)))</f>
        <v>6.2637293875044406</v>
      </c>
      <c r="O55" s="8">
        <f t="array" ref="O55">_xlfn.IFS(AQ55=0,0,AQ55&gt;0,(LOG(0.01*AC55/10^-AQ55)))</f>
        <v>6.2637293875044406</v>
      </c>
      <c r="P55" s="8">
        <f t="array" ref="P55">_xlfn.IFS(AR55=0,0,AR55&gt;0,(LOG(0.01*AD55/10^-AR55)))</f>
        <v>5.5578199630029568</v>
      </c>
      <c r="Q55" s="8">
        <f t="array" ref="Q55">_xlfn.IFS(AS55=0,0,AS55&gt;0,(LOG(0.01*AE55/10^-AS55)))</f>
        <v>0</v>
      </c>
      <c r="R55" s="8">
        <f t="array" ref="R55">_xlfn.IFS(AT55=0,0,AT55&gt;0,(LOG(0.01*AF55/10^-AT55)))</f>
        <v>0</v>
      </c>
      <c r="S55" s="8">
        <f t="array" ref="S55">_xlfn.IFS(AU55=0,0,AU55&gt;0,(LOG(0.01*AG55/10^-AU55)))</f>
        <v>0</v>
      </c>
      <c r="T55" s="16">
        <f t="shared" si="28"/>
        <v>25.735294117647058</v>
      </c>
      <c r="U55" s="17">
        <f t="shared" si="29"/>
        <v>17.100371747211895</v>
      </c>
      <c r="V55" s="17">
        <f t="shared" si="30"/>
        <v>17.794970986460346</v>
      </c>
      <c r="W55" s="17">
        <f t="shared" si="31"/>
        <v>17.794970986460346</v>
      </c>
      <c r="X55" s="17">
        <f t="shared" si="32"/>
        <v>15.811088295687885</v>
      </c>
      <c r="Y55" s="17">
        <f t="shared" si="33"/>
        <v>26.086956521739133</v>
      </c>
      <c r="Z55" s="17">
        <f t="shared" si="34"/>
        <v>26.086956521739133</v>
      </c>
      <c r="AA55" s="17">
        <f t="shared" si="35"/>
        <v>27.246376811594203</v>
      </c>
      <c r="AB55" s="17">
        <f t="shared" si="36"/>
        <v>14.579055441478438</v>
      </c>
      <c r="AC55" s="17">
        <f t="shared" si="37"/>
        <v>14.579055441478438</v>
      </c>
      <c r="AD55" s="17">
        <f t="shared" si="38"/>
        <v>14.382022471910112</v>
      </c>
      <c r="AE55" s="17">
        <f t="shared" si="39"/>
        <v>0</v>
      </c>
      <c r="AF55" s="17">
        <f t="shared" si="40"/>
        <v>0</v>
      </c>
      <c r="AG55" s="17">
        <f t="shared" si="41"/>
        <v>0</v>
      </c>
      <c r="AH55" s="16">
        <v>14</v>
      </c>
      <c r="AI55" s="17">
        <v>9.1999999999999993</v>
      </c>
      <c r="AJ55" s="17">
        <v>9.1999999999999993</v>
      </c>
      <c r="AK55" s="17">
        <v>9.1999999999999993</v>
      </c>
      <c r="AL55" s="17">
        <v>7.7</v>
      </c>
      <c r="AM55" s="17">
        <v>12.6</v>
      </c>
      <c r="AN55" s="17">
        <v>12.6</v>
      </c>
      <c r="AO55" s="17">
        <v>9.4</v>
      </c>
      <c r="AP55" s="17">
        <v>7.1</v>
      </c>
      <c r="AQ55" s="17">
        <v>7.1</v>
      </c>
      <c r="AR55" s="17">
        <v>6.4</v>
      </c>
      <c r="AV55" s="14">
        <v>6.34</v>
      </c>
      <c r="AW55" s="15">
        <v>6.55</v>
      </c>
      <c r="AX55" s="15">
        <v>6.33</v>
      </c>
      <c r="AY55" s="15">
        <v>6.33</v>
      </c>
      <c r="AZ55" s="15">
        <v>6.49</v>
      </c>
      <c r="BA55" s="15">
        <v>6.44</v>
      </c>
      <c r="BB55" s="15">
        <v>6.44</v>
      </c>
      <c r="BC55" s="15">
        <v>6.45</v>
      </c>
      <c r="BD55" s="15">
        <v>6.49</v>
      </c>
      <c r="BE55" s="15">
        <v>6.49</v>
      </c>
      <c r="BF55" s="15">
        <v>6.64</v>
      </c>
      <c r="BK55" s="233" t="str">
        <f>IF(VLOOKUP($A55,'I-Ligands'!$A:$G,3,FALSE)="","",VLOOKUP($A55,'I-Ligands'!$A:$G,3,FALSE))</f>
        <v>Adenosine</v>
      </c>
      <c r="BL55" s="234" t="str">
        <f>IF(VLOOKUP($A55,'I-Ligands'!$A:$G,4,FALSE)="","",VLOOKUP($A55,'I-Ligands'!$A:$G,4,FALSE))</f>
        <v>Adenosine</v>
      </c>
      <c r="BM55" s="110">
        <v>2.72</v>
      </c>
      <c r="BN55" s="111">
        <v>1.91</v>
      </c>
      <c r="BO55" s="111">
        <v>0.82</v>
      </c>
      <c r="BP55" s="111">
        <v>0.82</v>
      </c>
      <c r="BQ55" s="111">
        <v>2.27</v>
      </c>
      <c r="BR55" s="111">
        <v>1.41</v>
      </c>
      <c r="BS55" s="111">
        <v>1.41</v>
      </c>
      <c r="BT55" s="111">
        <v>1.98</v>
      </c>
      <c r="BU55" s="111">
        <v>4.62</v>
      </c>
      <c r="BV55" s="111">
        <v>4.62</v>
      </c>
      <c r="BW55" s="111">
        <v>3.25</v>
      </c>
      <c r="BX55" s="111">
        <v>4.3600000000000003</v>
      </c>
      <c r="BY55" s="111">
        <v>3.01</v>
      </c>
      <c r="BZ55" s="111">
        <v>4.6500000000000004</v>
      </c>
      <c r="CA55" s="110">
        <f t="shared" si="42"/>
        <v>5.1470588235294112</v>
      </c>
      <c r="CB55" s="111">
        <f t="shared" si="43"/>
        <v>4.8167539267015709</v>
      </c>
      <c r="CC55" s="111">
        <f t="shared" si="44"/>
        <v>11.219512195121951</v>
      </c>
      <c r="CD55" s="111">
        <f t="shared" si="45"/>
        <v>11.219512195121951</v>
      </c>
      <c r="CE55" s="111">
        <f t="shared" si="46"/>
        <v>3.392070484581498</v>
      </c>
      <c r="CF55" s="111">
        <f t="shared" si="47"/>
        <v>8.9361702127659584</v>
      </c>
      <c r="CG55" s="111">
        <f t="shared" si="48"/>
        <v>8.9361702127659584</v>
      </c>
      <c r="CH55" s="111">
        <f t="shared" si="49"/>
        <v>4.7474747474747474</v>
      </c>
      <c r="CI55" s="111">
        <f t="shared" si="50"/>
        <v>1.5367965367965366</v>
      </c>
      <c r="CJ55" s="111">
        <f t="shared" si="51"/>
        <v>1.5367965367965366</v>
      </c>
      <c r="CK55" s="111">
        <f t="shared" si="52"/>
        <v>1.9692307692307693</v>
      </c>
      <c r="CL55" s="111">
        <f t="shared" si="53"/>
        <v>0</v>
      </c>
      <c r="CM55" s="111">
        <f t="shared" si="54"/>
        <v>0</v>
      </c>
      <c r="CN55" s="111">
        <f t="shared" si="55"/>
        <v>0</v>
      </c>
      <c r="CO55" s="18" t="e">
        <f>VLOOKUP(A55,Bouvier!A:B,4,FALSE)</f>
        <v>#REF!</v>
      </c>
      <c r="CP55" s="18" t="str">
        <f>VLOOKUP(A55,Martemyanov!A:BN,4,FALSE)</f>
        <v>Phys</v>
      </c>
    </row>
    <row r="56" spans="1:94" ht="18" x14ac:dyDescent="0.25">
      <c r="A56" s="12" t="s">
        <v>135</v>
      </c>
      <c r="B56" s="13" t="s">
        <v>2622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1204</v>
      </c>
      <c r="E56" s="9" t="str">
        <f>IF(VLOOKUP($A56,'I-Ligands'!$A:$G,7,FALSE)="","",VLOOKUP($A56,'I-Ligands'!$A:$G,7,FALSE))</f>
        <v>Phys</v>
      </c>
      <c r="F56" s="7">
        <f t="array" ref="F56">_xlfn.IFS(AH56=0,0,AH56&gt;0,(LOG(0.01*T56/10^-AH56)))</f>
        <v>35.314629453356915</v>
      </c>
      <c r="G56" s="8">
        <f t="array" ref="G56">_xlfn.IFS(AI56=0,0,AI56&gt;0,(LOG(0.01*U56/10^-AI56)))</f>
        <v>36.129124349369718</v>
      </c>
      <c r="H56" s="8">
        <f t="array" ref="H56">_xlfn.IFS(AJ56=0,0,AJ56&gt;0,(LOG(0.01*V56/10^-AJ56)))</f>
        <v>21.118947916821668</v>
      </c>
      <c r="I56" s="8">
        <f t="array" ref="I56">_xlfn.IFS(AK56=0,0,AK56&gt;0,(LOG(0.01*W56/10^-AK56)))</f>
        <v>21.118947916821668</v>
      </c>
      <c r="J56" s="8">
        <f t="array" ref="J56">_xlfn.IFS(AL56=0,0,AL56&gt;0,(LOG(0.01*X56/10^-AL56)))</f>
        <v>13.664759383168422</v>
      </c>
      <c r="K56" s="8">
        <f t="array" ref="K56">_xlfn.IFS(AM56=0,0,AM56&gt;0,(LOG(0.01*Y56/10^-AM56)))</f>
        <v>30.807414563082759</v>
      </c>
      <c r="L56" s="8">
        <f t="array" ref="L56">_xlfn.IFS(AN56=0,0,AN56&gt;0,(LOG(0.01*Z56/10^-AN56)))</f>
        <v>30.807414563082759</v>
      </c>
      <c r="M56" s="8">
        <f t="array" ref="M56">_xlfn.IFS(AO56=0,0,AO56&gt;0,(LOG(0.01*AA56/10^-AO56)))</f>
        <v>24.249570731265457</v>
      </c>
      <c r="N56" s="8">
        <f t="array" ref="N56">_xlfn.IFS(AP56=0,0,AP56&gt;0,(LOG(0.01*AB56/10^-AP56)))</f>
        <v>13.664759383168422</v>
      </c>
      <c r="O56" s="8">
        <f t="array" ref="O56">_xlfn.IFS(AQ56=0,0,AQ56&gt;0,(LOG(0.01*AC56/10^-AQ56)))</f>
        <v>13.664759383168422</v>
      </c>
      <c r="P56" s="8">
        <f t="array" ref="P56">_xlfn.IFS(AR56=0,0,AR56&gt;0,(LOG(0.01*AD56/10^-AR56)))</f>
        <v>7.886138440262636</v>
      </c>
      <c r="Q56" s="8">
        <f t="array" ref="Q56">_xlfn.IFS(AS56=0,0,AS56&gt;0,(LOG(0.01*AE56/10^-AS56)))</f>
        <v>36.458473126061079</v>
      </c>
      <c r="R56" s="8">
        <f t="array" ref="R56">_xlfn.IFS(AT56=0,0,AT56&gt;0,(LOG(0.01*AF56/10^-AT56)))</f>
        <v>29.85840719218789</v>
      </c>
      <c r="S56" s="8">
        <f t="array" ref="S56">_xlfn.IFS(AU56=0,0,AU56&gt;0,(LOG(0.01*AG56/10^-AU56)))</f>
        <v>18.77915071186375</v>
      </c>
      <c r="T56" s="16">
        <f t="shared" si="28"/>
        <v>65.257352941176478</v>
      </c>
      <c r="U56" s="17">
        <f t="shared" si="29"/>
        <v>67.472118959107803</v>
      </c>
      <c r="V56" s="17">
        <f t="shared" si="30"/>
        <v>41.586073500967117</v>
      </c>
      <c r="W56" s="17">
        <f t="shared" si="31"/>
        <v>41.586073500967117</v>
      </c>
      <c r="X56" s="17">
        <f t="shared" si="32"/>
        <v>29.158110882956876</v>
      </c>
      <c r="Y56" s="17">
        <f t="shared" si="33"/>
        <v>64.182194616977227</v>
      </c>
      <c r="Z56" s="17">
        <f t="shared" si="34"/>
        <v>64.182194616977227</v>
      </c>
      <c r="AA56" s="17">
        <f t="shared" si="35"/>
        <v>70.724637681159422</v>
      </c>
      <c r="AB56" s="17">
        <f t="shared" si="36"/>
        <v>29.158110882956876</v>
      </c>
      <c r="AC56" s="17">
        <f t="shared" si="37"/>
        <v>29.158110882956876</v>
      </c>
      <c r="AD56" s="17">
        <f t="shared" si="38"/>
        <v>19.325842696629213</v>
      </c>
      <c r="AE56" s="17">
        <f t="shared" si="39"/>
        <v>72.189349112426029</v>
      </c>
      <c r="AF56" s="17">
        <f t="shared" si="40"/>
        <v>57.333333333333336</v>
      </c>
      <c r="AG56" s="17">
        <f t="shared" si="41"/>
        <v>37.944664031620555</v>
      </c>
      <c r="AH56" s="16">
        <v>35.5</v>
      </c>
      <c r="AI56" s="17">
        <v>36.299999999999997</v>
      </c>
      <c r="AJ56" s="17">
        <v>21.5</v>
      </c>
      <c r="AK56" s="17">
        <v>21.5</v>
      </c>
      <c r="AL56" s="17">
        <v>14.2</v>
      </c>
      <c r="AM56" s="17">
        <v>31</v>
      </c>
      <c r="AN56" s="17">
        <v>31</v>
      </c>
      <c r="AO56" s="17">
        <v>24.4</v>
      </c>
      <c r="AP56" s="17">
        <v>14.2</v>
      </c>
      <c r="AQ56" s="17">
        <v>14.2</v>
      </c>
      <c r="AR56" s="17">
        <v>8.6</v>
      </c>
      <c r="AS56" s="17">
        <v>36.6</v>
      </c>
      <c r="AT56" s="17">
        <v>30.1</v>
      </c>
      <c r="AU56" s="17">
        <v>19.2</v>
      </c>
      <c r="AV56" s="14">
        <v>7.27</v>
      </c>
      <c r="AW56" s="15">
        <v>7.28</v>
      </c>
      <c r="AX56" s="15">
        <v>8.0299999999999994</v>
      </c>
      <c r="AY56" s="15">
        <v>8.0299999999999994</v>
      </c>
      <c r="AZ56" s="15">
        <v>8.02</v>
      </c>
      <c r="BA56" s="15">
        <v>7.32</v>
      </c>
      <c r="BB56" s="15">
        <v>7.32</v>
      </c>
      <c r="BC56" s="15">
        <v>7.57</v>
      </c>
      <c r="BD56" s="15">
        <v>8.0299999999999994</v>
      </c>
      <c r="BE56" s="15">
        <v>8.0299999999999994</v>
      </c>
      <c r="BF56" s="15">
        <v>7.98</v>
      </c>
      <c r="BG56" s="15">
        <v>7.24</v>
      </c>
      <c r="BH56" s="15">
        <v>6.48</v>
      </c>
      <c r="BI56" s="15">
        <v>5.99</v>
      </c>
      <c r="BK56" s="233" t="str">
        <f>IF(VLOOKUP($A56,'I-Ligands'!$A:$G,3,FALSE)="","",VLOOKUP($A56,'I-Ligands'!$A:$G,3,FALSE))</f>
        <v>Histamine</v>
      </c>
      <c r="BL56" s="234" t="str">
        <f>IF(VLOOKUP($A56,'I-Ligands'!$A:$G,4,FALSE)="","",VLOOKUP($A56,'I-Ligands'!$A:$G,4,FALSE))</f>
        <v>Histamine Dihydrochloride</v>
      </c>
      <c r="BM56" s="110">
        <v>6.43</v>
      </c>
      <c r="BN56" s="111">
        <v>5.48</v>
      </c>
      <c r="BO56" s="111">
        <v>7.02</v>
      </c>
      <c r="BP56" s="111">
        <v>7.02</v>
      </c>
      <c r="BQ56" s="111">
        <v>8.4499999999999993</v>
      </c>
      <c r="BR56" s="111">
        <v>6.9</v>
      </c>
      <c r="BS56" s="111">
        <v>6.9</v>
      </c>
      <c r="BT56" s="111">
        <v>6.63</v>
      </c>
      <c r="BU56" s="111">
        <v>9.18</v>
      </c>
      <c r="BV56" s="111">
        <v>9.18</v>
      </c>
      <c r="BW56" s="111">
        <v>5.92</v>
      </c>
      <c r="BX56" s="111">
        <v>6.26</v>
      </c>
      <c r="BY56" s="111">
        <v>5.55</v>
      </c>
      <c r="BZ56" s="111">
        <v>6.46</v>
      </c>
      <c r="CA56" s="110">
        <f t="shared" si="42"/>
        <v>5.5209953343701406</v>
      </c>
      <c r="CB56" s="111">
        <f t="shared" si="43"/>
        <v>6.6240875912408752</v>
      </c>
      <c r="CC56" s="111">
        <f t="shared" si="44"/>
        <v>3.0626780626780628</v>
      </c>
      <c r="CD56" s="111">
        <f t="shared" si="45"/>
        <v>3.0626780626780628</v>
      </c>
      <c r="CE56" s="111">
        <f t="shared" si="46"/>
        <v>1.6804733727810652</v>
      </c>
      <c r="CF56" s="111">
        <f t="shared" si="47"/>
        <v>4.4927536231884053</v>
      </c>
      <c r="CG56" s="111">
        <f t="shared" si="48"/>
        <v>4.4927536231884053</v>
      </c>
      <c r="CH56" s="111">
        <f t="shared" si="49"/>
        <v>3.6802413273001506</v>
      </c>
      <c r="CI56" s="111">
        <f t="shared" si="50"/>
        <v>1.5468409586056644</v>
      </c>
      <c r="CJ56" s="111">
        <f t="shared" si="51"/>
        <v>1.5468409586056644</v>
      </c>
      <c r="CK56" s="111">
        <f t="shared" si="52"/>
        <v>1.4527027027027026</v>
      </c>
      <c r="CL56" s="111">
        <f t="shared" si="53"/>
        <v>5.8466453674121412</v>
      </c>
      <c r="CM56" s="111">
        <f t="shared" si="54"/>
        <v>5.423423423423424</v>
      </c>
      <c r="CN56" s="111">
        <f t="shared" si="55"/>
        <v>2.9721362229102168</v>
      </c>
      <c r="CO56" s="18" t="e">
        <f>VLOOKUP(A56,Bouvier!A:B,4,FALSE)</f>
        <v>#REF!</v>
      </c>
      <c r="CP56" s="18" t="str">
        <f>VLOOKUP(A56,Martemyanov!A:BN,4,FALSE)</f>
        <v>Phys</v>
      </c>
    </row>
    <row r="57" spans="1:94" ht="18" x14ac:dyDescent="0.25">
      <c r="A57" s="12" t="s">
        <v>31</v>
      </c>
      <c r="B57" s="13" t="s">
        <v>2583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2844</v>
      </c>
      <c r="E57" s="9" t="str">
        <f>IF(VLOOKUP($A57,'I-Ligands'!$A:$G,7,FALSE)="","",VLOOKUP($A57,'I-Ligands'!$A:$G,7,FALSE))</f>
        <v>Phys</v>
      </c>
      <c r="F57" s="7">
        <f t="array" ref="F57">_xlfn.IFS(AH57=0,0,AH57&gt;0,(LOG(0.01*T57/10^-AH57)))</f>
        <v>12.997940008672039</v>
      </c>
      <c r="G57" s="8">
        <f t="array" ref="G57">_xlfn.IFS(AI57=0,0,AI57&gt;0,(LOG(0.01*U57/10^-AI57)))</f>
        <v>8.1186077309785247</v>
      </c>
      <c r="H57" s="8">
        <f t="array" ref="H57">_xlfn.IFS(AJ57=0,0,AJ57&gt;0,(LOG(0.01*V57/10^-AJ57)))</f>
        <v>5.1718392919168243</v>
      </c>
      <c r="I57" s="8">
        <f t="array" ref="I57">_xlfn.IFS(AK57=0,0,AK57&gt;0,(LOG(0.01*W57/10^-AK57)))</f>
        <v>5.1718392919168243</v>
      </c>
      <c r="J57" s="8">
        <f t="array" ref="J57">_xlfn.IFS(AL57=0,0,AL57&gt;0,(LOG(0.01*X57/10^-AL57)))</f>
        <v>3.6845688967210837</v>
      </c>
      <c r="K57" s="8">
        <f t="array" ref="K57">_xlfn.IFS(AM57=0,0,AM57&gt;0,(LOG(0.01*Y57/10^-AM57)))</f>
        <v>16.443939573862163</v>
      </c>
      <c r="L57" s="8">
        <f t="array" ref="L57">_xlfn.IFS(AN57=0,0,AN57&gt;0,(LOG(0.01*Z57/10^-AN57)))</f>
        <v>16.443939573862163</v>
      </c>
      <c r="M57" s="8">
        <f t="array" ref="M57">_xlfn.IFS(AO57=0,0,AO57&gt;0,(LOG(0.01*AA57/10^-AO57)))</f>
        <v>16.077024752974424</v>
      </c>
      <c r="N57" s="8">
        <f t="array" ref="N57">_xlfn.IFS(AP57=0,0,AP57&gt;0,(LOG(0.01*AB57/10^-AP57)))</f>
        <v>18.284312645321865</v>
      </c>
      <c r="O57" s="8">
        <f t="array" ref="O57">_xlfn.IFS(AQ57=0,0,AQ57&gt;0,(LOG(0.01*AC57/10^-AQ57)))</f>
        <v>18.284312645321865</v>
      </c>
      <c r="P57" s="8">
        <f t="array" ref="P57">_xlfn.IFS(AR57=0,0,AR57&gt;0,(LOG(0.01*AD57/10^-AR57)))</f>
        <v>22.203822507130432</v>
      </c>
      <c r="Q57" s="8">
        <f t="array" ref="Q57">_xlfn.IFS(AS57=0,0,AS57&gt;0,(LOG(0.01*AE57/10^-AS57)))</f>
        <v>26.827961331541076</v>
      </c>
      <c r="R57" s="8">
        <f t="array" ref="R57">_xlfn.IFS(AT57=0,0,AT57&gt;0,(LOG(0.01*AF57/10^-AT57)))</f>
        <v>22.743452676486189</v>
      </c>
      <c r="S57" s="8">
        <f t="array" ref="S57">_xlfn.IFS(AU57=0,0,AU57&gt;0,(LOG(0.01*AG57/10^-AU57)))</f>
        <v>0</v>
      </c>
      <c r="T57" s="16">
        <f t="shared" si="28"/>
        <v>25</v>
      </c>
      <c r="U57" s="17">
        <f t="shared" si="29"/>
        <v>16.542750929368029</v>
      </c>
      <c r="V57" s="17">
        <f t="shared" si="30"/>
        <v>11.798839458413926</v>
      </c>
      <c r="W57" s="17">
        <f t="shared" si="31"/>
        <v>11.798839458413926</v>
      </c>
      <c r="X57" s="17">
        <f t="shared" si="32"/>
        <v>9.6509240246406574</v>
      </c>
      <c r="Y57" s="17">
        <f t="shared" si="33"/>
        <v>34.989648033126294</v>
      </c>
      <c r="Z57" s="17">
        <f t="shared" si="34"/>
        <v>34.989648033126294</v>
      </c>
      <c r="AA57" s="17">
        <f t="shared" si="35"/>
        <v>47.536231884057962</v>
      </c>
      <c r="AB57" s="17">
        <f t="shared" si="36"/>
        <v>38.398357289527716</v>
      </c>
      <c r="AC57" s="17">
        <f t="shared" si="37"/>
        <v>38.398357289527716</v>
      </c>
      <c r="AD57" s="17">
        <f t="shared" si="38"/>
        <v>50.561797752808985</v>
      </c>
      <c r="AE57" s="17">
        <f t="shared" si="39"/>
        <v>53.451676528599606</v>
      </c>
      <c r="AF57" s="17">
        <f t="shared" si="40"/>
        <v>44</v>
      </c>
      <c r="AG57" s="17">
        <f t="shared" si="41"/>
        <v>0</v>
      </c>
      <c r="AH57" s="16">
        <v>13.6</v>
      </c>
      <c r="AI57" s="17">
        <v>8.9</v>
      </c>
      <c r="AJ57" s="17">
        <v>6.1</v>
      </c>
      <c r="AK57" s="17">
        <v>6.1</v>
      </c>
      <c r="AL57" s="17">
        <v>4.7</v>
      </c>
      <c r="AM57" s="17">
        <v>16.899999999999999</v>
      </c>
      <c r="AN57" s="17">
        <v>16.899999999999999</v>
      </c>
      <c r="AO57" s="17">
        <v>16.399999999999999</v>
      </c>
      <c r="AP57" s="17">
        <v>18.7</v>
      </c>
      <c r="AQ57" s="17">
        <v>18.7</v>
      </c>
      <c r="AR57" s="17">
        <v>22.5</v>
      </c>
      <c r="AS57" s="17">
        <v>27.1</v>
      </c>
      <c r="AT57" s="17">
        <v>23.1</v>
      </c>
      <c r="AV57" s="14">
        <v>5.33</v>
      </c>
      <c r="AW57" s="15">
        <v>5.33</v>
      </c>
      <c r="AX57" s="15">
        <v>7.09</v>
      </c>
      <c r="AY57" s="15">
        <v>7.09</v>
      </c>
      <c r="AZ57" s="15">
        <v>6.71</v>
      </c>
      <c r="BA57" s="15">
        <v>7.54</v>
      </c>
      <c r="BB57" s="15">
        <v>7.54</v>
      </c>
      <c r="BC57" s="15">
        <v>7.44</v>
      </c>
      <c r="BD57" s="15">
        <v>5.74</v>
      </c>
      <c r="BE57" s="15">
        <v>5.74</v>
      </c>
      <c r="BF57" s="15">
        <v>6.06</v>
      </c>
      <c r="BG57" s="15">
        <v>6.2</v>
      </c>
      <c r="BH57" s="15">
        <v>5.7</v>
      </c>
      <c r="BK57" s="233" t="str">
        <f>IF(VLOOKUP($A57,'I-Ligands'!$A:$G,3,FALSE)="","",VLOOKUP($A57,'I-Ligands'!$A:$G,3,FALSE))</f>
        <v>Adenosine</v>
      </c>
      <c r="BL57" s="234" t="str">
        <f>IF(VLOOKUP($A57,'I-Ligands'!$A:$G,4,FALSE)="","",VLOOKUP($A57,'I-Ligands'!$A:$G,4,FALSE))</f>
        <v>Adenosine</v>
      </c>
      <c r="BM57" s="110">
        <v>5.6</v>
      </c>
      <c r="BN57" s="111">
        <v>5.14</v>
      </c>
      <c r="BO57" s="111">
        <v>9.93</v>
      </c>
      <c r="BP57" s="111">
        <v>9.93</v>
      </c>
      <c r="BQ57" s="111">
        <v>7.01</v>
      </c>
      <c r="BR57" s="111">
        <v>10.85</v>
      </c>
      <c r="BS57" s="111">
        <v>10.85</v>
      </c>
      <c r="BT57" s="111">
        <v>7.89</v>
      </c>
      <c r="BU57" s="111">
        <v>11.38</v>
      </c>
      <c r="BV57" s="111">
        <v>11.38</v>
      </c>
      <c r="BW57" s="111">
        <v>9.23</v>
      </c>
      <c r="BX57" s="111">
        <v>4.8600000000000003</v>
      </c>
      <c r="BY57" s="111">
        <v>3.42</v>
      </c>
      <c r="BZ57" s="111">
        <v>3.99</v>
      </c>
      <c r="CA57" s="110">
        <f t="shared" si="42"/>
        <v>2.4285714285714288</v>
      </c>
      <c r="CB57" s="111">
        <f t="shared" si="43"/>
        <v>1.7315175097276267</v>
      </c>
      <c r="CC57" s="111">
        <f t="shared" si="44"/>
        <v>0.61430010070493457</v>
      </c>
      <c r="CD57" s="111">
        <f t="shared" si="45"/>
        <v>0.61430010070493457</v>
      </c>
      <c r="CE57" s="111">
        <f t="shared" si="46"/>
        <v>0.67047075606276751</v>
      </c>
      <c r="CF57" s="111">
        <f t="shared" si="47"/>
        <v>1.5576036866359446</v>
      </c>
      <c r="CG57" s="111">
        <f t="shared" si="48"/>
        <v>1.5576036866359446</v>
      </c>
      <c r="CH57" s="111">
        <f t="shared" si="49"/>
        <v>2.0785804816223066</v>
      </c>
      <c r="CI57" s="111">
        <f t="shared" si="50"/>
        <v>1.6432337434094901</v>
      </c>
      <c r="CJ57" s="111">
        <f t="shared" si="51"/>
        <v>1.6432337434094901</v>
      </c>
      <c r="CK57" s="111">
        <f t="shared" si="52"/>
        <v>2.4377031419284938</v>
      </c>
      <c r="CL57" s="111">
        <f t="shared" si="53"/>
        <v>5.576131687242798</v>
      </c>
      <c r="CM57" s="111">
        <f t="shared" si="54"/>
        <v>6.7543859649122808</v>
      </c>
      <c r="CN57" s="111">
        <f t="shared" si="55"/>
        <v>0</v>
      </c>
      <c r="CO57" s="18" t="e">
        <f>VLOOKUP(A57,Bouvier!A:B,4,FALSE)</f>
        <v>#REF!</v>
      </c>
      <c r="CP57" s="18" t="str">
        <f>VLOOKUP(A57,Martemyanov!A:BN,4,FALSE)</f>
        <v>Phys</v>
      </c>
    </row>
    <row r="58" spans="1:94" x14ac:dyDescent="0.2">
      <c r="A58" s="12" t="s">
        <v>45</v>
      </c>
      <c r="B58" s="13" t="s">
        <v>46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605</v>
      </c>
      <c r="E58" s="9" t="str">
        <f>IF(VLOOKUP($A58,'I-Ligands'!$A:$G,7,FALSE)="","",VLOOKUP($A58,'I-Ligands'!$A:$G,7,FALSE))</f>
        <v>Phys</v>
      </c>
      <c r="F58" s="7">
        <f t="array" ref="F58">_xlfn.IFS(AH58=0,0,AH58&gt;0,(LOG(0.01*T58/10^-AH58)))</f>
        <v>0</v>
      </c>
      <c r="G58" s="8">
        <f t="array" ref="G58">_xlfn.IFS(AI58=0,0,AI58&gt;0,(LOG(0.01*U58/10^-AI58)))</f>
        <v>0</v>
      </c>
      <c r="H58" s="8">
        <f t="array" ref="H58">_xlfn.IFS(AJ58=0,0,AJ58&gt;0,(LOG(0.01*V58/10^-AJ58)))</f>
        <v>32.197054467112672</v>
      </c>
      <c r="I58" s="8">
        <f t="array" ref="I58">_xlfn.IFS(AK58=0,0,AK58&gt;0,(LOG(0.01*W58/10^-AK58)))</f>
        <v>32.197054467112672</v>
      </c>
      <c r="J58" s="8">
        <f t="array" ref="J58">_xlfn.IFS(AL58=0,0,AL58&gt;0,(LOG(0.01*X58/10^-AL58)))</f>
        <v>28.673368881541919</v>
      </c>
      <c r="K58" s="8">
        <f t="array" ref="K58">_xlfn.IFS(AM58=0,0,AM58&gt;0,(LOG(0.01*Y58/10^-AM58)))</f>
        <v>14.800744300066087</v>
      </c>
      <c r="L58" s="8">
        <f t="array" ref="L58">_xlfn.IFS(AN58=0,0,AN58&gt;0,(LOG(0.01*Z58/10^-AN58)))</f>
        <v>14.800744300066087</v>
      </c>
      <c r="M58" s="8">
        <f t="array" ref="M58">_xlfn.IFS(AO58=0,0,AO58&gt;0,(LOG(0.01*AA58/10^-AO58)))</f>
        <v>6.094689817632962</v>
      </c>
      <c r="N58" s="8">
        <f t="array" ref="N58">_xlfn.IFS(AP58=0,0,AP58&gt;0,(LOG(0.01*AB58/10^-AP58)))</f>
        <v>7.2155610257773093</v>
      </c>
      <c r="O58" s="8">
        <f t="array" ref="O58">_xlfn.IFS(AQ58=0,0,AQ58&gt;0,(LOG(0.01*AC58/10^-AQ58)))</f>
        <v>7.2155610257773093</v>
      </c>
      <c r="P58" s="8">
        <f t="array" ref="P58">_xlfn.IFS(AR58=0,0,AR58&gt;0,(LOG(0.01*AD58/10^-AR58)))</f>
        <v>4.2676433326538685</v>
      </c>
      <c r="Q58" s="8">
        <f t="array" ref="Q58">_xlfn.IFS(AS58=0,0,AS58&gt;0,(LOG(0.01*AE58/10^-AS58)))</f>
        <v>0</v>
      </c>
      <c r="R58" s="8">
        <f t="array" ref="R58">_xlfn.IFS(AT58=0,0,AT58&gt;0,(LOG(0.01*AF58/10^-AT58)))</f>
        <v>5.5927540532368996</v>
      </c>
      <c r="S58" s="8">
        <f t="array" ref="S58">_xlfn.IFS(AU58=0,0,AU58&gt;0,(LOG(0.01*AG58/10^-AU58)))</f>
        <v>0</v>
      </c>
      <c r="T58" s="16">
        <f t="shared" si="28"/>
        <v>0</v>
      </c>
      <c r="U58" s="17">
        <f t="shared" si="29"/>
        <v>0</v>
      </c>
      <c r="V58" s="17">
        <f t="shared" si="30"/>
        <v>62.669245647969049</v>
      </c>
      <c r="W58" s="17">
        <f t="shared" si="31"/>
        <v>62.669245647969049</v>
      </c>
      <c r="X58" s="17">
        <f t="shared" si="32"/>
        <v>59.34291581108829</v>
      </c>
      <c r="Y58" s="17">
        <f t="shared" si="33"/>
        <v>31.677018633540374</v>
      </c>
      <c r="Z58" s="17">
        <f t="shared" si="34"/>
        <v>31.677018633540374</v>
      </c>
      <c r="AA58" s="17">
        <f t="shared" si="35"/>
        <v>19.710144927536231</v>
      </c>
      <c r="AB58" s="17">
        <f t="shared" si="36"/>
        <v>16.427104722792606</v>
      </c>
      <c r="AC58" s="17">
        <f t="shared" si="37"/>
        <v>16.427104722792606</v>
      </c>
      <c r="AD58" s="17">
        <f t="shared" si="38"/>
        <v>11.685393258426966</v>
      </c>
      <c r="AE58" s="17">
        <f t="shared" si="39"/>
        <v>0</v>
      </c>
      <c r="AF58" s="17">
        <f t="shared" si="40"/>
        <v>12.380952380952381</v>
      </c>
      <c r="AG58" s="17">
        <f t="shared" si="41"/>
        <v>0</v>
      </c>
      <c r="AJ58" s="17">
        <v>32.4</v>
      </c>
      <c r="AK58" s="17">
        <v>32.4</v>
      </c>
      <c r="AL58" s="17">
        <v>28.9</v>
      </c>
      <c r="AM58" s="17">
        <v>15.3</v>
      </c>
      <c r="AN58" s="17">
        <v>15.3</v>
      </c>
      <c r="AO58" s="17">
        <v>6.8</v>
      </c>
      <c r="AP58" s="17">
        <v>8</v>
      </c>
      <c r="AQ58" s="17">
        <v>8</v>
      </c>
      <c r="AR58" s="17">
        <v>5.2</v>
      </c>
      <c r="AT58" s="17">
        <v>6.5</v>
      </c>
      <c r="AX58" s="15">
        <v>7.8</v>
      </c>
      <c r="AY58" s="15">
        <v>7.8</v>
      </c>
      <c r="AZ58" s="15">
        <v>7.8</v>
      </c>
      <c r="BA58" s="15">
        <v>7</v>
      </c>
      <c r="BB58" s="15">
        <v>7</v>
      </c>
      <c r="BC58" s="15">
        <v>7.01</v>
      </c>
      <c r="BD58" s="15">
        <v>7.31</v>
      </c>
      <c r="BE58" s="15">
        <v>7.31</v>
      </c>
      <c r="BF58" s="15">
        <v>7.79</v>
      </c>
      <c r="BH58" s="15">
        <v>6.58</v>
      </c>
      <c r="BK58" s="233" t="str">
        <f>IF(VLOOKUP($A58,'I-Ligands'!$A:$G,3,FALSE)="","",VLOOKUP($A58,'I-Ligands'!$A:$G,3,FALSE))</f>
        <v>Apelin</v>
      </c>
      <c r="BL58" s="234" t="str">
        <f>IF(VLOOKUP($A58,'I-Ligands'!$A:$G,4,FALSE)="","",VLOOKUP($A58,'I-Ligands'!$A:$G,4,FALSE))</f>
        <v>QRPRLSHKGPMPF</v>
      </c>
      <c r="BM58" s="110">
        <v>3.3</v>
      </c>
      <c r="BN58" s="111">
        <v>0.91</v>
      </c>
      <c r="BO58" s="111">
        <v>1.33</v>
      </c>
      <c r="BP58" s="111">
        <v>1.33</v>
      </c>
      <c r="BQ58" s="111">
        <v>2.94</v>
      </c>
      <c r="BR58" s="111">
        <v>1.54</v>
      </c>
      <c r="BS58" s="111">
        <v>1.54</v>
      </c>
      <c r="BT58" s="111">
        <v>4.07</v>
      </c>
      <c r="BU58" s="111">
        <v>4.42</v>
      </c>
      <c r="BV58" s="111">
        <v>4.42</v>
      </c>
      <c r="BW58" s="111">
        <v>4.63</v>
      </c>
      <c r="BX58" s="111">
        <v>2.0499999999999998</v>
      </c>
      <c r="BY58" s="111">
        <v>1.31</v>
      </c>
      <c r="BZ58" s="111">
        <v>2.75</v>
      </c>
      <c r="CA58" s="110">
        <f t="shared" si="42"/>
        <v>0</v>
      </c>
      <c r="CB58" s="111">
        <f t="shared" si="43"/>
        <v>0</v>
      </c>
      <c r="CC58" s="111">
        <f t="shared" si="44"/>
        <v>24.360902255639097</v>
      </c>
      <c r="CD58" s="111">
        <f t="shared" si="45"/>
        <v>24.360902255639097</v>
      </c>
      <c r="CE58" s="111">
        <f t="shared" si="46"/>
        <v>9.8299319727891152</v>
      </c>
      <c r="CF58" s="111">
        <f t="shared" si="47"/>
        <v>9.9350649350649345</v>
      </c>
      <c r="CG58" s="111">
        <f t="shared" si="48"/>
        <v>9.9350649350649345</v>
      </c>
      <c r="CH58" s="111">
        <f t="shared" si="49"/>
        <v>1.6707616707616706</v>
      </c>
      <c r="CI58" s="111">
        <f t="shared" si="50"/>
        <v>1.8099547511312217</v>
      </c>
      <c r="CJ58" s="111">
        <f t="shared" si="51"/>
        <v>1.8099547511312217</v>
      </c>
      <c r="CK58" s="111">
        <f t="shared" si="52"/>
        <v>1.1231101511879051</v>
      </c>
      <c r="CL58" s="111">
        <f t="shared" si="53"/>
        <v>0</v>
      </c>
      <c r="CM58" s="111">
        <f t="shared" si="54"/>
        <v>4.9618320610687023</v>
      </c>
      <c r="CN58" s="111">
        <f t="shared" si="55"/>
        <v>0</v>
      </c>
      <c r="CO58" s="18" t="e">
        <f>VLOOKUP(A58,Bouvier!A:B,4,FALSE)</f>
        <v>#REF!</v>
      </c>
      <c r="CP58" s="18" t="str">
        <f>VLOOKUP(A58,Martemyanov!A:BN,4,FALSE)</f>
        <v>Phys</v>
      </c>
    </row>
    <row r="59" spans="1:94" ht="18" x14ac:dyDescent="0.25">
      <c r="A59" s="12" t="s">
        <v>20</v>
      </c>
      <c r="B59" s="13" t="s">
        <v>2577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5</v>
      </c>
      <c r="E59" s="9" t="str">
        <f>IF(VLOOKUP($A59,'I-Ligands'!$A:$G,7,FALSE)="","",VLOOKUP($A59,'I-Ligands'!$A:$G,7,FALSE))</f>
        <v>Phys</v>
      </c>
      <c r="F59" s="7">
        <f t="array" ref="F59">_xlfn.IFS(AH59=0,0,AH59&gt;0,(LOG(0.01*T59/10^-AH59)))</f>
        <v>12.068204821257776</v>
      </c>
      <c r="G59" s="8">
        <f t="array" ref="G59">_xlfn.IFS(AI59=0,0,AI59&gt;0,(LOG(0.01*U59/10^-AI59)))</f>
        <v>12.79632252269842</v>
      </c>
      <c r="H59" s="8">
        <f t="array" ref="H59">_xlfn.IFS(AJ59=0,0,AJ59&gt;0,(LOG(0.01*V59/10^-AJ59)))</f>
        <v>17.234482723267863</v>
      </c>
      <c r="I59" s="8">
        <f t="array" ref="I59">_xlfn.IFS(AK59=0,0,AK59&gt;0,(LOG(0.01*W59/10^-AK59)))</f>
        <v>17.234482723267863</v>
      </c>
      <c r="J59" s="8">
        <f t="array" ref="J59">_xlfn.IFS(AL59=0,0,AL59&gt;0,(LOG(0.01*X59/10^-AL59)))</f>
        <v>11.598830869460114</v>
      </c>
      <c r="K59" s="8">
        <f t="array" ref="K59">_xlfn.IFS(AM59=0,0,AM59&gt;0,(LOG(0.01*Y59/10^-AM59)))</f>
        <v>20.842388730177241</v>
      </c>
      <c r="L59" s="8">
        <f t="array" ref="L59">_xlfn.IFS(AN59=0,0,AN59&gt;0,(LOG(0.01*Z59/10^-AN59)))</f>
        <v>20.842388730177241</v>
      </c>
      <c r="M59" s="8">
        <f t="array" ref="M59">_xlfn.IFS(AO59=0,0,AO59&gt;0,(LOG(0.01*AA59/10^-AO59)))</f>
        <v>13.402059991327963</v>
      </c>
      <c r="N59" s="8">
        <f t="array" ref="N59">_xlfn.IFS(AP59=0,0,AP59&gt;0,(LOG(0.01*AB59/10^-AP59)))</f>
        <v>9.3124710387853664</v>
      </c>
      <c r="O59" s="8">
        <f t="array" ref="O59">_xlfn.IFS(AQ59=0,0,AQ59&gt;0,(LOG(0.01*AC59/10^-AQ59)))</f>
        <v>9.3124710387853664</v>
      </c>
      <c r="P59" s="8">
        <f t="array" ref="P59">_xlfn.IFS(AR59=0,0,AR59&gt;0,(LOG(0.01*AD59/10^-AR59)))</f>
        <v>9.351639989019068</v>
      </c>
      <c r="Q59" s="8">
        <f t="array" ref="Q59">_xlfn.IFS(AS59=0,0,AS59&gt;0,(LOG(0.01*AE59/10^-AS59)))</f>
        <v>21.841345015117302</v>
      </c>
      <c r="R59" s="8">
        <f t="array" ref="R59">_xlfn.IFS(AT59=0,0,AT59&gt;0,(LOG(0.01*AF59/10^-AT59)))</f>
        <v>19.580870692258024</v>
      </c>
      <c r="S59" s="8">
        <f t="array" ref="S59">_xlfn.IFS(AU59=0,0,AU59&gt;0,(LOG(0.01*AG59/10^-AU59)))</f>
        <v>19.494702559569909</v>
      </c>
      <c r="T59" s="16">
        <f t="shared" si="28"/>
        <v>23.34558823529412</v>
      </c>
      <c r="U59" s="17">
        <f t="shared" si="29"/>
        <v>24.907063197026023</v>
      </c>
      <c r="V59" s="17">
        <f t="shared" si="30"/>
        <v>34.235976789168276</v>
      </c>
      <c r="W59" s="17">
        <f t="shared" si="31"/>
        <v>34.235976789168276</v>
      </c>
      <c r="X59" s="17">
        <f t="shared" si="32"/>
        <v>25.051334702258725</v>
      </c>
      <c r="Y59" s="17">
        <f t="shared" si="33"/>
        <v>43.892339544513462</v>
      </c>
      <c r="Z59" s="17">
        <f t="shared" si="34"/>
        <v>43.892339544513462</v>
      </c>
      <c r="AA59" s="17">
        <f t="shared" si="35"/>
        <v>40</v>
      </c>
      <c r="AB59" s="17">
        <f t="shared" si="36"/>
        <v>20.533880903490758</v>
      </c>
      <c r="AC59" s="17">
        <f t="shared" si="37"/>
        <v>20.533880903490758</v>
      </c>
      <c r="AD59" s="17">
        <f t="shared" si="38"/>
        <v>22.471910112359552</v>
      </c>
      <c r="AE59" s="17">
        <f t="shared" si="39"/>
        <v>43.786982248520708</v>
      </c>
      <c r="AF59" s="17">
        <f t="shared" si="40"/>
        <v>38.095238095238095</v>
      </c>
      <c r="AG59" s="17">
        <f t="shared" si="41"/>
        <v>39.328063241106712</v>
      </c>
      <c r="AH59" s="16">
        <v>12.7</v>
      </c>
      <c r="AI59" s="17">
        <v>13.4</v>
      </c>
      <c r="AJ59" s="17">
        <v>17.7</v>
      </c>
      <c r="AK59" s="17">
        <v>17.7</v>
      </c>
      <c r="AL59" s="17">
        <v>12.2</v>
      </c>
      <c r="AM59" s="17">
        <v>21.2</v>
      </c>
      <c r="AN59" s="17">
        <v>21.2</v>
      </c>
      <c r="AO59" s="17">
        <v>13.8</v>
      </c>
      <c r="AP59" s="17">
        <v>10</v>
      </c>
      <c r="AQ59" s="17">
        <v>10</v>
      </c>
      <c r="AR59" s="17">
        <v>10</v>
      </c>
      <c r="AS59" s="17">
        <v>22.2</v>
      </c>
      <c r="AT59" s="17">
        <v>20</v>
      </c>
      <c r="AU59" s="17">
        <v>19.899999999999999</v>
      </c>
      <c r="AV59" s="14">
        <v>6.16</v>
      </c>
      <c r="AW59" s="15">
        <v>6.14</v>
      </c>
      <c r="AX59" s="15">
        <v>7.56</v>
      </c>
      <c r="AY59" s="15">
        <v>7.56</v>
      </c>
      <c r="AZ59" s="15">
        <v>8.19</v>
      </c>
      <c r="BA59" s="15">
        <v>6.89</v>
      </c>
      <c r="BB59" s="15">
        <v>6.89</v>
      </c>
      <c r="BC59" s="15">
        <v>7.87</v>
      </c>
      <c r="BD59" s="15">
        <v>8.17</v>
      </c>
      <c r="BE59" s="15">
        <v>8.17</v>
      </c>
      <c r="BF59" s="15">
        <v>8.49</v>
      </c>
      <c r="BG59" s="15">
        <v>7.01</v>
      </c>
      <c r="BH59" s="15">
        <v>6.3</v>
      </c>
      <c r="BI59" s="15">
        <v>6.37</v>
      </c>
      <c r="BK59" s="233" t="str">
        <f>IF(VLOOKUP($A59,'I-Ligands'!$A:$G,3,FALSE)="","",VLOOKUP($A59,'I-Ligands'!$A:$G,3,FALSE))</f>
        <v>Serotonin</v>
      </c>
      <c r="BL59" s="234" t="str">
        <f>IF(VLOOKUP($A59,'I-Ligands'!$A:$G,4,FALSE)="","",VLOOKUP($A59,'I-Ligands'!$A:$G,4,FALSE))</f>
        <v>5-Hydroxytryptamine Hydrochloride</v>
      </c>
      <c r="BM59" s="110">
        <v>0.81</v>
      </c>
      <c r="BN59" s="111">
        <v>1.1100000000000001</v>
      </c>
      <c r="BO59" s="111">
        <v>2.5</v>
      </c>
      <c r="BP59" s="111">
        <v>2.5</v>
      </c>
      <c r="BQ59" s="111">
        <v>4.88</v>
      </c>
      <c r="BR59" s="111">
        <v>2.76</v>
      </c>
      <c r="BS59" s="111">
        <v>2.76</v>
      </c>
      <c r="BT59" s="111">
        <v>4.09</v>
      </c>
      <c r="BU59" s="111">
        <v>4.91</v>
      </c>
      <c r="BV59" s="111">
        <v>4.91</v>
      </c>
      <c r="BW59" s="111">
        <v>3.63</v>
      </c>
      <c r="BX59" s="111">
        <v>1.02</v>
      </c>
      <c r="BY59" s="111">
        <v>2.56</v>
      </c>
      <c r="BZ59" s="111">
        <v>2.25</v>
      </c>
      <c r="CA59" s="110">
        <f t="shared" si="42"/>
        <v>15.679012345679011</v>
      </c>
      <c r="CB59" s="111">
        <f t="shared" si="43"/>
        <v>12.072072072072071</v>
      </c>
      <c r="CC59" s="111">
        <f t="shared" si="44"/>
        <v>7.08</v>
      </c>
      <c r="CD59" s="111">
        <f t="shared" si="45"/>
        <v>7.08</v>
      </c>
      <c r="CE59" s="111">
        <f t="shared" si="46"/>
        <v>2.5</v>
      </c>
      <c r="CF59" s="111">
        <f t="shared" si="47"/>
        <v>7.6811594202898554</v>
      </c>
      <c r="CG59" s="111">
        <f t="shared" si="48"/>
        <v>7.6811594202898554</v>
      </c>
      <c r="CH59" s="111">
        <f t="shared" si="49"/>
        <v>3.3740831295843523</v>
      </c>
      <c r="CI59" s="111">
        <f t="shared" si="50"/>
        <v>2.0366598778004072</v>
      </c>
      <c r="CJ59" s="111">
        <f t="shared" si="51"/>
        <v>2.0366598778004072</v>
      </c>
      <c r="CK59" s="111">
        <f t="shared" si="52"/>
        <v>2.7548209366391188</v>
      </c>
      <c r="CL59" s="111">
        <f t="shared" si="53"/>
        <v>21.764705882352938</v>
      </c>
      <c r="CM59" s="111">
        <f t="shared" si="54"/>
        <v>7.8125</v>
      </c>
      <c r="CN59" s="111">
        <f t="shared" si="55"/>
        <v>8.8444444444444432</v>
      </c>
      <c r="CO59" s="18" t="e">
        <f>VLOOKUP(A59,Bouvier!A:B,4,FALSE)</f>
        <v>#REF!</v>
      </c>
      <c r="CP59" s="18" t="str">
        <f>VLOOKUP(A59,Martemyanov!A:BN,4,FALSE)</f>
        <v>Phys</v>
      </c>
    </row>
    <row r="60" spans="1:94" ht="18" x14ac:dyDescent="0.25">
      <c r="A60" s="12" t="s">
        <v>16</v>
      </c>
      <c r="B60" s="13" t="s">
        <v>2573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5</v>
      </c>
      <c r="E60" s="9" t="str">
        <f>IF(VLOOKUP($A60,'I-Ligands'!$A:$G,7,FALSE)="","",VLOOKUP($A60,'I-Ligands'!$A:$G,7,FALSE))</f>
        <v>Phys</v>
      </c>
      <c r="F60" s="7">
        <f t="array" ref="F60">_xlfn.IFS(AH60=0,0,AH60&gt;0,(LOG(0.01*T60/10^-AH60)))</f>
        <v>0</v>
      </c>
      <c r="G60" s="8">
        <f t="array" ref="G60">_xlfn.IFS(AI60=0,0,AI60&gt;0,(LOG(0.01*U60/10^-AI60)))</f>
        <v>0</v>
      </c>
      <c r="H60" s="8">
        <f t="array" ref="H60">_xlfn.IFS(AJ60=0,0,AJ60&gt;0,(LOG(0.01*V60/10^-AJ60)))</f>
        <v>13.741845494371121</v>
      </c>
      <c r="I60" s="8">
        <f t="array" ref="I60">_xlfn.IFS(AK60=0,0,AK60&gt;0,(LOG(0.01*W60/10^-AK60)))</f>
        <v>13.741845494371121</v>
      </c>
      <c r="J60" s="8">
        <f t="array" ref="J60">_xlfn.IFS(AL60=0,0,AL60&gt;0,(LOG(0.01*X60/10^-AL60)))</f>
        <v>12.839575837150175</v>
      </c>
      <c r="K60" s="8">
        <f t="array" ref="K60">_xlfn.IFS(AM60=0,0,AM60&gt;0,(LOG(0.01*Y60/10^-AM60)))</f>
        <v>10.66913131273191</v>
      </c>
      <c r="L60" s="8">
        <f t="array" ref="L60">_xlfn.IFS(AN60=0,0,AN60&gt;0,(LOG(0.01*Z60/10^-AN60)))</f>
        <v>10.66913131273191</v>
      </c>
      <c r="M60" s="8">
        <f t="array" ref="M60">_xlfn.IFS(AO60=0,0,AO60&gt;0,(LOG(0.01*AA60/10^-AO60)))</f>
        <v>9.8792142442255084</v>
      </c>
      <c r="N60" s="8">
        <f t="array" ref="N60">_xlfn.IFS(AP60=0,0,AP60&gt;0,(LOG(0.01*AB60/10^-AP60)))</f>
        <v>5.4118115882389475</v>
      </c>
      <c r="O60" s="8">
        <f t="array" ref="O60">_xlfn.IFS(AQ60=0,0,AQ60&gt;0,(LOG(0.01*AC60/10^-AQ60)))</f>
        <v>5.4118115882389475</v>
      </c>
      <c r="P60" s="8">
        <f t="array" ref="P60">_xlfn.IFS(AR60=0,0,AR60&gt;0,(LOG(0.01*AD60/10^-AR60)))</f>
        <v>11.327186950411601</v>
      </c>
      <c r="Q60" s="8">
        <f t="array" ref="Q60">_xlfn.IFS(AS60=0,0,AS60&gt;0,(LOG(0.01*AE60/10^-AS60)))</f>
        <v>0</v>
      </c>
      <c r="R60" s="8">
        <f t="array" ref="R60">_xlfn.IFS(AT60=0,0,AT60&gt;0,(LOG(0.01*AF60/10^-AT60)))</f>
        <v>4.8432686901569815</v>
      </c>
      <c r="S60" s="8">
        <f t="array" ref="S60">_xlfn.IFS(AU60=0,0,AU60&gt;0,(LOG(0.01*AG60/10^-AU60)))</f>
        <v>0</v>
      </c>
      <c r="T60" s="16">
        <f t="shared" si="28"/>
        <v>0</v>
      </c>
      <c r="U60" s="17">
        <f t="shared" si="29"/>
        <v>0</v>
      </c>
      <c r="V60" s="17">
        <f t="shared" si="30"/>
        <v>27.659574468085104</v>
      </c>
      <c r="W60" s="17">
        <f t="shared" si="31"/>
        <v>27.659574468085104</v>
      </c>
      <c r="X60" s="17">
        <f t="shared" si="32"/>
        <v>27.515400410677618</v>
      </c>
      <c r="Y60" s="17">
        <f t="shared" si="33"/>
        <v>23.395445134575571</v>
      </c>
      <c r="Z60" s="17">
        <f t="shared" si="34"/>
        <v>23.395445134575571</v>
      </c>
      <c r="AA60" s="17">
        <f t="shared" si="35"/>
        <v>30.144927536231883</v>
      </c>
      <c r="AB60" s="17">
        <f t="shared" si="36"/>
        <v>12.936344969199178</v>
      </c>
      <c r="AC60" s="17">
        <f t="shared" si="37"/>
        <v>12.936344969199178</v>
      </c>
      <c r="AD60" s="17">
        <f t="shared" si="38"/>
        <v>26.741573033707866</v>
      </c>
      <c r="AE60" s="17">
        <f t="shared" si="39"/>
        <v>0</v>
      </c>
      <c r="AF60" s="17">
        <f t="shared" si="40"/>
        <v>11.047619047619047</v>
      </c>
      <c r="AG60" s="17">
        <f t="shared" si="41"/>
        <v>0</v>
      </c>
      <c r="AJ60" s="17">
        <v>14.3</v>
      </c>
      <c r="AK60" s="17">
        <v>14.3</v>
      </c>
      <c r="AL60" s="17">
        <v>13.4</v>
      </c>
      <c r="AM60" s="17">
        <v>11.3</v>
      </c>
      <c r="AN60" s="17">
        <v>11.3</v>
      </c>
      <c r="AO60" s="17">
        <v>10.4</v>
      </c>
      <c r="AP60" s="17">
        <v>6.3</v>
      </c>
      <c r="AQ60" s="17">
        <v>6.3</v>
      </c>
      <c r="AR60" s="17">
        <v>11.9</v>
      </c>
      <c r="AT60" s="17">
        <v>5.8</v>
      </c>
      <c r="AX60" s="15">
        <v>7.55</v>
      </c>
      <c r="AY60" s="15">
        <v>7.55</v>
      </c>
      <c r="AZ60" s="15">
        <v>7.95</v>
      </c>
      <c r="BA60" s="15">
        <v>7.23</v>
      </c>
      <c r="BB60" s="15">
        <v>7.23</v>
      </c>
      <c r="BC60" s="15">
        <v>7.44</v>
      </c>
      <c r="BD60" s="15">
        <v>7.1</v>
      </c>
      <c r="BE60" s="15">
        <v>7.1</v>
      </c>
      <c r="BF60" s="15">
        <v>7.39</v>
      </c>
      <c r="BH60" s="15">
        <v>7.08</v>
      </c>
      <c r="BK60" s="233" t="str">
        <f>IF(VLOOKUP($A60,'I-Ligands'!$A:$G,3,FALSE)="","",VLOOKUP($A60,'I-Ligands'!$A:$G,3,FALSE))</f>
        <v>Serotonin</v>
      </c>
      <c r="BL60" s="234" t="str">
        <f>IF(VLOOKUP($A60,'I-Ligands'!$A:$G,4,FALSE)="","",VLOOKUP($A60,'I-Ligands'!$A:$G,4,FALSE))</f>
        <v>5-Hydroxytryptamine Hydrochloride</v>
      </c>
      <c r="BM60" s="110">
        <v>4</v>
      </c>
      <c r="BN60" s="111">
        <v>3.34</v>
      </c>
      <c r="BO60" s="111">
        <v>2.1800000000000002</v>
      </c>
      <c r="BP60" s="111">
        <v>2.1800000000000002</v>
      </c>
      <c r="BQ60" s="111">
        <v>2.97</v>
      </c>
      <c r="BR60" s="111">
        <v>1.51</v>
      </c>
      <c r="BS60" s="111">
        <v>1.51</v>
      </c>
      <c r="BT60" s="111">
        <v>1.63</v>
      </c>
      <c r="BU60" s="111">
        <v>2.79</v>
      </c>
      <c r="BV60" s="111">
        <v>2.79</v>
      </c>
      <c r="BW60" s="111">
        <v>1.82</v>
      </c>
      <c r="BX60" s="111">
        <v>4.66</v>
      </c>
      <c r="BY60" s="111">
        <v>0.3</v>
      </c>
      <c r="BZ60" s="111">
        <v>2.65</v>
      </c>
      <c r="CA60" s="110">
        <f t="shared" si="42"/>
        <v>0</v>
      </c>
      <c r="CB60" s="111">
        <f t="shared" si="43"/>
        <v>0</v>
      </c>
      <c r="CC60" s="111">
        <f t="shared" si="44"/>
        <v>6.5596330275229358</v>
      </c>
      <c r="CD60" s="111">
        <f t="shared" si="45"/>
        <v>6.5596330275229358</v>
      </c>
      <c r="CE60" s="111">
        <f t="shared" si="46"/>
        <v>4.5117845117845112</v>
      </c>
      <c r="CF60" s="111">
        <f t="shared" si="47"/>
        <v>7.483443708609272</v>
      </c>
      <c r="CG60" s="111">
        <f t="shared" si="48"/>
        <v>7.483443708609272</v>
      </c>
      <c r="CH60" s="111">
        <f t="shared" si="49"/>
        <v>6.3803680981595097</v>
      </c>
      <c r="CI60" s="111">
        <f t="shared" si="50"/>
        <v>2.258064516129032</v>
      </c>
      <c r="CJ60" s="111">
        <f t="shared" si="51"/>
        <v>2.258064516129032</v>
      </c>
      <c r="CK60" s="111">
        <f t="shared" si="52"/>
        <v>6.5384615384615383</v>
      </c>
      <c r="CL60" s="111">
        <f t="shared" si="53"/>
        <v>0</v>
      </c>
      <c r="CM60" s="111">
        <f t="shared" si="54"/>
        <v>19.333333333333332</v>
      </c>
      <c r="CN60" s="111">
        <f t="shared" si="55"/>
        <v>0</v>
      </c>
      <c r="CO60" s="18" t="e">
        <f>VLOOKUP(A60,Bouvier!A:B,4,FALSE)</f>
        <v>#REF!</v>
      </c>
      <c r="CP60" s="18" t="str">
        <f>VLOOKUP(A60,Martemyanov!A:BN,4,FALSE)</f>
        <v>Phys</v>
      </c>
    </row>
    <row r="61" spans="1:94" ht="18" x14ac:dyDescent="0.25">
      <c r="A61" s="12" t="s">
        <v>161</v>
      </c>
      <c r="B61" s="13" t="s">
        <v>2635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1320</v>
      </c>
      <c r="E61" s="9" t="str">
        <f>IF(VLOOKUP($A61,'I-Ligands'!$A:$G,7,FALSE)="","",VLOOKUP($A61,'I-Ligands'!$A:$G,7,FALSE))</f>
        <v>Phys</v>
      </c>
      <c r="F61" s="7">
        <f t="array" ref="F61">_xlfn.IFS(AH61=0,0,AH61&gt;0,(LOG(0.01*T61/10^-AH61)))</f>
        <v>17.929218923311357</v>
      </c>
      <c r="G61" s="8">
        <f t="array" ref="G61">_xlfn.IFS(AI61=0,0,AI61&gt;0,(LOG(0.01*U61/10^-AI61)))</f>
        <v>17.217190990695418</v>
      </c>
      <c r="H61" s="8">
        <f t="array" ref="H61">_xlfn.IFS(AJ61=0,0,AJ61&gt;0,(LOG(0.01*V61/10^-AJ61)))</f>
        <v>10.950967446132978</v>
      </c>
      <c r="I61" s="8">
        <f t="array" ref="I61">_xlfn.IFS(AK61=0,0,AK61&gt;0,(LOG(0.01*W61/10^-AK61)))</f>
        <v>10.950967446132978</v>
      </c>
      <c r="J61" s="8">
        <f t="array" ref="J61">_xlfn.IFS(AL61=0,0,AL61&gt;0,(LOG(0.01*X61/10^-AL61)))</f>
        <v>16.337780320511229</v>
      </c>
      <c r="K61" s="8">
        <f t="array" ref="K61">_xlfn.IFS(AM61=0,0,AM61&gt;0,(LOG(0.01*Y61/10^-AM61)))</f>
        <v>9.0028246035147319</v>
      </c>
      <c r="L61" s="8">
        <f t="array" ref="L61">_xlfn.IFS(AN61=0,0,AN61&gt;0,(LOG(0.01*Z61/10^-AN61)))</f>
        <v>9.0028246035147319</v>
      </c>
      <c r="M61" s="8">
        <f t="array" ref="M61">_xlfn.IFS(AO61=0,0,AO61&gt;0,(LOG(0.01*AA61/10^-AO61)))</f>
        <v>13.092514673421734</v>
      </c>
      <c r="N61" s="8">
        <f t="array" ref="N61">_xlfn.IFS(AP61=0,0,AP61&gt;0,(LOG(0.01*AB61/10^-AP61)))</f>
        <v>12.219681008433236</v>
      </c>
      <c r="O61" s="8">
        <f t="array" ref="O61">_xlfn.IFS(AQ61=0,0,AQ61&gt;0,(LOG(0.01*AC61/10^-AQ61)))</f>
        <v>12.219681008433236</v>
      </c>
      <c r="P61" s="8">
        <f t="array" ref="P61">_xlfn.IFS(AR61=0,0,AR61&gt;0,(LOG(0.01*AD61/10^-AR61)))</f>
        <v>18.118811717422084</v>
      </c>
      <c r="Q61" s="8">
        <f t="array" ref="Q61">_xlfn.IFS(AS61=0,0,AS61&gt;0,(LOG(0.01*AE61/10^-AS61)))</f>
        <v>0</v>
      </c>
      <c r="R61" s="8">
        <f t="array" ref="R61">_xlfn.IFS(AT61=0,0,AT61&gt;0,(LOG(0.01*AF61/10^-AT61)))</f>
        <v>0</v>
      </c>
      <c r="S61" s="8">
        <f t="array" ref="S61">_xlfn.IFS(AU61=0,0,AU61&gt;0,(LOG(0.01*AG61/10^-AU61)))</f>
        <v>0</v>
      </c>
      <c r="T61" s="16">
        <f t="shared" si="28"/>
        <v>33.823529411764703</v>
      </c>
      <c r="U61" s="17">
        <f t="shared" si="29"/>
        <v>32.899628252788105</v>
      </c>
      <c r="V61" s="17">
        <f t="shared" si="30"/>
        <v>22.43713733075435</v>
      </c>
      <c r="W61" s="17">
        <f t="shared" si="31"/>
        <v>22.43713733075435</v>
      </c>
      <c r="X61" s="17">
        <f t="shared" si="32"/>
        <v>34.496919917864474</v>
      </c>
      <c r="Y61" s="17">
        <f t="shared" si="33"/>
        <v>20.082815734989648</v>
      </c>
      <c r="Z61" s="17">
        <f t="shared" si="34"/>
        <v>20.082815734989648</v>
      </c>
      <c r="AA61" s="17">
        <f t="shared" si="35"/>
        <v>39.130434782608695</v>
      </c>
      <c r="AB61" s="17">
        <f t="shared" si="36"/>
        <v>26.283367556468171</v>
      </c>
      <c r="AC61" s="17">
        <f t="shared" si="37"/>
        <v>26.283367556468171</v>
      </c>
      <c r="AD61" s="17">
        <f t="shared" si="38"/>
        <v>41.573033707865171</v>
      </c>
      <c r="AE61" s="17">
        <f t="shared" si="39"/>
        <v>0</v>
      </c>
      <c r="AF61" s="17">
        <f t="shared" si="40"/>
        <v>0</v>
      </c>
      <c r="AG61" s="17">
        <f t="shared" si="41"/>
        <v>0</v>
      </c>
      <c r="AH61" s="16">
        <v>18.399999999999999</v>
      </c>
      <c r="AI61" s="17">
        <v>17.7</v>
      </c>
      <c r="AJ61" s="17">
        <v>11.6</v>
      </c>
      <c r="AK61" s="17">
        <v>11.6</v>
      </c>
      <c r="AL61" s="17">
        <v>16.8</v>
      </c>
      <c r="AM61" s="17">
        <v>9.6999999999999993</v>
      </c>
      <c r="AN61" s="17">
        <v>9.6999999999999993</v>
      </c>
      <c r="AO61" s="17">
        <v>13.5</v>
      </c>
      <c r="AP61" s="17">
        <v>12.8</v>
      </c>
      <c r="AQ61" s="17">
        <v>12.8</v>
      </c>
      <c r="AR61" s="17">
        <v>18.5</v>
      </c>
      <c r="AV61" s="14">
        <v>7.17</v>
      </c>
      <c r="AW61" s="15">
        <v>7.46</v>
      </c>
      <c r="AX61" s="15">
        <v>7.22</v>
      </c>
      <c r="AY61" s="15">
        <v>7.22</v>
      </c>
      <c r="AZ61" s="15">
        <v>7.44</v>
      </c>
      <c r="BA61" s="15">
        <v>6.59</v>
      </c>
      <c r="BB61" s="15">
        <v>6.59</v>
      </c>
      <c r="BC61" s="15">
        <v>7.49</v>
      </c>
      <c r="BD61" s="15">
        <v>7.58</v>
      </c>
      <c r="BE61" s="15">
        <v>7.58</v>
      </c>
      <c r="BF61" s="15">
        <v>7.72</v>
      </c>
      <c r="BK61" s="233" t="str">
        <f>IF(VLOOKUP($A61,'I-Ligands'!$A:$G,3,FALSE)="","",VLOOKUP($A61,'I-Ligands'!$A:$G,3,FALSE))</f>
        <v>α-MSH</v>
      </c>
      <c r="BL61" s="234" t="str">
        <f>IF(VLOOKUP($A61,'I-Ligands'!$A:$G,4,FALSE)="","",VLOOKUP($A61,'I-Ligands'!$A:$G,4,FALSE))</f>
        <v>Ac-SYSMEHFRWGKPV-NH2</v>
      </c>
      <c r="BM61" s="110">
        <v>4.72</v>
      </c>
      <c r="BN61" s="111">
        <v>4.7300000000000004</v>
      </c>
      <c r="BO61" s="111">
        <v>3.29</v>
      </c>
      <c r="BP61" s="111">
        <v>3.29</v>
      </c>
      <c r="BQ61" s="111">
        <v>2.68</v>
      </c>
      <c r="BR61" s="111">
        <v>3.14</v>
      </c>
      <c r="BS61" s="111">
        <v>3.14</v>
      </c>
      <c r="BT61" s="111">
        <v>3.01</v>
      </c>
      <c r="BU61" s="111">
        <v>5.62</v>
      </c>
      <c r="BV61" s="111">
        <v>5.62</v>
      </c>
      <c r="BW61" s="111">
        <v>5.32</v>
      </c>
      <c r="BX61" s="111">
        <v>1.69</v>
      </c>
      <c r="BY61" s="111">
        <v>2.08</v>
      </c>
      <c r="BZ61" s="111">
        <v>2.12</v>
      </c>
      <c r="CA61" s="110">
        <f t="shared" si="42"/>
        <v>3.8983050847457625</v>
      </c>
      <c r="CB61" s="111">
        <f t="shared" si="43"/>
        <v>3.7420718816067646</v>
      </c>
      <c r="CC61" s="111">
        <f t="shared" si="44"/>
        <v>3.525835866261398</v>
      </c>
      <c r="CD61" s="111">
        <f t="shared" si="45"/>
        <v>3.525835866261398</v>
      </c>
      <c r="CE61" s="111">
        <f t="shared" si="46"/>
        <v>6.2686567164179108</v>
      </c>
      <c r="CF61" s="111">
        <f t="shared" si="47"/>
        <v>3.0891719745222925</v>
      </c>
      <c r="CG61" s="111">
        <f t="shared" si="48"/>
        <v>3.0891719745222925</v>
      </c>
      <c r="CH61" s="111">
        <f t="shared" si="49"/>
        <v>4.4850498338870439</v>
      </c>
      <c r="CI61" s="111">
        <f t="shared" si="50"/>
        <v>2.2775800711743774</v>
      </c>
      <c r="CJ61" s="111">
        <f t="shared" si="51"/>
        <v>2.2775800711743774</v>
      </c>
      <c r="CK61" s="111">
        <f t="shared" si="52"/>
        <v>3.477443609022556</v>
      </c>
      <c r="CL61" s="111">
        <f t="shared" si="53"/>
        <v>0</v>
      </c>
      <c r="CM61" s="111">
        <f t="shared" si="54"/>
        <v>0</v>
      </c>
      <c r="CN61" s="111">
        <f t="shared" si="55"/>
        <v>0</v>
      </c>
      <c r="CO61" s="18" t="e">
        <f>VLOOKUP(A61,Bouvier!A:B,4,FALSE)</f>
        <v>#REF!</v>
      </c>
      <c r="CP61" s="18" t="str">
        <f>VLOOKUP(A61,Martemyanov!A:BN,4,FALSE)</f>
        <v>Phys</v>
      </c>
    </row>
    <row r="62" spans="1:94" ht="18" x14ac:dyDescent="0.25">
      <c r="A62" s="12" t="s">
        <v>29</v>
      </c>
      <c r="B62" s="13" t="s">
        <v>2590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294</v>
      </c>
      <c r="E62" s="9" t="str">
        <f>IF(VLOOKUP($A62,'I-Ligands'!$A:$G,7,FALSE)="","",VLOOKUP($A62,'I-Ligands'!$A:$G,7,FALSE))</f>
        <v>Phys</v>
      </c>
      <c r="F62" s="7">
        <f t="array" ref="F62">_xlfn.IFS(AH62=0,0,AH62&gt;0,(LOG(0.01*T62/10^-AH62)))</f>
        <v>22.014649118635983</v>
      </c>
      <c r="G62" s="8">
        <f t="array" ref="G62">_xlfn.IFS(AI62=0,0,AI62&gt;0,(LOG(0.01*U62/10^-AI62)))</f>
        <v>8.6423455779333107</v>
      </c>
      <c r="H62" s="8">
        <f t="array" ref="H62">_xlfn.IFS(AJ62=0,0,AJ62&gt;0,(LOG(0.01*V62/10^-AJ62)))</f>
        <v>35.134284162293881</v>
      </c>
      <c r="I62" s="8">
        <f t="array" ref="I62">_xlfn.IFS(AK62=0,0,AK62&gt;0,(LOG(0.01*W62/10^-AK62)))</f>
        <v>35.134284162293881</v>
      </c>
      <c r="J62" s="8">
        <f t="array" ref="J62">_xlfn.IFS(AL62=0,0,AL62&gt;0,(LOG(0.01*X62/10^-AL62)))</f>
        <v>32.93229903256109</v>
      </c>
      <c r="K62" s="8">
        <f t="array" ref="K62">_xlfn.IFS(AM62=0,0,AM62&gt;0,(LOG(0.01*Y62/10^-AM62)))</f>
        <v>37.491240714176151</v>
      </c>
      <c r="L62" s="8">
        <f t="array" ref="L62">_xlfn.IFS(AN62=0,0,AN62&gt;0,(LOG(0.01*Z62/10^-AN62)))</f>
        <v>37.491240714176151</v>
      </c>
      <c r="M62" s="8">
        <f t="array" ref="M62">_xlfn.IFS(AO62=0,0,AO62&gt;0,(LOG(0.01*AA62/10^-AO62)))</f>
        <v>22.008533879377364</v>
      </c>
      <c r="N62" s="8">
        <f t="array" ref="N62">_xlfn.IFS(AP62=0,0,AP62&gt;0,(LOG(0.01*AB62/10^-AP62)))</f>
        <v>28.876364027771277</v>
      </c>
      <c r="O62" s="8">
        <f t="array" ref="O62">_xlfn.IFS(AQ62=0,0,AQ62&gt;0,(LOG(0.01*AC62/10^-AQ62)))</f>
        <v>28.876364027771277</v>
      </c>
      <c r="P62" s="8">
        <f t="array" ref="P62">_xlfn.IFS(AR62=0,0,AR62&gt;0,(LOG(0.01*AD62/10^-AR62)))</f>
        <v>27.189390551839455</v>
      </c>
      <c r="Q62" s="8">
        <f t="array" ref="Q62">_xlfn.IFS(AS62=0,0,AS62&gt;0,(LOG(0.01*AE62/10^-AS62)))</f>
        <v>25.099825757286602</v>
      </c>
      <c r="R62" s="8">
        <f t="array" ref="R62">_xlfn.IFS(AT62=0,0,AT62&gt;0,(LOG(0.01*AF62/10^-AT62)))</f>
        <v>16.407727401207719</v>
      </c>
      <c r="S62" s="8">
        <f t="array" ref="S62">_xlfn.IFS(AU62=0,0,AU62&gt;0,(LOG(0.01*AG62/10^-AU62)))</f>
        <v>11.478634853476652</v>
      </c>
      <c r="T62" s="16">
        <f t="shared" si="28"/>
        <v>41.176470588235297</v>
      </c>
      <c r="U62" s="17">
        <f t="shared" si="29"/>
        <v>17.472118959107807</v>
      </c>
      <c r="V62" s="17">
        <f t="shared" si="30"/>
        <v>68.278529980657623</v>
      </c>
      <c r="W62" s="17">
        <f t="shared" si="31"/>
        <v>68.278529980657623</v>
      </c>
      <c r="X62" s="17">
        <f t="shared" si="32"/>
        <v>67.967145790554412</v>
      </c>
      <c r="Y62" s="17">
        <f t="shared" si="33"/>
        <v>77.846790890269162</v>
      </c>
      <c r="Z62" s="17">
        <f t="shared" si="34"/>
        <v>77.846790890269162</v>
      </c>
      <c r="AA62" s="17">
        <f t="shared" si="35"/>
        <v>64.347826086956516</v>
      </c>
      <c r="AB62" s="17">
        <f t="shared" si="36"/>
        <v>59.753593429158109</v>
      </c>
      <c r="AC62" s="17">
        <f t="shared" si="37"/>
        <v>59.753593429158109</v>
      </c>
      <c r="AD62" s="17">
        <f t="shared" si="38"/>
        <v>61.573033707865171</v>
      </c>
      <c r="AE62" s="17">
        <f t="shared" si="39"/>
        <v>50.098619329388555</v>
      </c>
      <c r="AF62" s="17">
        <f t="shared" si="40"/>
        <v>32.190476190476183</v>
      </c>
      <c r="AG62" s="17">
        <f t="shared" si="41"/>
        <v>23.913043478260867</v>
      </c>
      <c r="AH62" s="16">
        <v>22.4</v>
      </c>
      <c r="AI62" s="17">
        <v>9.4</v>
      </c>
      <c r="AJ62" s="17">
        <v>35.299999999999997</v>
      </c>
      <c r="AK62" s="17">
        <v>35.299999999999997</v>
      </c>
      <c r="AL62" s="17">
        <v>33.1</v>
      </c>
      <c r="AM62" s="17">
        <v>37.6</v>
      </c>
      <c r="AN62" s="17">
        <v>37.6</v>
      </c>
      <c r="AO62" s="17">
        <v>22.2</v>
      </c>
      <c r="AP62" s="17">
        <v>29.1</v>
      </c>
      <c r="AQ62" s="17">
        <v>29.1</v>
      </c>
      <c r="AR62" s="17">
        <v>27.4</v>
      </c>
      <c r="AS62" s="17">
        <v>25.4</v>
      </c>
      <c r="AT62" s="17">
        <v>16.899999999999999</v>
      </c>
      <c r="AU62" s="17">
        <v>12.1</v>
      </c>
      <c r="AV62" s="14">
        <v>5.76</v>
      </c>
      <c r="AW62" s="15">
        <v>5.67</v>
      </c>
      <c r="AX62" s="15">
        <v>7.77</v>
      </c>
      <c r="AY62" s="15">
        <v>7.77</v>
      </c>
      <c r="AZ62" s="15">
        <v>8.01</v>
      </c>
      <c r="BA62" s="15">
        <v>7.47</v>
      </c>
      <c r="BB62" s="15">
        <v>7.47</v>
      </c>
      <c r="BC62" s="15">
        <v>6.91</v>
      </c>
      <c r="BD62" s="15">
        <v>6.52</v>
      </c>
      <c r="BE62" s="15">
        <v>6.52</v>
      </c>
      <c r="BF62" s="15">
        <v>6.61</v>
      </c>
      <c r="BG62" s="15">
        <v>5.9</v>
      </c>
      <c r="BH62" s="15">
        <v>5.85</v>
      </c>
      <c r="BI62" s="15">
        <v>5.81</v>
      </c>
      <c r="BK62" s="233" t="str">
        <f>IF(VLOOKUP($A62,'I-Ligands'!$A:$G,3,FALSE)="","",VLOOKUP($A62,'I-Ligands'!$A:$G,3,FALSE))</f>
        <v>Acetylcholine</v>
      </c>
      <c r="BL62" s="234" t="str">
        <f>IF(VLOOKUP($A62,'I-Ligands'!$A:$G,4,FALSE)="","",VLOOKUP($A62,'I-Ligands'!$A:$G,4,FALSE))</f>
        <v>Acetylcholine Chloride</v>
      </c>
      <c r="BM62" s="110">
        <v>4.24</v>
      </c>
      <c r="BN62" s="111">
        <v>7.19</v>
      </c>
      <c r="BO62" s="111">
        <v>4.34</v>
      </c>
      <c r="BP62" s="111">
        <v>4.34</v>
      </c>
      <c r="BQ62" s="111">
        <v>3.98</v>
      </c>
      <c r="BR62" s="111">
        <v>5.23</v>
      </c>
      <c r="BS62" s="111">
        <v>5.23</v>
      </c>
      <c r="BT62" s="111">
        <v>3.8</v>
      </c>
      <c r="BU62" s="111">
        <v>11.33</v>
      </c>
      <c r="BV62" s="111">
        <v>11.33</v>
      </c>
      <c r="BW62" s="111">
        <v>10.24</v>
      </c>
      <c r="BX62" s="111">
        <v>4.88</v>
      </c>
      <c r="BY62" s="111">
        <v>5.08</v>
      </c>
      <c r="BZ62" s="111">
        <v>5.19</v>
      </c>
      <c r="CA62" s="110">
        <f t="shared" si="42"/>
        <v>5.283018867924528</v>
      </c>
      <c r="CB62" s="111">
        <f t="shared" si="43"/>
        <v>1.3073713490959666</v>
      </c>
      <c r="CC62" s="111">
        <f t="shared" si="44"/>
        <v>8.1336405529953915</v>
      </c>
      <c r="CD62" s="111">
        <f t="shared" si="45"/>
        <v>8.1336405529953915</v>
      </c>
      <c r="CE62" s="111">
        <f t="shared" si="46"/>
        <v>8.316582914572864</v>
      </c>
      <c r="CF62" s="111">
        <f t="shared" si="47"/>
        <v>7.1892925430210326</v>
      </c>
      <c r="CG62" s="111">
        <f t="shared" si="48"/>
        <v>7.1892925430210326</v>
      </c>
      <c r="CH62" s="111">
        <f t="shared" si="49"/>
        <v>5.8421052631578947</v>
      </c>
      <c r="CI62" s="111">
        <f t="shared" si="50"/>
        <v>2.5684024713150926</v>
      </c>
      <c r="CJ62" s="111">
        <f t="shared" si="51"/>
        <v>2.5684024713150926</v>
      </c>
      <c r="CK62" s="111">
        <f t="shared" si="52"/>
        <v>2.67578125</v>
      </c>
      <c r="CL62" s="111">
        <f t="shared" si="53"/>
        <v>5.2049180327868854</v>
      </c>
      <c r="CM62" s="111">
        <f t="shared" si="54"/>
        <v>3.326771653543307</v>
      </c>
      <c r="CN62" s="111">
        <f t="shared" si="55"/>
        <v>2.3314065510597302</v>
      </c>
      <c r="CO62" s="18" t="e">
        <f>VLOOKUP(A62,Bouvier!A:B,4,FALSE)</f>
        <v>#REF!</v>
      </c>
      <c r="CP62" s="18" t="str">
        <f>VLOOKUP(A62,Martemyanov!A:BN,4,FALSE)</f>
        <v>Phys</v>
      </c>
    </row>
    <row r="63" spans="1:94" ht="18" x14ac:dyDescent="0.25">
      <c r="A63" s="12" t="s">
        <v>32</v>
      </c>
      <c r="B63" s="13" t="s">
        <v>2585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2844</v>
      </c>
      <c r="E63" s="9" t="str">
        <f>IF(VLOOKUP($A63,'I-Ligands'!$A:$G,7,FALSE)="","",VLOOKUP($A63,'I-Ligands'!$A:$G,7,FALSE))</f>
        <v>Phys</v>
      </c>
      <c r="F63" s="7">
        <f t="array" ref="F63">_xlfn.IFS(AH63=0,0,AH63&gt;0,(LOG(0.01*T63/10^-AH63)))</f>
        <v>34.302220195375099</v>
      </c>
      <c r="G63" s="8">
        <f t="array" ref="G63">_xlfn.IFS(AI63=0,0,AI63&gt;0,(LOG(0.01*U63/10^-AI63)))</f>
        <v>30.557768440834057</v>
      </c>
      <c r="H63" s="8">
        <f t="array" ref="H63">_xlfn.IFS(AJ63=0,0,AJ63&gt;0,(LOG(0.01*V63/10^-AJ63)))</f>
        <v>30.575060173406502</v>
      </c>
      <c r="I63" s="8">
        <f t="array" ref="I63">_xlfn.IFS(AK63=0,0,AK63&gt;0,(LOG(0.01*W63/10^-AK63)))</f>
        <v>30.575060173406502</v>
      </c>
      <c r="J63" s="8">
        <f t="array" ref="J63">_xlfn.IFS(AL63=0,0,AL63&gt;0,(LOG(0.01*X63/10^-AL63)))</f>
        <v>30.905231427812211</v>
      </c>
      <c r="K63" s="8">
        <f t="array" ref="K63">_xlfn.IFS(AM63=0,0,AM63&gt;0,(LOG(0.01*Y63/10^-AM63)))</f>
        <v>33.037190952952528</v>
      </c>
      <c r="L63" s="8">
        <f t="array" ref="L63">_xlfn.IFS(AN63=0,0,AN63&gt;0,(LOG(0.01*Z63/10^-AN63)))</f>
        <v>33.037190952952528</v>
      </c>
      <c r="M63" s="8">
        <f t="array" ref="M63">_xlfn.IFS(AO63=0,0,AO63&gt;0,(LOG(0.01*AA63/10^-AO63)))</f>
        <v>20.376048125295885</v>
      </c>
      <c r="N63" s="8">
        <f t="array" ref="N63">_xlfn.IFS(AP63=0,0,AP63&gt;0,(LOG(0.01*AB63/10^-AP63)))</f>
        <v>22.164653556896731</v>
      </c>
      <c r="O63" s="8">
        <f t="array" ref="O63">_xlfn.IFS(AQ63=0,0,AQ63&gt;0,(LOG(0.01*AC63/10^-AQ63)))</f>
        <v>22.164653556896731</v>
      </c>
      <c r="P63" s="8">
        <f t="array" ref="P63">_xlfn.IFS(AR63=0,0,AR63&gt;0,(LOG(0.01*AD63/10^-AR63)))</f>
        <v>27.189390551839455</v>
      </c>
      <c r="Q63" s="8">
        <f t="array" ref="Q63">_xlfn.IFS(AS63=0,0,AS63&gt;0,(LOG(0.01*AE63/10^-AS63)))</f>
        <v>3.9939620450026827</v>
      </c>
      <c r="R63" s="8">
        <f t="array" ref="R63">_xlfn.IFS(AT63=0,0,AT63&gt;0,(LOG(0.01*AF63/10^-AT63)))</f>
        <v>15.381237820914496</v>
      </c>
      <c r="S63" s="8">
        <f t="array" ref="S63">_xlfn.IFS(AU63=0,0,AU63&gt;0,(LOG(0.01*AG63/10^-AU63)))</f>
        <v>20.413912818122967</v>
      </c>
      <c r="T63" s="16">
        <f t="shared" si="28"/>
        <v>63.419117647058826</v>
      </c>
      <c r="U63" s="17">
        <f t="shared" si="29"/>
        <v>57.249070631970262</v>
      </c>
      <c r="V63" s="17">
        <f t="shared" si="30"/>
        <v>59.574468085106382</v>
      </c>
      <c r="W63" s="17">
        <f t="shared" si="31"/>
        <v>59.574468085106382</v>
      </c>
      <c r="X63" s="17">
        <f t="shared" si="32"/>
        <v>63.860369609856257</v>
      </c>
      <c r="Y63" s="17">
        <f t="shared" si="33"/>
        <v>68.737060041407887</v>
      </c>
      <c r="Z63" s="17">
        <f t="shared" si="34"/>
        <v>68.737060041407887</v>
      </c>
      <c r="AA63" s="17">
        <f t="shared" si="35"/>
        <v>59.710144927536234</v>
      </c>
      <c r="AB63" s="17">
        <f t="shared" si="36"/>
        <v>46.201232032854207</v>
      </c>
      <c r="AC63" s="17">
        <f t="shared" si="37"/>
        <v>46.201232032854207</v>
      </c>
      <c r="AD63" s="17">
        <f t="shared" si="38"/>
        <v>61.573033707865171</v>
      </c>
      <c r="AE63" s="17">
        <f t="shared" si="39"/>
        <v>9.8619329388560146</v>
      </c>
      <c r="AF63" s="17">
        <f t="shared" si="40"/>
        <v>30.285714285714285</v>
      </c>
      <c r="AG63" s="17">
        <f t="shared" si="41"/>
        <v>41.10671936758893</v>
      </c>
      <c r="AH63" s="16">
        <v>34.5</v>
      </c>
      <c r="AI63" s="17">
        <v>30.8</v>
      </c>
      <c r="AJ63" s="17">
        <v>30.8</v>
      </c>
      <c r="AK63" s="17">
        <v>30.8</v>
      </c>
      <c r="AL63" s="17">
        <v>31.1</v>
      </c>
      <c r="AM63" s="17">
        <v>33.200000000000003</v>
      </c>
      <c r="AN63" s="17">
        <v>33.200000000000003</v>
      </c>
      <c r="AO63" s="17">
        <v>20.6</v>
      </c>
      <c r="AP63" s="17">
        <v>22.5</v>
      </c>
      <c r="AQ63" s="17">
        <v>22.5</v>
      </c>
      <c r="AR63" s="17">
        <v>27.4</v>
      </c>
      <c r="AS63" s="17">
        <v>5</v>
      </c>
      <c r="AT63" s="17">
        <v>15.9</v>
      </c>
      <c r="AU63" s="17">
        <v>20.8</v>
      </c>
      <c r="AV63" s="14">
        <v>5.77</v>
      </c>
      <c r="AW63" s="15">
        <v>5.55</v>
      </c>
      <c r="AX63" s="15">
        <v>5.71</v>
      </c>
      <c r="AY63" s="15">
        <v>5.71</v>
      </c>
      <c r="AZ63" s="15">
        <v>5.81</v>
      </c>
      <c r="BA63" s="15">
        <v>5.92</v>
      </c>
      <c r="BB63" s="15">
        <v>5.92</v>
      </c>
      <c r="BC63" s="15">
        <v>5.65</v>
      </c>
      <c r="BD63" s="15">
        <v>5.36</v>
      </c>
      <c r="BE63" s="15">
        <v>5.36</v>
      </c>
      <c r="BF63" s="15">
        <v>5.87</v>
      </c>
      <c r="BG63" s="15">
        <v>4.63</v>
      </c>
      <c r="BH63" s="15">
        <v>4.84</v>
      </c>
      <c r="BI63" s="15">
        <v>5.04</v>
      </c>
      <c r="BK63" s="233" t="str">
        <f>IF(VLOOKUP($A63,'I-Ligands'!$A:$G,3,FALSE)="","",VLOOKUP($A63,'I-Ligands'!$A:$G,3,FALSE))</f>
        <v>Adenosine</v>
      </c>
      <c r="BL63" s="234" t="str">
        <f>IF(VLOOKUP($A63,'I-Ligands'!$A:$G,4,FALSE)="","",VLOOKUP($A63,'I-Ligands'!$A:$G,4,FALSE))</f>
        <v>Adenosine</v>
      </c>
      <c r="BM63" s="110">
        <v>8.36</v>
      </c>
      <c r="BN63" s="111">
        <v>8.84</v>
      </c>
      <c r="BO63" s="111">
        <v>5.66</v>
      </c>
      <c r="BP63" s="111">
        <v>5.66</v>
      </c>
      <c r="BQ63" s="111">
        <v>5.86</v>
      </c>
      <c r="BR63" s="111">
        <v>4.5999999999999996</v>
      </c>
      <c r="BS63" s="111">
        <v>4.5999999999999996</v>
      </c>
      <c r="BT63" s="111">
        <v>4.54</v>
      </c>
      <c r="BU63" s="111">
        <v>8.0299999999999994</v>
      </c>
      <c r="BV63" s="111">
        <v>8.0299999999999994</v>
      </c>
      <c r="BW63" s="111">
        <v>9.1300000000000008</v>
      </c>
      <c r="BX63" s="111">
        <v>5.21</v>
      </c>
      <c r="BY63" s="111">
        <v>5.99</v>
      </c>
      <c r="BZ63" s="111">
        <v>6.38</v>
      </c>
      <c r="CA63" s="110">
        <f t="shared" si="42"/>
        <v>4.1267942583732058</v>
      </c>
      <c r="CB63" s="111">
        <f t="shared" si="43"/>
        <v>3.4841628959276019</v>
      </c>
      <c r="CC63" s="111">
        <f t="shared" si="44"/>
        <v>5.4416961130742045</v>
      </c>
      <c r="CD63" s="111">
        <f t="shared" si="45"/>
        <v>5.4416961130742045</v>
      </c>
      <c r="CE63" s="111">
        <f t="shared" si="46"/>
        <v>5.3071672354948802</v>
      </c>
      <c r="CF63" s="111">
        <f t="shared" si="47"/>
        <v>7.2173913043478271</v>
      </c>
      <c r="CG63" s="111">
        <f t="shared" si="48"/>
        <v>7.2173913043478271</v>
      </c>
      <c r="CH63" s="111">
        <f t="shared" si="49"/>
        <v>4.537444933920705</v>
      </c>
      <c r="CI63" s="111">
        <f t="shared" si="50"/>
        <v>2.8019925280199254</v>
      </c>
      <c r="CJ63" s="111">
        <f t="shared" si="51"/>
        <v>2.8019925280199254</v>
      </c>
      <c r="CK63" s="111">
        <f t="shared" si="52"/>
        <v>3.0010952902519161</v>
      </c>
      <c r="CL63" s="111">
        <f t="shared" si="53"/>
        <v>0.95969289827255277</v>
      </c>
      <c r="CM63" s="111">
        <f t="shared" si="54"/>
        <v>2.654424040066778</v>
      </c>
      <c r="CN63" s="111">
        <f t="shared" si="55"/>
        <v>3.2601880877742948</v>
      </c>
      <c r="CO63" s="18" t="e">
        <f>VLOOKUP(A63,Bouvier!A:B,4,FALSE)</f>
        <v>#REF!</v>
      </c>
      <c r="CP63" s="18" t="str">
        <f>VLOOKUP(A63,Martemyanov!A:BN,4,FALSE)</f>
        <v>Phys</v>
      </c>
    </row>
    <row r="64" spans="1:94" x14ac:dyDescent="0.2">
      <c r="A64" s="12" t="s">
        <v>227</v>
      </c>
      <c r="B64" s="13" t="s">
        <v>2548</v>
      </c>
      <c r="C64" s="9" t="str">
        <f>IF(VLOOKUP($A64,'I-Ligands'!$A:$G,5,FALSE)="","",VLOOKUP($A64,'I-Ligands'!$A:$G,5,FALSE))</f>
        <v>Guide to Pharmacology</v>
      </c>
      <c r="D64" s="9">
        <f>IF(VLOOKUP($A64,'I-Ligands'!$A:$G,6,FALSE)="","",VLOOKUP($A64,'I-Ligands'!$A:$G,6,FALSE))</f>
        <v>2174</v>
      </c>
      <c r="E64" s="9" t="str">
        <f>IF(VLOOKUP($A64,'I-Ligands'!$A:$G,7,FALSE)="","",VLOOKUP($A64,'I-Ligands'!$A:$G,7,FALSE))</f>
        <v>Phys</v>
      </c>
      <c r="F64" s="7">
        <f t="array" ref="F64">_xlfn.IFS(AH64=0,0,AH64&gt;0,(LOG(0.01*T64/10^-AH64)))</f>
        <v>21.708793373986936</v>
      </c>
      <c r="G64" s="8">
        <f t="array" ref="G64">_xlfn.IFS(AI64=0,0,AI64&gt;0,(LOG(0.01*U64/10^-AI64)))</f>
        <v>19.672413781754102</v>
      </c>
      <c r="H64" s="8">
        <f t="array" ref="H64">_xlfn.IFS(AJ64=0,0,AJ64&gt;0,(LOG(0.01*V64/10^-AJ64)))</f>
        <v>18.156022401123977</v>
      </c>
      <c r="I64" s="8">
        <f t="array" ref="I64">_xlfn.IFS(AK64=0,0,AK64&gt;0,(LOG(0.01*W64/10^-AK64)))</f>
        <v>18.156022401123977</v>
      </c>
      <c r="J64" s="8">
        <f t="array" ref="J64">_xlfn.IFS(AL64=0,0,AL64&gt;0,(LOG(0.01*X64/10^-AL64)))</f>
        <v>0</v>
      </c>
      <c r="K64" s="8">
        <f t="array" ref="K64">_xlfn.IFS(AM64=0,0,AM64&gt;0,(LOG(0.01*Y64/10^-AM64)))</f>
        <v>0</v>
      </c>
      <c r="L64" s="8">
        <f t="array" ref="L64">_xlfn.IFS(AN64=0,0,AN64&gt;0,(LOG(0.01*Z64/10^-AN64)))</f>
        <v>0</v>
      </c>
      <c r="M64" s="8">
        <f t="array" ref="M64">_xlfn.IFS(AO64=0,0,AO64&gt;0,(LOG(0.01*AA64/10^-AO64)))</f>
        <v>0</v>
      </c>
      <c r="N64" s="8">
        <f t="array" ref="N64">_xlfn.IFS(AP64=0,0,AP64&gt;0,(LOG(0.01*AB64/10^-AP64)))</f>
        <v>27.353380120850588</v>
      </c>
      <c r="O64" s="8">
        <f t="array" ref="O64">_xlfn.IFS(AQ64=0,0,AQ64&gt;0,(LOG(0.01*AC64/10^-AQ64)))</f>
        <v>27.353380120850588</v>
      </c>
      <c r="P64" s="8">
        <f t="array" ref="P64">_xlfn.IFS(AR64=0,0,AR64&gt;0,(LOG(0.01*AD64/10^-AR64)))</f>
        <v>14.939160709855532</v>
      </c>
      <c r="Q64" s="8">
        <f t="array" ref="Q64">_xlfn.IFS(AS64=0,0,AS64&gt;0,(LOG(0.01*AE64/10^-AS64)))</f>
        <v>0</v>
      </c>
      <c r="R64" s="8">
        <f t="array" ref="R64">_xlfn.IFS(AT64=0,0,AT64&gt;0,(LOG(0.01*AF64/10^-AT64)))</f>
        <v>0</v>
      </c>
      <c r="S64" s="8">
        <f t="array" ref="S64">_xlfn.IFS(AU64=0,0,AU64&gt;0,(LOG(0.01*AG64/10^-AU64)))</f>
        <v>0</v>
      </c>
      <c r="T64" s="16">
        <f t="shared" si="28"/>
        <v>40.625</v>
      </c>
      <c r="U64" s="17">
        <f t="shared" si="29"/>
        <v>37.360594795539036</v>
      </c>
      <c r="V64" s="17">
        <f t="shared" si="30"/>
        <v>35.976789168278529</v>
      </c>
      <c r="W64" s="17">
        <f t="shared" si="31"/>
        <v>35.976789168278529</v>
      </c>
      <c r="X64" s="17">
        <f t="shared" si="32"/>
        <v>0</v>
      </c>
      <c r="Y64" s="17">
        <f t="shared" si="33"/>
        <v>0</v>
      </c>
      <c r="Z64" s="17">
        <f t="shared" si="34"/>
        <v>0</v>
      </c>
      <c r="AA64" s="17">
        <f t="shared" si="35"/>
        <v>0</v>
      </c>
      <c r="AB64" s="17">
        <f t="shared" si="36"/>
        <v>56.67351129363449</v>
      </c>
      <c r="AC64" s="17">
        <f t="shared" si="37"/>
        <v>56.67351129363449</v>
      </c>
      <c r="AD64" s="17">
        <f t="shared" si="38"/>
        <v>34.606741573033709</v>
      </c>
      <c r="AE64" s="17">
        <f t="shared" si="39"/>
        <v>0</v>
      </c>
      <c r="AF64" s="17">
        <f t="shared" si="40"/>
        <v>0</v>
      </c>
      <c r="AG64" s="17">
        <f t="shared" si="41"/>
        <v>0</v>
      </c>
      <c r="AH64" s="16">
        <v>22.1</v>
      </c>
      <c r="AI64" s="17">
        <v>20.100000000000001</v>
      </c>
      <c r="AJ64" s="17">
        <v>18.600000000000001</v>
      </c>
      <c r="AK64" s="17">
        <v>18.600000000000001</v>
      </c>
      <c r="AP64" s="17">
        <v>27.6</v>
      </c>
      <c r="AQ64" s="17">
        <v>27.6</v>
      </c>
      <c r="AR64" s="17">
        <v>15.4</v>
      </c>
      <c r="AV64" s="14">
        <v>8.02</v>
      </c>
      <c r="AW64" s="15">
        <v>8.01</v>
      </c>
      <c r="AX64" s="15">
        <v>7.65</v>
      </c>
      <c r="AY64" s="15">
        <v>7.65</v>
      </c>
      <c r="BD64" s="15">
        <v>8.57</v>
      </c>
      <c r="BE64" s="15">
        <v>8.57</v>
      </c>
      <c r="BF64" s="15">
        <v>7.95</v>
      </c>
      <c r="BK64" s="233" t="str">
        <f>IF(VLOOKUP($A64,'I-Ligands'!$A:$G,3,FALSE)="","",VLOOKUP($A64,'I-Ligands'!$A:$G,3,FALSE))</f>
        <v>Oxytocin</v>
      </c>
      <c r="BL64" s="234" t="str">
        <f>IF(VLOOKUP($A64,'I-Ligands'!$A:$G,4,FALSE)="","",VLOOKUP($A64,'I-Ligands'!$A:$G,4,FALSE))</f>
        <v>CYIQNCPLG-NH2</v>
      </c>
      <c r="BM64" s="110">
        <v>5.52</v>
      </c>
      <c r="BN64" s="111">
        <v>3.37</v>
      </c>
      <c r="BO64" s="111">
        <v>5.96</v>
      </c>
      <c r="BP64" s="111">
        <v>5.96</v>
      </c>
      <c r="BQ64" s="111">
        <v>5.98</v>
      </c>
      <c r="BR64" s="111">
        <v>7.2</v>
      </c>
      <c r="BS64" s="111">
        <v>7.2</v>
      </c>
      <c r="BT64" s="111">
        <v>5.7</v>
      </c>
      <c r="BU64" s="111">
        <v>9.6300000000000008</v>
      </c>
      <c r="BV64" s="111">
        <v>9.6300000000000008</v>
      </c>
      <c r="BW64" s="111">
        <v>6.57</v>
      </c>
      <c r="BX64" s="111">
        <v>8.06</v>
      </c>
      <c r="BY64" s="111">
        <v>4.63</v>
      </c>
      <c r="BZ64" s="111">
        <v>7.36</v>
      </c>
      <c r="CA64" s="110">
        <f t="shared" si="42"/>
        <v>4.0036231884057978</v>
      </c>
      <c r="CB64" s="111">
        <f t="shared" si="43"/>
        <v>5.9643916913946589</v>
      </c>
      <c r="CC64" s="111">
        <f t="shared" si="44"/>
        <v>3.1208053691275168</v>
      </c>
      <c r="CD64" s="111">
        <f t="shared" si="45"/>
        <v>3.1208053691275168</v>
      </c>
      <c r="CE64" s="111">
        <f t="shared" si="46"/>
        <v>0</v>
      </c>
      <c r="CF64" s="111">
        <f t="shared" si="47"/>
        <v>0</v>
      </c>
      <c r="CG64" s="111">
        <f t="shared" si="48"/>
        <v>0</v>
      </c>
      <c r="CH64" s="111">
        <f t="shared" si="49"/>
        <v>0</v>
      </c>
      <c r="CI64" s="111">
        <f t="shared" si="50"/>
        <v>2.866043613707165</v>
      </c>
      <c r="CJ64" s="111">
        <f t="shared" si="51"/>
        <v>2.866043613707165</v>
      </c>
      <c r="CK64" s="111">
        <f t="shared" si="52"/>
        <v>2.3439878234398783</v>
      </c>
      <c r="CL64" s="111">
        <f t="shared" si="53"/>
        <v>0</v>
      </c>
      <c r="CM64" s="111">
        <f t="shared" si="54"/>
        <v>0</v>
      </c>
      <c r="CN64" s="111">
        <f t="shared" si="55"/>
        <v>0</v>
      </c>
      <c r="CO64" s="18" t="e">
        <f>VLOOKUP(A64,Bouvier!A:B,4,FALSE)</f>
        <v>#REF!</v>
      </c>
      <c r="CP64" s="18" t="str">
        <f>VLOOKUP(A64,Martemyanov!A:BN,4,FALSE)</f>
        <v>Phys</v>
      </c>
    </row>
    <row r="65" spans="1:94" ht="18" x14ac:dyDescent="0.25">
      <c r="A65" s="12" t="s">
        <v>22</v>
      </c>
      <c r="B65" s="13" t="s">
        <v>2579</v>
      </c>
      <c r="C65" s="9" t="str">
        <f>IF(VLOOKUP($A65,'I-Ligands'!$A:$G,5,FALSE)="","",VLOOKUP($A65,'I-Ligands'!$A:$G,5,FALSE))</f>
        <v>Guide to Pharmacology</v>
      </c>
      <c r="D65" s="9">
        <f>IF(VLOOKUP($A65,'I-Ligands'!$A:$G,6,FALSE)="","",VLOOKUP($A65,'I-Ligands'!$A:$G,6,FALSE))</f>
        <v>5</v>
      </c>
      <c r="E65" s="9" t="str">
        <f>IF(VLOOKUP($A65,'I-Ligands'!$A:$G,7,FALSE)="","",VLOOKUP($A65,'I-Ligands'!$A:$G,7,FALSE))</f>
        <v>Phys</v>
      </c>
      <c r="F65" s="7">
        <f t="array" ref="F65">_xlfn.IFS(AH65=0,0,AH65&gt;0,(LOG(0.01*T65/10^-AH65)))</f>
        <v>17.212374366663628</v>
      </c>
      <c r="G65" s="8">
        <f t="array" ref="G65">_xlfn.IFS(AI65=0,0,AI65&gt;0,(LOG(0.01*U65/10^-AI65)))</f>
        <v>15.267874811288037</v>
      </c>
      <c r="H65" s="8">
        <f t="array" ref="H65">_xlfn.IFS(AJ65=0,0,AJ65&gt;0,(LOG(0.01*V65/10^-AJ65)))</f>
        <v>6.4498323170265142</v>
      </c>
      <c r="I65" s="8">
        <f t="array" ref="I65">_xlfn.IFS(AK65=0,0,AK65&gt;0,(LOG(0.01*W65/10^-AK65)))</f>
        <v>6.4498323170265142</v>
      </c>
      <c r="J65" s="8">
        <f t="array" ref="J65">_xlfn.IFS(AL65=0,0,AL65&gt;0,(LOG(0.01*X65/10^-AL65)))</f>
        <v>3.1357203291832665</v>
      </c>
      <c r="K65" s="8">
        <f t="array" ref="K65">_xlfn.IFS(AM65=0,0,AM65&gt;0,(LOG(0.01*Y65/10^-AM65)))</f>
        <v>10.876750709602101</v>
      </c>
      <c r="L65" s="8">
        <f t="array" ref="L65">_xlfn.IFS(AN65=0,0,AN65&gt;0,(LOG(0.01*Z65/10^-AN65)))</f>
        <v>10.876750709602101</v>
      </c>
      <c r="M65" s="8">
        <f t="array" ref="M65">_xlfn.IFS(AO65=0,0,AO65&gt;0,(LOG(0.01*AA65/10^-AO65)))</f>
        <v>4.7025435944209706</v>
      </c>
      <c r="N65" s="8">
        <f t="array" ref="N65">_xlfn.IFS(AP65=0,0,AP65&gt;0,(LOG(0.01*AB65/10^-AP65)))</f>
        <v>4.3367469083861554</v>
      </c>
      <c r="O65" s="8">
        <f t="array" ref="O65">_xlfn.IFS(AQ65=0,0,AQ65&gt;0,(LOG(0.01*AC65/10^-AQ65)))</f>
        <v>4.3367469083861554</v>
      </c>
      <c r="P65" s="8">
        <f t="array" ref="P65">_xlfn.IFS(AR65=0,0,AR65&gt;0,(LOG(0.01*AD65/10^-AR65)))</f>
        <v>3.5048525027944128</v>
      </c>
      <c r="Q65" s="8">
        <f t="array" ref="Q65">_xlfn.IFS(AS65=0,0,AS65&gt;0,(LOG(0.01*AE65/10^-AS65)))</f>
        <v>18.164504984884584</v>
      </c>
      <c r="R65" s="8">
        <f t="array" ref="R65">_xlfn.IFS(AT65=0,0,AT65&gt;0,(LOG(0.01*AF65/10^-AT65)))</f>
        <v>17.739912084579121</v>
      </c>
      <c r="S65" s="8">
        <f t="array" ref="S65">_xlfn.IFS(AU65=0,0,AU65&gt;0,(LOG(0.01*AG65/10^-AU65)))</f>
        <v>18.574603084113029</v>
      </c>
      <c r="T65" s="16">
        <f t="shared" si="28"/>
        <v>32.536764705882355</v>
      </c>
      <c r="U65" s="17">
        <f t="shared" si="29"/>
        <v>29.368029739776954</v>
      </c>
      <c r="V65" s="17">
        <f t="shared" si="30"/>
        <v>14.119922630560927</v>
      </c>
      <c r="W65" s="17">
        <f t="shared" si="31"/>
        <v>14.119922630560927</v>
      </c>
      <c r="X65" s="17">
        <f t="shared" si="32"/>
        <v>8.6242299794661186</v>
      </c>
      <c r="Y65" s="17">
        <f t="shared" si="33"/>
        <v>23.80952380952381</v>
      </c>
      <c r="Z65" s="17">
        <f t="shared" si="34"/>
        <v>23.80952380952381</v>
      </c>
      <c r="AA65" s="17">
        <f t="shared" si="35"/>
        <v>15.942028985507246</v>
      </c>
      <c r="AB65" s="17">
        <f t="shared" si="36"/>
        <v>10.882956878850102</v>
      </c>
      <c r="AC65" s="17">
        <f t="shared" si="37"/>
        <v>10.882956878850102</v>
      </c>
      <c r="AD65" s="17">
        <f t="shared" si="38"/>
        <v>10.112359550561798</v>
      </c>
      <c r="AE65" s="17">
        <f t="shared" si="39"/>
        <v>36.68639053254438</v>
      </c>
      <c r="AF65" s="17">
        <f t="shared" si="40"/>
        <v>34.666666666666664</v>
      </c>
      <c r="AG65" s="17">
        <f t="shared" si="41"/>
        <v>37.549407114624508</v>
      </c>
      <c r="AH65" s="16">
        <v>17.7</v>
      </c>
      <c r="AI65" s="17">
        <v>15.8</v>
      </c>
      <c r="AJ65" s="17">
        <v>7.3</v>
      </c>
      <c r="AK65" s="17">
        <v>7.3</v>
      </c>
      <c r="AL65" s="17">
        <v>4.2</v>
      </c>
      <c r="AM65" s="17">
        <v>11.5</v>
      </c>
      <c r="AN65" s="17">
        <v>11.5</v>
      </c>
      <c r="AO65" s="17">
        <v>5.5</v>
      </c>
      <c r="AP65" s="17">
        <v>5.3</v>
      </c>
      <c r="AQ65" s="17">
        <v>5.3</v>
      </c>
      <c r="AR65" s="17">
        <v>4.5</v>
      </c>
      <c r="AS65" s="17">
        <v>18.600000000000001</v>
      </c>
      <c r="AT65" s="17">
        <v>18.2</v>
      </c>
      <c r="AU65" s="17">
        <v>19</v>
      </c>
      <c r="AV65" s="14">
        <v>6.84</v>
      </c>
      <c r="AW65" s="15">
        <v>6.74</v>
      </c>
      <c r="AX65" s="15">
        <v>8.75</v>
      </c>
      <c r="AY65" s="15">
        <v>8.75</v>
      </c>
      <c r="AZ65" s="15">
        <v>8.59</v>
      </c>
      <c r="BA65" s="15">
        <v>8.57</v>
      </c>
      <c r="BB65" s="15">
        <v>8.57</v>
      </c>
      <c r="BC65" s="15">
        <v>8.9700000000000006</v>
      </c>
      <c r="BD65" s="15">
        <v>8.64</v>
      </c>
      <c r="BE65" s="15">
        <v>8.64</v>
      </c>
      <c r="BF65" s="15">
        <v>8.85</v>
      </c>
      <c r="BG65" s="15">
        <v>8.31</v>
      </c>
      <c r="BH65" s="15">
        <v>7.85</v>
      </c>
      <c r="BI65" s="15">
        <v>7.81</v>
      </c>
      <c r="BK65" s="233" t="str">
        <f>IF(VLOOKUP($A65,'I-Ligands'!$A:$G,3,FALSE)="","",VLOOKUP($A65,'I-Ligands'!$A:$G,3,FALSE))</f>
        <v>Serotonin</v>
      </c>
      <c r="BL65" s="234" t="str">
        <f>IF(VLOOKUP($A65,'I-Ligands'!$A:$G,4,FALSE)="","",VLOOKUP($A65,'I-Ligands'!$A:$G,4,FALSE))</f>
        <v>5-Hydroxytryptamine Hydrochloride</v>
      </c>
      <c r="BM65" s="110">
        <v>1.18</v>
      </c>
      <c r="BN65" s="111">
        <v>1.18</v>
      </c>
      <c r="BO65" s="111">
        <v>1.97</v>
      </c>
      <c r="BP65" s="111">
        <v>1.97</v>
      </c>
      <c r="BQ65" s="111">
        <v>3.17</v>
      </c>
      <c r="BR65" s="111">
        <v>1.48</v>
      </c>
      <c r="BS65" s="111">
        <v>1.48</v>
      </c>
      <c r="BT65" s="111">
        <v>1.84</v>
      </c>
      <c r="BU65" s="111">
        <v>1.78</v>
      </c>
      <c r="BV65" s="111">
        <v>1.78</v>
      </c>
      <c r="BW65" s="111">
        <v>2.0299999999999998</v>
      </c>
      <c r="BX65" s="111">
        <v>1.96</v>
      </c>
      <c r="BY65" s="111">
        <v>1.28</v>
      </c>
      <c r="BZ65" s="111">
        <v>1.45</v>
      </c>
      <c r="CA65" s="110">
        <f t="shared" si="42"/>
        <v>15</v>
      </c>
      <c r="CB65" s="111">
        <f t="shared" si="43"/>
        <v>13.389830508474578</v>
      </c>
      <c r="CC65" s="111">
        <f t="shared" si="44"/>
        <v>3.7055837563451774</v>
      </c>
      <c r="CD65" s="111">
        <f t="shared" si="45"/>
        <v>3.7055837563451774</v>
      </c>
      <c r="CE65" s="111">
        <f t="shared" si="46"/>
        <v>1.3249211356466877</v>
      </c>
      <c r="CF65" s="111">
        <f t="shared" si="47"/>
        <v>7.7702702702702702</v>
      </c>
      <c r="CG65" s="111">
        <f t="shared" si="48"/>
        <v>7.7702702702702702</v>
      </c>
      <c r="CH65" s="111">
        <f t="shared" si="49"/>
        <v>2.9891304347826084</v>
      </c>
      <c r="CI65" s="111">
        <f t="shared" si="50"/>
        <v>2.9775280898876404</v>
      </c>
      <c r="CJ65" s="111">
        <f t="shared" si="51"/>
        <v>2.9775280898876404</v>
      </c>
      <c r="CK65" s="111">
        <f t="shared" si="52"/>
        <v>2.2167487684729066</v>
      </c>
      <c r="CL65" s="111">
        <f t="shared" si="53"/>
        <v>9.4897959183673475</v>
      </c>
      <c r="CM65" s="111">
        <f t="shared" si="54"/>
        <v>14.21875</v>
      </c>
      <c r="CN65" s="111">
        <f t="shared" si="55"/>
        <v>13.103448275862069</v>
      </c>
      <c r="CO65" s="18" t="e">
        <f>VLOOKUP(A65,Bouvier!A:B,4,FALSE)</f>
        <v>#REF!</v>
      </c>
      <c r="CP65" s="18" t="str">
        <f>VLOOKUP(A65,Martemyanov!A:BN,4,FALSE)</f>
        <v>Phys</v>
      </c>
    </row>
    <row r="66" spans="1:94" ht="18" x14ac:dyDescent="0.25">
      <c r="A66" s="12" t="s">
        <v>230</v>
      </c>
      <c r="B66" s="13" t="s">
        <v>2671</v>
      </c>
      <c r="C66" s="9" t="str">
        <f>IF(VLOOKUP($A66,'I-Ligands'!$A:$G,5,FALSE)="","",VLOOKUP($A66,'I-Ligands'!$A:$G,5,FALSE))</f>
        <v>Guide to Pharmacology</v>
      </c>
      <c r="D66" s="9">
        <f>IF(VLOOKUP($A66,'I-Ligands'!$A:$G,6,FALSE)="","",VLOOKUP($A66,'I-Ligands'!$A:$G,6,FALSE))</f>
        <v>2168</v>
      </c>
      <c r="E66" s="9" t="str">
        <f>IF(VLOOKUP($A66,'I-Ligands'!$A:$G,7,FALSE)="","",VLOOKUP($A66,'I-Ligands'!$A:$G,7,FALSE))</f>
        <v>Phys</v>
      </c>
      <c r="F66" s="7">
        <f t="array" ref="F66">_xlfn.IFS(AH66=0,0,AH66&gt;0,(LOG(0.01*T66/10^-AH66)))</f>
        <v>49.559882776792023</v>
      </c>
      <c r="G66" s="8">
        <f t="array" ref="G66">_xlfn.IFS(AI66=0,0,AI66&gt;0,(LOG(0.01*U66/10^-AI66)))</f>
        <v>48.051362800707444</v>
      </c>
      <c r="H66" s="8">
        <f t="array" ref="H66">_xlfn.IFS(AJ66=0,0,AJ66&gt;0,(LOG(0.01*V66/10^-AJ66)))</f>
        <v>0</v>
      </c>
      <c r="I66" s="8">
        <f t="array" ref="I66">_xlfn.IFS(AK66=0,0,AK66&gt;0,(LOG(0.01*W66/10^-AK66)))</f>
        <v>0</v>
      </c>
      <c r="J66" s="8">
        <f t="array" ref="J66">_xlfn.IFS(AL66=0,0,AL66&gt;0,(LOG(0.01*X66/10^-AL66)))</f>
        <v>0</v>
      </c>
      <c r="K66" s="8">
        <f t="array" ref="K66">_xlfn.IFS(AM66=0,0,AM66&gt;0,(LOG(0.01*Y66/10^-AM66)))</f>
        <v>0</v>
      </c>
      <c r="L66" s="8">
        <f t="array" ref="L66">_xlfn.IFS(AN66=0,0,AN66&gt;0,(LOG(0.01*Z66/10^-AN66)))</f>
        <v>0</v>
      </c>
      <c r="M66" s="8">
        <f t="array" ref="M66">_xlfn.IFS(AO66=0,0,AO66&gt;0,(LOG(0.01*AA66/10^-AO66)))</f>
        <v>0</v>
      </c>
      <c r="N66" s="8">
        <f t="array" ref="N66">_xlfn.IFS(AP66=0,0,AP66&gt;0,(LOG(0.01*AB66/10^-AP66)))</f>
        <v>25.117304755405303</v>
      </c>
      <c r="O66" s="8">
        <f t="array" ref="O66">_xlfn.IFS(AQ66=0,0,AQ66&gt;0,(LOG(0.01*AC66/10^-AQ66)))</f>
        <v>25.117304755405303</v>
      </c>
      <c r="P66" s="8">
        <f t="array" ref="P66">_xlfn.IFS(AR66=0,0,AR66&gt;0,(LOG(0.01*AD66/10^-AR66)))</f>
        <v>0</v>
      </c>
      <c r="Q66" s="8">
        <f t="array" ref="Q66">_xlfn.IFS(AS66=0,0,AS66&gt;0,(LOG(0.01*AE66/10^-AS66)))</f>
        <v>0</v>
      </c>
      <c r="R66" s="8">
        <f t="array" ref="R66">_xlfn.IFS(AT66=0,0,AT66&gt;0,(LOG(0.01*AF66/10^-AT66)))</f>
        <v>0</v>
      </c>
      <c r="S66" s="8">
        <f t="array" ref="S66">_xlfn.IFS(AU66=0,0,AU66&gt;0,(LOG(0.01*AG66/10^-AU66)))</f>
        <v>0</v>
      </c>
      <c r="T66" s="16">
        <f t="shared" ref="T66:T97" si="56">IF(AH66="",0,100*AH66/MAX(AH:AH))</f>
        <v>91.17647058823529</v>
      </c>
      <c r="U66" s="17">
        <f t="shared" ref="U66:U97" si="57">IF(AI66="",0,100*AI66/MAX(AI:AI))</f>
        <v>89.405204460966544</v>
      </c>
      <c r="V66" s="17">
        <f t="shared" ref="V66:V97" si="58">IF(AJ66="",0,100*AJ66/MAX(AJ:AJ))</f>
        <v>0</v>
      </c>
      <c r="W66" s="17">
        <f t="shared" ref="W66:W97" si="59">IF(AK66="",0,100*AK66/MAX(AK:AK))</f>
        <v>0</v>
      </c>
      <c r="X66" s="17">
        <f t="shared" ref="X66:X97" si="60">IF(AL66="",0,100*AL66/MAX(AL:AL))</f>
        <v>0</v>
      </c>
      <c r="Y66" s="17">
        <f t="shared" ref="Y66:Y97" si="61">IF(AM66="",0,100*AM66/MAX(AM:AM))</f>
        <v>0</v>
      </c>
      <c r="Z66" s="17">
        <f t="shared" ref="Z66:Z97" si="62">IF(AN66="",0,100*AN66/MAX(AN:AN))</f>
        <v>0</v>
      </c>
      <c r="AA66" s="17">
        <f t="shared" ref="AA66:AA97" si="63">IF(AO66="",0,100*AO66/MAX(AO:AO))</f>
        <v>0</v>
      </c>
      <c r="AB66" s="17">
        <f t="shared" ref="AB66:AB97" si="64">IF(AP66="",0,100*AP66/MAX(AP:AP))</f>
        <v>52.156057494866523</v>
      </c>
      <c r="AC66" s="17">
        <f t="shared" ref="AC66:AC97" si="65">IF(AQ66="",0,100*AQ66/MAX(AQ:AQ))</f>
        <v>52.156057494866523</v>
      </c>
      <c r="AD66" s="17">
        <f t="shared" ref="AD66:AD97" si="66">IF(AR66="",0,100*AR66/MAX(AR:AR))</f>
        <v>0</v>
      </c>
      <c r="AE66" s="17">
        <f t="shared" ref="AE66:AE97" si="67">IF(AS66="",0,100*AS66/MAX(AS:AS))</f>
        <v>0</v>
      </c>
      <c r="AF66" s="17">
        <f t="shared" ref="AF66:AF97" si="68">IF(AT66="",0,100*AT66/MAX(AT:AT))</f>
        <v>0</v>
      </c>
      <c r="AG66" s="17">
        <f t="shared" ref="AG66:AG97" si="69">IF(AU66="",0,100*AU66/MAX(AU:AU))</f>
        <v>0</v>
      </c>
      <c r="AH66" s="16">
        <v>49.6</v>
      </c>
      <c r="AI66" s="17">
        <v>48.1</v>
      </c>
      <c r="AP66" s="17">
        <v>25.4</v>
      </c>
      <c r="AQ66" s="17">
        <v>25.4</v>
      </c>
      <c r="AV66" s="14">
        <v>11.03</v>
      </c>
      <c r="AW66" s="15">
        <v>10.97</v>
      </c>
      <c r="BD66" s="15">
        <v>9.09</v>
      </c>
      <c r="BE66" s="15">
        <v>9.09</v>
      </c>
      <c r="BK66" s="233" t="str">
        <f>IF(VLOOKUP($A66,'I-Ligands'!$A:$G,3,FALSE)="","",VLOOKUP($A66,'I-Ligands'!$A:$G,3,FALSE))</f>
        <v>Vasopressin</v>
      </c>
      <c r="BL66" s="234" t="str">
        <f>IF(VLOOKUP($A66,'I-Ligands'!$A:$G,4,FALSE)="","",VLOOKUP($A66,'I-Ligands'!$A:$G,4,FALSE))</f>
        <v>CYFQNCPRG-NH2</v>
      </c>
      <c r="BM66" s="110">
        <v>5.83</v>
      </c>
      <c r="BN66" s="111">
        <v>4.96</v>
      </c>
      <c r="BO66" s="111">
        <v>5.52</v>
      </c>
      <c r="BP66" s="111">
        <v>5.52</v>
      </c>
      <c r="BQ66" s="111">
        <v>7.23</v>
      </c>
      <c r="BR66" s="111">
        <v>5.13</v>
      </c>
      <c r="BS66" s="111">
        <v>5.13</v>
      </c>
      <c r="BT66" s="111">
        <v>5.0599999999999996</v>
      </c>
      <c r="BU66" s="111">
        <v>7.83</v>
      </c>
      <c r="BV66" s="111">
        <v>7.83</v>
      </c>
      <c r="BW66" s="111">
        <v>7.46</v>
      </c>
      <c r="BX66" s="111">
        <v>5.75</v>
      </c>
      <c r="BY66" s="111">
        <v>4.1500000000000004</v>
      </c>
      <c r="BZ66" s="111">
        <v>5.59</v>
      </c>
      <c r="CA66" s="110">
        <f t="shared" ref="CA66:CA97" si="70">IF(AH66="",0,IFERROR(AH66/BM66,""))</f>
        <v>8.5077186963979425</v>
      </c>
      <c r="CB66" s="111">
        <f t="shared" ref="CB66:CB97" si="71">IF(AI66="",0,IFERROR(AI66/BN66,""))</f>
        <v>9.69758064516129</v>
      </c>
      <c r="CC66" s="111">
        <f t="shared" ref="CC66:CC97" si="72">IF(AJ66="",0,IFERROR(AJ66/BO66,""))</f>
        <v>0</v>
      </c>
      <c r="CD66" s="111">
        <f t="shared" ref="CD66:CD97" si="73">IF(AK66="",0,IFERROR(AK66/BP66,""))</f>
        <v>0</v>
      </c>
      <c r="CE66" s="111">
        <f t="shared" ref="CE66:CE97" si="74">IF(AL66="",0,IFERROR(AL66/BQ66,""))</f>
        <v>0</v>
      </c>
      <c r="CF66" s="111">
        <f t="shared" ref="CF66:CF97" si="75">IF(AM66="",0,IFERROR(AM66/BR66,""))</f>
        <v>0</v>
      </c>
      <c r="CG66" s="111">
        <f t="shared" ref="CG66:CG97" si="76">IF(AN66="",0,IFERROR(AN66/BS66,""))</f>
        <v>0</v>
      </c>
      <c r="CH66" s="111">
        <f t="shared" ref="CH66:CH97" si="77">IF(AO66="",0,IFERROR(AO66/BT66,""))</f>
        <v>0</v>
      </c>
      <c r="CI66" s="111">
        <f t="shared" ref="CI66:CI97" si="78">IF(AP66="",0,IFERROR(AP66/BU66,""))</f>
        <v>3.2439335887611747</v>
      </c>
      <c r="CJ66" s="111">
        <f t="shared" ref="CJ66:CJ97" si="79">IF(AQ66="",0,IFERROR(AQ66/BV66,""))</f>
        <v>3.2439335887611747</v>
      </c>
      <c r="CK66" s="111">
        <f t="shared" ref="CK66:CK97" si="80">IF(AR66="",0,IFERROR(AR66/BW66,""))</f>
        <v>0</v>
      </c>
      <c r="CL66" s="111">
        <f t="shared" ref="CL66:CL97" si="81">IF(AS66="",0,IFERROR(AS66/BX66,""))</f>
        <v>0</v>
      </c>
      <c r="CM66" s="111">
        <f t="shared" ref="CM66:CM97" si="82">IF(AT66="",0,IFERROR(AT66/BY66,""))</f>
        <v>0</v>
      </c>
      <c r="CN66" s="111">
        <f t="shared" ref="CN66:CN97" si="83">IF(AU66="",0,IFERROR(AU66/BZ66,""))</f>
        <v>0</v>
      </c>
      <c r="CO66" s="18" t="e">
        <f>VLOOKUP(A66,Bouvier!A:B,4,FALSE)</f>
        <v>#REF!</v>
      </c>
      <c r="CP66" s="18" t="str">
        <f>VLOOKUP(A66,Martemyanov!A:BN,4,FALSE)</f>
        <v>Phys</v>
      </c>
    </row>
    <row r="67" spans="1:94" x14ac:dyDescent="0.2">
      <c r="A67" s="12" t="s">
        <v>184</v>
      </c>
      <c r="B67" s="13" t="s">
        <v>185</v>
      </c>
      <c r="C67" s="9" t="str">
        <f>IF(VLOOKUP($A67,'I-Ligands'!$A:$G,5,FALSE)="","",VLOOKUP($A67,'I-Ligands'!$A:$G,5,FALSE))</f>
        <v>Guide to Pharmacology</v>
      </c>
      <c r="D67" s="9">
        <f>IF(VLOOKUP($A67,'I-Ligands'!$A:$G,6,FALSE)="","",VLOOKUP($A67,'I-Ligands'!$A:$G,6,FALSE))</f>
        <v>1681</v>
      </c>
      <c r="E67" s="9" t="str">
        <f>IF(VLOOKUP($A67,'I-Ligands'!$A:$G,7,FALSE)="","",VLOOKUP($A67,'I-Ligands'!$A:$G,7,FALSE))</f>
        <v>Phys</v>
      </c>
      <c r="F67" s="7">
        <f t="array" ref="F67">_xlfn.IFS(AH67=0,0,AH67&gt;0,(LOG(0.01*T67/10^-AH67)))</f>
        <v>0</v>
      </c>
      <c r="G67" s="8">
        <f t="array" ref="G67">_xlfn.IFS(AI67=0,0,AI67&gt;0,(LOG(0.01*U67/10^-AI67)))</f>
        <v>0</v>
      </c>
      <c r="H67" s="8">
        <f t="array" ref="H67">_xlfn.IFS(AJ67=0,0,AJ67&gt;0,(LOG(0.01*V67/10^-AJ67)))</f>
        <v>49.07759094902903</v>
      </c>
      <c r="I67" s="8">
        <f t="array" ref="I67">_xlfn.IFS(AK67=0,0,AK67&gt;0,(LOG(0.01*W67/10^-AK67)))</f>
        <v>49.07759094902903</v>
      </c>
      <c r="J67" s="8">
        <f t="array" ref="J67">_xlfn.IFS(AL67=0,0,AL67&gt;0,(LOG(0.01*X67/10^-AL67)))</f>
        <v>45.87428372432263</v>
      </c>
      <c r="K67" s="8">
        <f t="array" ref="K67">_xlfn.IFS(AM67=0,0,AM67&gt;0,(LOG(0.01*Y67/10^-AM67)))</f>
        <v>44.868299210251813</v>
      </c>
      <c r="L67" s="8">
        <f t="array" ref="L67">_xlfn.IFS(AN67=0,0,AN67&gt;0,(LOG(0.01*Z67/10^-AN67)))</f>
        <v>44.868299210251813</v>
      </c>
      <c r="M67" s="8">
        <f t="array" ref="M67">_xlfn.IFS(AO67=0,0,AO67&gt;0,(LOG(0.01*AA67/10^-AO67)))</f>
        <v>33.892380603129808</v>
      </c>
      <c r="N67" s="8">
        <f t="array" ref="N67">_xlfn.IFS(AP67=0,0,AP67&gt;0,(LOG(0.01*AB67/10^-AP67)))</f>
        <v>15.61929691481722</v>
      </c>
      <c r="O67" s="8">
        <f t="array" ref="O67">_xlfn.IFS(AQ67=0,0,AQ67&gt;0,(LOG(0.01*AC67/10^-AQ67)))</f>
        <v>15.61929691481722</v>
      </c>
      <c r="P67" s="8">
        <f t="array" ref="P67">_xlfn.IFS(AR67=0,0,AR67&gt;0,(LOG(0.01*AD67/10^-AR67)))</f>
        <v>38.234838762987692</v>
      </c>
      <c r="Q67" s="8">
        <f t="array" ref="Q67">_xlfn.IFS(AS67=0,0,AS67&gt;0,(LOG(0.01*AE67/10^-AS67)))</f>
        <v>16.525440962044939</v>
      </c>
      <c r="R67" s="8">
        <f t="array" ref="R67">_xlfn.IFS(AT67=0,0,AT67&gt;0,(LOG(0.01*AF67/10^-AT67)))</f>
        <v>31.278151250383647</v>
      </c>
      <c r="S67" s="8">
        <f t="array" ref="S67">_xlfn.IFS(AU67=0,0,AU67&gt;0,(LOG(0.01*AG67/10^-AU67)))</f>
        <v>17.243822749522007</v>
      </c>
      <c r="T67" s="16">
        <f t="shared" si="56"/>
        <v>0</v>
      </c>
      <c r="U67" s="17">
        <f t="shared" si="57"/>
        <v>0</v>
      </c>
      <c r="V67" s="17">
        <f t="shared" si="58"/>
        <v>94.970986460348158</v>
      </c>
      <c r="W67" s="17">
        <f t="shared" si="59"/>
        <v>94.970986460348158</v>
      </c>
      <c r="X67" s="17">
        <f t="shared" si="60"/>
        <v>94.250513347022576</v>
      </c>
      <c r="Y67" s="17">
        <f t="shared" si="61"/>
        <v>92.960662525879926</v>
      </c>
      <c r="Z67" s="17">
        <f t="shared" si="62"/>
        <v>92.960662525879926</v>
      </c>
      <c r="AA67" s="17">
        <f t="shared" si="63"/>
        <v>98.260869565217391</v>
      </c>
      <c r="AB67" s="17">
        <f t="shared" si="64"/>
        <v>33.059548254620125</v>
      </c>
      <c r="AC67" s="17">
        <f t="shared" si="65"/>
        <v>33.059548254620125</v>
      </c>
      <c r="AD67" s="17">
        <f t="shared" si="66"/>
        <v>86.067415730337075</v>
      </c>
      <c r="AE67" s="17">
        <f t="shared" si="67"/>
        <v>33.530571992110453</v>
      </c>
      <c r="AF67" s="17">
        <f t="shared" si="68"/>
        <v>60</v>
      </c>
      <c r="AG67" s="17">
        <f t="shared" si="69"/>
        <v>34.980237154150196</v>
      </c>
      <c r="AJ67" s="17">
        <v>49.1</v>
      </c>
      <c r="AK67" s="17">
        <v>49.1</v>
      </c>
      <c r="AL67" s="17">
        <v>45.9</v>
      </c>
      <c r="AM67" s="17">
        <v>44.9</v>
      </c>
      <c r="AN67" s="17">
        <v>44.9</v>
      </c>
      <c r="AO67" s="17">
        <v>33.9</v>
      </c>
      <c r="AP67" s="17">
        <v>16.100000000000001</v>
      </c>
      <c r="AQ67" s="17">
        <v>16.100000000000001</v>
      </c>
      <c r="AR67" s="17">
        <v>38.299999999999997</v>
      </c>
      <c r="AS67" s="17">
        <v>17</v>
      </c>
      <c r="AT67" s="17">
        <v>31.5</v>
      </c>
      <c r="AU67" s="17">
        <v>17.7</v>
      </c>
      <c r="AX67" s="15">
        <v>9</v>
      </c>
      <c r="AY67" s="15">
        <v>9</v>
      </c>
      <c r="AZ67" s="15">
        <v>9.59</v>
      </c>
      <c r="BA67" s="15">
        <v>8.74</v>
      </c>
      <c r="BB67" s="15">
        <v>8.74</v>
      </c>
      <c r="BC67" s="15">
        <v>9.09</v>
      </c>
      <c r="BD67" s="15">
        <v>7.66</v>
      </c>
      <c r="BE67" s="15">
        <v>7.66</v>
      </c>
      <c r="BF67" s="15">
        <v>8.94</v>
      </c>
      <c r="BG67" s="15">
        <v>7.43</v>
      </c>
      <c r="BH67" s="15">
        <v>7.87</v>
      </c>
      <c r="BI67" s="15">
        <v>7.71</v>
      </c>
      <c r="BK67" s="233" t="str">
        <f>IF(VLOOKUP($A67,'I-Ligands'!$A:$G,3,FALSE)="","",VLOOKUP($A67,'I-Ligands'!$A:$G,3,FALSE))</f>
        <v>Nociceptin</v>
      </c>
      <c r="BL67" s="234" t="str">
        <f>IF(VLOOKUP($A67,'I-Ligands'!$A:$G,4,FALSE)="","",VLOOKUP($A67,'I-Ligands'!$A:$G,4,FALSE))</f>
        <v>FGGFTGARKSARKLANQ</v>
      </c>
      <c r="BM67" s="110">
        <v>3.28</v>
      </c>
      <c r="BN67" s="111">
        <v>2.96</v>
      </c>
      <c r="BO67" s="111">
        <v>3.83</v>
      </c>
      <c r="BP67" s="111">
        <v>3.83</v>
      </c>
      <c r="BQ67" s="111">
        <v>4.4400000000000004</v>
      </c>
      <c r="BR67" s="111">
        <v>3.56</v>
      </c>
      <c r="BS67" s="111">
        <v>3.56</v>
      </c>
      <c r="BT67" s="111">
        <v>2.0499999999999998</v>
      </c>
      <c r="BU67" s="111">
        <v>4.7</v>
      </c>
      <c r="BV67" s="111">
        <v>4.7</v>
      </c>
      <c r="BW67" s="111">
        <v>6.83</v>
      </c>
      <c r="BX67" s="111">
        <v>2.68</v>
      </c>
      <c r="BY67" s="111">
        <v>3.76</v>
      </c>
      <c r="BZ67" s="111">
        <v>4.45</v>
      </c>
      <c r="CA67" s="110">
        <f t="shared" si="70"/>
        <v>0</v>
      </c>
      <c r="CB67" s="111">
        <f t="shared" si="71"/>
        <v>0</v>
      </c>
      <c r="CC67" s="111">
        <f t="shared" si="72"/>
        <v>12.819843342036554</v>
      </c>
      <c r="CD67" s="111">
        <f t="shared" si="73"/>
        <v>12.819843342036554</v>
      </c>
      <c r="CE67" s="111">
        <f t="shared" si="74"/>
        <v>10.337837837837837</v>
      </c>
      <c r="CF67" s="111">
        <f t="shared" si="75"/>
        <v>12.612359550561797</v>
      </c>
      <c r="CG67" s="111">
        <f t="shared" si="76"/>
        <v>12.612359550561797</v>
      </c>
      <c r="CH67" s="111">
        <f t="shared" si="77"/>
        <v>16.536585365853661</v>
      </c>
      <c r="CI67" s="111">
        <f t="shared" si="78"/>
        <v>3.4255319148936172</v>
      </c>
      <c r="CJ67" s="111">
        <f t="shared" si="79"/>
        <v>3.4255319148936172</v>
      </c>
      <c r="CK67" s="111">
        <f t="shared" si="80"/>
        <v>5.6076134699853579</v>
      </c>
      <c r="CL67" s="111">
        <f t="shared" si="81"/>
        <v>6.3432835820895521</v>
      </c>
      <c r="CM67" s="111">
        <f t="shared" si="82"/>
        <v>8.3776595744680851</v>
      </c>
      <c r="CN67" s="111">
        <f t="shared" si="83"/>
        <v>3.97752808988764</v>
      </c>
      <c r="CO67" s="18" t="e">
        <f>VLOOKUP(A67,Bouvier!A:B,4,FALSE)</f>
        <v>#REF!</v>
      </c>
      <c r="CP67" s="18" t="str">
        <f>VLOOKUP(A67,Martemyanov!A:BN,4,FALSE)</f>
        <v>Phys</v>
      </c>
    </row>
    <row r="68" spans="1:94" ht="18" x14ac:dyDescent="0.25">
      <c r="A68" s="12" t="s">
        <v>26</v>
      </c>
      <c r="B68" s="13" t="s">
        <v>2587</v>
      </c>
      <c r="C68" s="9" t="str">
        <f>IF(VLOOKUP($A68,'I-Ligands'!$A:$G,5,FALSE)="","",VLOOKUP($A68,'I-Ligands'!$A:$G,5,FALSE))</f>
        <v>Guide to Pharmacology</v>
      </c>
      <c r="D68" s="9">
        <f>IF(VLOOKUP($A68,'I-Ligands'!$A:$G,6,FALSE)="","",VLOOKUP($A68,'I-Ligands'!$A:$G,6,FALSE))</f>
        <v>294</v>
      </c>
      <c r="E68" s="9" t="str">
        <f>IF(VLOOKUP($A68,'I-Ligands'!$A:$G,7,FALSE)="","",VLOOKUP($A68,'I-Ligands'!$A:$G,7,FALSE))</f>
        <v>Phys</v>
      </c>
      <c r="F68" s="7">
        <f t="array" ref="F68">_xlfn.IFS(AH68=0,0,AH68&gt;0,(LOG(0.01*T68/10^-AH68)))</f>
        <v>52.585386844455563</v>
      </c>
      <c r="G68" s="8">
        <f t="array" ref="G68">_xlfn.IFS(AI68=0,0,AI68&gt;0,(LOG(0.01*U68/10^-AI68)))</f>
        <v>49.16118282710098</v>
      </c>
      <c r="H68" s="8">
        <f t="array" ref="H68">_xlfn.IFS(AJ68=0,0,AJ68&gt;0,(LOG(0.01*V68/10^-AJ68)))</f>
        <v>46.151151432462186</v>
      </c>
      <c r="I68" s="8">
        <f t="array" ref="I68">_xlfn.IFS(AK68=0,0,AK68&gt;0,(LOG(0.01*W68/10^-AK68)))</f>
        <v>46.151151432462186</v>
      </c>
      <c r="J68" s="8">
        <f t="array" ref="J68">_xlfn.IFS(AL68=0,0,AL68&gt;0,(LOG(0.01*X68/10^-AL68)))</f>
        <v>39.611261545548487</v>
      </c>
      <c r="K68" s="8">
        <f t="array" ref="K68">_xlfn.IFS(AM68=0,0,AM68&gt;0,(LOG(0.01*Y68/10^-AM68)))</f>
        <v>43.55553935851708</v>
      </c>
      <c r="L68" s="8">
        <f t="array" ref="L68">_xlfn.IFS(AN68=0,0,AN68&gt;0,(LOG(0.01*Z68/10^-AN68)))</f>
        <v>43.55553935851708</v>
      </c>
      <c r="M68" s="8">
        <f t="array" ref="M68">_xlfn.IFS(AO68=0,0,AO68&gt;0,(LOG(0.01*AA68/10^-AO68)))</f>
        <v>29.837852093251154</v>
      </c>
      <c r="N68" s="8">
        <f t="array" ref="N68">_xlfn.IFS(AP68=0,0,AP68&gt;0,(LOG(0.01*AB68/10^-AP68)))</f>
        <v>38.600182003804285</v>
      </c>
      <c r="O68" s="8">
        <f t="array" ref="O68">_xlfn.IFS(AQ68=0,0,AQ68&gt;0,(LOG(0.01*AC68/10^-AQ68)))</f>
        <v>38.600182003804285</v>
      </c>
      <c r="P68" s="8">
        <f t="array" ref="P68">_xlfn.IFS(AR68=0,0,AR68&gt;0,(LOG(0.01*AD68/10^-AR68)))</f>
        <v>34.490716087811848</v>
      </c>
      <c r="Q68" s="8">
        <f t="array" ref="Q68">_xlfn.IFS(AS68=0,0,AS68&gt;0,(LOG(0.01*AE68/10^-AS68)))</f>
        <v>47.269853181404478</v>
      </c>
      <c r="R68" s="8">
        <f t="array" ref="R68">_xlfn.IFS(AT68=0,0,AT68&gt;0,(LOG(0.01*AF68/10^-AT68)))</f>
        <v>43.82230521683617</v>
      </c>
      <c r="S68" s="8">
        <f t="array" ref="S68">_xlfn.IFS(AU68=0,0,AU68&gt;0,(LOG(0.01*AG68/10^-AU68)))</f>
        <v>34.63742872710678</v>
      </c>
      <c r="T68" s="16">
        <f t="shared" si="56"/>
        <v>96.691176470588232</v>
      </c>
      <c r="U68" s="17">
        <f t="shared" si="57"/>
        <v>91.44981412639406</v>
      </c>
      <c r="V68" s="17">
        <f t="shared" si="58"/>
        <v>89.361702127659569</v>
      </c>
      <c r="W68" s="17">
        <f t="shared" si="59"/>
        <v>89.361702127659569</v>
      </c>
      <c r="X68" s="17">
        <f t="shared" si="60"/>
        <v>81.51950718685832</v>
      </c>
      <c r="Y68" s="17">
        <f t="shared" si="61"/>
        <v>90.269151138716367</v>
      </c>
      <c r="Z68" s="17">
        <f t="shared" si="62"/>
        <v>90.269151138716367</v>
      </c>
      <c r="AA68" s="17">
        <f t="shared" si="63"/>
        <v>86.666666666666671</v>
      </c>
      <c r="AB68" s="17">
        <f t="shared" si="64"/>
        <v>79.466119096509246</v>
      </c>
      <c r="AC68" s="17">
        <f t="shared" si="65"/>
        <v>79.466119096509246</v>
      </c>
      <c r="AD68" s="17">
        <f t="shared" si="66"/>
        <v>77.752808988764045</v>
      </c>
      <c r="AE68" s="17">
        <f t="shared" si="67"/>
        <v>93.293885601577898</v>
      </c>
      <c r="AF68" s="17">
        <f t="shared" si="68"/>
        <v>83.61904761904762</v>
      </c>
      <c r="AG68" s="17">
        <f t="shared" si="69"/>
        <v>68.774703557312236</v>
      </c>
      <c r="AH68" s="16">
        <v>52.6</v>
      </c>
      <c r="AI68" s="17">
        <v>49.2</v>
      </c>
      <c r="AJ68" s="17">
        <v>46.2</v>
      </c>
      <c r="AK68" s="17">
        <v>46.2</v>
      </c>
      <c r="AL68" s="17">
        <v>39.700000000000003</v>
      </c>
      <c r="AM68" s="17">
        <v>43.6</v>
      </c>
      <c r="AN68" s="17">
        <v>43.6</v>
      </c>
      <c r="AO68" s="17">
        <v>29.9</v>
      </c>
      <c r="AP68" s="17">
        <v>38.700000000000003</v>
      </c>
      <c r="AQ68" s="17">
        <v>38.700000000000003</v>
      </c>
      <c r="AR68" s="17">
        <v>34.6</v>
      </c>
      <c r="AS68" s="17">
        <v>47.3</v>
      </c>
      <c r="AT68" s="17">
        <v>43.9</v>
      </c>
      <c r="AU68" s="17">
        <v>34.799999999999997</v>
      </c>
      <c r="AV68" s="14">
        <v>6.5</v>
      </c>
      <c r="AW68" s="15">
        <v>6.4</v>
      </c>
      <c r="AX68" s="15">
        <v>7.25</v>
      </c>
      <c r="AY68" s="15">
        <v>7.25</v>
      </c>
      <c r="AZ68" s="15">
        <v>7.59</v>
      </c>
      <c r="BA68" s="15">
        <v>6.66</v>
      </c>
      <c r="BB68" s="15">
        <v>6.66</v>
      </c>
      <c r="BC68" s="15">
        <v>6.97</v>
      </c>
      <c r="BD68" s="15">
        <v>7.93</v>
      </c>
      <c r="BE68" s="15">
        <v>7.93</v>
      </c>
      <c r="BF68" s="15">
        <v>7.8</v>
      </c>
      <c r="BG68" s="15">
        <v>6.42</v>
      </c>
      <c r="BH68" s="15">
        <v>5.86</v>
      </c>
      <c r="BI68" s="15">
        <v>5.41</v>
      </c>
      <c r="BK68" s="233" t="str">
        <f>IF(VLOOKUP($A68,'I-Ligands'!$A:$G,3,FALSE)="","",VLOOKUP($A68,'I-Ligands'!$A:$G,3,FALSE))</f>
        <v>Acetylcholine</v>
      </c>
      <c r="BL68" s="234" t="str">
        <f>IF(VLOOKUP($A68,'I-Ligands'!$A:$G,4,FALSE)="","",VLOOKUP($A68,'I-Ligands'!$A:$G,4,FALSE))</f>
        <v>Acetylcholine Chloride</v>
      </c>
      <c r="BM68" s="110">
        <v>7.89</v>
      </c>
      <c r="BN68" s="111">
        <v>7.02</v>
      </c>
      <c r="BO68" s="111">
        <v>9.27</v>
      </c>
      <c r="BP68" s="111">
        <v>9.27</v>
      </c>
      <c r="BQ68" s="111">
        <v>9.56</v>
      </c>
      <c r="BR68" s="111">
        <v>7.81</v>
      </c>
      <c r="BS68" s="111">
        <v>7.81</v>
      </c>
      <c r="BT68" s="111">
        <v>7.99</v>
      </c>
      <c r="BU68" s="111">
        <v>10.19</v>
      </c>
      <c r="BV68" s="111">
        <v>10.19</v>
      </c>
      <c r="BW68" s="111">
        <v>10.11</v>
      </c>
      <c r="BX68" s="111">
        <v>9.5299999999999994</v>
      </c>
      <c r="BY68" s="111">
        <v>9.25</v>
      </c>
      <c r="BZ68" s="111">
        <v>8.6</v>
      </c>
      <c r="CA68" s="110">
        <f t="shared" si="70"/>
        <v>6.666666666666667</v>
      </c>
      <c r="CB68" s="111">
        <f t="shared" si="71"/>
        <v>7.0085470085470094</v>
      </c>
      <c r="CC68" s="111">
        <f t="shared" si="72"/>
        <v>4.983818770226538</v>
      </c>
      <c r="CD68" s="111">
        <f t="shared" si="73"/>
        <v>4.983818770226538</v>
      </c>
      <c r="CE68" s="111">
        <f t="shared" si="74"/>
        <v>4.1527196652719667</v>
      </c>
      <c r="CF68" s="111">
        <f t="shared" si="75"/>
        <v>5.5825864276568504</v>
      </c>
      <c r="CG68" s="111">
        <f t="shared" si="76"/>
        <v>5.5825864276568504</v>
      </c>
      <c r="CH68" s="111">
        <f t="shared" si="77"/>
        <v>3.7421777221526904</v>
      </c>
      <c r="CI68" s="111">
        <f t="shared" si="78"/>
        <v>3.7978410206084403</v>
      </c>
      <c r="CJ68" s="111">
        <f t="shared" si="79"/>
        <v>3.7978410206084403</v>
      </c>
      <c r="CK68" s="111">
        <f t="shared" si="80"/>
        <v>3.4223541048466868</v>
      </c>
      <c r="CL68" s="111">
        <f t="shared" si="81"/>
        <v>4.963273871983211</v>
      </c>
      <c r="CM68" s="111">
        <f t="shared" si="82"/>
        <v>4.7459459459459454</v>
      </c>
      <c r="CN68" s="111">
        <f t="shared" si="83"/>
        <v>4.0465116279069768</v>
      </c>
      <c r="CO68" s="18" t="e">
        <f>VLOOKUP(A68,Bouvier!A:B,4,FALSE)</f>
        <v>#REF!</v>
      </c>
      <c r="CP68" s="18" t="str">
        <f>VLOOKUP(A68,Martemyanov!A:BN,4,FALSE)</f>
        <v>Phys</v>
      </c>
    </row>
    <row r="69" spans="1:94" ht="18" x14ac:dyDescent="0.25">
      <c r="A69" s="12" t="s">
        <v>111</v>
      </c>
      <c r="B69" s="13" t="s">
        <v>2613</v>
      </c>
      <c r="C69" s="9" t="str">
        <f>IF(VLOOKUP($A69,'I-Ligands'!$A:$G,5,FALSE)="","",VLOOKUP($A69,'I-Ligands'!$A:$G,5,FALSE))</f>
        <v>Guide to Pharmacology</v>
      </c>
      <c r="D69" s="9">
        <f>IF(VLOOKUP($A69,'I-Ligands'!$A:$G,6,FALSE)="","",VLOOKUP($A69,'I-Ligands'!$A:$G,6,FALSE))</f>
        <v>940</v>
      </c>
      <c r="E69" s="9" t="str">
        <f>IF(VLOOKUP($A69,'I-Ligands'!$A:$G,7,FALSE)="","",VLOOKUP($A69,'I-Ligands'!$A:$G,7,FALSE))</f>
        <v>Phys</v>
      </c>
      <c r="F69" s="7">
        <f t="array" ref="F69">_xlfn.IFS(AH69=0,0,AH69&gt;0,(LOG(0.01*T69/10^-AH69)))</f>
        <v>17.212374366663628</v>
      </c>
      <c r="G69" s="8">
        <f t="array" ref="G69">_xlfn.IFS(AI69=0,0,AI69&gt;0,(LOG(0.01*U69/10^-AI69)))</f>
        <v>13.724553761798676</v>
      </c>
      <c r="H69" s="8">
        <f t="array" ref="H69">_xlfn.IFS(AJ69=0,0,AJ69&gt;0,(LOG(0.01*V69/10^-AJ69)))</f>
        <v>8.0309921290562283</v>
      </c>
      <c r="I69" s="8">
        <f t="array" ref="I69">_xlfn.IFS(AK69=0,0,AK69&gt;0,(LOG(0.01*W69/10^-AK69)))</f>
        <v>8.0309921290562283</v>
      </c>
      <c r="J69" s="8">
        <f t="array" ref="J69">_xlfn.IFS(AL69=0,0,AL69&gt;0,(LOG(0.01*X69/10^-AL69)))</f>
        <v>10.769375890121839</v>
      </c>
      <c r="K69" s="8">
        <f t="array" ref="K69">_xlfn.IFS(AM69=0,0,AM69&gt;0,(LOG(0.01*Y69/10^-AM69)))</f>
        <v>10.045436646933698</v>
      </c>
      <c r="L69" s="8">
        <f t="array" ref="L69">_xlfn.IFS(AN69=0,0,AN69&gt;0,(LOG(0.01*Z69/10^-AN69)))</f>
        <v>10.045436646933698</v>
      </c>
      <c r="M69" s="8">
        <f t="array" ref="M69">_xlfn.IFS(AO69=0,0,AO69&gt;0,(LOG(0.01*AA69/10^-AO69)))</f>
        <v>8.939904510215575</v>
      </c>
      <c r="N69" s="8">
        <f t="array" ref="N69">_xlfn.IFS(AP69=0,0,AP69&gt;0,(LOG(0.01*AB69/10^-AP69)))</f>
        <v>11.288018000177898</v>
      </c>
      <c r="O69" s="8">
        <f t="array" ref="O69">_xlfn.IFS(AQ69=0,0,AQ69&gt;0,(LOG(0.01*AC69/10^-AQ69)))</f>
        <v>11.288018000177898</v>
      </c>
      <c r="P69" s="8">
        <f t="array" ref="P69">_xlfn.IFS(AR69=0,0,AR69&gt;0,(LOG(0.01*AD69/10^-AR69)))</f>
        <v>14.218957323767246</v>
      </c>
      <c r="Q69" s="8">
        <f t="array" ref="Q69">_xlfn.IFS(AS69=0,0,AS69&gt;0,(LOG(0.01*AE69/10^-AS69)))</f>
        <v>0</v>
      </c>
      <c r="R69" s="8">
        <f t="array" ref="R69">_xlfn.IFS(AT69=0,0,AT69&gt;0,(LOG(0.01*AF69/10^-AT69)))</f>
        <v>3.4330532103693874</v>
      </c>
      <c r="S69" s="8">
        <f t="array" ref="S69">_xlfn.IFS(AU69=0,0,AU69&gt;0,(LOG(0.01*AG69/10^-AU69)))</f>
        <v>5.3951900326137823</v>
      </c>
      <c r="T69" s="16">
        <f t="shared" si="56"/>
        <v>32.536764705882355</v>
      </c>
      <c r="U69" s="17">
        <f t="shared" si="57"/>
        <v>26.579925650557623</v>
      </c>
      <c r="V69" s="17">
        <f t="shared" si="58"/>
        <v>17.021276595744681</v>
      </c>
      <c r="W69" s="17">
        <f t="shared" si="59"/>
        <v>17.021276595744681</v>
      </c>
      <c r="X69" s="17">
        <f t="shared" si="60"/>
        <v>23.408624229979466</v>
      </c>
      <c r="Y69" s="17">
        <f t="shared" si="61"/>
        <v>22.153209109730849</v>
      </c>
      <c r="Z69" s="17">
        <f t="shared" si="62"/>
        <v>22.153209109730849</v>
      </c>
      <c r="AA69" s="17">
        <f t="shared" si="63"/>
        <v>27.536231884057973</v>
      </c>
      <c r="AB69" s="17">
        <f t="shared" si="64"/>
        <v>24.435318275154003</v>
      </c>
      <c r="AC69" s="17">
        <f t="shared" si="65"/>
        <v>24.435318275154003</v>
      </c>
      <c r="AD69" s="17">
        <f t="shared" si="66"/>
        <v>33.033707865168537</v>
      </c>
      <c r="AE69" s="17">
        <f t="shared" si="67"/>
        <v>0</v>
      </c>
      <c r="AF69" s="17">
        <f t="shared" si="68"/>
        <v>8.5714285714285712</v>
      </c>
      <c r="AG69" s="17">
        <f t="shared" si="69"/>
        <v>12.450592885375494</v>
      </c>
      <c r="AH69" s="16">
        <v>17.7</v>
      </c>
      <c r="AI69" s="17">
        <v>14.3</v>
      </c>
      <c r="AJ69" s="17">
        <v>8.8000000000000007</v>
      </c>
      <c r="AK69" s="17">
        <v>8.8000000000000007</v>
      </c>
      <c r="AL69" s="17">
        <v>11.4</v>
      </c>
      <c r="AM69" s="17">
        <v>10.7</v>
      </c>
      <c r="AN69" s="17">
        <v>10.7</v>
      </c>
      <c r="AO69" s="17">
        <v>9.5</v>
      </c>
      <c r="AP69" s="17">
        <v>11.9</v>
      </c>
      <c r="AQ69" s="17">
        <v>11.9</v>
      </c>
      <c r="AR69" s="17">
        <v>14.7</v>
      </c>
      <c r="AT69" s="17">
        <v>4.5</v>
      </c>
      <c r="AU69" s="17">
        <v>6.3</v>
      </c>
      <c r="AV69" s="14">
        <v>6.71</v>
      </c>
      <c r="AW69" s="15">
        <v>6.74</v>
      </c>
      <c r="AX69" s="15">
        <v>6.5</v>
      </c>
      <c r="AY69" s="15">
        <v>6.5</v>
      </c>
      <c r="AZ69" s="15">
        <v>6.21</v>
      </c>
      <c r="BA69" s="15">
        <v>6.45</v>
      </c>
      <c r="BB69" s="15">
        <v>6.45</v>
      </c>
      <c r="BC69" s="15">
        <v>6.06</v>
      </c>
      <c r="BD69" s="15">
        <v>6.69</v>
      </c>
      <c r="BE69" s="15">
        <v>6.69</v>
      </c>
      <c r="BF69" s="15">
        <v>6.71</v>
      </c>
      <c r="BH69" s="15">
        <v>6.68</v>
      </c>
      <c r="BI69" s="15">
        <v>6.55</v>
      </c>
      <c r="BK69" s="233" t="str">
        <f>IF(VLOOKUP($A69,'I-Ligands'!$A:$G,3,FALSE)="","",VLOOKUP($A69,'I-Ligands'!$A:$G,3,FALSE))</f>
        <v>Dopamine</v>
      </c>
      <c r="BL69" s="234" t="str">
        <f>IF(VLOOKUP($A69,'I-Ligands'!$A:$G,4,FALSE)="","",VLOOKUP($A69,'I-Ligands'!$A:$G,4,FALSE))</f>
        <v>3,4-Dihydroxyphenethylamine Hydrochloride</v>
      </c>
      <c r="BM69" s="110">
        <v>4.09</v>
      </c>
      <c r="BN69" s="111">
        <v>3.32</v>
      </c>
      <c r="BO69" s="111">
        <v>4.13</v>
      </c>
      <c r="BP69" s="111">
        <v>4.13</v>
      </c>
      <c r="BQ69" s="111">
        <v>3.68</v>
      </c>
      <c r="BR69" s="111">
        <v>3.59</v>
      </c>
      <c r="BS69" s="111">
        <v>3.59</v>
      </c>
      <c r="BT69" s="111">
        <v>3.02</v>
      </c>
      <c r="BU69" s="111">
        <v>3.08</v>
      </c>
      <c r="BV69" s="111">
        <v>3.08</v>
      </c>
      <c r="BW69" s="111">
        <v>4.71</v>
      </c>
      <c r="BX69" s="111">
        <v>3.94</v>
      </c>
      <c r="BY69" s="111">
        <v>4.07</v>
      </c>
      <c r="BZ69" s="111">
        <v>4.7</v>
      </c>
      <c r="CA69" s="110">
        <f t="shared" si="70"/>
        <v>4.3276283618581903</v>
      </c>
      <c r="CB69" s="111">
        <f t="shared" si="71"/>
        <v>4.3072289156626509</v>
      </c>
      <c r="CC69" s="111">
        <f t="shared" si="72"/>
        <v>2.1307506053268765</v>
      </c>
      <c r="CD69" s="111">
        <f t="shared" si="73"/>
        <v>2.1307506053268765</v>
      </c>
      <c r="CE69" s="111">
        <f t="shared" si="74"/>
        <v>3.0978260869565215</v>
      </c>
      <c r="CF69" s="111">
        <f t="shared" si="75"/>
        <v>2.98050139275766</v>
      </c>
      <c r="CG69" s="111">
        <f t="shared" si="76"/>
        <v>2.98050139275766</v>
      </c>
      <c r="CH69" s="111">
        <f t="shared" si="77"/>
        <v>3.1456953642384105</v>
      </c>
      <c r="CI69" s="111">
        <f t="shared" si="78"/>
        <v>3.8636363636363638</v>
      </c>
      <c r="CJ69" s="111">
        <f t="shared" si="79"/>
        <v>3.8636363636363638</v>
      </c>
      <c r="CK69" s="111">
        <f t="shared" si="80"/>
        <v>3.1210191082802545</v>
      </c>
      <c r="CL69" s="111">
        <f t="shared" si="81"/>
        <v>0</v>
      </c>
      <c r="CM69" s="111">
        <f t="shared" si="82"/>
        <v>1.1056511056511056</v>
      </c>
      <c r="CN69" s="111">
        <f t="shared" si="83"/>
        <v>1.3404255319148934</v>
      </c>
      <c r="CO69" s="18" t="e">
        <f>VLOOKUP(A69,Bouvier!A:B,4,FALSE)</f>
        <v>#REF!</v>
      </c>
      <c r="CP69" s="18" t="str">
        <f>VLOOKUP(A69,Martemyanov!A:BN,4,FALSE)</f>
        <v>Phys</v>
      </c>
    </row>
    <row r="70" spans="1:94" ht="18" x14ac:dyDescent="0.25">
      <c r="A70" s="12" t="s">
        <v>27</v>
      </c>
      <c r="B70" s="13" t="s">
        <v>2588</v>
      </c>
      <c r="C70" s="9" t="str">
        <f>IF(VLOOKUP($A70,'I-Ligands'!$A:$G,5,FALSE)="","",VLOOKUP($A70,'I-Ligands'!$A:$G,5,FALSE))</f>
        <v>Guide to Pharmacology</v>
      </c>
      <c r="D70" s="9">
        <f>IF(VLOOKUP($A70,'I-Ligands'!$A:$G,6,FALSE)="","",VLOOKUP($A70,'I-Ligands'!$A:$G,6,FALSE))</f>
        <v>294</v>
      </c>
      <c r="E70" s="9" t="str">
        <f>IF(VLOOKUP($A70,'I-Ligands'!$A:$G,7,FALSE)="","",VLOOKUP($A70,'I-Ligands'!$A:$G,7,FALSE))</f>
        <v>Phys</v>
      </c>
      <c r="F70" s="7">
        <f t="array" ref="F70">_xlfn.IFS(AH70=0,0,AH70&gt;0,(LOG(0.01*T70/10^-AH70)))</f>
        <v>24.865801641083365</v>
      </c>
      <c r="G70" s="8">
        <f t="array" ref="G70">_xlfn.IFS(AI70=0,0,AI70&gt;0,(LOG(0.01*U70/10^-AI70)))</f>
        <v>20.897597327772353</v>
      </c>
      <c r="H70" s="8">
        <f t="array" ref="H70">_xlfn.IFS(AJ70=0,0,AJ70&gt;0,(LOG(0.01*V70/10^-AJ70)))</f>
        <v>43.727983567410163</v>
      </c>
      <c r="I70" s="8">
        <f t="array" ref="I70">_xlfn.IFS(AK70=0,0,AK70&gt;0,(LOG(0.01*W70/10^-AK70)))</f>
        <v>43.727983567410163</v>
      </c>
      <c r="J70" s="8">
        <f t="array" ref="J70">_xlfn.IFS(AL70=0,0,AL70&gt;0,(LOG(0.01*X70/10^-AL70)))</f>
        <v>35.565139254897566</v>
      </c>
      <c r="K70" s="8">
        <f t="array" ref="K70">_xlfn.IFS(AM70=0,0,AM70&gt;0,(LOG(0.01*Y70/10^-AM70)))</f>
        <v>39.210445419623916</v>
      </c>
      <c r="L70" s="8">
        <f t="array" ref="L70">_xlfn.IFS(AN70=0,0,AN70&gt;0,(LOG(0.01*Z70/10^-AN70)))</f>
        <v>39.210445419623916</v>
      </c>
      <c r="M70" s="8">
        <f t="array" ref="M70">_xlfn.IFS(AO70=0,0,AO70&gt;0,(LOG(0.01*AA70/10^-AO70)))</f>
        <v>26.182136653416485</v>
      </c>
      <c r="N70" s="8">
        <f t="array" ref="N70">_xlfn.IFS(AP70=0,0,AP70&gt;0,(LOG(0.01*AB70/10^-AP70)))</f>
        <v>36.779497404944429</v>
      </c>
      <c r="O70" s="8">
        <f t="array" ref="O70">_xlfn.IFS(AQ70=0,0,AQ70&gt;0,(LOG(0.01*AC70/10^-AQ70)))</f>
        <v>36.779497404944429</v>
      </c>
      <c r="P70" s="8">
        <f t="array" ref="P70">_xlfn.IFS(AR70=0,0,AR70&gt;0,(LOG(0.01*AD70/10^-AR70)))</f>
        <v>33.275386455830635</v>
      </c>
      <c r="Q70" s="8">
        <f t="array" ref="Q70">_xlfn.IFS(AS70=0,0,AS70&gt;0,(LOG(0.01*AE70/10^-AS70)))</f>
        <v>26.116595967536497</v>
      </c>
      <c r="R70" s="8">
        <f t="array" ref="R70">_xlfn.IFS(AT70=0,0,AT70&gt;0,(LOG(0.01*AF70/10^-AT70)))</f>
        <v>21.520284811434163</v>
      </c>
      <c r="S70" s="8">
        <f t="array" ref="S70">_xlfn.IFS(AU70=0,0,AU70&gt;0,(LOG(0.01*AG70/10^-AU70)))</f>
        <v>15.294506570114626</v>
      </c>
      <c r="T70" s="16">
        <f t="shared" si="56"/>
        <v>46.32352941176471</v>
      </c>
      <c r="U70" s="17">
        <f t="shared" si="57"/>
        <v>39.591078066914498</v>
      </c>
      <c r="V70" s="17">
        <f t="shared" si="58"/>
        <v>84.719535783365572</v>
      </c>
      <c r="W70" s="17">
        <f t="shared" si="59"/>
        <v>84.719535783365572</v>
      </c>
      <c r="X70" s="17">
        <f t="shared" si="60"/>
        <v>73.305954825462024</v>
      </c>
      <c r="Y70" s="17">
        <f t="shared" si="61"/>
        <v>81.366459627329192</v>
      </c>
      <c r="Z70" s="17">
        <f t="shared" si="62"/>
        <v>81.366459627329192</v>
      </c>
      <c r="AA70" s="17">
        <f t="shared" si="63"/>
        <v>76.231884057971016</v>
      </c>
      <c r="AB70" s="17">
        <f t="shared" si="64"/>
        <v>75.770020533880896</v>
      </c>
      <c r="AC70" s="17">
        <f t="shared" si="65"/>
        <v>75.770020533880896</v>
      </c>
      <c r="AD70" s="17">
        <f t="shared" si="66"/>
        <v>75.056179775280896</v>
      </c>
      <c r="AE70" s="17">
        <f t="shared" si="67"/>
        <v>52.071005917159759</v>
      </c>
      <c r="AF70" s="17">
        <f t="shared" si="68"/>
        <v>41.714285714285715</v>
      </c>
      <c r="AG70" s="17">
        <f t="shared" si="69"/>
        <v>31.225296442687746</v>
      </c>
      <c r="AH70" s="16">
        <v>25.2</v>
      </c>
      <c r="AI70" s="17">
        <v>21.3</v>
      </c>
      <c r="AJ70" s="17">
        <v>43.8</v>
      </c>
      <c r="AK70" s="17">
        <v>43.8</v>
      </c>
      <c r="AL70" s="17">
        <v>35.700000000000003</v>
      </c>
      <c r="AM70" s="17">
        <v>39.299999999999997</v>
      </c>
      <c r="AN70" s="17">
        <v>39.299999999999997</v>
      </c>
      <c r="AO70" s="17">
        <v>26.3</v>
      </c>
      <c r="AP70" s="17">
        <v>36.9</v>
      </c>
      <c r="AQ70" s="17">
        <v>36.9</v>
      </c>
      <c r="AR70" s="17">
        <v>33.4</v>
      </c>
      <c r="AS70" s="17">
        <v>26.4</v>
      </c>
      <c r="AT70" s="17">
        <v>21.9</v>
      </c>
      <c r="AU70" s="17">
        <v>15.8</v>
      </c>
      <c r="AV70" s="14">
        <v>5.26</v>
      </c>
      <c r="AW70" s="15">
        <v>5.2</v>
      </c>
      <c r="AX70" s="15">
        <v>7.66</v>
      </c>
      <c r="AY70" s="15">
        <v>7.66</v>
      </c>
      <c r="AZ70" s="15">
        <v>7.93</v>
      </c>
      <c r="BA70" s="15">
        <v>7.26</v>
      </c>
      <c r="BB70" s="15">
        <v>7.26</v>
      </c>
      <c r="BC70" s="15">
        <v>6.49</v>
      </c>
      <c r="BD70" s="15">
        <v>6.18</v>
      </c>
      <c r="BE70" s="15">
        <v>6.18</v>
      </c>
      <c r="BF70" s="15">
        <v>6.13</v>
      </c>
      <c r="BG70" s="15">
        <v>5.38</v>
      </c>
      <c r="BH70" s="15">
        <v>5.29</v>
      </c>
      <c r="BI70" s="15">
        <v>5.24</v>
      </c>
      <c r="BK70" s="233" t="str">
        <f>IF(VLOOKUP($A70,'I-Ligands'!$A:$G,3,FALSE)="","",VLOOKUP($A70,'I-Ligands'!$A:$G,3,FALSE))</f>
        <v>Acetylcholine</v>
      </c>
      <c r="BL70" s="234" t="str">
        <f>IF(VLOOKUP($A70,'I-Ligands'!$A:$G,4,FALSE)="","",VLOOKUP($A70,'I-Ligands'!$A:$G,4,FALSE))</f>
        <v>Acetylcholine Chloride</v>
      </c>
      <c r="BM70" s="110">
        <v>8.27</v>
      </c>
      <c r="BN70" s="111">
        <v>12.16</v>
      </c>
      <c r="BO70" s="111">
        <v>10.7</v>
      </c>
      <c r="BP70" s="111">
        <v>10.7</v>
      </c>
      <c r="BQ70" s="111">
        <v>10.85</v>
      </c>
      <c r="BR70" s="111">
        <v>9.01</v>
      </c>
      <c r="BS70" s="111">
        <v>9.01</v>
      </c>
      <c r="BT70" s="111">
        <v>11.9</v>
      </c>
      <c r="BU70" s="111">
        <v>9.42</v>
      </c>
      <c r="BV70" s="111">
        <v>9.42</v>
      </c>
      <c r="BW70" s="111">
        <v>13.13</v>
      </c>
      <c r="BX70" s="111">
        <v>8.36</v>
      </c>
      <c r="BY70" s="111">
        <v>10.050000000000001</v>
      </c>
      <c r="BZ70" s="111">
        <v>11.36</v>
      </c>
      <c r="CA70" s="110">
        <f t="shared" si="70"/>
        <v>3.0471584038694077</v>
      </c>
      <c r="CB70" s="111">
        <f t="shared" si="71"/>
        <v>1.7516447368421053</v>
      </c>
      <c r="CC70" s="111">
        <f t="shared" si="72"/>
        <v>4.0934579439252339</v>
      </c>
      <c r="CD70" s="111">
        <f t="shared" si="73"/>
        <v>4.0934579439252339</v>
      </c>
      <c r="CE70" s="111">
        <f t="shared" si="74"/>
        <v>3.2903225806451615</v>
      </c>
      <c r="CF70" s="111">
        <f t="shared" si="75"/>
        <v>4.3618201997780242</v>
      </c>
      <c r="CG70" s="111">
        <f t="shared" si="76"/>
        <v>4.3618201997780242</v>
      </c>
      <c r="CH70" s="111">
        <f t="shared" si="77"/>
        <v>2.2100840336134455</v>
      </c>
      <c r="CI70" s="111">
        <f t="shared" si="78"/>
        <v>3.9171974522292992</v>
      </c>
      <c r="CJ70" s="111">
        <f t="shared" si="79"/>
        <v>3.9171974522292992</v>
      </c>
      <c r="CK70" s="111">
        <f t="shared" si="80"/>
        <v>2.5437928408225434</v>
      </c>
      <c r="CL70" s="111">
        <f t="shared" si="81"/>
        <v>3.1578947368421053</v>
      </c>
      <c r="CM70" s="111">
        <f t="shared" si="82"/>
        <v>2.1791044776119399</v>
      </c>
      <c r="CN70" s="111">
        <f t="shared" si="83"/>
        <v>1.3908450704225352</v>
      </c>
      <c r="CO70" s="18" t="e">
        <f>VLOOKUP(A70,Bouvier!A:B,4,FALSE)</f>
        <v>#REF!</v>
      </c>
      <c r="CP70" s="18" t="str">
        <f>VLOOKUP(A70,Martemyanov!A:BN,4,FALSE)</f>
        <v>Phys</v>
      </c>
    </row>
    <row r="71" spans="1:94" ht="18" x14ac:dyDescent="0.25">
      <c r="A71" s="12" t="s">
        <v>205</v>
      </c>
      <c r="B71" s="13" t="s">
        <v>2662</v>
      </c>
      <c r="C71" s="9" t="str">
        <f>IF(VLOOKUP($A71,'I-Ligands'!$A:$G,5,FALSE)="","",VLOOKUP($A71,'I-Ligands'!$A:$G,5,FALSE))</f>
        <v>Guide to Pharmacology</v>
      </c>
      <c r="D71" s="9">
        <f>IF(VLOOKUP($A71,'I-Ligands'!$A:$G,6,FALSE)="","",VLOOKUP($A71,'I-Ligands'!$A:$G,6,FALSE))</f>
        <v>1883</v>
      </c>
      <c r="E71" s="9" t="str">
        <f>IF(VLOOKUP($A71,'I-Ligands'!$A:$G,7,FALSE)="","",VLOOKUP($A71,'I-Ligands'!$A:$G,7,FALSE))</f>
        <v>Phys</v>
      </c>
      <c r="F71" s="7">
        <f t="array" ref="F71">_xlfn.IFS(AH71=0,0,AH71&gt;0,(LOG(0.01*T71/10^-AH71)))</f>
        <v>37.136109932110507</v>
      </c>
      <c r="G71" s="8">
        <f t="array" ref="G71">_xlfn.IFS(AI71=0,0,AI71&gt;0,(LOG(0.01*U71/10^-AI71)))</f>
        <v>33.19296419114518</v>
      </c>
      <c r="H71" s="8">
        <f t="array" ref="H71">_xlfn.IFS(AJ71=0,0,AJ71&gt;0,(LOG(0.01*V71/10^-AJ71)))</f>
        <v>45.040685998784021</v>
      </c>
      <c r="I71" s="8">
        <f t="array" ref="I71">_xlfn.IFS(AK71=0,0,AK71&gt;0,(LOG(0.01*W71/10^-AK71)))</f>
        <v>45.040685998784021</v>
      </c>
      <c r="J71" s="8">
        <f t="array" ref="J71">_xlfn.IFS(AL71=0,0,AL71&gt;0,(LOG(0.01*X71/10^-AL71)))</f>
        <v>41.127368254818506</v>
      </c>
      <c r="K71" s="8">
        <f t="array" ref="K71">_xlfn.IFS(AM71=0,0,AM71&gt;0,(LOG(0.01*Y71/10^-AM71)))</f>
        <v>42.040334965084163</v>
      </c>
      <c r="L71" s="8">
        <f t="array" ref="L71">_xlfn.IFS(AN71=0,0,AN71&gt;0,(LOG(0.01*Z71/10^-AN71)))</f>
        <v>42.040334965084163</v>
      </c>
      <c r="M71" s="8">
        <f t="array" ref="M71">_xlfn.IFS(AO71=0,0,AO71&gt;0,(LOG(0.01*AA71/10^-AO71)))</f>
        <v>30.852139384351563</v>
      </c>
      <c r="N71" s="8">
        <f t="array" ref="N71">_xlfn.IFS(AP71=0,0,AP71&gt;0,(LOG(0.01*AB71/10^-AP71)))</f>
        <v>23.896286404765799</v>
      </c>
      <c r="O71" s="8">
        <f t="array" ref="O71">_xlfn.IFS(AQ71=0,0,AQ71&gt;0,(LOG(0.01*AC71/10^-AQ71)))</f>
        <v>23.896286404765799</v>
      </c>
      <c r="P71" s="8">
        <f t="array" ref="P71">_xlfn.IFS(AR71=0,0,AR71&gt;0,(LOG(0.01*AD71/10^-AR71)))</f>
        <v>33.579269889890412</v>
      </c>
      <c r="Q71" s="8">
        <f t="array" ref="Q71">_xlfn.IFS(AS71=0,0,AS71&gt;0,(LOG(0.01*AE71/10^-AS71)))</f>
        <v>16.627988151058823</v>
      </c>
      <c r="R71" s="8">
        <f t="array" ref="R71">_xlfn.IFS(AT71=0,0,AT71&gt;0,(LOG(0.01*AF71/10^-AT71)))</f>
        <v>42.711284465607214</v>
      </c>
      <c r="S71" s="8">
        <f t="array" ref="S71">_xlfn.IFS(AU71=0,0,AU71&gt;0,(LOG(0.01*AG71/10^-AU71)))</f>
        <v>42.121161934121879</v>
      </c>
      <c r="T71" s="16">
        <f t="shared" si="56"/>
        <v>68.566176470588232</v>
      </c>
      <c r="U71" s="17">
        <f t="shared" si="57"/>
        <v>62.081784386617102</v>
      </c>
      <c r="V71" s="17">
        <f t="shared" si="58"/>
        <v>87.234042553191486</v>
      </c>
      <c r="W71" s="17">
        <f t="shared" si="59"/>
        <v>87.234042553191486</v>
      </c>
      <c r="X71" s="17">
        <f t="shared" si="60"/>
        <v>84.599589322381931</v>
      </c>
      <c r="Y71" s="17">
        <f t="shared" si="61"/>
        <v>87.163561076604566</v>
      </c>
      <c r="Z71" s="17">
        <f t="shared" si="62"/>
        <v>87.163561076604566</v>
      </c>
      <c r="AA71" s="17">
        <f t="shared" si="63"/>
        <v>89.565217391304344</v>
      </c>
      <c r="AB71" s="17">
        <f t="shared" si="64"/>
        <v>49.691991786447637</v>
      </c>
      <c r="AC71" s="17">
        <f t="shared" si="65"/>
        <v>49.691991786447637</v>
      </c>
      <c r="AD71" s="17">
        <f t="shared" si="66"/>
        <v>75.730337078651701</v>
      </c>
      <c r="AE71" s="17">
        <f t="shared" si="67"/>
        <v>33.727810650887577</v>
      </c>
      <c r="AF71" s="17">
        <f t="shared" si="68"/>
        <v>81.523809523809518</v>
      </c>
      <c r="AG71" s="17">
        <f t="shared" si="69"/>
        <v>83.399209486166001</v>
      </c>
      <c r="AH71" s="16">
        <v>37.299999999999997</v>
      </c>
      <c r="AI71" s="17">
        <v>33.4</v>
      </c>
      <c r="AJ71" s="17">
        <v>45.1</v>
      </c>
      <c r="AK71" s="17">
        <v>45.1</v>
      </c>
      <c r="AL71" s="17">
        <v>41.2</v>
      </c>
      <c r="AM71" s="17">
        <v>42.1</v>
      </c>
      <c r="AN71" s="17">
        <v>42.1</v>
      </c>
      <c r="AO71" s="17">
        <v>30.9</v>
      </c>
      <c r="AP71" s="17">
        <v>24.2</v>
      </c>
      <c r="AQ71" s="17">
        <v>24.2</v>
      </c>
      <c r="AR71" s="17">
        <v>33.700000000000003</v>
      </c>
      <c r="AS71" s="17">
        <v>17.100000000000001</v>
      </c>
      <c r="AT71" s="17">
        <v>42.8</v>
      </c>
      <c r="AU71" s="17">
        <v>42.2</v>
      </c>
      <c r="AV71" s="14">
        <v>8.33</v>
      </c>
      <c r="AW71" s="15">
        <v>8.25</v>
      </c>
      <c r="AX71" s="15">
        <v>9.57</v>
      </c>
      <c r="AY71" s="15">
        <v>9.57</v>
      </c>
      <c r="AZ71" s="15">
        <v>9.34</v>
      </c>
      <c r="BA71" s="15">
        <v>9.52</v>
      </c>
      <c r="BB71" s="15">
        <v>9.52</v>
      </c>
      <c r="BC71" s="15">
        <v>9.3699999999999992</v>
      </c>
      <c r="BD71" s="15">
        <v>8.1</v>
      </c>
      <c r="BE71" s="15">
        <v>8.1</v>
      </c>
      <c r="BF71" s="15">
        <v>8.83</v>
      </c>
      <c r="BG71" s="15">
        <v>7.97</v>
      </c>
      <c r="BH71" s="15">
        <v>10.09</v>
      </c>
      <c r="BI71" s="15">
        <v>8.8699999999999992</v>
      </c>
      <c r="BK71" s="233" t="str">
        <f>IF(VLOOKUP($A71,'I-Ligands'!$A:$G,3,FALSE)="","",VLOOKUP($A71,'I-Ligands'!$A:$G,3,FALSE))</f>
        <v>Prostaglandin E2</v>
      </c>
      <c r="BL71" s="234" t="str">
        <f>IF(VLOOKUP($A71,'I-Ligands'!$A:$G,4,FALSE)="","",VLOOKUP($A71,'I-Ligands'!$A:$G,4,FALSE))</f>
        <v>Prostaglandin E2</v>
      </c>
      <c r="BM71" s="110">
        <v>4.8</v>
      </c>
      <c r="BN71" s="111">
        <v>5.05</v>
      </c>
      <c r="BO71" s="111">
        <v>4.26</v>
      </c>
      <c r="BP71" s="111">
        <v>4.26</v>
      </c>
      <c r="BQ71" s="111">
        <v>3.57</v>
      </c>
      <c r="BR71" s="111">
        <v>4.3</v>
      </c>
      <c r="BS71" s="111">
        <v>4.3</v>
      </c>
      <c r="BT71" s="111">
        <v>2.62</v>
      </c>
      <c r="BU71" s="111">
        <v>6.16</v>
      </c>
      <c r="BV71" s="111">
        <v>6.16</v>
      </c>
      <c r="BW71" s="111">
        <v>6.76</v>
      </c>
      <c r="BX71" s="111">
        <v>3.45</v>
      </c>
      <c r="BY71" s="111">
        <v>3.07</v>
      </c>
      <c r="BZ71" s="111">
        <v>1.87</v>
      </c>
      <c r="CA71" s="110">
        <f t="shared" si="70"/>
        <v>7.770833333333333</v>
      </c>
      <c r="CB71" s="111">
        <f t="shared" si="71"/>
        <v>6.6138613861386135</v>
      </c>
      <c r="CC71" s="111">
        <f t="shared" si="72"/>
        <v>10.586854460093898</v>
      </c>
      <c r="CD71" s="111">
        <f t="shared" si="73"/>
        <v>10.586854460093898</v>
      </c>
      <c r="CE71" s="111">
        <f t="shared" si="74"/>
        <v>11.540616246498601</v>
      </c>
      <c r="CF71" s="111">
        <f t="shared" si="75"/>
        <v>9.7906976744186061</v>
      </c>
      <c r="CG71" s="111">
        <f t="shared" si="76"/>
        <v>9.7906976744186061</v>
      </c>
      <c r="CH71" s="111">
        <f t="shared" si="77"/>
        <v>11.793893129770991</v>
      </c>
      <c r="CI71" s="111">
        <f t="shared" si="78"/>
        <v>3.9285714285714284</v>
      </c>
      <c r="CJ71" s="111">
        <f t="shared" si="79"/>
        <v>3.9285714285714284</v>
      </c>
      <c r="CK71" s="111">
        <f t="shared" si="80"/>
        <v>4.9852071005917162</v>
      </c>
      <c r="CL71" s="111">
        <f t="shared" si="81"/>
        <v>4.9565217391304346</v>
      </c>
      <c r="CM71" s="111">
        <f t="shared" si="82"/>
        <v>13.941368078175895</v>
      </c>
      <c r="CN71" s="111">
        <f t="shared" si="83"/>
        <v>22.566844919786096</v>
      </c>
      <c r="CO71" s="18" t="e">
        <f>VLOOKUP(A71,Bouvier!A:B,4,FALSE)</f>
        <v>#REF!</v>
      </c>
      <c r="CP71" s="18" t="str">
        <f>VLOOKUP(A71,Martemyanov!A:BN,4,FALSE)</f>
        <v>Phys</v>
      </c>
    </row>
    <row r="72" spans="1:94" ht="18" x14ac:dyDescent="0.25">
      <c r="A72" s="12" t="s">
        <v>38</v>
      </c>
      <c r="B72" s="13" t="s">
        <v>2596</v>
      </c>
      <c r="C72" s="9" t="str">
        <f>IF(VLOOKUP($A72,'I-Ligands'!$A:$G,5,FALSE)="","",VLOOKUP($A72,'I-Ligands'!$A:$G,5,FALSE))</f>
        <v>Guide to Pharmacology</v>
      </c>
      <c r="D72" s="9">
        <f>IF(VLOOKUP($A72,'I-Ligands'!$A:$G,6,FALSE)="","",VLOOKUP($A72,'I-Ligands'!$A:$G,6,FALSE))</f>
        <v>505</v>
      </c>
      <c r="E72" s="9" t="str">
        <f>IF(VLOOKUP($A72,'I-Ligands'!$A:$G,7,FALSE)="","",VLOOKUP($A72,'I-Ligands'!$A:$G,7,FALSE))</f>
        <v>Phys</v>
      </c>
      <c r="F72" s="7">
        <f t="array" ref="F72">_xlfn.IFS(AH72=0,0,AH72&gt;0,(LOG(0.01*T72/10^-AH72)))</f>
        <v>27.406880869366272</v>
      </c>
      <c r="G72" s="8">
        <f t="array" ref="G72">_xlfn.IFS(AI72=0,0,AI72&gt;0,(LOG(0.01*U72/10^-AI72)))</f>
        <v>19.365882914595144</v>
      </c>
      <c r="H72" s="8">
        <f t="array" ref="H72">_xlfn.IFS(AJ72=0,0,AJ72&gt;0,(LOG(0.01*V72/10^-AJ72)))</f>
        <v>37.664001256743283</v>
      </c>
      <c r="I72" s="8">
        <f t="array" ref="I72">_xlfn.IFS(AK72=0,0,AK72&gt;0,(LOG(0.01*W72/10^-AK72)))</f>
        <v>37.664001256743283</v>
      </c>
      <c r="J72" s="8">
        <f t="array" ref="J72">_xlfn.IFS(AL72=0,0,AL72&gt;0,(LOG(0.01*X72/10^-AL72)))</f>
        <v>32.121673561116474</v>
      </c>
      <c r="K72" s="8">
        <f t="array" ref="K72">_xlfn.IFS(AM72=0,0,AM72&gt;0,(LOG(0.01*Y72/10^-AM72)))</f>
        <v>36.580718933500584</v>
      </c>
      <c r="L72" s="8">
        <f t="array" ref="L72">_xlfn.IFS(AN72=0,0,AN72&gt;0,(LOG(0.01*Z72/10^-AN72)))</f>
        <v>36.580718933500584</v>
      </c>
      <c r="M72" s="8">
        <f t="array" ref="M72">_xlfn.IFS(AO72=0,0,AO72&gt;0,(LOG(0.01*AA72/10^-AO72)))</f>
        <v>24.04599627090716</v>
      </c>
      <c r="N72" s="8">
        <f t="array" ref="N72">_xlfn.IFS(AP72=0,0,AP72&gt;0,(LOG(0.01*AB72/10^-AP72)))</f>
        <v>26.032426787275124</v>
      </c>
      <c r="O72" s="8">
        <f t="array" ref="O72">_xlfn.IFS(AQ72=0,0,AQ72&gt;0,(LOG(0.01*AC72/10^-AQ72)))</f>
        <v>26.032426787275124</v>
      </c>
      <c r="P72" s="8">
        <f t="array" ref="P72">_xlfn.IFS(AR72=0,0,AR72&gt;0,(LOG(0.01*AD72/10^-AR72)))</f>
        <v>28.408006022148115</v>
      </c>
      <c r="Q72" s="8">
        <f t="array" ref="Q72">_xlfn.IFS(AS72=0,0,AS72&gt;0,(LOG(0.01*AE72/10^-AS72)))</f>
        <v>24.082381867005395</v>
      </c>
      <c r="R72" s="8">
        <f t="array" ref="R72">_xlfn.IFS(AT72=0,0,AT72&gt;0,(LOG(0.01*AF72/10^-AT72)))</f>
        <v>37.758479906562116</v>
      </c>
      <c r="S72" s="8">
        <f t="array" ref="S72">_xlfn.IFS(AU72=0,0,AU72&gt;0,(LOG(0.01*AG72/10^-AU72)))</f>
        <v>33.523479384031546</v>
      </c>
      <c r="T72" s="16">
        <f t="shared" si="56"/>
        <v>50.919117647058826</v>
      </c>
      <c r="U72" s="17">
        <f t="shared" si="57"/>
        <v>36.802973977695167</v>
      </c>
      <c r="V72" s="17">
        <f t="shared" si="58"/>
        <v>73.11411992263055</v>
      </c>
      <c r="W72" s="17">
        <f t="shared" si="59"/>
        <v>73.11411992263055</v>
      </c>
      <c r="X72" s="17">
        <f t="shared" si="60"/>
        <v>66.324435318275135</v>
      </c>
      <c r="Y72" s="17">
        <f t="shared" si="61"/>
        <v>75.98343685300209</v>
      </c>
      <c r="Z72" s="17">
        <f t="shared" si="62"/>
        <v>75.98343685300209</v>
      </c>
      <c r="AA72" s="17">
        <f t="shared" si="63"/>
        <v>70.14492753623189</v>
      </c>
      <c r="AB72" s="17">
        <f t="shared" si="64"/>
        <v>54.004106776180699</v>
      </c>
      <c r="AC72" s="17">
        <f t="shared" si="65"/>
        <v>54.004106776180699</v>
      </c>
      <c r="AD72" s="17">
        <f t="shared" si="66"/>
        <v>64.269662921348313</v>
      </c>
      <c r="AE72" s="17">
        <f t="shared" si="67"/>
        <v>48.126232741617358</v>
      </c>
      <c r="AF72" s="17">
        <f t="shared" si="68"/>
        <v>72.19047619047619</v>
      </c>
      <c r="AG72" s="17">
        <f t="shared" si="69"/>
        <v>66.600790513833999</v>
      </c>
      <c r="AH72" s="16">
        <v>27.7</v>
      </c>
      <c r="AI72" s="17">
        <v>19.8</v>
      </c>
      <c r="AJ72" s="17">
        <v>37.799999999999997</v>
      </c>
      <c r="AK72" s="17">
        <v>37.799999999999997</v>
      </c>
      <c r="AL72" s="17">
        <v>32.299999999999997</v>
      </c>
      <c r="AM72" s="17">
        <v>36.700000000000003</v>
      </c>
      <c r="AN72" s="17">
        <v>36.700000000000003</v>
      </c>
      <c r="AO72" s="17">
        <v>24.2</v>
      </c>
      <c r="AP72" s="17">
        <v>26.3</v>
      </c>
      <c r="AQ72" s="17">
        <v>26.3</v>
      </c>
      <c r="AR72" s="17">
        <v>28.6</v>
      </c>
      <c r="AS72" s="17">
        <v>24.4</v>
      </c>
      <c r="AT72" s="17">
        <v>37.9</v>
      </c>
      <c r="AU72" s="17">
        <v>33.700000000000003</v>
      </c>
      <c r="AV72" s="14">
        <v>6.61</v>
      </c>
      <c r="AW72" s="15">
        <v>6.41</v>
      </c>
      <c r="AX72" s="15">
        <v>8.14</v>
      </c>
      <c r="AY72" s="15">
        <v>8.14</v>
      </c>
      <c r="AZ72" s="15">
        <v>8.4</v>
      </c>
      <c r="BA72" s="15">
        <v>8.1</v>
      </c>
      <c r="BB72" s="15">
        <v>8.1</v>
      </c>
      <c r="BC72" s="15">
        <v>8.02</v>
      </c>
      <c r="BD72" s="15">
        <v>6.86</v>
      </c>
      <c r="BE72" s="15">
        <v>6.86</v>
      </c>
      <c r="BF72" s="15">
        <v>7.24</v>
      </c>
      <c r="BG72" s="15">
        <v>6.58</v>
      </c>
      <c r="BH72" s="15">
        <v>7.65</v>
      </c>
      <c r="BI72" s="15">
        <v>7.23</v>
      </c>
      <c r="BK72" s="233" t="str">
        <f>IF(VLOOKUP($A72,'I-Ligands'!$A:$G,3,FALSE)="","",VLOOKUP($A72,'I-Ligands'!$A:$G,3,FALSE))</f>
        <v>Norepinephrine</v>
      </c>
      <c r="BL72" s="234" t="str">
        <f>IF(VLOOKUP($A72,'I-Ligands'!$A:$G,4,FALSE)="","",VLOOKUP($A72,'I-Ligands'!$A:$G,4,FALSE))</f>
        <v>L-(−)-Norepinephrine (+)-bitartrate salt monohydrate</v>
      </c>
      <c r="BM72" s="110">
        <v>6.04</v>
      </c>
      <c r="BN72" s="111">
        <v>8.52</v>
      </c>
      <c r="BO72" s="111">
        <v>7.28</v>
      </c>
      <c r="BP72" s="111">
        <v>7.28</v>
      </c>
      <c r="BQ72" s="111">
        <v>7.07</v>
      </c>
      <c r="BR72" s="111">
        <v>3.56</v>
      </c>
      <c r="BS72" s="111">
        <v>3.56</v>
      </c>
      <c r="BT72" s="111">
        <v>5.3</v>
      </c>
      <c r="BU72" s="111">
        <v>6.16</v>
      </c>
      <c r="BV72" s="111">
        <v>6.16</v>
      </c>
      <c r="BW72" s="111">
        <v>8.06</v>
      </c>
      <c r="BX72" s="111">
        <v>9.43</v>
      </c>
      <c r="BY72" s="111">
        <v>9.3800000000000008</v>
      </c>
      <c r="BZ72" s="111">
        <v>6.72</v>
      </c>
      <c r="CA72" s="110">
        <f t="shared" si="70"/>
        <v>4.5860927152317883</v>
      </c>
      <c r="CB72" s="111">
        <f t="shared" si="71"/>
        <v>2.323943661971831</v>
      </c>
      <c r="CC72" s="111">
        <f t="shared" si="72"/>
        <v>5.1923076923076916</v>
      </c>
      <c r="CD72" s="111">
        <f t="shared" si="73"/>
        <v>5.1923076923076916</v>
      </c>
      <c r="CE72" s="111">
        <f t="shared" si="74"/>
        <v>4.5685997171145676</v>
      </c>
      <c r="CF72" s="111">
        <f t="shared" si="75"/>
        <v>10.308988764044944</v>
      </c>
      <c r="CG72" s="111">
        <f t="shared" si="76"/>
        <v>10.308988764044944</v>
      </c>
      <c r="CH72" s="111">
        <f t="shared" si="77"/>
        <v>4.5660377358490569</v>
      </c>
      <c r="CI72" s="111">
        <f t="shared" si="78"/>
        <v>4.2694805194805197</v>
      </c>
      <c r="CJ72" s="111">
        <f t="shared" si="79"/>
        <v>4.2694805194805197</v>
      </c>
      <c r="CK72" s="111">
        <f t="shared" si="80"/>
        <v>3.5483870967741935</v>
      </c>
      <c r="CL72" s="111">
        <f t="shared" si="81"/>
        <v>2.5874867444326615</v>
      </c>
      <c r="CM72" s="111">
        <f t="shared" si="82"/>
        <v>4.0405117270788908</v>
      </c>
      <c r="CN72" s="111">
        <f t="shared" si="83"/>
        <v>5.0148809523809526</v>
      </c>
      <c r="CO72" s="18" t="e">
        <f>VLOOKUP(A72,Bouvier!A:B,4,FALSE)</f>
        <v>#REF!</v>
      </c>
      <c r="CP72" s="18" t="str">
        <f>VLOOKUP(A72,Martemyanov!A:BN,4,FALSE)</f>
        <v>Phys</v>
      </c>
    </row>
    <row r="73" spans="1:94" ht="18" x14ac:dyDescent="0.25">
      <c r="A73" s="12" t="s">
        <v>106</v>
      </c>
      <c r="B73" s="13" t="s">
        <v>2609</v>
      </c>
      <c r="C73" s="9" t="str">
        <f>IF(VLOOKUP($A73,'I-Ligands'!$A:$G,5,FALSE)="","",VLOOKUP($A73,'I-Ligands'!$A:$G,5,FALSE))</f>
        <v>Guide to Pharmacology</v>
      </c>
      <c r="D73" s="9">
        <f>IF(VLOOKUP($A73,'I-Ligands'!$A:$G,6,FALSE)="","",VLOOKUP($A73,'I-Ligands'!$A:$G,6,FALSE))</f>
        <v>940</v>
      </c>
      <c r="E73" s="9" t="str">
        <f>IF(VLOOKUP($A73,'I-Ligands'!$A:$G,7,FALSE)="","",VLOOKUP($A73,'I-Ligands'!$A:$G,7,FALSE))</f>
        <v>Phys</v>
      </c>
      <c r="F73" s="7">
        <f t="array" ref="F73">_xlfn.IFS(AH73=0,0,AH73&gt;0,(LOG(0.01*T73/10^-AH73)))</f>
        <v>25.984356848791581</v>
      </c>
      <c r="G73" s="8">
        <f t="array" ref="G73">_xlfn.IFS(AI73=0,0,AI73&gt;0,(LOG(0.01*U73/10^-AI73)))</f>
        <v>25.277457689645466</v>
      </c>
      <c r="H73" s="8">
        <f t="array" ref="H73">_xlfn.IFS(AJ73=0,0,AJ73&gt;0,(LOG(0.01*V73/10^-AJ73)))</f>
        <v>0</v>
      </c>
      <c r="I73" s="8">
        <f t="array" ref="I73">_xlfn.IFS(AK73=0,0,AK73&gt;0,(LOG(0.01*W73/10^-AK73)))</f>
        <v>0</v>
      </c>
      <c r="J73" s="8">
        <f t="array" ref="J73">_xlfn.IFS(AL73=0,0,AL73&gt;0,(LOG(0.01*X73/10^-AL73)))</f>
        <v>12.323060749084616</v>
      </c>
      <c r="K73" s="8">
        <f t="array" ref="K73">_xlfn.IFS(AM73=0,0,AM73&gt;0,(LOG(0.01*Y73/10^-AM73)))</f>
        <v>0</v>
      </c>
      <c r="L73" s="8">
        <f t="array" ref="L73">_xlfn.IFS(AN73=0,0,AN73&gt;0,(LOG(0.01*Z73/10^-AN73)))</f>
        <v>0</v>
      </c>
      <c r="M73" s="8">
        <f t="array" ref="M73">_xlfn.IFS(AO73=0,0,AO73&gt;0,(LOG(0.01*AA73/10^-AO73)))</f>
        <v>10.711398927596907</v>
      </c>
      <c r="N73" s="8">
        <f t="array" ref="N73">_xlfn.IFS(AP73=0,0,AP73&gt;0,(LOG(0.01*AB73/10^-AP73)))</f>
        <v>21.246924789936301</v>
      </c>
      <c r="O73" s="8">
        <f t="array" ref="O73">_xlfn.IFS(AQ73=0,0,AQ73&gt;0,(LOG(0.01*AC73/10^-AQ73)))</f>
        <v>21.246924789936301</v>
      </c>
      <c r="P73" s="8">
        <f t="array" ref="P73">_xlfn.IFS(AR73=0,0,AR73&gt;0,(LOG(0.01*AD73/10^-AR73)))</f>
        <v>18.528101793192313</v>
      </c>
      <c r="Q73" s="8">
        <f t="array" ref="Q73">_xlfn.IFS(AS73=0,0,AS73&gt;0,(LOG(0.01*AE73/10^-AS73)))</f>
        <v>0</v>
      </c>
      <c r="R73" s="8">
        <f t="array" ref="R73">_xlfn.IFS(AT73=0,0,AT73&gt;0,(LOG(0.01*AF73/10^-AT73)))</f>
        <v>0</v>
      </c>
      <c r="S73" s="8">
        <f t="array" ref="S73">_xlfn.IFS(AU73=0,0,AU73&gt;0,(LOG(0.01*AG73/10^-AU73)))</f>
        <v>0</v>
      </c>
      <c r="T73" s="16">
        <f t="shared" si="56"/>
        <v>48.345588235294116</v>
      </c>
      <c r="U73" s="17">
        <f t="shared" si="57"/>
        <v>47.583643122676584</v>
      </c>
      <c r="V73" s="17">
        <f t="shared" si="58"/>
        <v>0</v>
      </c>
      <c r="W73" s="17">
        <f t="shared" si="59"/>
        <v>0</v>
      </c>
      <c r="X73" s="17">
        <f t="shared" si="60"/>
        <v>26.488706365503077</v>
      </c>
      <c r="Y73" s="17">
        <f t="shared" si="61"/>
        <v>0</v>
      </c>
      <c r="Z73" s="17">
        <f t="shared" si="62"/>
        <v>0</v>
      </c>
      <c r="AA73" s="17">
        <f t="shared" si="63"/>
        <v>32.463768115942031</v>
      </c>
      <c r="AB73" s="17">
        <f t="shared" si="64"/>
        <v>44.353182751540039</v>
      </c>
      <c r="AC73" s="17">
        <f t="shared" si="65"/>
        <v>44.353182751540039</v>
      </c>
      <c r="AD73" s="17">
        <f t="shared" si="66"/>
        <v>42.471910112359545</v>
      </c>
      <c r="AE73" s="17">
        <f t="shared" si="67"/>
        <v>0</v>
      </c>
      <c r="AF73" s="17">
        <f t="shared" si="68"/>
        <v>0</v>
      </c>
      <c r="AG73" s="17">
        <f t="shared" si="69"/>
        <v>0</v>
      </c>
      <c r="AH73" s="16">
        <v>26.3</v>
      </c>
      <c r="AI73" s="17">
        <v>25.6</v>
      </c>
      <c r="AL73" s="17">
        <v>12.9</v>
      </c>
      <c r="AO73" s="17">
        <v>11.2</v>
      </c>
      <c r="AP73" s="17">
        <v>21.6</v>
      </c>
      <c r="AQ73" s="17">
        <v>21.6</v>
      </c>
      <c r="AR73" s="17">
        <v>18.899999999999999</v>
      </c>
      <c r="AV73" s="14">
        <v>5.61</v>
      </c>
      <c r="AW73" s="15">
        <v>5.47</v>
      </c>
      <c r="AZ73" s="15">
        <v>5.36</v>
      </c>
      <c r="BC73" s="15">
        <v>5.7</v>
      </c>
      <c r="BD73" s="15">
        <v>5.37</v>
      </c>
      <c r="BE73" s="15">
        <v>5.37</v>
      </c>
      <c r="BF73" s="15">
        <v>5.7</v>
      </c>
      <c r="BK73" s="233" t="str">
        <f>IF(VLOOKUP($A73,'I-Ligands'!$A:$G,3,FALSE)="","",VLOOKUP($A73,'I-Ligands'!$A:$G,3,FALSE))</f>
        <v>Dopamine</v>
      </c>
      <c r="BL73" s="234" t="str">
        <f>IF(VLOOKUP($A73,'I-Ligands'!$A:$G,4,FALSE)="","",VLOOKUP($A73,'I-Ligands'!$A:$G,4,FALSE))</f>
        <v>3,4-Dihydroxyphenethylamine Hydrochloride</v>
      </c>
      <c r="BM73" s="110">
        <v>2.97</v>
      </c>
      <c r="BN73" s="111">
        <v>3.49</v>
      </c>
      <c r="BO73" s="111">
        <v>2.97</v>
      </c>
      <c r="BP73" s="111">
        <v>2.97</v>
      </c>
      <c r="BQ73" s="111">
        <v>4.1900000000000004</v>
      </c>
      <c r="BR73" s="111">
        <v>5.19</v>
      </c>
      <c r="BS73" s="111">
        <v>5.19</v>
      </c>
      <c r="BT73" s="111">
        <v>4.47</v>
      </c>
      <c r="BU73" s="111">
        <v>4.8</v>
      </c>
      <c r="BV73" s="111">
        <v>4.8</v>
      </c>
      <c r="BW73" s="111">
        <v>4.79</v>
      </c>
      <c r="BX73" s="111">
        <v>4.2300000000000004</v>
      </c>
      <c r="BY73" s="111">
        <v>4.1399999999999997</v>
      </c>
      <c r="BZ73" s="111">
        <v>4.1900000000000004</v>
      </c>
      <c r="CA73" s="110">
        <f t="shared" si="70"/>
        <v>8.8552188552188547</v>
      </c>
      <c r="CB73" s="111">
        <f t="shared" si="71"/>
        <v>7.3352435530085955</v>
      </c>
      <c r="CC73" s="111">
        <f t="shared" si="72"/>
        <v>0</v>
      </c>
      <c r="CD73" s="111">
        <f t="shared" si="73"/>
        <v>0</v>
      </c>
      <c r="CE73" s="111">
        <f t="shared" si="74"/>
        <v>3.078758949880668</v>
      </c>
      <c r="CF73" s="111">
        <f t="shared" si="75"/>
        <v>0</v>
      </c>
      <c r="CG73" s="111">
        <f t="shared" si="76"/>
        <v>0</v>
      </c>
      <c r="CH73" s="111">
        <f t="shared" si="77"/>
        <v>2.505592841163311</v>
      </c>
      <c r="CI73" s="111">
        <f t="shared" si="78"/>
        <v>4.5000000000000009</v>
      </c>
      <c r="CJ73" s="111">
        <f t="shared" si="79"/>
        <v>4.5000000000000009</v>
      </c>
      <c r="CK73" s="111">
        <f t="shared" si="80"/>
        <v>3.9457202505219202</v>
      </c>
      <c r="CL73" s="111">
        <f t="shared" si="81"/>
        <v>0</v>
      </c>
      <c r="CM73" s="111">
        <f t="shared" si="82"/>
        <v>0</v>
      </c>
      <c r="CN73" s="111">
        <f t="shared" si="83"/>
        <v>0</v>
      </c>
      <c r="CO73" s="18" t="e">
        <f>VLOOKUP(A73,Bouvier!A:B,4,FALSE)</f>
        <v>#REF!</v>
      </c>
      <c r="CP73" s="18" t="str">
        <f>VLOOKUP(A73,Martemyanov!A:BN,4,FALSE)</f>
        <v>Phys</v>
      </c>
    </row>
    <row r="74" spans="1:94" ht="18" x14ac:dyDescent="0.25">
      <c r="A74" s="12" t="s">
        <v>37</v>
      </c>
      <c r="B74" s="13" t="s">
        <v>2595</v>
      </c>
      <c r="C74" s="9" t="str">
        <f>IF(VLOOKUP($A74,'I-Ligands'!$A:$G,5,FALSE)="","",VLOOKUP($A74,'I-Ligands'!$A:$G,5,FALSE))</f>
        <v>Guide to Pharmacology</v>
      </c>
      <c r="D74" s="9">
        <f>IF(VLOOKUP($A74,'I-Ligands'!$A:$G,6,FALSE)="","",VLOOKUP($A74,'I-Ligands'!$A:$G,6,FALSE))</f>
        <v>505</v>
      </c>
      <c r="E74" s="9" t="str">
        <f>IF(VLOOKUP($A74,'I-Ligands'!$A:$G,7,FALSE)="","",VLOOKUP($A74,'I-Ligands'!$A:$G,7,FALSE))</f>
        <v>Phys</v>
      </c>
      <c r="F74" s="7">
        <f t="array" ref="F74">_xlfn.IFS(AH74=0,0,AH74&gt;0,(LOG(0.01*T74/10^-AH74)))</f>
        <v>21.402857593906425</v>
      </c>
      <c r="G74" s="8">
        <f t="array" ref="G74">_xlfn.IFS(AI74=0,0,AI74&gt;0,(LOG(0.01*U74/10^-AI74)))</f>
        <v>18.036389452736625</v>
      </c>
      <c r="H74" s="8">
        <f t="array" ref="H74">_xlfn.IFS(AJ74=0,0,AJ74&gt;0,(LOG(0.01*V74/10^-AJ74)))</f>
        <v>41.303509798026958</v>
      </c>
      <c r="I74" s="8">
        <f t="array" ref="I74">_xlfn.IFS(AK74=0,0,AK74&gt;0,(LOG(0.01*W74/10^-AK74)))</f>
        <v>41.303509798026958</v>
      </c>
      <c r="J74" s="8">
        <f t="array" ref="J74">_xlfn.IFS(AL74=0,0,AL74&gt;0,(LOG(0.01*X74/10^-AL74)))</f>
        <v>38.296802263152898</v>
      </c>
      <c r="K74" s="8">
        <f t="array" ref="K74">_xlfn.IFS(AM74=0,0,AM74&gt;0,(LOG(0.01*Y74/10^-AM74)))</f>
        <v>39.008229626644358</v>
      </c>
      <c r="L74" s="8">
        <f t="array" ref="L74">_xlfn.IFS(AN74=0,0,AN74&gt;0,(LOG(0.01*Z74/10^-AN74)))</f>
        <v>39.008229626644358</v>
      </c>
      <c r="M74" s="8">
        <f t="array" ref="M74">_xlfn.IFS(AO74=0,0,AO74&gt;0,(LOG(0.01*AA74/10^-AO74)))</f>
        <v>29.026073893912635</v>
      </c>
      <c r="N74" s="8">
        <f t="array" ref="N74">_xlfn.IFS(AP74=0,0,AP74&gt;0,(LOG(0.01*AB74/10^-AP74)))</f>
        <v>32.324354399764239</v>
      </c>
      <c r="O74" s="8">
        <f t="array" ref="O74">_xlfn.IFS(AQ74=0,0,AQ74&gt;0,(LOG(0.01*AC74/10^-AQ74)))</f>
        <v>32.324354399764239</v>
      </c>
      <c r="P74" s="8">
        <f t="array" ref="P74">_xlfn.IFS(AR74=0,0,AR74&gt;0,(LOG(0.01*AD74/10^-AR74)))</f>
        <v>28.611032476778302</v>
      </c>
      <c r="Q74" s="8">
        <f t="array" ref="Q74">_xlfn.IFS(AS74=0,0,AS74&gt;0,(LOG(0.01*AE74/10^-AS74)))</f>
        <v>41.109889256699809</v>
      </c>
      <c r="R74" s="8">
        <f t="array" ref="R74">_xlfn.IFS(AT74=0,0,AT74&gt;0,(LOG(0.01*AF74/10^-AT74)))</f>
        <v>40.08406674967852</v>
      </c>
      <c r="S74" s="8">
        <f t="array" ref="S74">_xlfn.IFS(AU74=0,0,AU74&gt;0,(LOG(0.01*AG74/10^-AU74)))</f>
        <v>38.381310212668701</v>
      </c>
      <c r="T74" s="16">
        <f t="shared" si="56"/>
        <v>40.07352941176471</v>
      </c>
      <c r="U74" s="17">
        <f t="shared" si="57"/>
        <v>34.386617100371751</v>
      </c>
      <c r="V74" s="17">
        <f t="shared" si="58"/>
        <v>80.07736943907156</v>
      </c>
      <c r="W74" s="17">
        <f t="shared" si="59"/>
        <v>80.07736943907156</v>
      </c>
      <c r="X74" s="17">
        <f t="shared" si="60"/>
        <v>78.850102669404507</v>
      </c>
      <c r="Y74" s="17">
        <f t="shared" si="61"/>
        <v>80.952380952380963</v>
      </c>
      <c r="Z74" s="17">
        <f t="shared" si="62"/>
        <v>80.952380952380963</v>
      </c>
      <c r="AA74" s="17">
        <f t="shared" si="63"/>
        <v>84.347826086956516</v>
      </c>
      <c r="AB74" s="17">
        <f t="shared" si="64"/>
        <v>66.735112936344962</v>
      </c>
      <c r="AC74" s="17">
        <f t="shared" si="65"/>
        <v>66.735112936344962</v>
      </c>
      <c r="AD74" s="17">
        <f t="shared" si="66"/>
        <v>64.719101123595507</v>
      </c>
      <c r="AE74" s="17">
        <f t="shared" si="67"/>
        <v>81.262327416173562</v>
      </c>
      <c r="AF74" s="17">
        <f t="shared" si="68"/>
        <v>76.571428571428584</v>
      </c>
      <c r="AG74" s="17">
        <f t="shared" si="69"/>
        <v>76.086956521739125</v>
      </c>
      <c r="AH74" s="16">
        <v>21.8</v>
      </c>
      <c r="AI74" s="17">
        <v>18.5</v>
      </c>
      <c r="AJ74" s="17">
        <v>41.4</v>
      </c>
      <c r="AK74" s="17">
        <v>41.4</v>
      </c>
      <c r="AL74" s="17">
        <v>38.4</v>
      </c>
      <c r="AM74" s="17">
        <v>39.1</v>
      </c>
      <c r="AN74" s="17">
        <v>39.1</v>
      </c>
      <c r="AO74" s="17">
        <v>29.1</v>
      </c>
      <c r="AP74" s="17">
        <v>32.5</v>
      </c>
      <c r="AQ74" s="17">
        <v>32.5</v>
      </c>
      <c r="AR74" s="17">
        <v>28.8</v>
      </c>
      <c r="AS74" s="17">
        <v>41.2</v>
      </c>
      <c r="AT74" s="17">
        <v>40.200000000000003</v>
      </c>
      <c r="AU74" s="17">
        <v>38.5</v>
      </c>
      <c r="AV74" s="14">
        <v>5.79</v>
      </c>
      <c r="AW74" s="15">
        <v>5.5</v>
      </c>
      <c r="AX74" s="15">
        <v>8.07</v>
      </c>
      <c r="AY74" s="15">
        <v>8.07</v>
      </c>
      <c r="AZ74" s="15">
        <v>8.42</v>
      </c>
      <c r="BA74" s="15">
        <v>7.73</v>
      </c>
      <c r="BB74" s="15">
        <v>7.73</v>
      </c>
      <c r="BC74" s="15">
        <v>8.5</v>
      </c>
      <c r="BD74" s="15">
        <v>6.08</v>
      </c>
      <c r="BE74" s="15">
        <v>6.08</v>
      </c>
      <c r="BF74" s="15">
        <v>6.19</v>
      </c>
      <c r="BG74" s="15">
        <v>6.31</v>
      </c>
      <c r="BH74" s="15">
        <v>6.44</v>
      </c>
      <c r="BI74" s="15">
        <v>6.37</v>
      </c>
      <c r="BK74" s="233" t="str">
        <f>IF(VLOOKUP($A74,'I-Ligands'!$A:$G,3,FALSE)="","",VLOOKUP($A74,'I-Ligands'!$A:$G,3,FALSE))</f>
        <v>Norepinephrine</v>
      </c>
      <c r="BL74" s="234" t="str">
        <f>IF(VLOOKUP($A74,'I-Ligands'!$A:$G,4,FALSE)="","",VLOOKUP($A74,'I-Ligands'!$A:$G,4,FALSE))</f>
        <v>L-(−)-Norepinephrine (+)-bitartrate salt monohydrate</v>
      </c>
      <c r="BM74" s="110">
        <v>8.57</v>
      </c>
      <c r="BN74" s="111">
        <v>8.16</v>
      </c>
      <c r="BO74" s="111">
        <v>6.95</v>
      </c>
      <c r="BP74" s="111">
        <v>6.95</v>
      </c>
      <c r="BQ74" s="111">
        <v>5.2</v>
      </c>
      <c r="BR74" s="111">
        <v>5.8</v>
      </c>
      <c r="BS74" s="111">
        <v>5.8</v>
      </c>
      <c r="BT74" s="111">
        <v>4.0199999999999996</v>
      </c>
      <c r="BU74" s="111">
        <v>6.93</v>
      </c>
      <c r="BV74" s="111">
        <v>6.93</v>
      </c>
      <c r="BW74" s="111">
        <v>8.4700000000000006</v>
      </c>
      <c r="BX74" s="111">
        <v>5.64</v>
      </c>
      <c r="BY74" s="111">
        <v>6.71</v>
      </c>
      <c r="BZ74" s="111">
        <v>5.66</v>
      </c>
      <c r="CA74" s="110">
        <f t="shared" si="70"/>
        <v>2.5437572928821468</v>
      </c>
      <c r="CB74" s="111">
        <f t="shared" si="71"/>
        <v>2.267156862745098</v>
      </c>
      <c r="CC74" s="111">
        <f t="shared" si="72"/>
        <v>5.9568345323741001</v>
      </c>
      <c r="CD74" s="111">
        <f t="shared" si="73"/>
        <v>5.9568345323741001</v>
      </c>
      <c r="CE74" s="111">
        <f t="shared" si="74"/>
        <v>7.3846153846153841</v>
      </c>
      <c r="CF74" s="111">
        <f t="shared" si="75"/>
        <v>6.7413793103448283</v>
      </c>
      <c r="CG74" s="111">
        <f t="shared" si="76"/>
        <v>6.7413793103448283</v>
      </c>
      <c r="CH74" s="111">
        <f t="shared" si="77"/>
        <v>7.2388059701492544</v>
      </c>
      <c r="CI74" s="111">
        <f t="shared" si="78"/>
        <v>4.6897546897546896</v>
      </c>
      <c r="CJ74" s="111">
        <f t="shared" si="79"/>
        <v>4.6897546897546896</v>
      </c>
      <c r="CK74" s="111">
        <f t="shared" si="80"/>
        <v>3.4002361275088546</v>
      </c>
      <c r="CL74" s="111">
        <f t="shared" si="81"/>
        <v>7.3049645390070932</v>
      </c>
      <c r="CM74" s="111">
        <f t="shared" si="82"/>
        <v>5.991058122205664</v>
      </c>
      <c r="CN74" s="111">
        <f t="shared" si="83"/>
        <v>6.8021201413427557</v>
      </c>
      <c r="CO74" s="18" t="e">
        <f>VLOOKUP(A74,Bouvier!A:B,4,FALSE)</f>
        <v>#REF!</v>
      </c>
      <c r="CP74" s="18" t="str">
        <f>VLOOKUP(A74,Martemyanov!A:BN,4,FALSE)</f>
        <v>Phys</v>
      </c>
    </row>
    <row r="75" spans="1:94" ht="18" x14ac:dyDescent="0.25">
      <c r="A75" s="12" t="s">
        <v>34</v>
      </c>
      <c r="B75" s="13" t="s">
        <v>2592</v>
      </c>
      <c r="C75" s="9" t="str">
        <f>IF(VLOOKUP($A75,'I-Ligands'!$A:$G,5,FALSE)="","",VLOOKUP($A75,'I-Ligands'!$A:$G,5,FALSE))</f>
        <v>Guide to Pharmacology</v>
      </c>
      <c r="D75" s="9">
        <f>IF(VLOOKUP($A75,'I-Ligands'!$A:$G,6,FALSE)="","",VLOOKUP($A75,'I-Ligands'!$A:$G,6,FALSE))</f>
        <v>505</v>
      </c>
      <c r="E75" s="9" t="str">
        <f>IF(VLOOKUP($A75,'I-Ligands'!$A:$G,7,FALSE)="","",VLOOKUP($A75,'I-Ligands'!$A:$G,7,FALSE))</f>
        <v>Phys</v>
      </c>
      <c r="F75" s="7">
        <f t="array" ref="F75">_xlfn.IFS(AH75=0,0,AH75&gt;0,(LOG(0.01*T75/10^-AH75)))</f>
        <v>36.832602824368813</v>
      </c>
      <c r="G75" s="8">
        <f t="array" ref="G75">_xlfn.IFS(AI75=0,0,AI75&gt;0,(LOG(0.01*U75/10^-AI75)))</f>
        <v>37.646709524170838</v>
      </c>
      <c r="H75" s="8">
        <f t="array" ref="H75">_xlfn.IFS(AJ75=0,0,AJ75&gt;0,(LOG(0.01*V75/10^-AJ75)))</f>
        <v>42.010791552741729</v>
      </c>
      <c r="I75" s="8">
        <f t="array" ref="I75">_xlfn.IFS(AK75=0,0,AK75&gt;0,(LOG(0.01*W75/10^-AK75)))</f>
        <v>42.010791552741729</v>
      </c>
      <c r="J75" s="8">
        <f t="array" ref="J75">_xlfn.IFS(AL75=0,0,AL75&gt;0,(LOG(0.01*X75/10^-AL75)))</f>
        <v>40.419926062000037</v>
      </c>
      <c r="K75" s="8">
        <f t="array" ref="K75">_xlfn.IFS(AM75=0,0,AM75&gt;0,(LOG(0.01*Y75/10^-AM75)))</f>
        <v>38.502640173920248</v>
      </c>
      <c r="L75" s="8">
        <f t="array" ref="L75">_xlfn.IFS(AN75=0,0,AN75&gt;0,(LOG(0.01*Z75/10^-AN75)))</f>
        <v>38.502640173920248</v>
      </c>
      <c r="M75" s="8">
        <f t="array" ref="M75">_xlfn.IFS(AO75=0,0,AO75&gt;0,(LOG(0.01*AA75/10^-AO75)))</f>
        <v>26.995150195801138</v>
      </c>
      <c r="N75" s="8">
        <f t="array" ref="N75">_xlfn.IFS(AP75=0,0,AP75&gt;0,(LOG(0.01*AB75/10^-AP75)))</f>
        <v>34.75529646574455</v>
      </c>
      <c r="O75" s="8">
        <f t="array" ref="O75">_xlfn.IFS(AQ75=0,0,AQ75&gt;0,(LOG(0.01*AC75/10^-AQ75)))</f>
        <v>34.75529646574455</v>
      </c>
      <c r="P75" s="8">
        <f t="array" ref="P75">_xlfn.IFS(AR75=0,0,AR75&gt;0,(LOG(0.01*AD75/10^-AR75)))</f>
        <v>30.133082617521378</v>
      </c>
      <c r="Q75" s="8">
        <f t="array" ref="Q75">_xlfn.IFS(AS75=0,0,AS75&gt;0,(LOG(0.01*AE75/10^-AS75)))</f>
        <v>41.210942092323066</v>
      </c>
      <c r="R75" s="8">
        <f t="array" ref="R75">_xlfn.IFS(AT75=0,0,AT75&gt;0,(LOG(0.01*AF75/10^-AT75)))</f>
        <v>39.578631203357169</v>
      </c>
      <c r="S75" s="8">
        <f t="array" ref="S75">_xlfn.IFS(AU75=0,0,AU75&gt;0,(LOG(0.01*AG75/10^-AU75)))</f>
        <v>41.00969130503627</v>
      </c>
      <c r="T75" s="16">
        <f t="shared" si="56"/>
        <v>68.014705882352942</v>
      </c>
      <c r="U75" s="17">
        <f t="shared" si="57"/>
        <v>70.260223048327134</v>
      </c>
      <c r="V75" s="17">
        <f t="shared" si="58"/>
        <v>81.431334622823982</v>
      </c>
      <c r="W75" s="17">
        <f t="shared" si="59"/>
        <v>81.431334622823982</v>
      </c>
      <c r="X75" s="17">
        <f t="shared" si="60"/>
        <v>83.162217659137568</v>
      </c>
      <c r="Y75" s="17">
        <f t="shared" si="61"/>
        <v>79.917184265010363</v>
      </c>
      <c r="Z75" s="17">
        <f t="shared" si="62"/>
        <v>79.917184265010363</v>
      </c>
      <c r="AA75" s="17">
        <f t="shared" si="63"/>
        <v>78.550724637681157</v>
      </c>
      <c r="AB75" s="17">
        <f t="shared" si="64"/>
        <v>71.663244353182748</v>
      </c>
      <c r="AC75" s="17">
        <f t="shared" si="65"/>
        <v>71.663244353182748</v>
      </c>
      <c r="AD75" s="17">
        <f t="shared" si="66"/>
        <v>68.089887640449433</v>
      </c>
      <c r="AE75" s="17">
        <f t="shared" si="67"/>
        <v>81.459566074950686</v>
      </c>
      <c r="AF75" s="17">
        <f t="shared" si="68"/>
        <v>75.619047619047635</v>
      </c>
      <c r="AG75" s="17">
        <f t="shared" si="69"/>
        <v>81.22529644268775</v>
      </c>
      <c r="AH75" s="16">
        <v>37</v>
      </c>
      <c r="AI75" s="17">
        <v>37.799999999999997</v>
      </c>
      <c r="AJ75" s="17">
        <v>42.1</v>
      </c>
      <c r="AK75" s="17">
        <v>42.1</v>
      </c>
      <c r="AL75" s="17">
        <v>40.5</v>
      </c>
      <c r="AM75" s="17">
        <v>38.6</v>
      </c>
      <c r="AN75" s="17">
        <v>38.6</v>
      </c>
      <c r="AO75" s="17">
        <v>27.1</v>
      </c>
      <c r="AP75" s="17">
        <v>34.9</v>
      </c>
      <c r="AQ75" s="17">
        <v>34.9</v>
      </c>
      <c r="AR75" s="17">
        <v>30.3</v>
      </c>
      <c r="AS75" s="17">
        <v>41.3</v>
      </c>
      <c r="AT75" s="17">
        <v>39.700000000000003</v>
      </c>
      <c r="AU75" s="17">
        <v>41.1</v>
      </c>
      <c r="AV75" s="14">
        <v>8.57</v>
      </c>
      <c r="AW75" s="15">
        <v>8.44</v>
      </c>
      <c r="AX75" s="15">
        <v>7.1</v>
      </c>
      <c r="AY75" s="15">
        <v>7.1</v>
      </c>
      <c r="AZ75" s="15">
        <v>7.16</v>
      </c>
      <c r="BA75" s="15">
        <v>6.71</v>
      </c>
      <c r="BB75" s="15">
        <v>6.71</v>
      </c>
      <c r="BC75" s="15">
        <v>6.87</v>
      </c>
      <c r="BD75" s="15">
        <v>8.4499999999999993</v>
      </c>
      <c r="BE75" s="15">
        <v>8.4499999999999993</v>
      </c>
      <c r="BF75" s="15">
        <v>8.68</v>
      </c>
      <c r="BG75" s="15">
        <v>6.72</v>
      </c>
      <c r="BH75" s="15">
        <v>6.61</v>
      </c>
      <c r="BI75" s="15">
        <v>7.59</v>
      </c>
      <c r="BK75" s="233" t="str">
        <f>IF(VLOOKUP($A75,'I-Ligands'!$A:$G,3,FALSE)="","",VLOOKUP($A75,'I-Ligands'!$A:$G,3,FALSE))</f>
        <v>Norepinephrine</v>
      </c>
      <c r="BL75" s="234" t="str">
        <f>IF(VLOOKUP($A75,'I-Ligands'!$A:$G,4,FALSE)="","",VLOOKUP($A75,'I-Ligands'!$A:$G,4,FALSE))</f>
        <v>L-(−)-Norepinephrine (+)-bitartrate salt monohydrate</v>
      </c>
      <c r="BM75" s="110">
        <v>5.07</v>
      </c>
      <c r="BN75" s="111">
        <v>4.2300000000000004</v>
      </c>
      <c r="BO75" s="111">
        <v>3.47</v>
      </c>
      <c r="BP75" s="111">
        <v>3.47</v>
      </c>
      <c r="BQ75" s="111">
        <v>3.8</v>
      </c>
      <c r="BR75" s="111">
        <v>4.05</v>
      </c>
      <c r="BS75" s="111">
        <v>4.05</v>
      </c>
      <c r="BT75" s="111">
        <v>2.86</v>
      </c>
      <c r="BU75" s="111">
        <v>6.74</v>
      </c>
      <c r="BV75" s="111">
        <v>6.74</v>
      </c>
      <c r="BW75" s="111">
        <v>5.82</v>
      </c>
      <c r="BX75" s="111">
        <v>4.8499999999999996</v>
      </c>
      <c r="BY75" s="111">
        <v>5.23</v>
      </c>
      <c r="BZ75" s="111">
        <v>4.62</v>
      </c>
      <c r="CA75" s="110">
        <f t="shared" si="70"/>
        <v>7.2978303747534516</v>
      </c>
      <c r="CB75" s="111">
        <f t="shared" si="71"/>
        <v>8.9361702127659566</v>
      </c>
      <c r="CC75" s="111">
        <f t="shared" si="72"/>
        <v>12.132564841498558</v>
      </c>
      <c r="CD75" s="111">
        <f t="shared" si="73"/>
        <v>12.132564841498558</v>
      </c>
      <c r="CE75" s="111">
        <f t="shared" si="74"/>
        <v>10.657894736842106</v>
      </c>
      <c r="CF75" s="111">
        <f t="shared" si="75"/>
        <v>9.5308641975308657</v>
      </c>
      <c r="CG75" s="111">
        <f t="shared" si="76"/>
        <v>9.5308641975308657</v>
      </c>
      <c r="CH75" s="111">
        <f t="shared" si="77"/>
        <v>9.4755244755244767</v>
      </c>
      <c r="CI75" s="111">
        <f t="shared" si="78"/>
        <v>5.1780415430267057</v>
      </c>
      <c r="CJ75" s="111">
        <f t="shared" si="79"/>
        <v>5.1780415430267057</v>
      </c>
      <c r="CK75" s="111">
        <f t="shared" si="80"/>
        <v>5.2061855670103094</v>
      </c>
      <c r="CL75" s="111">
        <f t="shared" si="81"/>
        <v>8.5154639175257731</v>
      </c>
      <c r="CM75" s="111">
        <f t="shared" si="82"/>
        <v>7.5908221797323137</v>
      </c>
      <c r="CN75" s="111">
        <f t="shared" si="83"/>
        <v>8.896103896103897</v>
      </c>
      <c r="CO75" s="18" t="e">
        <f>VLOOKUP(A75,Bouvier!A:B,4,FALSE)</f>
        <v>#REF!</v>
      </c>
      <c r="CP75" s="18" t="str">
        <f>VLOOKUP(A75,Martemyanov!A:BN,4,FALSE)</f>
        <v>Phys</v>
      </c>
    </row>
    <row r="76" spans="1:94" ht="18" x14ac:dyDescent="0.25">
      <c r="A76" s="12" t="s">
        <v>14</v>
      </c>
      <c r="B76" s="13" t="s">
        <v>2572</v>
      </c>
      <c r="C76" s="9" t="str">
        <f>IF(VLOOKUP($A76,'I-Ligands'!$A:$G,5,FALSE)="","",VLOOKUP($A76,'I-Ligands'!$A:$G,5,FALSE))</f>
        <v>Guide to Pharmacology</v>
      </c>
      <c r="D76" s="9">
        <f>IF(VLOOKUP($A76,'I-Ligands'!$A:$G,6,FALSE)="","",VLOOKUP($A76,'I-Ligands'!$A:$G,6,FALSE))</f>
        <v>5</v>
      </c>
      <c r="E76" s="9" t="str">
        <f>IF(VLOOKUP($A76,'I-Ligands'!$A:$G,7,FALSE)="","",VLOOKUP($A76,'I-Ligands'!$A:$G,7,FALSE))</f>
        <v>Phys</v>
      </c>
      <c r="F76" s="7">
        <f t="array" ref="F76">_xlfn.IFS(AH76=0,0,AH76&gt;0,(LOG(0.01*T76/10^-AH76)))</f>
        <v>12.274990810601071</v>
      </c>
      <c r="G76" s="8">
        <f t="array" ref="G76">_xlfn.IFS(AI76=0,0,AI76&gt;0,(LOG(0.01*U76/10^-AI76)))</f>
        <v>10.102641479820562</v>
      </c>
      <c r="H76" s="8">
        <f t="array" ref="H76">_xlfn.IFS(AJ76=0,0,AJ76&gt;0,(LOG(0.01*V76/10^-AJ76)))</f>
        <v>23.870324822886491</v>
      </c>
      <c r="I76" s="8">
        <f t="array" ref="I76">_xlfn.IFS(AK76=0,0,AK76&gt;0,(LOG(0.01*W76/10^-AK76)))</f>
        <v>23.870324822886491</v>
      </c>
      <c r="J76" s="8">
        <f t="array" ref="J76">_xlfn.IFS(AL76=0,0,AL76&gt;0,(LOG(0.01*X76/10^-AL76)))</f>
        <v>19.511324115195073</v>
      </c>
      <c r="K76" s="8">
        <f t="array" ref="K76">_xlfn.IFS(AM76=0,0,AM76&gt;0,(LOG(0.01*Y76/10^-AM76)))</f>
        <v>23.899868235228922</v>
      </c>
      <c r="L76" s="8">
        <f t="array" ref="L76">_xlfn.IFS(AN76=0,0,AN76&gt;0,(LOG(0.01*Z76/10^-AN76)))</f>
        <v>23.899868235228922</v>
      </c>
      <c r="M76" s="8">
        <f t="array" ref="M76">_xlfn.IFS(AO76=0,0,AO76&gt;0,(LOG(0.01*AA76/10^-AO76)))</f>
        <v>12.576124257233563</v>
      </c>
      <c r="N76" s="8">
        <f t="array" ref="N76">_xlfn.IFS(AP76=0,0,AP76&gt;0,(LOG(0.01*AB76/10^-AP76)))</f>
        <v>20.838806899714118</v>
      </c>
      <c r="O76" s="8">
        <f t="array" ref="O76">_xlfn.IFS(AQ76=0,0,AQ76&gt;0,(LOG(0.01*AC76/10^-AQ76)))</f>
        <v>20.838806899714118</v>
      </c>
      <c r="P76" s="8">
        <f t="array" ref="P76">_xlfn.IFS(AR76=0,0,AR76&gt;0,(LOG(0.01*AD76/10^-AR76)))</f>
        <v>19.243896060375548</v>
      </c>
      <c r="Q76" s="8">
        <f t="array" ref="Q76">_xlfn.IFS(AS76=0,0,AS76&gt;0,(LOG(0.01*AE76/10^-AS76)))</f>
        <v>14.368178309078941</v>
      </c>
      <c r="R76" s="8">
        <f t="array" ref="R76">_xlfn.IFS(AT76=0,0,AT76&gt;0,(LOG(0.01*AF76/10^-AT76)))</f>
        <v>13.941208698829019</v>
      </c>
      <c r="S76" s="8">
        <f t="array" ref="S76">_xlfn.IFS(AU76=0,0,AU76&gt;0,(LOG(0.01*AG76/10^-AU76)))</f>
        <v>10.96030747238712</v>
      </c>
      <c r="T76" s="16">
        <f t="shared" si="56"/>
        <v>23.713235294117649</v>
      </c>
      <c r="U76" s="17">
        <f t="shared" si="57"/>
        <v>20.074349442379184</v>
      </c>
      <c r="V76" s="17">
        <f t="shared" si="58"/>
        <v>46.808510638297868</v>
      </c>
      <c r="W76" s="17">
        <f t="shared" si="59"/>
        <v>46.808510638297868</v>
      </c>
      <c r="X76" s="17">
        <f t="shared" si="60"/>
        <v>40.862422997946602</v>
      </c>
      <c r="Y76" s="17">
        <f t="shared" si="61"/>
        <v>50.103519668737064</v>
      </c>
      <c r="Z76" s="17">
        <f t="shared" si="62"/>
        <v>50.103519668737064</v>
      </c>
      <c r="AA76" s="17">
        <f t="shared" si="63"/>
        <v>37.681159420289852</v>
      </c>
      <c r="AB76" s="17">
        <f t="shared" si="64"/>
        <v>43.531827515400408</v>
      </c>
      <c r="AC76" s="17">
        <f t="shared" si="65"/>
        <v>43.531827515400408</v>
      </c>
      <c r="AD76" s="17">
        <f t="shared" si="66"/>
        <v>44.044943820224724</v>
      </c>
      <c r="AE76" s="17">
        <f t="shared" si="67"/>
        <v>29.388560157790927</v>
      </c>
      <c r="AF76" s="17">
        <f t="shared" si="68"/>
        <v>27.61904761904762</v>
      </c>
      <c r="AG76" s="17">
        <f t="shared" si="69"/>
        <v>22.92490118577075</v>
      </c>
      <c r="AH76" s="16">
        <v>12.9</v>
      </c>
      <c r="AI76" s="17">
        <v>10.8</v>
      </c>
      <c r="AJ76" s="17">
        <v>24.2</v>
      </c>
      <c r="AK76" s="17">
        <v>24.2</v>
      </c>
      <c r="AL76" s="17">
        <v>19.899999999999999</v>
      </c>
      <c r="AM76" s="17">
        <v>24.2</v>
      </c>
      <c r="AN76" s="17">
        <v>24.2</v>
      </c>
      <c r="AO76" s="17">
        <v>13</v>
      </c>
      <c r="AP76" s="17">
        <v>21.2</v>
      </c>
      <c r="AQ76" s="17">
        <v>21.2</v>
      </c>
      <c r="AR76" s="17">
        <v>19.600000000000001</v>
      </c>
      <c r="AS76" s="17">
        <v>14.9</v>
      </c>
      <c r="AT76" s="17">
        <v>14.5</v>
      </c>
      <c r="AU76" s="17">
        <v>11.6</v>
      </c>
      <c r="AV76" s="14">
        <v>5.88</v>
      </c>
      <c r="AW76" s="15">
        <v>5.9</v>
      </c>
      <c r="AX76" s="15">
        <v>6.35</v>
      </c>
      <c r="AY76" s="15">
        <v>6.35</v>
      </c>
      <c r="AZ76" s="15">
        <v>6.96</v>
      </c>
      <c r="BA76" s="15">
        <v>6.5</v>
      </c>
      <c r="BB76" s="15">
        <v>6.5</v>
      </c>
      <c r="BC76" s="15">
        <v>6.19</v>
      </c>
      <c r="BD76" s="15">
        <v>6.08</v>
      </c>
      <c r="BE76" s="15">
        <v>6.08</v>
      </c>
      <c r="BF76" s="15">
        <v>7.07</v>
      </c>
      <c r="BG76" s="15">
        <v>5.92</v>
      </c>
      <c r="BH76" s="15">
        <v>5.88</v>
      </c>
      <c r="BI76" s="15">
        <v>5.83</v>
      </c>
      <c r="BK76" s="233" t="str">
        <f>IF(VLOOKUP($A76,'I-Ligands'!$A:$G,3,FALSE)="","",VLOOKUP($A76,'I-Ligands'!$A:$G,3,FALSE))</f>
        <v>Serotonin</v>
      </c>
      <c r="BL76" s="234" t="str">
        <f>IF(VLOOKUP($A76,'I-Ligands'!$A:$G,4,FALSE)="","",VLOOKUP($A76,'I-Ligands'!$A:$G,4,FALSE))</f>
        <v>5-Hydroxytryptamine Hydrochloride</v>
      </c>
      <c r="BM76" s="110">
        <v>6.18</v>
      </c>
      <c r="BN76" s="111">
        <v>5.13</v>
      </c>
      <c r="BO76" s="111">
        <v>3.01</v>
      </c>
      <c r="BP76" s="111">
        <v>3.01</v>
      </c>
      <c r="BQ76" s="111">
        <v>4.25</v>
      </c>
      <c r="BR76" s="111">
        <v>7.11</v>
      </c>
      <c r="BS76" s="111">
        <v>7.11</v>
      </c>
      <c r="BT76" s="111">
        <v>3.62</v>
      </c>
      <c r="BU76" s="111">
        <v>3.99</v>
      </c>
      <c r="BV76" s="111">
        <v>3.99</v>
      </c>
      <c r="BW76" s="111">
        <v>3.58</v>
      </c>
      <c r="BX76" s="111">
        <v>4.91</v>
      </c>
      <c r="BY76" s="111">
        <v>3.55</v>
      </c>
      <c r="BZ76" s="111">
        <v>3.43</v>
      </c>
      <c r="CA76" s="110">
        <f t="shared" si="70"/>
        <v>2.087378640776699</v>
      </c>
      <c r="CB76" s="111">
        <f t="shared" si="71"/>
        <v>2.1052631578947372</v>
      </c>
      <c r="CC76" s="111">
        <f t="shared" si="72"/>
        <v>8.0398671096345513</v>
      </c>
      <c r="CD76" s="111">
        <f t="shared" si="73"/>
        <v>8.0398671096345513</v>
      </c>
      <c r="CE76" s="111">
        <f t="shared" si="74"/>
        <v>4.6823529411764699</v>
      </c>
      <c r="CF76" s="111">
        <f t="shared" si="75"/>
        <v>3.4036568213783402</v>
      </c>
      <c r="CG76" s="111">
        <f t="shared" si="76"/>
        <v>3.4036568213783402</v>
      </c>
      <c r="CH76" s="111">
        <f t="shared" si="77"/>
        <v>3.5911602209944751</v>
      </c>
      <c r="CI76" s="111">
        <f t="shared" si="78"/>
        <v>5.3132832080200494</v>
      </c>
      <c r="CJ76" s="111">
        <f t="shared" si="79"/>
        <v>5.3132832080200494</v>
      </c>
      <c r="CK76" s="111">
        <f t="shared" si="80"/>
        <v>5.4748603351955314</v>
      </c>
      <c r="CL76" s="111">
        <f t="shared" si="81"/>
        <v>3.0346232179226069</v>
      </c>
      <c r="CM76" s="111">
        <f t="shared" si="82"/>
        <v>4.084507042253521</v>
      </c>
      <c r="CN76" s="111">
        <f t="shared" si="83"/>
        <v>3.3819241982507284</v>
      </c>
      <c r="CO76" s="18" t="e">
        <f>VLOOKUP(A76,Bouvier!A:B,4,FALSE)</f>
        <v>#REF!</v>
      </c>
      <c r="CP76" s="18" t="str">
        <f>VLOOKUP(A76,Martemyanov!A:BN,4,FALSE)</f>
        <v>Phys</v>
      </c>
    </row>
    <row r="77" spans="1:94" ht="18" x14ac:dyDescent="0.25">
      <c r="A77" s="12" t="s">
        <v>112</v>
      </c>
      <c r="B77" s="13" t="s">
        <v>2614</v>
      </c>
      <c r="C77" s="9" t="str">
        <f>IF(VLOOKUP($A77,'I-Ligands'!$A:$G,5,FALSE)="","",VLOOKUP($A77,'I-Ligands'!$A:$G,5,FALSE))</f>
        <v>Guide to Pharmacology</v>
      </c>
      <c r="D77" s="9">
        <f>IF(VLOOKUP($A77,'I-Ligands'!$A:$G,6,FALSE)="","",VLOOKUP($A77,'I-Ligands'!$A:$G,6,FALSE))</f>
        <v>989</v>
      </c>
      <c r="E77" s="9" t="str">
        <f>IF(VLOOKUP($A77,'I-Ligands'!$A:$G,7,FALSE)="","",VLOOKUP($A77,'I-Ligands'!$A:$G,7,FALSE))</f>
        <v>Phys</v>
      </c>
      <c r="F77" s="7">
        <f t="array" ref="F77">_xlfn.IFS(AH77=0,0,AH77&gt;0,(LOG(0.01*T77/10^-AH77)))</f>
        <v>47.945642337677405</v>
      </c>
      <c r="G77" s="8">
        <f t="array" ref="G77">_xlfn.IFS(AI77=0,0,AI77&gt;0,(LOG(0.01*U77/10^-AI77)))</f>
        <v>46.436670677223567</v>
      </c>
      <c r="H77" s="8">
        <f t="array" ref="H77">_xlfn.IFS(AJ77=0,0,AJ77&gt;0,(LOG(0.01*V77/10^-AJ77)))</f>
        <v>47.564116409626557</v>
      </c>
      <c r="I77" s="8">
        <f t="array" ref="I77">_xlfn.IFS(AK77=0,0,AK77&gt;0,(LOG(0.01*W77/10^-AK77)))</f>
        <v>47.564116409626557</v>
      </c>
      <c r="J77" s="8">
        <f t="array" ref="J77">_xlfn.IFS(AL77=0,0,AL77&gt;0,(LOG(0.01*X77/10^-AL77)))</f>
        <v>45.2685692407982</v>
      </c>
      <c r="K77" s="8">
        <f t="array" ref="K77">_xlfn.IFS(AM77=0,0,AM77&gt;0,(LOG(0.01*Y77/10^-AM77)))</f>
        <v>46.281633860266439</v>
      </c>
      <c r="L77" s="8">
        <f t="array" ref="L77">_xlfn.IFS(AN77=0,0,AN77&gt;0,(LOG(0.01*Z77/10^-AN77)))</f>
        <v>46.281633860266439</v>
      </c>
      <c r="M77" s="8">
        <f t="array" ref="M77">_xlfn.IFS(AO77=0,0,AO77&gt;0,(LOG(0.01*AA77/10^-AO77)))</f>
        <v>34.500000000000007</v>
      </c>
      <c r="N77" s="8">
        <f t="array" ref="N77">_xlfn.IFS(AP77=0,0,AP77&gt;0,(LOG(0.01*AB77/10^-AP77)))</f>
        <v>41.329471379906266</v>
      </c>
      <c r="O77" s="8">
        <f t="array" ref="O77">_xlfn.IFS(AQ77=0,0,AQ77&gt;0,(LOG(0.01*AC77/10^-AQ77)))</f>
        <v>41.329471379906266</v>
      </c>
      <c r="P77" s="8">
        <f t="array" ref="P77">_xlfn.IFS(AR77=0,0,AR77&gt;0,(LOG(0.01*AD77/10^-AR77)))</f>
        <v>42.581049588121793</v>
      </c>
      <c r="Q77" s="8">
        <f t="array" ref="Q77">_xlfn.IFS(AS77=0,0,AS77&gt;0,(LOG(0.01*AE77/10^-AS77)))</f>
        <v>48.884300899790283</v>
      </c>
      <c r="R77" s="8">
        <f t="array" ref="R77">_xlfn.IFS(AT77=0,0,AT77&gt;0,(LOG(0.01*AF77/10^-AT77)))</f>
        <v>50.079678422461299</v>
      </c>
      <c r="S77" s="8">
        <f t="array" ref="S77">_xlfn.IFS(AU77=0,0,AU77&gt;0,(LOG(0.01*AG77/10^-AU77)))</f>
        <v>47.876184996574771</v>
      </c>
      <c r="T77" s="16">
        <f t="shared" si="56"/>
        <v>88.235294117647058</v>
      </c>
      <c r="U77" s="17">
        <f t="shared" si="57"/>
        <v>86.431226765799266</v>
      </c>
      <c r="V77" s="17">
        <f t="shared" si="58"/>
        <v>92.069632495164399</v>
      </c>
      <c r="W77" s="17">
        <f t="shared" si="59"/>
        <v>92.069632495164399</v>
      </c>
      <c r="X77" s="17">
        <f t="shared" si="60"/>
        <v>93.01848049281314</v>
      </c>
      <c r="Y77" s="17">
        <f t="shared" si="61"/>
        <v>95.859213250517598</v>
      </c>
      <c r="Z77" s="17">
        <f t="shared" si="62"/>
        <v>95.859213250517598</v>
      </c>
      <c r="AA77" s="17">
        <f t="shared" si="63"/>
        <v>100</v>
      </c>
      <c r="AB77" s="17">
        <f t="shared" si="64"/>
        <v>85.010266940451743</v>
      </c>
      <c r="AC77" s="17">
        <f t="shared" si="65"/>
        <v>85.010266940451743</v>
      </c>
      <c r="AD77" s="17">
        <f t="shared" si="66"/>
        <v>95.730337078651687</v>
      </c>
      <c r="AE77" s="17">
        <f t="shared" si="67"/>
        <v>96.449704142011825</v>
      </c>
      <c r="AF77" s="17">
        <f t="shared" si="68"/>
        <v>95.428571428571431</v>
      </c>
      <c r="AG77" s="17">
        <f t="shared" si="69"/>
        <v>94.664031620553359</v>
      </c>
      <c r="AH77" s="16">
        <v>48</v>
      </c>
      <c r="AI77" s="17">
        <v>46.5</v>
      </c>
      <c r="AJ77" s="17">
        <v>47.6</v>
      </c>
      <c r="AK77" s="17">
        <v>47.6</v>
      </c>
      <c r="AL77" s="17">
        <v>45.3</v>
      </c>
      <c r="AM77" s="17">
        <v>46.3</v>
      </c>
      <c r="AN77" s="17">
        <v>46.3</v>
      </c>
      <c r="AO77" s="17">
        <v>34.5</v>
      </c>
      <c r="AP77" s="17">
        <v>41.4</v>
      </c>
      <c r="AQ77" s="17">
        <v>41.4</v>
      </c>
      <c r="AR77" s="17">
        <v>42.6</v>
      </c>
      <c r="AS77" s="17">
        <v>48.9</v>
      </c>
      <c r="AT77" s="17">
        <v>50.1</v>
      </c>
      <c r="AU77" s="17">
        <v>47.9</v>
      </c>
      <c r="AV77" s="14">
        <v>9.84</v>
      </c>
      <c r="AW77" s="15">
        <v>9.66</v>
      </c>
      <c r="AX77" s="15">
        <v>10.43</v>
      </c>
      <c r="AY77" s="15">
        <v>10.43</v>
      </c>
      <c r="AZ77" s="15">
        <v>10.35</v>
      </c>
      <c r="BA77" s="15">
        <v>9.8699999999999992</v>
      </c>
      <c r="BB77" s="15">
        <v>9.8699999999999992</v>
      </c>
      <c r="BC77" s="15">
        <v>10.26</v>
      </c>
      <c r="BD77" s="15">
        <v>10.39</v>
      </c>
      <c r="BE77" s="15">
        <v>10.39</v>
      </c>
      <c r="BF77" s="15">
        <v>10.5</v>
      </c>
      <c r="BG77" s="15">
        <v>9.81</v>
      </c>
      <c r="BH77" s="15">
        <v>10.4</v>
      </c>
      <c r="BI77" s="15">
        <v>9.94</v>
      </c>
      <c r="BK77" s="233" t="str">
        <f>IF(VLOOKUP($A77,'I-Ligands'!$A:$G,3,FALSE)="","",VLOOKUP($A77,'I-Ligands'!$A:$G,3,FALSE))</f>
        <v>Endothelin-1</v>
      </c>
      <c r="BL77" s="234" t="str">
        <f>IF(VLOOKUP($A77,'I-Ligands'!$A:$G,4,FALSE)="","",VLOOKUP($A77,'I-Ligands'!$A:$G,4,FALSE))</f>
        <v>CSCSSLMDKECVYFCHLDIIW</v>
      </c>
      <c r="BM77" s="110">
        <v>3.82</v>
      </c>
      <c r="BN77" s="111">
        <v>4.6500000000000004</v>
      </c>
      <c r="BO77" s="111">
        <v>3.83</v>
      </c>
      <c r="BP77" s="111">
        <v>3.83</v>
      </c>
      <c r="BQ77" s="111">
        <v>3.61</v>
      </c>
      <c r="BR77" s="111">
        <v>3.93</v>
      </c>
      <c r="BS77" s="111">
        <v>3.93</v>
      </c>
      <c r="BT77" s="111">
        <v>3.22</v>
      </c>
      <c r="BU77" s="111">
        <v>7.69</v>
      </c>
      <c r="BV77" s="111">
        <v>7.69</v>
      </c>
      <c r="BW77" s="111">
        <v>6.65</v>
      </c>
      <c r="BX77" s="111">
        <v>3.14</v>
      </c>
      <c r="BY77" s="111">
        <v>3.03</v>
      </c>
      <c r="BZ77" s="111">
        <v>4.33</v>
      </c>
      <c r="CA77" s="110">
        <f t="shared" si="70"/>
        <v>12.565445026178011</v>
      </c>
      <c r="CB77" s="111">
        <f t="shared" si="71"/>
        <v>10</v>
      </c>
      <c r="CC77" s="111">
        <f t="shared" si="72"/>
        <v>12.428198433420366</v>
      </c>
      <c r="CD77" s="111">
        <f t="shared" si="73"/>
        <v>12.428198433420366</v>
      </c>
      <c r="CE77" s="111">
        <f t="shared" si="74"/>
        <v>12.548476454293628</v>
      </c>
      <c r="CF77" s="111">
        <f t="shared" si="75"/>
        <v>11.781170483460558</v>
      </c>
      <c r="CG77" s="111">
        <f t="shared" si="76"/>
        <v>11.781170483460558</v>
      </c>
      <c r="CH77" s="111">
        <f t="shared" si="77"/>
        <v>10.714285714285714</v>
      </c>
      <c r="CI77" s="111">
        <f t="shared" si="78"/>
        <v>5.3836150845253572</v>
      </c>
      <c r="CJ77" s="111">
        <f t="shared" si="79"/>
        <v>5.3836150845253572</v>
      </c>
      <c r="CK77" s="111">
        <f t="shared" si="80"/>
        <v>6.4060150375939848</v>
      </c>
      <c r="CL77" s="111">
        <f t="shared" si="81"/>
        <v>15.573248407643311</v>
      </c>
      <c r="CM77" s="111">
        <f t="shared" si="82"/>
        <v>16.534653465346537</v>
      </c>
      <c r="CN77" s="111">
        <f t="shared" si="83"/>
        <v>11.062355658198614</v>
      </c>
      <c r="CO77" s="18" t="e">
        <f>VLOOKUP(A77,Bouvier!A:B,4,FALSE)</f>
        <v>#REF!</v>
      </c>
      <c r="CP77" s="18" t="str">
        <f>VLOOKUP(A77,Martemyanov!A:BN,4,FALSE)</f>
        <v>Phys</v>
      </c>
    </row>
    <row r="78" spans="1:94" ht="18" x14ac:dyDescent="0.25">
      <c r="A78" s="12" t="s">
        <v>40</v>
      </c>
      <c r="B78" s="13" t="s">
        <v>2598</v>
      </c>
      <c r="C78" s="9" t="str">
        <f>IF(VLOOKUP($A78,'I-Ligands'!$A:$G,5,FALSE)="","",VLOOKUP($A78,'I-Ligands'!$A:$G,5,FALSE))</f>
        <v>Guide to Pharmacology</v>
      </c>
      <c r="D78" s="9">
        <f>IF(VLOOKUP($A78,'I-Ligands'!$A:$G,6,FALSE)="","",VLOOKUP($A78,'I-Ligands'!$A:$G,6,FALSE))</f>
        <v>536</v>
      </c>
      <c r="E78" s="9" t="str">
        <f>IF(VLOOKUP($A78,'I-Ligands'!$A:$G,7,FALSE)="","",VLOOKUP($A78,'I-Ligands'!$A:$G,7,FALSE))</f>
        <v>Surr</v>
      </c>
      <c r="F78" s="7">
        <f t="array" ref="F78">_xlfn.IFS(AH78=0,0,AH78&gt;0,(LOG(0.01*T78/10^-AH78)))</f>
        <v>37.540742450507615</v>
      </c>
      <c r="G78" s="8">
        <f t="array" ref="G78">_xlfn.IFS(AI78=0,0,AI78&gt;0,(LOG(0.01*U78/10^-AI78)))</f>
        <v>34.712043151292796</v>
      </c>
      <c r="H78" s="8">
        <f t="array" ref="H78">_xlfn.IFS(AJ78=0,0,AJ78&gt;0,(LOG(0.01*V78/10^-AJ78)))</f>
        <v>13.638797801289114</v>
      </c>
      <c r="I78" s="8">
        <f t="array" ref="I78">_xlfn.IFS(AK78=0,0,AK78&gt;0,(LOG(0.01*W78/10^-AK78)))</f>
        <v>13.638797801289114</v>
      </c>
      <c r="J78" s="8">
        <f t="array" ref="J78">_xlfn.IFS(AL78=0,0,AL78&gt;0,(LOG(0.01*X78/10^-AL78)))</f>
        <v>13.252350125186604</v>
      </c>
      <c r="K78" s="8">
        <f t="array" ref="K78">_xlfn.IFS(AM78=0,0,AM78&gt;0,(LOG(0.01*Y78/10^-AM78)))</f>
        <v>9.9413587345132584</v>
      </c>
      <c r="L78" s="8">
        <f t="array" ref="L78">_xlfn.IFS(AN78=0,0,AN78&gt;0,(LOG(0.01*Z78/10^-AN78)))</f>
        <v>9.9413587345132584</v>
      </c>
      <c r="M78" s="8">
        <f t="array" ref="M78">_xlfn.IFS(AO78=0,0,AO78&gt;0,(LOG(0.01*AA78/10^-AO78)))</f>
        <v>4.594574664749695</v>
      </c>
      <c r="N78" s="8">
        <f t="array" ref="N78">_xlfn.IFS(AP78=0,0,AP78&gt;0,(LOG(0.01*AB78/10^-AP78)))</f>
        <v>25.015591559961187</v>
      </c>
      <c r="O78" s="8">
        <f t="array" ref="O78">_xlfn.IFS(AQ78=0,0,AQ78&gt;0,(LOG(0.01*AC78/10^-AQ78)))</f>
        <v>25.015591559961187</v>
      </c>
      <c r="P78" s="8">
        <f t="array" ref="P78">_xlfn.IFS(AR78=0,0,AR78&gt;0,(LOG(0.01*AD78/10^-AR78)))</f>
        <v>31.451327071637476</v>
      </c>
      <c r="Q78" s="8">
        <f t="array" ref="Q78">_xlfn.IFS(AS78=0,0,AS78&gt;0,(LOG(0.01*AE78/10^-AS78)))</f>
        <v>0</v>
      </c>
      <c r="R78" s="8">
        <f t="array" ref="R78">_xlfn.IFS(AT78=0,0,AT78&gt;0,(LOG(0.01*AF78/10^-AT78)))</f>
        <v>0</v>
      </c>
      <c r="S78" s="8">
        <f t="array" ref="S78">_xlfn.IFS(AU78=0,0,AU78&gt;0,(LOG(0.01*AG78/10^-AU78)))</f>
        <v>5.2882411726584548</v>
      </c>
      <c r="T78" s="16">
        <f t="shared" si="56"/>
        <v>69.301470588235304</v>
      </c>
      <c r="U78" s="17">
        <f t="shared" si="57"/>
        <v>64.869888475836433</v>
      </c>
      <c r="V78" s="17">
        <f t="shared" si="58"/>
        <v>27.466150870406189</v>
      </c>
      <c r="W78" s="17">
        <f t="shared" si="59"/>
        <v>27.466150870406189</v>
      </c>
      <c r="X78" s="17">
        <f t="shared" si="60"/>
        <v>28.336755646817245</v>
      </c>
      <c r="Y78" s="17">
        <f t="shared" si="61"/>
        <v>21.946169772256731</v>
      </c>
      <c r="Z78" s="17">
        <f t="shared" si="62"/>
        <v>21.946169772256731</v>
      </c>
      <c r="AA78" s="17">
        <f t="shared" si="63"/>
        <v>15.652173913043478</v>
      </c>
      <c r="AB78" s="17">
        <f t="shared" si="64"/>
        <v>51.950718685831617</v>
      </c>
      <c r="AC78" s="17">
        <f t="shared" si="65"/>
        <v>51.950718685831617</v>
      </c>
      <c r="AD78" s="17">
        <f t="shared" si="66"/>
        <v>71.011235955056179</v>
      </c>
      <c r="AE78" s="17">
        <f t="shared" si="67"/>
        <v>0</v>
      </c>
      <c r="AF78" s="17">
        <f t="shared" si="68"/>
        <v>0</v>
      </c>
      <c r="AG78" s="17">
        <f t="shared" si="69"/>
        <v>12.252964426877471</v>
      </c>
      <c r="AH78" s="16">
        <v>37.700000000000003</v>
      </c>
      <c r="AI78" s="17">
        <v>34.9</v>
      </c>
      <c r="AJ78" s="17">
        <v>14.2</v>
      </c>
      <c r="AK78" s="17">
        <v>14.2</v>
      </c>
      <c r="AL78" s="17">
        <v>13.8</v>
      </c>
      <c r="AM78" s="17">
        <v>10.6</v>
      </c>
      <c r="AN78" s="17">
        <v>10.6</v>
      </c>
      <c r="AO78" s="17">
        <v>5.4</v>
      </c>
      <c r="AP78" s="17">
        <v>25.3</v>
      </c>
      <c r="AQ78" s="17">
        <v>25.3</v>
      </c>
      <c r="AR78" s="17">
        <v>31.6</v>
      </c>
      <c r="AU78" s="17">
        <v>6.2</v>
      </c>
      <c r="AV78" s="14">
        <v>8.08</v>
      </c>
      <c r="AW78" s="15">
        <v>7.91</v>
      </c>
      <c r="AX78" s="15">
        <v>7.2</v>
      </c>
      <c r="AY78" s="15">
        <v>7.2</v>
      </c>
      <c r="AZ78" s="15">
        <v>7.2</v>
      </c>
      <c r="BA78" s="15">
        <v>7.09</v>
      </c>
      <c r="BB78" s="15">
        <v>7.09</v>
      </c>
      <c r="BC78" s="15">
        <v>7.28</v>
      </c>
      <c r="BD78" s="15">
        <v>7.39</v>
      </c>
      <c r="BE78" s="15">
        <v>7.39</v>
      </c>
      <c r="BF78" s="15">
        <v>8.31</v>
      </c>
      <c r="BI78" s="15">
        <v>7.19</v>
      </c>
      <c r="BK78" s="233" t="str">
        <f>IF(VLOOKUP($A78,'I-Ligands'!$A:$G,3,FALSE)="","",VLOOKUP($A78,'I-Ligands'!$A:$G,3,FALSE))</f>
        <v>Isoproterenol</v>
      </c>
      <c r="BL78" s="234" t="str">
        <f>IF(VLOOKUP($A78,'I-Ligands'!$A:$G,4,FALSE)="","",VLOOKUP($A78,'I-Ligands'!$A:$G,4,FALSE))</f>
        <v>(−)-Isoproterenol hydrochloride</v>
      </c>
      <c r="BM78" s="110">
        <v>4.0199999999999996</v>
      </c>
      <c r="BN78" s="111">
        <v>4.74</v>
      </c>
      <c r="BO78" s="111">
        <v>3.26</v>
      </c>
      <c r="BP78" s="111">
        <v>3.26</v>
      </c>
      <c r="BQ78" s="111">
        <v>3.15</v>
      </c>
      <c r="BR78" s="111">
        <v>2.64</v>
      </c>
      <c r="BS78" s="111">
        <v>2.64</v>
      </c>
      <c r="BT78" s="111">
        <v>1.18</v>
      </c>
      <c r="BU78" s="111">
        <v>4.4000000000000004</v>
      </c>
      <c r="BV78" s="111">
        <v>4.4000000000000004</v>
      </c>
      <c r="BW78" s="111">
        <v>2.2000000000000002</v>
      </c>
      <c r="BX78" s="111">
        <v>3.69</v>
      </c>
      <c r="BY78" s="111">
        <v>3.86</v>
      </c>
      <c r="BZ78" s="111">
        <v>4.4800000000000004</v>
      </c>
      <c r="CA78" s="110">
        <f t="shared" si="70"/>
        <v>9.3781094527363198</v>
      </c>
      <c r="CB78" s="111">
        <f t="shared" si="71"/>
        <v>7.3628691983122359</v>
      </c>
      <c r="CC78" s="111">
        <f t="shared" si="72"/>
        <v>4.3558282208588954</v>
      </c>
      <c r="CD78" s="111">
        <f t="shared" si="73"/>
        <v>4.3558282208588954</v>
      </c>
      <c r="CE78" s="111">
        <f t="shared" si="74"/>
        <v>4.3809523809523814</v>
      </c>
      <c r="CF78" s="111">
        <f t="shared" si="75"/>
        <v>4.0151515151515147</v>
      </c>
      <c r="CG78" s="111">
        <f t="shared" si="76"/>
        <v>4.0151515151515147</v>
      </c>
      <c r="CH78" s="111">
        <f t="shared" si="77"/>
        <v>4.5762711864406782</v>
      </c>
      <c r="CI78" s="111">
        <f t="shared" si="78"/>
        <v>5.75</v>
      </c>
      <c r="CJ78" s="111">
        <f t="shared" si="79"/>
        <v>5.75</v>
      </c>
      <c r="CK78" s="111">
        <f t="shared" si="80"/>
        <v>14.363636363636363</v>
      </c>
      <c r="CL78" s="111">
        <f t="shared" si="81"/>
        <v>0</v>
      </c>
      <c r="CM78" s="111">
        <f t="shared" si="82"/>
        <v>0</v>
      </c>
      <c r="CN78" s="111">
        <f t="shared" si="83"/>
        <v>1.3839285714285714</v>
      </c>
      <c r="CO78" s="18" t="e">
        <f>VLOOKUP(A78,Bouvier!A:B,4,FALSE)</f>
        <v>#REF!</v>
      </c>
      <c r="CP78" s="18" t="str">
        <f>VLOOKUP(A78,Martemyanov!A:BN,4,FALSE)</f>
        <v>Phys</v>
      </c>
    </row>
    <row r="79" spans="1:94" ht="18" x14ac:dyDescent="0.25">
      <c r="A79" s="12" t="s">
        <v>203</v>
      </c>
      <c r="B79" s="13" t="s">
        <v>2660</v>
      </c>
      <c r="C79" s="9" t="str">
        <f>IF(VLOOKUP($A79,'I-Ligands'!$A:$G,5,FALSE)="","",VLOOKUP($A79,'I-Ligands'!$A:$G,5,FALSE))</f>
        <v>Guide to Pharmacology</v>
      </c>
      <c r="D79" s="9">
        <f>IF(VLOOKUP($A79,'I-Ligands'!$A:$G,6,FALSE)="","",VLOOKUP($A79,'I-Ligands'!$A:$G,6,FALSE))</f>
        <v>1883</v>
      </c>
      <c r="E79" s="9" t="str">
        <f>IF(VLOOKUP($A79,'I-Ligands'!$A:$G,7,FALSE)="","",VLOOKUP($A79,'I-Ligands'!$A:$G,7,FALSE))</f>
        <v>Phys</v>
      </c>
      <c r="F79" s="7">
        <f t="array" ref="F79">_xlfn.IFS(AH79=0,0,AH79&gt;0,(LOG(0.01*T79/10^-AH79)))</f>
        <v>34.605980344248401</v>
      </c>
      <c r="G79" s="8">
        <f t="array" ref="G79">_xlfn.IFS(AI79=0,0,AI79&gt;0,(LOG(0.01*U79/10^-AI79)))</f>
        <v>33.496847625204957</v>
      </c>
      <c r="H79" s="8">
        <f t="array" ref="H79">_xlfn.IFS(AJ79=0,0,AJ79&gt;0,(LOG(0.01*V79/10^-AJ79)))</f>
        <v>23.870324822886491</v>
      </c>
      <c r="I79" s="8">
        <f t="array" ref="I79">_xlfn.IFS(AK79=0,0,AK79&gt;0,(LOG(0.01*W79/10^-AK79)))</f>
        <v>23.870324822886491</v>
      </c>
      <c r="J79" s="8">
        <f t="array" ref="J79">_xlfn.IFS(AL79=0,0,AL79&gt;0,(LOG(0.01*X79/10^-AL79)))</f>
        <v>11.39165228483299</v>
      </c>
      <c r="K79" s="8">
        <f t="array" ref="K79">_xlfn.IFS(AM79=0,0,AM79&gt;0,(LOG(0.01*Y79/10^-AM79)))</f>
        <v>10.876750709602101</v>
      </c>
      <c r="L79" s="8">
        <f t="array" ref="L79">_xlfn.IFS(AN79=0,0,AN79&gt;0,(LOG(0.01*Z79/10^-AN79)))</f>
        <v>10.876750709602101</v>
      </c>
      <c r="M79" s="8">
        <f t="array" ref="M79">_xlfn.IFS(AO79=0,0,AO79&gt;0,(LOG(0.01*AA79/10^-AO79)))</f>
        <v>8.2066635770768972</v>
      </c>
      <c r="N79" s="8">
        <f t="array" ref="N79">_xlfn.IFS(AP79=0,0,AP79&gt;0,(LOG(0.01*AB79/10^-AP79)))</f>
        <v>38.903535645811864</v>
      </c>
      <c r="O79" s="8">
        <f t="array" ref="O79">_xlfn.IFS(AQ79=0,0,AQ79&gt;0,(LOG(0.01*AC79/10^-AQ79)))</f>
        <v>38.903535645811864</v>
      </c>
      <c r="P79" s="8">
        <f t="array" ref="P79">_xlfn.IFS(AR79=0,0,AR79&gt;0,(LOG(0.01*AD79/10^-AR79)))</f>
        <v>33.477979266408916</v>
      </c>
      <c r="Q79" s="8">
        <f t="array" ref="Q79">_xlfn.IFS(AS79=0,0,AS79&gt;0,(LOG(0.01*AE79/10^-AS79)))</f>
        <v>9.5035922124285825</v>
      </c>
      <c r="R79" s="8">
        <f t="array" ref="R79">_xlfn.IFS(AT79=0,0,AT79&gt;0,(LOG(0.01*AF79/10^-AT79)))</f>
        <v>36.139747321630153</v>
      </c>
      <c r="S79" s="8">
        <f t="array" ref="S79">_xlfn.IFS(AU79=0,0,AU79&gt;0,(LOG(0.01*AG79/10^-AU79)))</f>
        <v>27.133600045980589</v>
      </c>
      <c r="T79" s="16">
        <f t="shared" si="56"/>
        <v>63.970588235294109</v>
      </c>
      <c r="U79" s="17">
        <f t="shared" si="57"/>
        <v>62.639405204460978</v>
      </c>
      <c r="V79" s="17">
        <f t="shared" si="58"/>
        <v>46.808510638297868</v>
      </c>
      <c r="W79" s="17">
        <f t="shared" si="59"/>
        <v>46.808510638297868</v>
      </c>
      <c r="X79" s="17">
        <f t="shared" si="60"/>
        <v>24.640657084188909</v>
      </c>
      <c r="Y79" s="17">
        <f t="shared" si="61"/>
        <v>23.80952380952381</v>
      </c>
      <c r="Z79" s="17">
        <f t="shared" si="62"/>
        <v>23.80952380952381</v>
      </c>
      <c r="AA79" s="17">
        <f t="shared" si="63"/>
        <v>25.507246376811597</v>
      </c>
      <c r="AB79" s="17">
        <f t="shared" si="64"/>
        <v>80.082135523613957</v>
      </c>
      <c r="AC79" s="17">
        <f t="shared" si="65"/>
        <v>80.082135523613957</v>
      </c>
      <c r="AD79" s="17">
        <f t="shared" si="66"/>
        <v>75.50561797752809</v>
      </c>
      <c r="AE79" s="17">
        <f t="shared" si="67"/>
        <v>20.11834319526627</v>
      </c>
      <c r="AF79" s="17">
        <f t="shared" si="68"/>
        <v>69.142857142857139</v>
      </c>
      <c r="AG79" s="17">
        <f t="shared" si="69"/>
        <v>54.1501976284585</v>
      </c>
      <c r="AH79" s="16">
        <v>34.799999999999997</v>
      </c>
      <c r="AI79" s="17">
        <v>33.700000000000003</v>
      </c>
      <c r="AJ79" s="17">
        <v>24.2</v>
      </c>
      <c r="AK79" s="17">
        <v>24.2</v>
      </c>
      <c r="AL79" s="17">
        <v>12</v>
      </c>
      <c r="AM79" s="17">
        <v>11.5</v>
      </c>
      <c r="AN79" s="17">
        <v>11.5</v>
      </c>
      <c r="AO79" s="17">
        <v>8.8000000000000007</v>
      </c>
      <c r="AP79" s="17">
        <v>39</v>
      </c>
      <c r="AQ79" s="17">
        <v>39</v>
      </c>
      <c r="AR79" s="17">
        <v>33.6</v>
      </c>
      <c r="AS79" s="17">
        <v>10.199999999999999</v>
      </c>
      <c r="AT79" s="17">
        <v>36.299999999999997</v>
      </c>
      <c r="AU79" s="17">
        <v>27.4</v>
      </c>
      <c r="AV79" s="14">
        <v>8.42</v>
      </c>
      <c r="AW79" s="15">
        <v>8.32</v>
      </c>
      <c r="AX79" s="15">
        <v>8.0399999999999991</v>
      </c>
      <c r="AY79" s="15">
        <v>8.0399999999999991</v>
      </c>
      <c r="AZ79" s="15">
        <v>7.8</v>
      </c>
      <c r="BA79" s="15">
        <v>7.78</v>
      </c>
      <c r="BB79" s="15">
        <v>7.78</v>
      </c>
      <c r="BC79" s="15">
        <v>7.7</v>
      </c>
      <c r="BD79" s="15">
        <v>8.93</v>
      </c>
      <c r="BE79" s="15">
        <v>8.93</v>
      </c>
      <c r="BF79" s="15">
        <v>8.59</v>
      </c>
      <c r="BG79" s="15">
        <v>7.83</v>
      </c>
      <c r="BH79" s="15">
        <v>8.41</v>
      </c>
      <c r="BI79" s="15">
        <v>8.0399999999999991</v>
      </c>
      <c r="BK79" s="233" t="str">
        <f>IF(VLOOKUP($A79,'I-Ligands'!$A:$G,3,FALSE)="","",VLOOKUP($A79,'I-Ligands'!$A:$G,3,FALSE))</f>
        <v>Prostaglandin E2</v>
      </c>
      <c r="BL79" s="234" t="str">
        <f>IF(VLOOKUP($A79,'I-Ligands'!$A:$G,4,FALSE)="","",VLOOKUP($A79,'I-Ligands'!$A:$G,4,FALSE))</f>
        <v>Prostaglandin E2</v>
      </c>
      <c r="BM79" s="110">
        <v>7.9</v>
      </c>
      <c r="BN79" s="111">
        <v>4.8899999999999997</v>
      </c>
      <c r="BO79" s="111">
        <v>5.91</v>
      </c>
      <c r="BP79" s="111">
        <v>5.91</v>
      </c>
      <c r="BQ79" s="111">
        <v>5.05</v>
      </c>
      <c r="BR79" s="111">
        <v>5.25</v>
      </c>
      <c r="BS79" s="111">
        <v>5.25</v>
      </c>
      <c r="BT79" s="111">
        <v>7.67</v>
      </c>
      <c r="BU79" s="111">
        <v>6.4</v>
      </c>
      <c r="BV79" s="111">
        <v>6.4</v>
      </c>
      <c r="BW79" s="111">
        <v>6.27</v>
      </c>
      <c r="BX79" s="111">
        <v>5.48</v>
      </c>
      <c r="BY79" s="111">
        <v>3.07</v>
      </c>
      <c r="BZ79" s="111">
        <v>5.04</v>
      </c>
      <c r="CA79" s="110">
        <f t="shared" si="70"/>
        <v>4.40506329113924</v>
      </c>
      <c r="CB79" s="111">
        <f t="shared" si="71"/>
        <v>6.8916155419222918</v>
      </c>
      <c r="CC79" s="111">
        <f t="shared" si="72"/>
        <v>4.0947546531302876</v>
      </c>
      <c r="CD79" s="111">
        <f t="shared" si="73"/>
        <v>4.0947546531302876</v>
      </c>
      <c r="CE79" s="111">
        <f t="shared" si="74"/>
        <v>2.3762376237623761</v>
      </c>
      <c r="CF79" s="111">
        <f t="shared" si="75"/>
        <v>2.1904761904761907</v>
      </c>
      <c r="CG79" s="111">
        <f t="shared" si="76"/>
        <v>2.1904761904761907</v>
      </c>
      <c r="CH79" s="111">
        <f t="shared" si="77"/>
        <v>1.1473272490221644</v>
      </c>
      <c r="CI79" s="111">
        <f t="shared" si="78"/>
        <v>6.09375</v>
      </c>
      <c r="CJ79" s="111">
        <f t="shared" si="79"/>
        <v>6.09375</v>
      </c>
      <c r="CK79" s="111">
        <f t="shared" si="80"/>
        <v>5.3588516746411488</v>
      </c>
      <c r="CL79" s="111">
        <f t="shared" si="81"/>
        <v>1.8613138686131385</v>
      </c>
      <c r="CM79" s="111">
        <f t="shared" si="82"/>
        <v>11.824104234527686</v>
      </c>
      <c r="CN79" s="111">
        <f t="shared" si="83"/>
        <v>5.4365079365079358</v>
      </c>
      <c r="CO79" s="18" t="e">
        <f>VLOOKUP(A79,Bouvier!A:B,4,FALSE)</f>
        <v>#REF!</v>
      </c>
      <c r="CP79" s="18" t="str">
        <f>VLOOKUP(A79,Martemyanov!A:BN,4,FALSE)</f>
        <v>Phys</v>
      </c>
    </row>
    <row r="80" spans="1:94" ht="18" x14ac:dyDescent="0.25">
      <c r="A80" s="12" t="s">
        <v>54</v>
      </c>
      <c r="B80" s="13" t="s">
        <v>2603</v>
      </c>
      <c r="C80" s="9" t="str">
        <f>IF(VLOOKUP($A80,'I-Ligands'!$A:$G,5,FALSE)="","",VLOOKUP($A80,'I-Ligands'!$A:$G,5,FALSE))</f>
        <v>Guide to Pharmacology</v>
      </c>
      <c r="D80" s="9">
        <f>IF(VLOOKUP($A80,'I-Ligands'!$A:$G,6,FALSE)="","",VLOOKUP($A80,'I-Ligands'!$A:$G,6,FALSE))</f>
        <v>650</v>
      </c>
      <c r="E80" s="9" t="str">
        <f>IF(VLOOKUP($A80,'I-Ligands'!$A:$G,7,FALSE)="","",VLOOKUP($A80,'I-Ligands'!$A:$G,7,FALSE))</f>
        <v>Phys</v>
      </c>
      <c r="F80" s="7">
        <f t="array" ref="F80">_xlfn.IFS(AH80=0,0,AH80&gt;0,(LOG(0.01*T80/10^-AH80)))</f>
        <v>30.654359579726655</v>
      </c>
      <c r="G80" s="8">
        <f t="array" ref="G80">_xlfn.IFS(AI80=0,0,AI80&gt;0,(LOG(0.01*U80/10^-AI80)))</f>
        <v>25.480837430296845</v>
      </c>
      <c r="H80" s="8">
        <f t="array" ref="H80">_xlfn.IFS(AJ80=0,0,AJ80&gt;0,(LOG(0.01*V80/10^-AJ80)))</f>
        <v>40.09073550999053</v>
      </c>
      <c r="I80" s="8">
        <f t="array" ref="I80">_xlfn.IFS(AK80=0,0,AK80&gt;0,(LOG(0.01*W80/10^-AK80)))</f>
        <v>40.09073550999053</v>
      </c>
      <c r="J80" s="8">
        <f t="array" ref="J80">_xlfn.IFS(AL80=0,0,AL80&gt;0,(LOG(0.01*X80/10^-AL80)))</f>
        <v>29.688142227109793</v>
      </c>
      <c r="K80" s="8">
        <f t="array" ref="K80">_xlfn.IFS(AM80=0,0,AM80&gt;0,(LOG(0.01*Y80/10^-AM80)))</f>
        <v>38.19925164321711</v>
      </c>
      <c r="L80" s="8">
        <f t="array" ref="L80">_xlfn.IFS(AN80=0,0,AN80&gt;0,(LOG(0.01*Z80/10^-AN80)))</f>
        <v>38.19925164321711</v>
      </c>
      <c r="M80" s="8">
        <f t="array" ref="M80">_xlfn.IFS(AO80=0,0,AO80&gt;0,(LOG(0.01*AA80/10^-AO80)))</f>
        <v>24.554877858186394</v>
      </c>
      <c r="N80" s="8">
        <f t="array" ref="N80">_xlfn.IFS(AP80=0,0,AP80&gt;0,(LOG(0.01*AB80/10^-AP80)))</f>
        <v>30.60102175528581</v>
      </c>
      <c r="O80" s="8">
        <f t="array" ref="O80">_xlfn.IFS(AQ80=0,0,AQ80&gt;0,(LOG(0.01*AC80/10^-AQ80)))</f>
        <v>30.60102175528581</v>
      </c>
      <c r="P80" s="8">
        <f t="array" ref="P80">_xlfn.IFS(AR80=0,0,AR80&gt;0,(LOG(0.01*AD80/10^-AR80)))</f>
        <v>29.219987319431226</v>
      </c>
      <c r="Q80" s="8">
        <f t="array" ref="Q80">_xlfn.IFS(AS80=0,0,AS80&gt;0,(LOG(0.01*AE80/10^-AS80)))</f>
        <v>42.221332408041711</v>
      </c>
      <c r="R80" s="8">
        <f t="array" ref="R80">_xlfn.IFS(AT80=0,0,AT80&gt;0,(LOG(0.01*AF80/10^-AT80)))</f>
        <v>40.488366730171244</v>
      </c>
      <c r="S80" s="8">
        <f t="array" ref="S80">_xlfn.IFS(AU80=0,0,AU80&gt;0,(LOG(0.01*AG80/10^-AU80)))</f>
        <v>38.482436787831965</v>
      </c>
      <c r="T80" s="16">
        <f t="shared" si="56"/>
        <v>56.801470588235297</v>
      </c>
      <c r="U80" s="17">
        <f t="shared" si="57"/>
        <v>47.955390334572492</v>
      </c>
      <c r="V80" s="17">
        <f t="shared" si="58"/>
        <v>77.756286266924576</v>
      </c>
      <c r="W80" s="17">
        <f t="shared" si="59"/>
        <v>77.756286266924576</v>
      </c>
      <c r="X80" s="17">
        <f t="shared" si="60"/>
        <v>61.396303901437371</v>
      </c>
      <c r="Y80" s="17">
        <f t="shared" si="61"/>
        <v>79.296066252587991</v>
      </c>
      <c r="Z80" s="17">
        <f t="shared" si="62"/>
        <v>79.296066252587991</v>
      </c>
      <c r="AA80" s="17">
        <f t="shared" si="63"/>
        <v>71.594202898550719</v>
      </c>
      <c r="AB80" s="17">
        <f t="shared" si="64"/>
        <v>63.244353182751539</v>
      </c>
      <c r="AC80" s="17">
        <f t="shared" si="65"/>
        <v>63.244353182751539</v>
      </c>
      <c r="AD80" s="17">
        <f t="shared" si="66"/>
        <v>66.067415730337075</v>
      </c>
      <c r="AE80" s="17">
        <f t="shared" si="67"/>
        <v>83.431952662721883</v>
      </c>
      <c r="AF80" s="17">
        <f t="shared" si="68"/>
        <v>77.333333333333329</v>
      </c>
      <c r="AG80" s="17">
        <f t="shared" si="69"/>
        <v>76.284584980237156</v>
      </c>
      <c r="AH80" s="16">
        <v>30.9</v>
      </c>
      <c r="AI80" s="17">
        <v>25.8</v>
      </c>
      <c r="AJ80" s="17">
        <v>40.200000000000003</v>
      </c>
      <c r="AK80" s="17">
        <v>40.200000000000003</v>
      </c>
      <c r="AL80" s="17">
        <v>29.9</v>
      </c>
      <c r="AM80" s="17">
        <v>38.299999999999997</v>
      </c>
      <c r="AN80" s="17">
        <v>38.299999999999997</v>
      </c>
      <c r="AO80" s="17">
        <v>24.7</v>
      </c>
      <c r="AP80" s="17">
        <v>30.8</v>
      </c>
      <c r="AQ80" s="17">
        <v>30.8</v>
      </c>
      <c r="AR80" s="17">
        <v>29.4</v>
      </c>
      <c r="AS80" s="17">
        <v>42.3</v>
      </c>
      <c r="AT80" s="17">
        <v>40.6</v>
      </c>
      <c r="AU80" s="17">
        <v>38.6</v>
      </c>
      <c r="AV80" s="14">
        <v>8.48</v>
      </c>
      <c r="AW80" s="15">
        <v>8.24</v>
      </c>
      <c r="AX80" s="15">
        <v>9.93</v>
      </c>
      <c r="AY80" s="15">
        <v>9.93</v>
      </c>
      <c r="AZ80" s="15">
        <v>10.36</v>
      </c>
      <c r="BA80" s="15">
        <v>9.5</v>
      </c>
      <c r="BB80" s="15">
        <v>9.5</v>
      </c>
      <c r="BC80" s="15">
        <v>8.73</v>
      </c>
      <c r="BD80" s="15">
        <v>10.32</v>
      </c>
      <c r="BE80" s="15">
        <v>10.32</v>
      </c>
      <c r="BF80" s="15">
        <v>10.3</v>
      </c>
      <c r="BG80" s="15">
        <v>10.01</v>
      </c>
      <c r="BH80" s="15">
        <v>9.33</v>
      </c>
      <c r="BI80" s="15">
        <v>9.5500000000000007</v>
      </c>
      <c r="BK80" s="233" t="str">
        <f>IF(VLOOKUP($A80,'I-Ligands'!$A:$G,3,FALSE)="","",VLOOKUP($A80,'I-Ligands'!$A:$G,3,FALSE))</f>
        <v>Lysyl-Bradykinin</v>
      </c>
      <c r="BL80" s="234" t="str">
        <f>IF(VLOOKUP($A80,'I-Ligands'!$A:$G,4,FALSE)="","",VLOOKUP($A80,'I-Ligands'!$A:$G,4,FALSE))</f>
        <v>KRPPGFSPFR</v>
      </c>
      <c r="BM80" s="110">
        <v>4.0199999999999996</v>
      </c>
      <c r="BN80" s="111">
        <v>4.8899999999999997</v>
      </c>
      <c r="BO80" s="111">
        <v>4.9400000000000004</v>
      </c>
      <c r="BP80" s="111">
        <v>4.9400000000000004</v>
      </c>
      <c r="BQ80" s="111">
        <v>4.97</v>
      </c>
      <c r="BR80" s="111">
        <v>4.76</v>
      </c>
      <c r="BS80" s="111">
        <v>4.76</v>
      </c>
      <c r="BT80" s="111">
        <v>2.75</v>
      </c>
      <c r="BU80" s="111">
        <v>4.8</v>
      </c>
      <c r="BV80" s="111">
        <v>4.8</v>
      </c>
      <c r="BW80" s="111">
        <v>4.74</v>
      </c>
      <c r="BX80" s="111">
        <v>2.9</v>
      </c>
      <c r="BY80" s="111">
        <v>2.44</v>
      </c>
      <c r="BZ80" s="111">
        <v>3.12</v>
      </c>
      <c r="CA80" s="110">
        <f t="shared" si="70"/>
        <v>7.6865671641791051</v>
      </c>
      <c r="CB80" s="111">
        <f t="shared" si="71"/>
        <v>5.2760736196319025</v>
      </c>
      <c r="CC80" s="111">
        <f t="shared" si="72"/>
        <v>8.1376518218623488</v>
      </c>
      <c r="CD80" s="111">
        <f t="shared" si="73"/>
        <v>8.1376518218623488</v>
      </c>
      <c r="CE80" s="111">
        <f t="shared" si="74"/>
        <v>6.0160965794768613</v>
      </c>
      <c r="CF80" s="111">
        <f t="shared" si="75"/>
        <v>8.0462184873949578</v>
      </c>
      <c r="CG80" s="111">
        <f t="shared" si="76"/>
        <v>8.0462184873949578</v>
      </c>
      <c r="CH80" s="111">
        <f t="shared" si="77"/>
        <v>8.9818181818181824</v>
      </c>
      <c r="CI80" s="111">
        <f t="shared" si="78"/>
        <v>6.416666666666667</v>
      </c>
      <c r="CJ80" s="111">
        <f t="shared" si="79"/>
        <v>6.416666666666667</v>
      </c>
      <c r="CK80" s="111">
        <f t="shared" si="80"/>
        <v>6.2025316455696196</v>
      </c>
      <c r="CL80" s="111">
        <f t="shared" si="81"/>
        <v>14.586206896551724</v>
      </c>
      <c r="CM80" s="111">
        <f t="shared" si="82"/>
        <v>16.639344262295083</v>
      </c>
      <c r="CN80" s="111">
        <f t="shared" si="83"/>
        <v>12.371794871794872</v>
      </c>
      <c r="CO80" s="18" t="e">
        <f>VLOOKUP(A80,Bouvier!A:B,4,FALSE)</f>
        <v>#REF!</v>
      </c>
      <c r="CP80" s="18" t="str">
        <f>VLOOKUP(A80,Martemyanov!A:BN,4,FALSE)</f>
        <v>Phys</v>
      </c>
    </row>
    <row r="81" spans="1:94" ht="18" x14ac:dyDescent="0.25">
      <c r="A81" s="12" t="s">
        <v>21</v>
      </c>
      <c r="B81" s="13" t="s">
        <v>2578</v>
      </c>
      <c r="C81" s="9" t="str">
        <f>IF(VLOOKUP($A81,'I-Ligands'!$A:$G,5,FALSE)="","",VLOOKUP($A81,'I-Ligands'!$A:$G,5,FALSE))</f>
        <v>Guide to Pharmacology</v>
      </c>
      <c r="D81" s="9">
        <f>IF(VLOOKUP($A81,'I-Ligands'!$A:$G,6,FALSE)="","",VLOOKUP($A81,'I-Ligands'!$A:$G,6,FALSE))</f>
        <v>5</v>
      </c>
      <c r="E81" s="9" t="str">
        <f>IF(VLOOKUP($A81,'I-Ligands'!$A:$G,7,FALSE)="","",VLOOKUP($A81,'I-Ligands'!$A:$G,7,FALSE))</f>
        <v>Phys</v>
      </c>
      <c r="F81" s="7">
        <f t="array" ref="F81">_xlfn.IFS(AH81=0,0,AH81&gt;0,(LOG(0.01*T81/10^-AH81)))</f>
        <v>4.8278290938647581</v>
      </c>
      <c r="G81" s="8">
        <f t="array" ref="G81">_xlfn.IFS(AI81=0,0,AI81&gt;0,(LOG(0.01*U81/10^-AI81)))</f>
        <v>1.5163757556758302</v>
      </c>
      <c r="H81" s="8">
        <f t="array" ref="H81">_xlfn.IFS(AJ81=0,0,AJ81&gt;0,(LOG(0.01*V81/10^-AJ81)))</f>
        <v>11.572869287580806</v>
      </c>
      <c r="I81" s="8">
        <f t="array" ref="I81">_xlfn.IFS(AK81=0,0,AK81&gt;0,(LOG(0.01*W81/10^-AK81)))</f>
        <v>11.572869287580806</v>
      </c>
      <c r="J81" s="8">
        <f t="array" ref="J81">_xlfn.IFS(AL81=0,0,AL81&gt;0,(LOG(0.01*X81/10^-AL81)))</f>
        <v>13.973839041020343</v>
      </c>
      <c r="K81" s="8">
        <f t="array" ref="K81">_xlfn.IFS(AM81=0,0,AM81&gt;0,(LOG(0.01*Y81/10^-AM81)))</f>
        <v>10.772957720584962</v>
      </c>
      <c r="L81" s="8">
        <f t="array" ref="L81">_xlfn.IFS(AN81=0,0,AN81&gt;0,(LOG(0.01*Z81/10^-AN81)))</f>
        <v>10.772957720584962</v>
      </c>
      <c r="M81" s="8">
        <f t="array" ref="M81">_xlfn.IFS(AO81=0,0,AO81&gt;0,(LOG(0.01*AA81/10^-AO81)))</f>
        <v>11.955602590088962</v>
      </c>
      <c r="N81" s="8">
        <f t="array" ref="N81">_xlfn.IFS(AP81=0,0,AP81&gt;0,(LOG(0.01*AB81/10^-AP81)))</f>
        <v>10.665549482268787</v>
      </c>
      <c r="O81" s="8">
        <f t="array" ref="O81">_xlfn.IFS(AQ81=0,0,AQ81&gt;0,(LOG(0.01*AC81/10^-AQ81)))</f>
        <v>10.665549482268787</v>
      </c>
      <c r="P81" s="8">
        <f t="array" ref="P81">_xlfn.IFS(AR81=0,0,AR81&gt;0,(LOG(0.01*AD81/10^-AR81)))</f>
        <v>11.016097978245988</v>
      </c>
      <c r="Q81" s="8">
        <f t="array" ref="Q81">_xlfn.IFS(AS81=0,0,AS81&gt;0,(LOG(0.01*AE81/10^-AS81)))</f>
        <v>2.3390600850169396</v>
      </c>
      <c r="R81" s="8">
        <f t="array" ref="R81">_xlfn.IFS(AT81=0,0,AT81&gt;0,(LOG(0.01*AF81/10^-AT81)))</f>
        <v>0.58087069225802435</v>
      </c>
      <c r="S81" s="8">
        <f t="array" ref="S81">_xlfn.IFS(AU81=0,0,AU81&gt;0,(LOG(0.01*AG81/10^-AU81)))</f>
        <v>3.1190987735581017</v>
      </c>
      <c r="T81" s="16">
        <f t="shared" si="56"/>
        <v>10.661764705882353</v>
      </c>
      <c r="U81" s="17">
        <f t="shared" si="57"/>
        <v>5.2044609665427508</v>
      </c>
      <c r="V81" s="17">
        <f t="shared" si="58"/>
        <v>23.597678916827853</v>
      </c>
      <c r="W81" s="17">
        <f t="shared" si="59"/>
        <v>23.597678916827853</v>
      </c>
      <c r="X81" s="17">
        <f t="shared" si="60"/>
        <v>29.774127310061601</v>
      </c>
      <c r="Y81" s="17">
        <f t="shared" si="61"/>
        <v>23.602484472049692</v>
      </c>
      <c r="Z81" s="17">
        <f t="shared" si="62"/>
        <v>23.602484472049692</v>
      </c>
      <c r="AA81" s="17">
        <f t="shared" si="63"/>
        <v>35.94202898550725</v>
      </c>
      <c r="AB81" s="17">
        <f t="shared" si="64"/>
        <v>23.203285420944557</v>
      </c>
      <c r="AC81" s="17">
        <f t="shared" si="65"/>
        <v>23.203285420944557</v>
      </c>
      <c r="AD81" s="17">
        <f t="shared" si="66"/>
        <v>26.067415730337078</v>
      </c>
      <c r="AE81" s="17">
        <f t="shared" si="67"/>
        <v>6.9033530571992108</v>
      </c>
      <c r="AF81" s="17">
        <f t="shared" si="68"/>
        <v>3.8095238095238093</v>
      </c>
      <c r="AG81" s="17">
        <f t="shared" si="69"/>
        <v>8.3003952569169961</v>
      </c>
      <c r="AH81" s="16">
        <v>5.8</v>
      </c>
      <c r="AI81" s="17">
        <v>2.8</v>
      </c>
      <c r="AJ81" s="17">
        <v>12.2</v>
      </c>
      <c r="AK81" s="17">
        <v>12.2</v>
      </c>
      <c r="AL81" s="17">
        <v>14.5</v>
      </c>
      <c r="AM81" s="17">
        <v>11.4</v>
      </c>
      <c r="AN81" s="17">
        <v>11.4</v>
      </c>
      <c r="AO81" s="17">
        <v>12.4</v>
      </c>
      <c r="AP81" s="17">
        <v>11.3</v>
      </c>
      <c r="AQ81" s="17">
        <v>11.3</v>
      </c>
      <c r="AR81" s="17">
        <v>11.6</v>
      </c>
      <c r="AS81" s="17">
        <v>3.5</v>
      </c>
      <c r="AT81" s="17">
        <v>2</v>
      </c>
      <c r="AU81" s="17">
        <v>4.2</v>
      </c>
      <c r="AV81" s="14">
        <v>7.17</v>
      </c>
      <c r="AW81" s="15">
        <v>7.51</v>
      </c>
      <c r="AX81" s="15">
        <v>7.68</v>
      </c>
      <c r="AY81" s="15">
        <v>7.68</v>
      </c>
      <c r="AZ81" s="15">
        <v>7.76</v>
      </c>
      <c r="BA81" s="15">
        <v>7.45</v>
      </c>
      <c r="BB81" s="15">
        <v>7.45</v>
      </c>
      <c r="BC81" s="15">
        <v>8.35</v>
      </c>
      <c r="BD81" s="15">
        <v>8.58</v>
      </c>
      <c r="BE81" s="15">
        <v>8.58</v>
      </c>
      <c r="BF81" s="15">
        <v>8.51</v>
      </c>
      <c r="BG81" s="15">
        <v>7.61</v>
      </c>
      <c r="BH81" s="15">
        <v>7.51</v>
      </c>
      <c r="BI81" s="15">
        <v>7.34</v>
      </c>
      <c r="BK81" s="233" t="str">
        <f>IF(VLOOKUP($A81,'I-Ligands'!$A:$G,3,FALSE)="","",VLOOKUP($A81,'I-Ligands'!$A:$G,3,FALSE))</f>
        <v>Serotonin</v>
      </c>
      <c r="BL81" s="234" t="str">
        <f>IF(VLOOKUP($A81,'I-Ligands'!$A:$G,4,FALSE)="","",VLOOKUP($A81,'I-Ligands'!$A:$G,4,FALSE))</f>
        <v>5-Hydroxytryptamine Hydrochloride</v>
      </c>
      <c r="BM81" s="110">
        <v>0.61</v>
      </c>
      <c r="BN81" s="111">
        <v>2.61</v>
      </c>
      <c r="BO81" s="111">
        <v>1.22</v>
      </c>
      <c r="BP81" s="111">
        <v>1.22</v>
      </c>
      <c r="BQ81" s="111">
        <v>1.63</v>
      </c>
      <c r="BR81" s="111">
        <v>0.6</v>
      </c>
      <c r="BS81" s="111">
        <v>0.6</v>
      </c>
      <c r="BT81" s="111">
        <v>0.94</v>
      </c>
      <c r="BU81" s="111">
        <v>1.69</v>
      </c>
      <c r="BV81" s="111">
        <v>1.69</v>
      </c>
      <c r="BW81" s="111">
        <v>0.47</v>
      </c>
      <c r="BX81" s="111">
        <v>1.23</v>
      </c>
      <c r="BY81" s="111">
        <v>2.35</v>
      </c>
      <c r="BZ81" s="111">
        <v>1.1499999999999999</v>
      </c>
      <c r="CA81" s="110">
        <f t="shared" si="70"/>
        <v>9.5081967213114762</v>
      </c>
      <c r="CB81" s="111">
        <f t="shared" si="71"/>
        <v>1.0727969348659003</v>
      </c>
      <c r="CC81" s="111">
        <f t="shared" si="72"/>
        <v>10</v>
      </c>
      <c r="CD81" s="111">
        <f t="shared" si="73"/>
        <v>10</v>
      </c>
      <c r="CE81" s="111">
        <f t="shared" si="74"/>
        <v>8.8957055214723937</v>
      </c>
      <c r="CF81" s="111">
        <f t="shared" si="75"/>
        <v>19</v>
      </c>
      <c r="CG81" s="111">
        <f t="shared" si="76"/>
        <v>19</v>
      </c>
      <c r="CH81" s="111">
        <f t="shared" si="77"/>
        <v>13.191489361702128</v>
      </c>
      <c r="CI81" s="111">
        <f t="shared" si="78"/>
        <v>6.6863905325443795</v>
      </c>
      <c r="CJ81" s="111">
        <f t="shared" si="79"/>
        <v>6.6863905325443795</v>
      </c>
      <c r="CK81" s="111">
        <f t="shared" si="80"/>
        <v>24.680851063829788</v>
      </c>
      <c r="CL81" s="111">
        <f t="shared" si="81"/>
        <v>2.845528455284553</v>
      </c>
      <c r="CM81" s="111">
        <f t="shared" si="82"/>
        <v>0.85106382978723405</v>
      </c>
      <c r="CN81" s="111">
        <f t="shared" si="83"/>
        <v>3.6521739130434785</v>
      </c>
      <c r="CO81" s="18" t="e">
        <f>VLOOKUP(A81,Bouvier!A:B,4,FALSE)</f>
        <v>#REF!</v>
      </c>
      <c r="CP81" s="18" t="str">
        <f>VLOOKUP(A81,Martemyanov!A:BN,4,FALSE)</f>
        <v>Phys</v>
      </c>
    </row>
    <row r="82" spans="1:94" ht="18" x14ac:dyDescent="0.25">
      <c r="A82" s="12" t="s">
        <v>228</v>
      </c>
      <c r="B82" s="13" t="s">
        <v>2669</v>
      </c>
      <c r="C82" s="9" t="str">
        <f>IF(VLOOKUP($A82,'I-Ligands'!$A:$G,5,FALSE)="","",VLOOKUP($A82,'I-Ligands'!$A:$G,5,FALSE))</f>
        <v>Guide to Pharmacology</v>
      </c>
      <c r="D82" s="9">
        <f>IF(VLOOKUP($A82,'I-Ligands'!$A:$G,6,FALSE)="","",VLOOKUP($A82,'I-Ligands'!$A:$G,6,FALSE))</f>
        <v>2168</v>
      </c>
      <c r="E82" s="9" t="str">
        <f>IF(VLOOKUP($A82,'I-Ligands'!$A:$G,7,FALSE)="","",VLOOKUP($A82,'I-Ligands'!$A:$G,7,FALSE))</f>
        <v>Phys</v>
      </c>
      <c r="F82" s="7">
        <f t="array" ref="F82">_xlfn.IFS(AH82=0,0,AH82&gt;0,(LOG(0.01*T82/10^-AH82)))</f>
        <v>40.169706146442927</v>
      </c>
      <c r="G82" s="8">
        <f t="array" ref="G82">_xlfn.IFS(AI82=0,0,AI82&gt;0,(LOG(0.01*U82/10^-AI82)))</f>
        <v>37.950142700009231</v>
      </c>
      <c r="H82" s="8">
        <f t="array" ref="H82">_xlfn.IFS(AJ82=0,0,AJ82&gt;0,(LOG(0.01*V82/10^-AJ82)))</f>
        <v>29.053377077260169</v>
      </c>
      <c r="I82" s="8">
        <f t="array" ref="I82">_xlfn.IFS(AK82=0,0,AK82&gt;0,(LOG(0.01*W82/10^-AK82)))</f>
        <v>29.053377077260169</v>
      </c>
      <c r="J82" s="8">
        <f t="array" ref="J82">_xlfn.IFS(AL82=0,0,AL82&gt;0,(LOG(0.01*X82/10^-AL82)))</f>
        <v>28.5718635265446</v>
      </c>
      <c r="K82" s="8">
        <f t="array" ref="K82">_xlfn.IFS(AM82=0,0,AM82&gt;0,(LOG(0.01*Y82/10^-AM82)))</f>
        <v>8.479840696594044</v>
      </c>
      <c r="L82" s="8">
        <f t="array" ref="L82">_xlfn.IFS(AN82=0,0,AN82&gt;0,(LOG(0.01*Z82/10^-AN82)))</f>
        <v>8.479840696594044</v>
      </c>
      <c r="M82" s="8">
        <f t="array" ref="M82">_xlfn.IFS(AO82=0,0,AO82&gt;0,(LOG(0.01*AA82/10^-AO82)))</f>
        <v>11.955602590088962</v>
      </c>
      <c r="N82" s="8">
        <f t="array" ref="N82">_xlfn.IFS(AP82=0,0,AP82&gt;0,(LOG(0.01*AB82/10^-AP82)))</f>
        <v>34.04649714484151</v>
      </c>
      <c r="O82" s="8">
        <f t="array" ref="O82">_xlfn.IFS(AQ82=0,0,AQ82&gt;0,(LOG(0.01*AC82/10^-AQ82)))</f>
        <v>34.04649714484151</v>
      </c>
      <c r="P82" s="8">
        <f t="array" ref="P82">_xlfn.IFS(AR82=0,0,AR82&gt;0,(LOG(0.01*AD82/10^-AR82)))</f>
        <v>27.900346308924156</v>
      </c>
      <c r="Q82" s="8">
        <f t="array" ref="Q82">_xlfn.IFS(AS82=0,0,AS82&gt;0,(LOG(0.01*AE82/10^-AS82)))</f>
        <v>6.7758056329474563</v>
      </c>
      <c r="R82" s="8">
        <f t="array" ref="R82">_xlfn.IFS(AT82=0,0,AT82&gt;0,(LOG(0.01*AF82/10^-AT82)))</f>
        <v>10.736745547930518</v>
      </c>
      <c r="S82" s="8">
        <f t="array" ref="S82">_xlfn.IFS(AU82=0,0,AU82&gt;0,(LOG(0.01*AG82/10^-AU82)))</f>
        <v>0</v>
      </c>
      <c r="T82" s="16">
        <f t="shared" si="56"/>
        <v>74.080882352941174</v>
      </c>
      <c r="U82" s="17">
        <f t="shared" si="57"/>
        <v>70.817843866171003</v>
      </c>
      <c r="V82" s="17">
        <f t="shared" si="58"/>
        <v>56.67311411992263</v>
      </c>
      <c r="W82" s="17">
        <f t="shared" si="59"/>
        <v>56.67311411992263</v>
      </c>
      <c r="X82" s="17">
        <f t="shared" si="60"/>
        <v>59.137577002053384</v>
      </c>
      <c r="Y82" s="17">
        <f t="shared" si="61"/>
        <v>19.047619047619047</v>
      </c>
      <c r="Z82" s="17">
        <f t="shared" si="62"/>
        <v>19.047619047619047</v>
      </c>
      <c r="AA82" s="17">
        <f t="shared" si="63"/>
        <v>35.94202898550725</v>
      </c>
      <c r="AB82" s="17">
        <f t="shared" si="64"/>
        <v>70.225872689938399</v>
      </c>
      <c r="AC82" s="17">
        <f t="shared" si="65"/>
        <v>70.225872689938399</v>
      </c>
      <c r="AD82" s="17">
        <f t="shared" si="66"/>
        <v>63.146067415730336</v>
      </c>
      <c r="AE82" s="17">
        <f t="shared" si="67"/>
        <v>14.990138067061142</v>
      </c>
      <c r="AF82" s="17">
        <f t="shared" si="68"/>
        <v>21.714285714285715</v>
      </c>
      <c r="AG82" s="17">
        <f t="shared" si="69"/>
        <v>0</v>
      </c>
      <c r="AH82" s="16">
        <v>40.299999999999997</v>
      </c>
      <c r="AI82" s="17">
        <v>38.1</v>
      </c>
      <c r="AJ82" s="17">
        <v>29.3</v>
      </c>
      <c r="AK82" s="17">
        <v>29.3</v>
      </c>
      <c r="AL82" s="17">
        <v>28.8</v>
      </c>
      <c r="AM82" s="17">
        <v>9.1999999999999993</v>
      </c>
      <c r="AN82" s="17">
        <v>9.1999999999999993</v>
      </c>
      <c r="AO82" s="17">
        <v>12.4</v>
      </c>
      <c r="AP82" s="17">
        <v>34.200000000000003</v>
      </c>
      <c r="AQ82" s="17">
        <v>34.200000000000003</v>
      </c>
      <c r="AR82" s="17">
        <v>28.1</v>
      </c>
      <c r="AS82" s="17">
        <v>7.6</v>
      </c>
      <c r="AT82" s="17">
        <v>11.4</v>
      </c>
      <c r="AV82" s="14">
        <v>9.94</v>
      </c>
      <c r="AW82" s="15">
        <v>9.8800000000000008</v>
      </c>
      <c r="AX82" s="15">
        <v>9.3000000000000007</v>
      </c>
      <c r="AY82" s="15">
        <v>9.3000000000000007</v>
      </c>
      <c r="AZ82" s="15">
        <v>9.25</v>
      </c>
      <c r="BA82" s="15">
        <v>8.68</v>
      </c>
      <c r="BB82" s="15">
        <v>8.68</v>
      </c>
      <c r="BC82" s="15">
        <v>8.64</v>
      </c>
      <c r="BD82" s="15">
        <v>10.59</v>
      </c>
      <c r="BE82" s="15">
        <v>10.59</v>
      </c>
      <c r="BF82" s="15">
        <v>9.42</v>
      </c>
      <c r="BG82" s="15">
        <v>8.51</v>
      </c>
      <c r="BH82" s="15">
        <v>8.51</v>
      </c>
      <c r="BK82" s="233" t="str">
        <f>IF(VLOOKUP($A82,'I-Ligands'!$A:$G,3,FALSE)="","",VLOOKUP($A82,'I-Ligands'!$A:$G,3,FALSE))</f>
        <v>Vasopressin</v>
      </c>
      <c r="BL82" s="234" t="str">
        <f>IF(VLOOKUP($A82,'I-Ligands'!$A:$G,4,FALSE)="","",VLOOKUP($A82,'I-Ligands'!$A:$G,4,FALSE))</f>
        <v>CYFQNCPRG-NH2</v>
      </c>
      <c r="BM82" s="110">
        <v>3.39</v>
      </c>
      <c r="BN82" s="111">
        <v>3.91</v>
      </c>
      <c r="BO82" s="111">
        <v>6.02</v>
      </c>
      <c r="BP82" s="111">
        <v>6.02</v>
      </c>
      <c r="BQ82" s="111">
        <v>6.42</v>
      </c>
      <c r="BR82" s="111">
        <v>4.71</v>
      </c>
      <c r="BS82" s="111">
        <v>4.71</v>
      </c>
      <c r="BT82" s="111">
        <v>3.66</v>
      </c>
      <c r="BU82" s="111">
        <v>4.55</v>
      </c>
      <c r="BV82" s="111">
        <v>4.55</v>
      </c>
      <c r="BW82" s="111">
        <v>4.5599999999999996</v>
      </c>
      <c r="BX82" s="111">
        <v>2.31</v>
      </c>
      <c r="BY82" s="111">
        <v>3.91</v>
      </c>
      <c r="BZ82" s="111">
        <v>4.9000000000000004</v>
      </c>
      <c r="CA82" s="110">
        <f t="shared" si="70"/>
        <v>11.887905604719762</v>
      </c>
      <c r="CB82" s="111">
        <f t="shared" si="71"/>
        <v>9.7442455242966748</v>
      </c>
      <c r="CC82" s="111">
        <f t="shared" si="72"/>
        <v>4.8671096345514959</v>
      </c>
      <c r="CD82" s="111">
        <f t="shared" si="73"/>
        <v>4.8671096345514959</v>
      </c>
      <c r="CE82" s="111">
        <f t="shared" si="74"/>
        <v>4.4859813084112155</v>
      </c>
      <c r="CF82" s="111">
        <f t="shared" si="75"/>
        <v>1.9532908704883225</v>
      </c>
      <c r="CG82" s="111">
        <f t="shared" si="76"/>
        <v>1.9532908704883225</v>
      </c>
      <c r="CH82" s="111">
        <f t="shared" si="77"/>
        <v>3.3879781420765025</v>
      </c>
      <c r="CI82" s="111">
        <f t="shared" si="78"/>
        <v>7.5164835164835173</v>
      </c>
      <c r="CJ82" s="111">
        <f t="shared" si="79"/>
        <v>7.5164835164835173</v>
      </c>
      <c r="CK82" s="111">
        <f t="shared" si="80"/>
        <v>6.162280701754387</v>
      </c>
      <c r="CL82" s="111">
        <f t="shared" si="81"/>
        <v>3.2900432900432897</v>
      </c>
      <c r="CM82" s="111">
        <f t="shared" si="82"/>
        <v>2.9156010230179028</v>
      </c>
      <c r="CN82" s="111">
        <f t="shared" si="83"/>
        <v>0</v>
      </c>
      <c r="CO82" s="18" t="e">
        <f>VLOOKUP(A82,Bouvier!A:B,4,FALSE)</f>
        <v>#REF!</v>
      </c>
      <c r="CP82" s="18" t="str">
        <f>VLOOKUP(A82,Martemyanov!A:BN,4,FALSE)</f>
        <v>Phys</v>
      </c>
    </row>
    <row r="83" spans="1:94" ht="18" x14ac:dyDescent="0.25">
      <c r="A83" s="12" t="s">
        <v>80</v>
      </c>
      <c r="B83" s="13" t="s">
        <v>2604</v>
      </c>
      <c r="C83" s="9" t="str">
        <f>IF(VLOOKUP($A83,'I-Ligands'!$A:$G,5,FALSE)="","",VLOOKUP($A83,'I-Ligands'!$A:$G,5,FALSE))</f>
        <v>Guide to Pharmacology</v>
      </c>
      <c r="D83" s="9">
        <f>IF(VLOOKUP($A83,'I-Ligands'!$A:$G,6,FALSE)="","",VLOOKUP($A83,'I-Ligands'!$A:$G,6,FALSE))</f>
        <v>864</v>
      </c>
      <c r="E83" s="9" t="str">
        <f>IF(VLOOKUP($A83,'I-Ligands'!$A:$G,7,FALSE)="","",VLOOKUP($A83,'I-Ligands'!$A:$G,7,FALSE))</f>
        <v>Phys</v>
      </c>
      <c r="F83" s="7">
        <f t="array" ref="F83">_xlfn.IFS(AH83=0,0,AH83&gt;0,(LOG(0.01*T83/10^-AH83)))</f>
        <v>54.400000000000006</v>
      </c>
      <c r="G83" s="8">
        <f t="array" ref="G83">_xlfn.IFS(AI83=0,0,AI83&gt;0,(LOG(0.01*U83/10^-AI83)))</f>
        <v>53.800000000000004</v>
      </c>
      <c r="H83" s="8">
        <f t="array" ref="H83">_xlfn.IFS(AJ83=0,0,AJ83&gt;0,(LOG(0.01*V83/10^-AJ83)))</f>
        <v>51.70000000000001</v>
      </c>
      <c r="I83" s="8">
        <f t="array" ref="I83">_xlfn.IFS(AK83=0,0,AK83&gt;0,(LOG(0.01*W83/10^-AK83)))</f>
        <v>51.70000000000001</v>
      </c>
      <c r="J83" s="8">
        <f t="array" ref="J83">_xlfn.IFS(AL83=0,0,AL83&gt;0,(LOG(0.01*X83/10^-AL83)))</f>
        <v>46.883643881500454</v>
      </c>
      <c r="K83" s="8">
        <f t="array" ref="K83">_xlfn.IFS(AM83=0,0,AM83&gt;0,(LOG(0.01*Y83/10^-AM83)))</f>
        <v>48.300000000000004</v>
      </c>
      <c r="L83" s="8">
        <f t="array" ref="L83">_xlfn.IFS(AN83=0,0,AN83&gt;0,(LOG(0.01*Z83/10^-AN83)))</f>
        <v>48.300000000000004</v>
      </c>
      <c r="M83" s="8">
        <f t="array" ref="M83">_xlfn.IFS(AO83=0,0,AO83&gt;0,(LOG(0.01*AA83/10^-AO83)))</f>
        <v>33.993659821968983</v>
      </c>
      <c r="N83" s="8">
        <f t="array" ref="N83">_xlfn.IFS(AP83=0,0,AP83&gt;0,(LOG(0.01*AB83/10^-AP83)))</f>
        <v>47.186413037419463</v>
      </c>
      <c r="O83" s="8">
        <f t="array" ref="O83">_xlfn.IFS(AQ83=0,0,AQ83&gt;0,(LOG(0.01*AC83/10^-AQ83)))</f>
        <v>47.186413037419463</v>
      </c>
      <c r="P83" s="8">
        <f t="array" ref="P83">_xlfn.IFS(AR83=0,0,AR83&gt;0,(LOG(0.01*AD83/10^-AR83)))</f>
        <v>44.500000000000007</v>
      </c>
      <c r="Q83" s="8">
        <f t="array" ref="Q83">_xlfn.IFS(AS83=0,0,AS83&gt;0,(LOG(0.01*AE83/10^-AS83)))</f>
        <v>50.498283418785334</v>
      </c>
      <c r="R83" s="8">
        <f t="array" ref="R83">_xlfn.IFS(AT83=0,0,AT83&gt;0,(LOG(0.01*AF83/10^-AT83)))</f>
        <v>52.500000000000007</v>
      </c>
      <c r="S83" s="8">
        <f t="array" ref="S83">_xlfn.IFS(AU83=0,0,AU83&gt;0,(LOG(0.01*AG83/10^-AU83)))</f>
        <v>47.876184996574771</v>
      </c>
      <c r="T83" s="16">
        <f t="shared" si="56"/>
        <v>100</v>
      </c>
      <c r="U83" s="17">
        <f t="shared" si="57"/>
        <v>100</v>
      </c>
      <c r="V83" s="17">
        <f t="shared" si="58"/>
        <v>100</v>
      </c>
      <c r="W83" s="17">
        <f t="shared" si="59"/>
        <v>100</v>
      </c>
      <c r="X83" s="17">
        <f t="shared" si="60"/>
        <v>96.303901437371664</v>
      </c>
      <c r="Y83" s="17">
        <f t="shared" si="61"/>
        <v>100</v>
      </c>
      <c r="Z83" s="17">
        <f t="shared" si="62"/>
        <v>100</v>
      </c>
      <c r="AA83" s="17">
        <f t="shared" si="63"/>
        <v>98.550724637681157</v>
      </c>
      <c r="AB83" s="17">
        <f t="shared" si="64"/>
        <v>96.919917864476375</v>
      </c>
      <c r="AC83" s="17">
        <f t="shared" si="65"/>
        <v>96.919917864476375</v>
      </c>
      <c r="AD83" s="17">
        <f t="shared" si="66"/>
        <v>100</v>
      </c>
      <c r="AE83" s="17">
        <f t="shared" si="67"/>
        <v>99.605522682445752</v>
      </c>
      <c r="AF83" s="17">
        <f t="shared" si="68"/>
        <v>100</v>
      </c>
      <c r="AG83" s="17">
        <f t="shared" si="69"/>
        <v>94.664031620553359</v>
      </c>
      <c r="AH83" s="16">
        <v>54.4</v>
      </c>
      <c r="AI83" s="17">
        <v>53.8</v>
      </c>
      <c r="AJ83" s="17">
        <v>51.7</v>
      </c>
      <c r="AK83" s="17">
        <v>51.7</v>
      </c>
      <c r="AL83" s="17">
        <v>46.9</v>
      </c>
      <c r="AM83" s="17">
        <v>48.3</v>
      </c>
      <c r="AN83" s="17">
        <v>48.3</v>
      </c>
      <c r="AO83" s="17">
        <v>34</v>
      </c>
      <c r="AP83" s="17">
        <v>47.2</v>
      </c>
      <c r="AQ83" s="17">
        <v>47.2</v>
      </c>
      <c r="AR83" s="17">
        <v>44.5</v>
      </c>
      <c r="AS83" s="17">
        <v>50.5</v>
      </c>
      <c r="AT83" s="17">
        <v>52.5</v>
      </c>
      <c r="AU83" s="17">
        <v>47.9</v>
      </c>
      <c r="AV83" s="14">
        <v>10.44</v>
      </c>
      <c r="AW83" s="15">
        <v>10.43</v>
      </c>
      <c r="AX83" s="15">
        <v>10.85</v>
      </c>
      <c r="AY83" s="15">
        <v>10.85</v>
      </c>
      <c r="AZ83" s="15">
        <v>10.99</v>
      </c>
      <c r="BA83" s="15">
        <v>10.220000000000001</v>
      </c>
      <c r="BB83" s="15">
        <v>10.220000000000001</v>
      </c>
      <c r="BC83" s="15">
        <v>9.83</v>
      </c>
      <c r="BD83" s="15">
        <v>10.83</v>
      </c>
      <c r="BE83" s="15">
        <v>10.83</v>
      </c>
      <c r="BF83" s="15">
        <v>11.12</v>
      </c>
      <c r="BG83" s="15">
        <v>10.28</v>
      </c>
      <c r="BH83" s="15">
        <v>10.39</v>
      </c>
      <c r="BI83" s="15">
        <v>10.039999999999999</v>
      </c>
      <c r="BK83" s="233" t="str">
        <f>IF(VLOOKUP($A83,'I-Ligands'!$A:$G,3,FALSE)="","",VLOOKUP($A83,'I-Ligands'!$A:$G,3,FALSE))</f>
        <v>CCK-Octapeptide</v>
      </c>
      <c r="BL83" s="234" t="str">
        <f>IF(VLOOKUP($A83,'I-Ligands'!$A:$G,4,FALSE)="","",VLOOKUP($A83,'I-Ligands'!$A:$G,4,FALSE))</f>
        <v>DY(SO3H)MGWMDF-NH2</v>
      </c>
      <c r="BM83" s="110">
        <v>3.84</v>
      </c>
      <c r="BN83" s="111">
        <v>4.43</v>
      </c>
      <c r="BO83" s="111">
        <v>2.63</v>
      </c>
      <c r="BP83" s="111">
        <v>2.63</v>
      </c>
      <c r="BQ83" s="111">
        <v>4.72</v>
      </c>
      <c r="BR83" s="111">
        <v>2.93</v>
      </c>
      <c r="BS83" s="111">
        <v>2.93</v>
      </c>
      <c r="BT83" s="111">
        <v>3.32</v>
      </c>
      <c r="BU83" s="111">
        <v>5.39</v>
      </c>
      <c r="BV83" s="111">
        <v>5.39</v>
      </c>
      <c r="BW83" s="111">
        <v>7.02</v>
      </c>
      <c r="BX83" s="111">
        <v>3.04</v>
      </c>
      <c r="BY83" s="111">
        <v>9.75</v>
      </c>
      <c r="BZ83" s="111">
        <v>10.6</v>
      </c>
      <c r="CA83" s="110">
        <f t="shared" si="70"/>
        <v>14.166666666666666</v>
      </c>
      <c r="CB83" s="111">
        <f t="shared" si="71"/>
        <v>12.144469525959368</v>
      </c>
      <c r="CC83" s="111">
        <f t="shared" si="72"/>
        <v>19.657794676806084</v>
      </c>
      <c r="CD83" s="111">
        <f t="shared" si="73"/>
        <v>19.657794676806084</v>
      </c>
      <c r="CE83" s="111">
        <f t="shared" si="74"/>
        <v>9.9364406779661021</v>
      </c>
      <c r="CF83" s="111">
        <f t="shared" si="75"/>
        <v>16.484641638225256</v>
      </c>
      <c r="CG83" s="111">
        <f t="shared" si="76"/>
        <v>16.484641638225256</v>
      </c>
      <c r="CH83" s="111">
        <f t="shared" si="77"/>
        <v>10.240963855421688</v>
      </c>
      <c r="CI83" s="111">
        <f t="shared" si="78"/>
        <v>8.7569573283859015</v>
      </c>
      <c r="CJ83" s="111">
        <f t="shared" si="79"/>
        <v>8.7569573283859015</v>
      </c>
      <c r="CK83" s="111">
        <f t="shared" si="80"/>
        <v>6.3390313390313393</v>
      </c>
      <c r="CL83" s="111">
        <f t="shared" si="81"/>
        <v>16.611842105263158</v>
      </c>
      <c r="CM83" s="111">
        <f t="shared" si="82"/>
        <v>5.384615384615385</v>
      </c>
      <c r="CN83" s="111">
        <f t="shared" si="83"/>
        <v>4.5188679245283021</v>
      </c>
      <c r="CO83" s="18" t="e">
        <f>VLOOKUP(A83,Bouvier!A:B,4,FALSE)</f>
        <v>#REF!</v>
      </c>
      <c r="CP83" s="18" t="str">
        <f>VLOOKUP(A83,Martemyanov!A:BN,4,FALSE)</f>
        <v>Phys</v>
      </c>
    </row>
    <row r="84" spans="1:94" ht="18" x14ac:dyDescent="0.25">
      <c r="A84" s="12" t="s">
        <v>28</v>
      </c>
      <c r="B84" s="13" t="s">
        <v>2589</v>
      </c>
      <c r="C84" s="9" t="str">
        <f>IF(VLOOKUP($A84,'I-Ligands'!$A:$G,5,FALSE)="","",VLOOKUP($A84,'I-Ligands'!$A:$G,5,FALSE))</f>
        <v>Guide to Pharmacology</v>
      </c>
      <c r="D84" s="9">
        <f>IF(VLOOKUP($A84,'I-Ligands'!$A:$G,6,FALSE)="","",VLOOKUP($A84,'I-Ligands'!$A:$G,6,FALSE))</f>
        <v>294</v>
      </c>
      <c r="E84" s="9" t="str">
        <f>IF(VLOOKUP($A84,'I-Ligands'!$A:$G,7,FALSE)="","",VLOOKUP($A84,'I-Ligands'!$A:$G,7,FALSE))</f>
        <v>Phys</v>
      </c>
      <c r="F84" s="7">
        <f t="array" ref="F84">_xlfn.IFS(AH84=0,0,AH84&gt;0,(LOG(0.01*T84/10^-AH84)))</f>
        <v>47.542008053022322</v>
      </c>
      <c r="G84" s="8">
        <f t="array" ref="G84">_xlfn.IFS(AI84=0,0,AI84&gt;0,(LOG(0.01*U84/10^-AI84)))</f>
        <v>47.647736103373731</v>
      </c>
      <c r="H84" s="8">
        <f t="array" ref="H84">_xlfn.IFS(AJ84=0,0,AJ84&gt;0,(LOG(0.01*V84/10^-AJ84)))</f>
        <v>43.121993203720976</v>
      </c>
      <c r="I84" s="8">
        <f t="array" ref="I84">_xlfn.IFS(AK84=0,0,AK84&gt;0,(LOG(0.01*W84/10^-AK84)))</f>
        <v>43.121993203720976</v>
      </c>
      <c r="J84" s="8">
        <f t="array" ref="J84">_xlfn.IFS(AL84=0,0,AL84&gt;0,(LOG(0.01*X84/10^-AL84)))</f>
        <v>33.134915272291686</v>
      </c>
      <c r="K84" s="8">
        <f t="array" ref="K84">_xlfn.IFS(AM84=0,0,AM84&gt;0,(LOG(0.01*Y84/10^-AM84)))</f>
        <v>42.242393236623535</v>
      </c>
      <c r="L84" s="8">
        <f t="array" ref="L84">_xlfn.IFS(AN84=0,0,AN84&gt;0,(LOG(0.01*Z84/10^-AN84)))</f>
        <v>42.242393236623535</v>
      </c>
      <c r="M84" s="8">
        <f t="array" ref="M84">_xlfn.IFS(AO84=0,0,AO84&gt;0,(LOG(0.01*AA84/10^-AO84)))</f>
        <v>29.837852093251154</v>
      </c>
      <c r="N84" s="8">
        <f t="array" ref="N84">_xlfn.IFS(AP84=0,0,AP84&gt;0,(LOG(0.01*AB84/10^-AP84)))</f>
        <v>28.267315898793882</v>
      </c>
      <c r="O84" s="8">
        <f t="array" ref="O84">_xlfn.IFS(AQ84=0,0,AQ84&gt;0,(LOG(0.01*AC84/10^-AQ84)))</f>
        <v>28.267315898793882</v>
      </c>
      <c r="P84" s="8">
        <f t="array" ref="P84">_xlfn.IFS(AR84=0,0,AR84&gt;0,(LOG(0.01*AD84/10^-AR84)))</f>
        <v>28.915532978004979</v>
      </c>
      <c r="Q84" s="8">
        <f t="array" ref="Q84">_xlfn.IFS(AS84=0,0,AS84&gt;0,(LOG(0.01*AE84/10^-AS84)))</f>
        <v>44.241395766889738</v>
      </c>
      <c r="R84" s="8">
        <f t="array" ref="R84">_xlfn.IFS(AT84=0,0,AT84&gt;0,(LOG(0.01*AF84/10^-AT84)))</f>
        <v>44.630148219725989</v>
      </c>
      <c r="S84" s="8">
        <f t="array" ref="S84">_xlfn.IFS(AU84=0,0,AU84&gt;0,(LOG(0.01*AG84/10^-AU84)))</f>
        <v>40.100075536244674</v>
      </c>
      <c r="T84" s="16">
        <f t="shared" si="56"/>
        <v>87.5</v>
      </c>
      <c r="U84" s="17">
        <f t="shared" si="57"/>
        <v>88.661710037174728</v>
      </c>
      <c r="V84" s="17">
        <f t="shared" si="58"/>
        <v>83.558994197292066</v>
      </c>
      <c r="W84" s="17">
        <f t="shared" si="59"/>
        <v>83.558994197292066</v>
      </c>
      <c r="X84" s="17">
        <f t="shared" si="60"/>
        <v>68.377823408624224</v>
      </c>
      <c r="Y84" s="17">
        <f t="shared" si="61"/>
        <v>87.577639751552795</v>
      </c>
      <c r="Z84" s="17">
        <f t="shared" si="62"/>
        <v>87.577639751552795</v>
      </c>
      <c r="AA84" s="17">
        <f t="shared" si="63"/>
        <v>86.666666666666671</v>
      </c>
      <c r="AB84" s="17">
        <f t="shared" si="64"/>
        <v>58.521560574948658</v>
      </c>
      <c r="AC84" s="17">
        <f t="shared" si="65"/>
        <v>58.521560574948658</v>
      </c>
      <c r="AD84" s="17">
        <f t="shared" si="66"/>
        <v>65.393258426966298</v>
      </c>
      <c r="AE84" s="17">
        <f t="shared" si="67"/>
        <v>87.376725838264292</v>
      </c>
      <c r="AF84" s="17">
        <f t="shared" si="68"/>
        <v>85.142857142857139</v>
      </c>
      <c r="AG84" s="17">
        <f t="shared" si="69"/>
        <v>79.446640316205546</v>
      </c>
      <c r="AH84" s="16">
        <v>47.6</v>
      </c>
      <c r="AI84" s="17">
        <v>47.7</v>
      </c>
      <c r="AJ84" s="17">
        <v>43.2</v>
      </c>
      <c r="AK84" s="17">
        <v>43.2</v>
      </c>
      <c r="AL84" s="17">
        <v>33.299999999999997</v>
      </c>
      <c r="AM84" s="17">
        <v>42.3</v>
      </c>
      <c r="AN84" s="17">
        <v>42.3</v>
      </c>
      <c r="AO84" s="17">
        <v>29.9</v>
      </c>
      <c r="AP84" s="17">
        <v>28.5</v>
      </c>
      <c r="AQ84" s="17">
        <v>28.5</v>
      </c>
      <c r="AR84" s="17">
        <v>29.1</v>
      </c>
      <c r="AS84" s="17">
        <v>44.3</v>
      </c>
      <c r="AT84" s="17">
        <v>44.7</v>
      </c>
      <c r="AU84" s="17">
        <v>40.200000000000003</v>
      </c>
      <c r="AV84" s="14">
        <v>7.07</v>
      </c>
      <c r="AW84" s="15">
        <v>7.05</v>
      </c>
      <c r="AX84" s="15">
        <v>8.08</v>
      </c>
      <c r="AY84" s="15">
        <v>8.08</v>
      </c>
      <c r="AZ84" s="15">
        <v>8.3800000000000008</v>
      </c>
      <c r="BA84" s="15">
        <v>7.4</v>
      </c>
      <c r="BB84" s="15">
        <v>7.4</v>
      </c>
      <c r="BC84" s="15">
        <v>7.65</v>
      </c>
      <c r="BD84" s="15">
        <v>8.66</v>
      </c>
      <c r="BE84" s="15">
        <v>8.66</v>
      </c>
      <c r="BF84" s="15">
        <v>8.5</v>
      </c>
      <c r="BG84" s="15">
        <v>7.71</v>
      </c>
      <c r="BH84" s="15">
        <v>7.07</v>
      </c>
      <c r="BI84" s="15">
        <v>6.52</v>
      </c>
      <c r="BK84" s="233" t="str">
        <f>IF(VLOOKUP($A84,'I-Ligands'!$A:$G,3,FALSE)="","",VLOOKUP($A84,'I-Ligands'!$A:$G,3,FALSE))</f>
        <v>Acetylcholine</v>
      </c>
      <c r="BL84" s="234" t="str">
        <f>IF(VLOOKUP($A84,'I-Ligands'!$A:$G,4,FALSE)="","",VLOOKUP($A84,'I-Ligands'!$A:$G,4,FALSE))</f>
        <v>Acetylcholine Chloride</v>
      </c>
      <c r="BM84" s="110">
        <v>2.76</v>
      </c>
      <c r="BN84" s="111">
        <v>2.35</v>
      </c>
      <c r="BO84" s="111">
        <v>3.91</v>
      </c>
      <c r="BP84" s="111">
        <v>3.91</v>
      </c>
      <c r="BQ84" s="111">
        <v>3.41</v>
      </c>
      <c r="BR84" s="111">
        <v>3.47</v>
      </c>
      <c r="BS84" s="111">
        <v>3.47</v>
      </c>
      <c r="BT84" s="111">
        <v>4.5</v>
      </c>
      <c r="BU84" s="111">
        <v>2.99</v>
      </c>
      <c r="BV84" s="111">
        <v>2.99</v>
      </c>
      <c r="BW84" s="111">
        <v>3.62</v>
      </c>
      <c r="BX84" s="111">
        <v>3.41</v>
      </c>
      <c r="BY84" s="111">
        <v>1.98</v>
      </c>
      <c r="BZ84" s="111">
        <v>4.49</v>
      </c>
      <c r="CA84" s="110">
        <f t="shared" si="70"/>
        <v>17.246376811594203</v>
      </c>
      <c r="CB84" s="111">
        <f t="shared" si="71"/>
        <v>20.297872340425531</v>
      </c>
      <c r="CC84" s="111">
        <f t="shared" si="72"/>
        <v>11.048593350383632</v>
      </c>
      <c r="CD84" s="111">
        <f t="shared" si="73"/>
        <v>11.048593350383632</v>
      </c>
      <c r="CE84" s="111">
        <f t="shared" si="74"/>
        <v>9.7653958944281509</v>
      </c>
      <c r="CF84" s="111">
        <f t="shared" si="75"/>
        <v>12.190201729106628</v>
      </c>
      <c r="CG84" s="111">
        <f t="shared" si="76"/>
        <v>12.190201729106628</v>
      </c>
      <c r="CH84" s="111">
        <f t="shared" si="77"/>
        <v>6.6444444444444439</v>
      </c>
      <c r="CI84" s="111">
        <f t="shared" si="78"/>
        <v>9.5317725752508355</v>
      </c>
      <c r="CJ84" s="111">
        <f t="shared" si="79"/>
        <v>9.5317725752508355</v>
      </c>
      <c r="CK84" s="111">
        <f t="shared" si="80"/>
        <v>8.0386740331491708</v>
      </c>
      <c r="CL84" s="111">
        <f t="shared" si="81"/>
        <v>12.991202346041055</v>
      </c>
      <c r="CM84" s="111">
        <f t="shared" si="82"/>
        <v>22.575757575757578</v>
      </c>
      <c r="CN84" s="111">
        <f t="shared" si="83"/>
        <v>8.9532293986636979</v>
      </c>
      <c r="CO84" s="18" t="e">
        <f>VLOOKUP(A84,Bouvier!A:B,4,FALSE)</f>
        <v>#REF!</v>
      </c>
      <c r="CP84" s="18" t="str">
        <f>VLOOKUP(A84,Martemyanov!A:BN,4,FALSE)</f>
        <v>Phys</v>
      </c>
    </row>
    <row r="85" spans="1:94" ht="18" x14ac:dyDescent="0.25">
      <c r="A85" s="12" t="s">
        <v>187</v>
      </c>
      <c r="B85" s="13" t="s">
        <v>2648</v>
      </c>
      <c r="C85" s="9" t="str">
        <f>IF(VLOOKUP($A85,'I-Ligands'!$A:$G,5,FALSE)="","",VLOOKUP($A85,'I-Ligands'!$A:$G,5,FALSE))</f>
        <v>Guide to Pharmacology</v>
      </c>
      <c r="D85" s="9">
        <f>IF(VLOOKUP($A85,'I-Ligands'!$A:$G,6,FALSE)="","",VLOOKUP($A85,'I-Ligands'!$A:$G,6,FALSE))</f>
        <v>1697</v>
      </c>
      <c r="E85" s="9" t="str">
        <f>IF(VLOOKUP($A85,'I-Ligands'!$A:$G,7,FALSE)="","",VLOOKUP($A85,'I-Ligands'!$A:$G,7,FALSE))</f>
        <v>Phys</v>
      </c>
      <c r="F85" s="7">
        <f t="array" ref="F85">_xlfn.IFS(AH85=0,0,AH85&gt;0,(LOG(0.01*T85/10^-AH85)))</f>
        <v>29.944408043258974</v>
      </c>
      <c r="G85" s="8">
        <f t="array" ref="G85">_xlfn.IFS(AI85=0,0,AI85&gt;0,(LOG(0.01*U85/10^-AI85)))</f>
        <v>27.106968287154</v>
      </c>
      <c r="H85" s="8">
        <f t="array" ref="H85">_xlfn.IFS(AJ85=0,0,AJ85&gt;0,(LOG(0.01*V85/10^-AJ85)))</f>
        <v>36.247610840555119</v>
      </c>
      <c r="I85" s="8">
        <f t="array" ref="I85">_xlfn.IFS(AK85=0,0,AK85&gt;0,(LOG(0.01*W85/10^-AK85)))</f>
        <v>36.247610840555119</v>
      </c>
      <c r="J85" s="8">
        <f t="array" ref="J85">_xlfn.IFS(AL85=0,0,AL85&gt;0,(LOG(0.01*X85/10^-AL85)))</f>
        <v>35.362699391840458</v>
      </c>
      <c r="K85" s="8">
        <f t="array" ref="K85">_xlfn.IFS(AM85=0,0,AM85&gt;0,(LOG(0.01*Y85/10^-AM85)))</f>
        <v>30.503191244725677</v>
      </c>
      <c r="L85" s="8">
        <f t="array" ref="L85">_xlfn.IFS(AN85=0,0,AN85&gt;0,(LOG(0.01*Z85/10^-AN85)))</f>
        <v>30.503191244725677</v>
      </c>
      <c r="M85" s="8">
        <f t="array" ref="M85">_xlfn.IFS(AO85=0,0,AO85&gt;0,(LOG(0.01*AA85/10^-AO85)))</f>
        <v>20.580244239889492</v>
      </c>
      <c r="N85" s="8">
        <f t="array" ref="N85">_xlfn.IFS(AP85=0,0,AP85&gt;0,(LOG(0.01*AB85/10^-AP85)))</f>
        <v>42.238811406160409</v>
      </c>
      <c r="O85" s="8">
        <f t="array" ref="O85">_xlfn.IFS(AQ85=0,0,AQ85&gt;0,(LOG(0.01*AC85/10^-AQ85)))</f>
        <v>42.238811406160409</v>
      </c>
      <c r="P85" s="8">
        <f t="array" ref="P85">_xlfn.IFS(AR85=0,0,AR85&gt;0,(LOG(0.01*AD85/10^-AR85)))</f>
        <v>39.448237084645534</v>
      </c>
      <c r="Q85" s="8">
        <f t="array" ref="Q85">_xlfn.IFS(AS85=0,0,AS85&gt;0,(LOG(0.01*AE85/10^-AS85)))</f>
        <v>25.913293331986413</v>
      </c>
      <c r="R85" s="8">
        <f t="array" ref="R85">_xlfn.IFS(AT85=0,0,AT85&gt;0,(LOG(0.01*AF85/10^-AT85)))</f>
        <v>31.176770344667258</v>
      </c>
      <c r="S85" s="8">
        <f t="array" ref="S85">_xlfn.IFS(AU85=0,0,AU85&gt;0,(LOG(0.01*AG85/10^-AU85)))</f>
        <v>40.201154529301313</v>
      </c>
      <c r="T85" s="16">
        <f t="shared" si="56"/>
        <v>55.514705882352942</v>
      </c>
      <c r="U85" s="17">
        <f t="shared" si="57"/>
        <v>50.929368029739777</v>
      </c>
      <c r="V85" s="17">
        <f t="shared" si="58"/>
        <v>70.406189555125721</v>
      </c>
      <c r="W85" s="17">
        <f t="shared" si="59"/>
        <v>70.406189555125721</v>
      </c>
      <c r="X85" s="17">
        <f t="shared" si="60"/>
        <v>72.895277207392198</v>
      </c>
      <c r="Y85" s="17">
        <f t="shared" si="61"/>
        <v>63.56107660455487</v>
      </c>
      <c r="Z85" s="17">
        <f t="shared" si="62"/>
        <v>63.56107660455487</v>
      </c>
      <c r="AA85" s="17">
        <f t="shared" si="63"/>
        <v>60.289855072463766</v>
      </c>
      <c r="AB85" s="17">
        <f t="shared" si="64"/>
        <v>86.858316221765904</v>
      </c>
      <c r="AC85" s="17">
        <f t="shared" si="65"/>
        <v>86.858316221765904</v>
      </c>
      <c r="AD85" s="17">
        <f t="shared" si="66"/>
        <v>88.764044943820224</v>
      </c>
      <c r="AE85" s="17">
        <f t="shared" si="67"/>
        <v>51.676528599605518</v>
      </c>
      <c r="AF85" s="17">
        <f t="shared" si="68"/>
        <v>59.80952380952381</v>
      </c>
      <c r="AG85" s="17">
        <f t="shared" si="69"/>
        <v>79.644268774703548</v>
      </c>
      <c r="AH85" s="16">
        <v>30.2</v>
      </c>
      <c r="AI85" s="17">
        <v>27.4</v>
      </c>
      <c r="AJ85" s="17">
        <v>36.4</v>
      </c>
      <c r="AK85" s="17">
        <v>36.4</v>
      </c>
      <c r="AL85" s="17">
        <v>35.5</v>
      </c>
      <c r="AM85" s="17">
        <v>30.7</v>
      </c>
      <c r="AN85" s="17">
        <v>30.7</v>
      </c>
      <c r="AO85" s="17">
        <v>20.8</v>
      </c>
      <c r="AP85" s="17">
        <v>42.3</v>
      </c>
      <c r="AQ85" s="17">
        <v>42.3</v>
      </c>
      <c r="AR85" s="17">
        <v>39.5</v>
      </c>
      <c r="AS85" s="17">
        <v>26.2</v>
      </c>
      <c r="AT85" s="17">
        <v>31.4</v>
      </c>
      <c r="AU85" s="17">
        <v>40.299999999999997</v>
      </c>
      <c r="AV85" s="14">
        <v>7.11</v>
      </c>
      <c r="AW85" s="15">
        <v>7.18</v>
      </c>
      <c r="AX85" s="15">
        <v>7.53</v>
      </c>
      <c r="AY85" s="15">
        <v>7.53</v>
      </c>
      <c r="AZ85" s="15">
        <v>7.82</v>
      </c>
      <c r="BA85" s="15">
        <v>7.4</v>
      </c>
      <c r="BB85" s="15">
        <v>7.4</v>
      </c>
      <c r="BC85" s="15">
        <v>7.79</v>
      </c>
      <c r="BD85" s="15">
        <v>8.2200000000000006</v>
      </c>
      <c r="BE85" s="15">
        <v>8.2200000000000006</v>
      </c>
      <c r="BF85" s="15">
        <v>8.25</v>
      </c>
      <c r="BG85" s="15">
        <v>7.06</v>
      </c>
      <c r="BH85" s="15">
        <v>7.23</v>
      </c>
      <c r="BI85" s="15">
        <v>7.76</v>
      </c>
      <c r="BK85" s="233" t="str">
        <f>IF(VLOOKUP($A85,'I-Ligands'!$A:$G,3,FALSE)="","",VLOOKUP($A85,'I-Ligands'!$A:$G,3,FALSE))</f>
        <v>Orexin-A</v>
      </c>
      <c r="BL85" s="234" t="str">
        <f>IF(VLOOKUP($A85,'I-Ligands'!$A:$G,4,FALSE)="","",VLOOKUP($A85,'I-Ligands'!$A:$G,4,FALSE))</f>
        <v>Pyr-PLPDCCRQKTCSCRLYELLHGAGNHAAGILTL-NH2</v>
      </c>
      <c r="BM85" s="110">
        <v>3.32</v>
      </c>
      <c r="BN85" s="111">
        <v>5</v>
      </c>
      <c r="BO85" s="111">
        <v>4.12</v>
      </c>
      <c r="BP85" s="111">
        <v>4.12</v>
      </c>
      <c r="BQ85" s="111">
        <v>3.42</v>
      </c>
      <c r="BR85" s="111">
        <v>3.55</v>
      </c>
      <c r="BS85" s="111">
        <v>3.55</v>
      </c>
      <c r="BT85" s="111">
        <v>3.83</v>
      </c>
      <c r="BU85" s="111">
        <v>2.82</v>
      </c>
      <c r="BV85" s="111">
        <v>2.82</v>
      </c>
      <c r="BW85" s="111">
        <v>2.46</v>
      </c>
      <c r="BX85" s="111">
        <v>2.93</v>
      </c>
      <c r="BY85" s="111">
        <v>1.66</v>
      </c>
      <c r="BZ85" s="111">
        <v>4.63</v>
      </c>
      <c r="CA85" s="110">
        <f t="shared" si="70"/>
        <v>9.0963855421686741</v>
      </c>
      <c r="CB85" s="111">
        <f t="shared" si="71"/>
        <v>5.4799999999999995</v>
      </c>
      <c r="CC85" s="111">
        <f t="shared" si="72"/>
        <v>8.8349514563106784</v>
      </c>
      <c r="CD85" s="111">
        <f t="shared" si="73"/>
        <v>8.8349514563106784</v>
      </c>
      <c r="CE85" s="111">
        <f t="shared" si="74"/>
        <v>10.380116959064328</v>
      </c>
      <c r="CF85" s="111">
        <f t="shared" si="75"/>
        <v>8.647887323943662</v>
      </c>
      <c r="CG85" s="111">
        <f t="shared" si="76"/>
        <v>8.647887323943662</v>
      </c>
      <c r="CH85" s="111">
        <f t="shared" si="77"/>
        <v>5.4308093994778073</v>
      </c>
      <c r="CI85" s="111">
        <f t="shared" si="78"/>
        <v>15</v>
      </c>
      <c r="CJ85" s="111">
        <f t="shared" si="79"/>
        <v>15</v>
      </c>
      <c r="CK85" s="111">
        <f t="shared" si="80"/>
        <v>16.056910569105693</v>
      </c>
      <c r="CL85" s="111">
        <f t="shared" si="81"/>
        <v>8.9419795221842993</v>
      </c>
      <c r="CM85" s="111">
        <f t="shared" si="82"/>
        <v>18.91566265060241</v>
      </c>
      <c r="CN85" s="111">
        <f t="shared" si="83"/>
        <v>8.7041036717062639</v>
      </c>
      <c r="CO85" s="18" t="e">
        <f>VLOOKUP(A85,Bouvier!A:B,4,FALSE)</f>
        <v>#REF!</v>
      </c>
      <c r="CP85" s="18" t="str">
        <f>VLOOKUP(A85,Martemyanov!A:BN,4,FALSE)</f>
        <v>Phys</v>
      </c>
    </row>
    <row r="86" spans="1:94" x14ac:dyDescent="0.2">
      <c r="A86" s="12" t="s">
        <v>198</v>
      </c>
      <c r="B86" s="13" t="s">
        <v>2544</v>
      </c>
      <c r="C86" s="9" t="str">
        <f>IF(VLOOKUP($A86,'I-Ligands'!$A:$G,5,FALSE)="","",VLOOKUP($A86,'I-Ligands'!$A:$G,5,FALSE))</f>
        <v>Guide to Pharmacology</v>
      </c>
      <c r="D86" s="9">
        <f>IF(VLOOKUP($A86,'I-Ligands'!$A:$G,6,FALSE)="","",VLOOKUP($A86,'I-Ligands'!$A:$G,6,FALSE))</f>
        <v>4448</v>
      </c>
      <c r="E86" s="9" t="str">
        <f>IF(VLOOKUP($A86,'I-Ligands'!$A:$G,7,FALSE)="","",VLOOKUP($A86,'I-Ligands'!$A:$G,7,FALSE))</f>
        <v>Phys</v>
      </c>
      <c r="F86" s="7">
        <f t="array" ref="F86">_xlfn.IFS(AH86=0,0,AH86&gt;0,(LOG(0.01*T86/10^-AH86)))</f>
        <v>34.099695220344593</v>
      </c>
      <c r="G86" s="8">
        <f t="array" ref="G86">_xlfn.IFS(AI86=0,0,AI86&gt;0,(LOG(0.01*U86/10^-AI86)))</f>
        <v>32.382435324401555</v>
      </c>
      <c r="H86" s="8">
        <f t="array" ref="H86">_xlfn.IFS(AJ86=0,0,AJ86&gt;0,(LOG(0.01*V86/10^-AJ86)))</f>
        <v>0</v>
      </c>
      <c r="I86" s="8">
        <f t="array" ref="I86">_xlfn.IFS(AK86=0,0,AK86&gt;0,(LOG(0.01*W86/10^-AK86)))</f>
        <v>0</v>
      </c>
      <c r="J86" s="8">
        <f t="array" ref="J86">_xlfn.IFS(AL86=0,0,AL86&gt;0,(LOG(0.01*X86/10^-AL86)))</f>
        <v>0</v>
      </c>
      <c r="K86" s="8">
        <f t="array" ref="K86">_xlfn.IFS(AM86=0,0,AM86&gt;0,(LOG(0.01*Y86/10^-AM86)))</f>
        <v>0</v>
      </c>
      <c r="L86" s="8">
        <f t="array" ref="L86">_xlfn.IFS(AN86=0,0,AN86&gt;0,(LOG(0.01*Z86/10^-AN86)))</f>
        <v>0</v>
      </c>
      <c r="M86" s="8">
        <f t="array" ref="M86">_xlfn.IFS(AO86=0,0,AO86&gt;0,(LOG(0.01*AA86/10^-AO86)))</f>
        <v>0</v>
      </c>
      <c r="N86" s="8">
        <f t="array" ref="N86">_xlfn.IFS(AP86=0,0,AP86&gt;0,(LOG(0.01*AB86/10^-AP86)))</f>
        <v>14.179788373533542</v>
      </c>
      <c r="O86" s="8">
        <f t="array" ref="O86">_xlfn.IFS(AQ86=0,0,AQ86&gt;0,(LOG(0.01*AC86/10^-AQ86)))</f>
        <v>14.179788373533542</v>
      </c>
      <c r="P86" s="8">
        <f t="array" ref="P86">_xlfn.IFS(AR86=0,0,AR86&gt;0,(LOG(0.01*AD86/10^-AR86)))</f>
        <v>10.70471843250249</v>
      </c>
      <c r="Q86" s="8">
        <f t="array" ref="Q86">_xlfn.IFS(AS86=0,0,AS86&gt;0,(LOG(0.01*AE86/10^-AS86)))</f>
        <v>0</v>
      </c>
      <c r="R86" s="8">
        <f t="array" ref="R86">_xlfn.IFS(AT86=0,0,AT86&gt;0,(LOG(0.01*AF86/10^-AT86)))</f>
        <v>0</v>
      </c>
      <c r="S86" s="8">
        <f t="array" ref="S86">_xlfn.IFS(AU86=0,0,AU86&gt;0,(LOG(0.01*AG86/10^-AU86)))</f>
        <v>0</v>
      </c>
      <c r="T86" s="16">
        <f t="shared" si="56"/>
        <v>63.05147058823529</v>
      </c>
      <c r="U86" s="17">
        <f t="shared" si="57"/>
        <v>60.594795539033463</v>
      </c>
      <c r="V86" s="17">
        <f t="shared" si="58"/>
        <v>0</v>
      </c>
      <c r="W86" s="17">
        <f t="shared" si="59"/>
        <v>0</v>
      </c>
      <c r="X86" s="17">
        <f t="shared" si="60"/>
        <v>0</v>
      </c>
      <c r="Y86" s="17">
        <f t="shared" si="61"/>
        <v>0</v>
      </c>
      <c r="Z86" s="17">
        <f t="shared" si="62"/>
        <v>0</v>
      </c>
      <c r="AA86" s="17">
        <f t="shared" si="63"/>
        <v>0</v>
      </c>
      <c r="AB86" s="17">
        <f t="shared" si="64"/>
        <v>30.184804928131417</v>
      </c>
      <c r="AC86" s="17">
        <f t="shared" si="65"/>
        <v>30.184804928131417</v>
      </c>
      <c r="AD86" s="17">
        <f t="shared" si="66"/>
        <v>25.393258426966291</v>
      </c>
      <c r="AE86" s="17">
        <f t="shared" si="67"/>
        <v>0</v>
      </c>
      <c r="AF86" s="17">
        <f t="shared" si="68"/>
        <v>0</v>
      </c>
      <c r="AG86" s="17">
        <f t="shared" si="69"/>
        <v>0</v>
      </c>
      <c r="AH86" s="16">
        <v>34.299999999999997</v>
      </c>
      <c r="AI86" s="17">
        <v>32.6</v>
      </c>
      <c r="AP86" s="17">
        <v>14.7</v>
      </c>
      <c r="AQ86" s="17">
        <v>14.7</v>
      </c>
      <c r="AR86" s="17">
        <v>11.3</v>
      </c>
      <c r="AV86" s="14">
        <v>8.43</v>
      </c>
      <c r="AW86" s="15">
        <v>8.25</v>
      </c>
      <c r="BD86" s="15">
        <v>7.9</v>
      </c>
      <c r="BE86" s="15">
        <v>7.9</v>
      </c>
      <c r="BF86" s="15">
        <v>7.92</v>
      </c>
      <c r="BK86" s="233" t="str">
        <f>IF(VLOOKUP($A86,'I-Ligands'!$A:$G,3,FALSE)="","",VLOOKUP($A86,'I-Ligands'!$A:$G,3,FALSE))</f>
        <v>Parathyroid Hormone</v>
      </c>
      <c r="BL86" s="234" t="str">
        <f>IF(VLOOKUP($A86,'I-Ligands'!$A:$G,4,FALSE)="","",VLOOKUP($A86,'I-Ligands'!$A:$G,4,FALSE))</f>
        <v>SVSEIQLMHNLGKHLNSMERVEWLRKKLQDVHNF</v>
      </c>
      <c r="BM86" s="110">
        <v>3.8</v>
      </c>
      <c r="BN86" s="111">
        <v>2.68</v>
      </c>
      <c r="BO86" s="111">
        <v>2.75</v>
      </c>
      <c r="BP86" s="111">
        <v>2.75</v>
      </c>
      <c r="BQ86" s="111">
        <v>2.88</v>
      </c>
      <c r="BR86" s="111">
        <v>2.63</v>
      </c>
      <c r="BS86" s="111">
        <v>2.63</v>
      </c>
      <c r="BT86" s="111">
        <v>1.86</v>
      </c>
      <c r="BU86" s="111">
        <v>5.72</v>
      </c>
      <c r="BV86" s="111">
        <v>5.72</v>
      </c>
      <c r="BW86" s="111">
        <v>6.9</v>
      </c>
      <c r="BX86" s="111">
        <v>3.88</v>
      </c>
      <c r="BY86" s="111">
        <v>2.4300000000000002</v>
      </c>
      <c r="BZ86" s="111">
        <v>3.96</v>
      </c>
      <c r="CA86" s="110">
        <f t="shared" si="70"/>
        <v>9.0263157894736832</v>
      </c>
      <c r="CB86" s="111">
        <f t="shared" si="71"/>
        <v>12.164179104477611</v>
      </c>
      <c r="CC86" s="111">
        <f t="shared" si="72"/>
        <v>0</v>
      </c>
      <c r="CD86" s="111">
        <f t="shared" si="73"/>
        <v>0</v>
      </c>
      <c r="CE86" s="111">
        <f t="shared" si="74"/>
        <v>0</v>
      </c>
      <c r="CF86" s="111">
        <f t="shared" si="75"/>
        <v>0</v>
      </c>
      <c r="CG86" s="111">
        <f t="shared" si="76"/>
        <v>0</v>
      </c>
      <c r="CH86" s="111">
        <f t="shared" si="77"/>
        <v>0</v>
      </c>
      <c r="CI86" s="111">
        <f t="shared" si="78"/>
        <v>2.56993006993007</v>
      </c>
      <c r="CJ86" s="111">
        <f t="shared" si="79"/>
        <v>2.56993006993007</v>
      </c>
      <c r="CK86" s="111">
        <f t="shared" si="80"/>
        <v>1.6376811594202898</v>
      </c>
      <c r="CL86" s="111">
        <f t="shared" si="81"/>
        <v>0</v>
      </c>
      <c r="CM86" s="111">
        <f t="shared" si="82"/>
        <v>0</v>
      </c>
      <c r="CN86" s="111">
        <f t="shared" si="83"/>
        <v>0</v>
      </c>
      <c r="CO86" s="18" t="e">
        <f>VLOOKUP(A86,Bouvier!A:B,4,FALSE)</f>
        <v>#REF!</v>
      </c>
      <c r="CP86" s="18" t="str">
        <f>VLOOKUP(A86,Martemyanov!A:BN,4,FALSE)</f>
        <v>Phys</v>
      </c>
    </row>
    <row r="87" spans="1:94" x14ac:dyDescent="0.2">
      <c r="A87" s="12" t="s">
        <v>118</v>
      </c>
      <c r="B87" s="13" t="s">
        <v>2557</v>
      </c>
      <c r="C87" s="9" t="str">
        <f>IF(VLOOKUP($A87,'I-Ligands'!$A:$G,5,FALSE)="","",VLOOKUP($A87,'I-Ligands'!$A:$G,5,FALSE))</f>
        <v>Guide to Pharmacology</v>
      </c>
      <c r="D87" s="9">
        <f>IF(VLOOKUP($A87,'I-Ligands'!$A:$G,6,FALSE)="","",VLOOKUP($A87,'I-Ligands'!$A:$G,6,FALSE))</f>
        <v>1062</v>
      </c>
      <c r="E87" s="9" t="str">
        <f>IF(VLOOKUP($A87,'I-Ligands'!$A:$G,7,FALSE)="","",VLOOKUP($A87,'I-Ligands'!$A:$G,7,FALSE))</f>
        <v>Phys</v>
      </c>
      <c r="F87" s="7">
        <f t="array" ref="F87">_xlfn.IFS(AH87=0,0,AH87&gt;0,(LOG(0.01*T87/10^-AH87)))</f>
        <v>15.981885044515728</v>
      </c>
      <c r="G87" s="8">
        <f t="array" ref="G87">_xlfn.IFS(AI87=0,0,AI87&gt;0,(LOG(0.01*U87/10^-AI87)))</f>
        <v>16.089325812373669</v>
      </c>
      <c r="H87" s="8">
        <f t="array" ref="H87">_xlfn.IFS(AJ87=0,0,AJ87&gt;0,(LOG(0.01*V87/10^-AJ87)))</f>
        <v>0</v>
      </c>
      <c r="I87" s="8">
        <f t="array" ref="I87">_xlfn.IFS(AK87=0,0,AK87&gt;0,(LOG(0.01*W87/10^-AK87)))</f>
        <v>0</v>
      </c>
      <c r="J87" s="8">
        <f t="array" ref="J87">_xlfn.IFS(AL87=0,0,AL87&gt;0,(LOG(0.01*X87/10^-AL87)))</f>
        <v>0</v>
      </c>
      <c r="K87" s="8">
        <f t="array" ref="K87">_xlfn.IFS(AM87=0,0,AM87&gt;0,(LOG(0.01*Y87/10^-AM87)))</f>
        <v>13.565271981903868</v>
      </c>
      <c r="L87" s="8">
        <f t="array" ref="L87">_xlfn.IFS(AN87=0,0,AN87&gt;0,(LOG(0.01*Z87/10^-AN87)))</f>
        <v>13.565271981903868</v>
      </c>
      <c r="M87" s="8">
        <f t="array" ref="M87">_xlfn.IFS(AO87=0,0,AO87&gt;0,(LOG(0.01*AA87/10^-AO87)))</f>
        <v>9.4621809049267256</v>
      </c>
      <c r="N87" s="8">
        <f t="array" ref="N87">_xlfn.IFS(AP87=0,0,AP87&gt;0,(LOG(0.01*AB87/10^-AP87)))</f>
        <v>7.2155610257773093</v>
      </c>
      <c r="O87" s="8">
        <f t="array" ref="O87">_xlfn.IFS(AQ87=0,0,AQ87&gt;0,(LOG(0.01*AC87/10^-AQ87)))</f>
        <v>7.2155610257773093</v>
      </c>
      <c r="P87" s="8">
        <f t="array" ref="P87">_xlfn.IFS(AR87=0,0,AR87&gt;0,(LOG(0.01*AD87/10^-AR87)))</f>
        <v>0</v>
      </c>
      <c r="Q87" s="8">
        <f t="array" ref="Q87">_xlfn.IFS(AS87=0,0,AS87&gt;0,(LOG(0.01*AE87/10^-AS87)))</f>
        <v>14.162309375414841</v>
      </c>
      <c r="R87" s="8">
        <f t="array" ref="R87">_xlfn.IFS(AT87=0,0,AT87&gt;0,(LOG(0.01*AF87/10^-AT87)))</f>
        <v>4.5202033860882871</v>
      </c>
      <c r="S87" s="8">
        <f t="array" ref="S87">_xlfn.IFS(AU87=0,0,AU87&gt;0,(LOG(0.01*AG87/10^-AU87)))</f>
        <v>5.5020294571440891</v>
      </c>
      <c r="T87" s="16">
        <f t="shared" si="56"/>
        <v>30.330882352941178</v>
      </c>
      <c r="U87" s="17">
        <f t="shared" si="57"/>
        <v>30.8550185873606</v>
      </c>
      <c r="V87" s="17">
        <f t="shared" si="58"/>
        <v>0</v>
      </c>
      <c r="W87" s="17">
        <f t="shared" si="59"/>
        <v>0</v>
      </c>
      <c r="X87" s="17">
        <f t="shared" si="60"/>
        <v>0</v>
      </c>
      <c r="Y87" s="17">
        <f t="shared" si="61"/>
        <v>29.192546583850934</v>
      </c>
      <c r="Z87" s="17">
        <f t="shared" si="62"/>
        <v>29.192546583850934</v>
      </c>
      <c r="AA87" s="17">
        <f t="shared" si="63"/>
        <v>28.985507246376812</v>
      </c>
      <c r="AB87" s="17">
        <f t="shared" si="64"/>
        <v>16.427104722792606</v>
      </c>
      <c r="AC87" s="17">
        <f t="shared" si="65"/>
        <v>16.427104722792606</v>
      </c>
      <c r="AD87" s="17">
        <f t="shared" si="66"/>
        <v>0</v>
      </c>
      <c r="AE87" s="17">
        <f t="shared" si="67"/>
        <v>28.994082840236686</v>
      </c>
      <c r="AF87" s="17">
        <f t="shared" si="68"/>
        <v>10.476190476190476</v>
      </c>
      <c r="AG87" s="17">
        <f t="shared" si="69"/>
        <v>12.648221343873518</v>
      </c>
      <c r="AH87" s="16">
        <v>16.5</v>
      </c>
      <c r="AI87" s="17">
        <v>16.600000000000001</v>
      </c>
      <c r="AM87" s="17">
        <v>14.1</v>
      </c>
      <c r="AN87" s="17">
        <v>14.1</v>
      </c>
      <c r="AO87" s="17">
        <v>10</v>
      </c>
      <c r="AP87" s="17">
        <v>8</v>
      </c>
      <c r="AQ87" s="17">
        <v>8</v>
      </c>
      <c r="AS87" s="17">
        <v>14.7</v>
      </c>
      <c r="AT87" s="17">
        <v>5.5</v>
      </c>
      <c r="AU87" s="17">
        <v>6.4</v>
      </c>
      <c r="AV87" s="14">
        <v>4.2</v>
      </c>
      <c r="AW87" s="15">
        <v>4.1399999999999997</v>
      </c>
      <c r="BA87" s="15">
        <v>4.22</v>
      </c>
      <c r="BB87" s="15">
        <v>4.22</v>
      </c>
      <c r="BC87" s="15">
        <v>3.37</v>
      </c>
      <c r="BD87" s="15">
        <v>4.97</v>
      </c>
      <c r="BE87" s="15">
        <v>4.97</v>
      </c>
      <c r="BG87" s="15">
        <v>4.6500000000000004</v>
      </c>
      <c r="BH87" s="15">
        <v>4.92</v>
      </c>
      <c r="BI87" s="15">
        <v>5.1100000000000003</v>
      </c>
      <c r="BK87" s="233" t="str">
        <f>IF(VLOOKUP($A87,'I-Ligands'!$A:$G,3,FALSE)="","",VLOOKUP($A87,'I-Ligands'!$A:$G,3,FALSE))</f>
        <v>Propionic acid</v>
      </c>
      <c r="BL87" s="234" t="str">
        <f>IF(VLOOKUP($A87,'I-Ligands'!$A:$G,4,FALSE)="","",VLOOKUP($A87,'I-Ligands'!$A:$G,4,FALSE))</f>
        <v>Propionic Acid</v>
      </c>
      <c r="BM87" s="110">
        <v>2.2599999999999998</v>
      </c>
      <c r="BN87" s="111">
        <v>2.6</v>
      </c>
      <c r="BO87" s="111">
        <v>2.94</v>
      </c>
      <c r="BP87" s="111">
        <v>2.94</v>
      </c>
      <c r="BQ87" s="111">
        <v>3.43</v>
      </c>
      <c r="BR87" s="111">
        <v>3.63</v>
      </c>
      <c r="BS87" s="111">
        <v>3.63</v>
      </c>
      <c r="BT87" s="111">
        <v>4.08</v>
      </c>
      <c r="BU87" s="111">
        <v>4.04</v>
      </c>
      <c r="BV87" s="111">
        <v>4.04</v>
      </c>
      <c r="BW87" s="111">
        <v>3.13</v>
      </c>
      <c r="BX87" s="111">
        <v>4.03</v>
      </c>
      <c r="BY87" s="111">
        <v>4.3600000000000003</v>
      </c>
      <c r="BZ87" s="111">
        <v>4.33</v>
      </c>
      <c r="CA87" s="110">
        <f t="shared" si="70"/>
        <v>7.3008849557522133</v>
      </c>
      <c r="CB87" s="111">
        <f t="shared" si="71"/>
        <v>6.384615384615385</v>
      </c>
      <c r="CC87" s="111">
        <f t="shared" si="72"/>
        <v>0</v>
      </c>
      <c r="CD87" s="111">
        <f t="shared" si="73"/>
        <v>0</v>
      </c>
      <c r="CE87" s="111">
        <f t="shared" si="74"/>
        <v>0</v>
      </c>
      <c r="CF87" s="111">
        <f t="shared" si="75"/>
        <v>3.884297520661157</v>
      </c>
      <c r="CG87" s="111">
        <f t="shared" si="76"/>
        <v>3.884297520661157</v>
      </c>
      <c r="CH87" s="111">
        <f t="shared" si="77"/>
        <v>2.4509803921568629</v>
      </c>
      <c r="CI87" s="111">
        <f t="shared" si="78"/>
        <v>1.9801980198019802</v>
      </c>
      <c r="CJ87" s="111">
        <f t="shared" si="79"/>
        <v>1.9801980198019802</v>
      </c>
      <c r="CK87" s="111">
        <f t="shared" si="80"/>
        <v>0</v>
      </c>
      <c r="CL87" s="111">
        <f t="shared" si="81"/>
        <v>3.647642679900744</v>
      </c>
      <c r="CM87" s="111">
        <f t="shared" si="82"/>
        <v>1.2614678899082568</v>
      </c>
      <c r="CN87" s="111">
        <f t="shared" si="83"/>
        <v>1.4780600461893765</v>
      </c>
      <c r="CO87" s="18" t="e">
        <f>VLOOKUP(A87,Bouvier!A:B,4,FALSE)</f>
        <v>#REF!</v>
      </c>
      <c r="CP87" s="18" t="e">
        <f>VLOOKUP(A87,Martemyanov!A:BN,4,FALSE)</f>
        <v>#N/A</v>
      </c>
    </row>
    <row r="88" spans="1:94" ht="18" x14ac:dyDescent="0.25">
      <c r="A88" s="12" t="s">
        <v>146</v>
      </c>
      <c r="B88" s="13" t="s">
        <v>2632</v>
      </c>
      <c r="C88" s="9" t="str">
        <f>IF(VLOOKUP($A88,'I-Ligands'!$A:$G,5,FALSE)="","",VLOOKUP($A88,'I-Ligands'!$A:$G,5,FALSE))</f>
        <v>Guide to Pharmacology</v>
      </c>
      <c r="D88" s="9">
        <f>IF(VLOOKUP($A88,'I-Ligands'!$A:$G,6,FALSE)="","",VLOOKUP($A88,'I-Ligands'!$A:$G,6,FALSE))</f>
        <v>2487</v>
      </c>
      <c r="E88" s="9" t="str">
        <f>IF(VLOOKUP($A88,'I-Ligands'!$A:$G,7,FALSE)="","",VLOOKUP($A88,'I-Ligands'!$A:$G,7,FALSE))</f>
        <v>Phys</v>
      </c>
      <c r="F88" s="7">
        <f t="array" ref="F88">_xlfn.IFS(AH88=0,0,AH88&gt;0,(LOG(0.01*T88/10^-AH88)))</f>
        <v>6.2156594490208956</v>
      </c>
      <c r="G88" s="8">
        <f t="array" ref="G88">_xlfn.IFS(AI88=0,0,AI88&gt;0,(LOG(0.01*U88/10^-AI88)))</f>
        <v>6.2204760730526862</v>
      </c>
      <c r="H88" s="8">
        <f t="array" ref="H88">_xlfn.IFS(AJ88=0,0,AJ88&gt;0,(LOG(0.01*V88/10^-AJ88)))</f>
        <v>21.628932137728263</v>
      </c>
      <c r="I88" s="8">
        <f t="array" ref="I88">_xlfn.IFS(AK88=0,0,AK88&gt;0,(LOG(0.01*W88/10^-AK88)))</f>
        <v>21.628932137728263</v>
      </c>
      <c r="J88" s="8">
        <f t="array" ref="J88">_xlfn.IFS(AL88=0,0,AL88&gt;0,(LOG(0.01*X88/10^-AL88)))</f>
        <v>26.845440329659777</v>
      </c>
      <c r="K88" s="8">
        <f t="array" ref="K88">_xlfn.IFS(AM88=0,0,AM88&gt;0,(LOG(0.01*Y88/10^-AM88)))</f>
        <v>8.2702953786878126</v>
      </c>
      <c r="L88" s="8">
        <f t="array" ref="L88">_xlfn.IFS(AN88=0,0,AN88&gt;0,(LOG(0.01*Z88/10^-AN88)))</f>
        <v>8.2702953786878126</v>
      </c>
      <c r="M88" s="8">
        <f t="array" ref="M88">_xlfn.IFS(AO88=0,0,AO88&gt;0,(LOG(0.01*AA88/10^-AO88)))</f>
        <v>5.2403321553103694</v>
      </c>
      <c r="N88" s="8">
        <f t="array" ref="N88">_xlfn.IFS(AP88=0,0,AP88&gt;0,(LOG(0.01*AB88/10^-AP88)))</f>
        <v>6.1575690787996225</v>
      </c>
      <c r="O88" s="8">
        <f t="array" ref="O88">_xlfn.IFS(AQ88=0,0,AQ88&gt;0,(LOG(0.01*AC88/10^-AQ88)))</f>
        <v>6.1575690787996225</v>
      </c>
      <c r="P88" s="8">
        <f t="array" ref="P88">_xlfn.IFS(AR88=0,0,AR88&gt;0,(LOG(0.01*AD88/10^-AR88)))</f>
        <v>19.856991358465695</v>
      </c>
      <c r="Q88" s="8">
        <f t="array" ref="Q88">_xlfn.IFS(AS88=0,0,AS88&gt;0,(LOG(0.01*AE88/10^-AS88)))</f>
        <v>4.750866896339156</v>
      </c>
      <c r="R88" s="8">
        <f t="array" ref="R88">_xlfn.IFS(AT88=0,0,AT88&gt;0,(LOG(0.01*AF88/10^-AT88)))</f>
        <v>7.1829306835859867</v>
      </c>
      <c r="S88" s="8">
        <f t="array" ref="S88">_xlfn.IFS(AU88=0,0,AU88&gt;0,(LOG(0.01*AG88/10^-AU88)))</f>
        <v>4.9667014948023462</v>
      </c>
      <c r="T88" s="16">
        <f t="shared" si="56"/>
        <v>13.051470588235295</v>
      </c>
      <c r="U88" s="17">
        <f t="shared" si="57"/>
        <v>13.197026022304833</v>
      </c>
      <c r="V88" s="17">
        <f t="shared" si="58"/>
        <v>42.553191489361701</v>
      </c>
      <c r="W88" s="17">
        <f t="shared" si="59"/>
        <v>42.553191489361701</v>
      </c>
      <c r="X88" s="17">
        <f t="shared" si="60"/>
        <v>55.646817248459953</v>
      </c>
      <c r="Y88" s="17">
        <f t="shared" si="61"/>
        <v>18.633540372670808</v>
      </c>
      <c r="Z88" s="17">
        <f t="shared" si="62"/>
        <v>18.633540372670808</v>
      </c>
      <c r="AA88" s="17">
        <f t="shared" si="63"/>
        <v>17.391304347826086</v>
      </c>
      <c r="AB88" s="17">
        <f t="shared" si="64"/>
        <v>14.37371663244353</v>
      </c>
      <c r="AC88" s="17">
        <f t="shared" si="65"/>
        <v>14.37371663244353</v>
      </c>
      <c r="AD88" s="17">
        <f t="shared" si="66"/>
        <v>45.393258426966291</v>
      </c>
      <c r="AE88" s="17">
        <f t="shared" si="67"/>
        <v>11.242603550295858</v>
      </c>
      <c r="AF88" s="17">
        <f t="shared" si="68"/>
        <v>15.238095238095237</v>
      </c>
      <c r="AG88" s="17">
        <f t="shared" si="69"/>
        <v>11.660079051383399</v>
      </c>
      <c r="AH88" s="16">
        <v>7.1</v>
      </c>
      <c r="AI88" s="17">
        <v>7.1</v>
      </c>
      <c r="AJ88" s="17">
        <v>22</v>
      </c>
      <c r="AK88" s="17">
        <v>22</v>
      </c>
      <c r="AL88" s="17">
        <v>27.1</v>
      </c>
      <c r="AM88" s="17">
        <v>9</v>
      </c>
      <c r="AN88" s="17">
        <v>9</v>
      </c>
      <c r="AO88" s="17">
        <v>6</v>
      </c>
      <c r="AP88" s="17">
        <v>7</v>
      </c>
      <c r="AQ88" s="17">
        <v>7</v>
      </c>
      <c r="AR88" s="17">
        <v>20.2</v>
      </c>
      <c r="AS88" s="17">
        <v>5.7</v>
      </c>
      <c r="AT88" s="17">
        <v>8</v>
      </c>
      <c r="AU88" s="17">
        <v>5.9</v>
      </c>
      <c r="AV88" s="14">
        <v>8.5500000000000007</v>
      </c>
      <c r="AW88" s="15">
        <v>8.4700000000000006</v>
      </c>
      <c r="AX88" s="15">
        <v>8.67</v>
      </c>
      <c r="AY88" s="15">
        <v>8.67</v>
      </c>
      <c r="AZ88" s="15">
        <v>9.01</v>
      </c>
      <c r="BA88" s="15">
        <v>8.58</v>
      </c>
      <c r="BB88" s="15">
        <v>8.58</v>
      </c>
      <c r="BC88" s="15">
        <v>8.4499999999999993</v>
      </c>
      <c r="BD88" s="15">
        <v>8.4499999999999993</v>
      </c>
      <c r="BE88" s="15">
        <v>8.4499999999999993</v>
      </c>
      <c r="BF88" s="15">
        <v>8.41</v>
      </c>
      <c r="BG88" s="15">
        <v>8.48</v>
      </c>
      <c r="BH88" s="15">
        <v>8.59</v>
      </c>
      <c r="BI88" s="15">
        <v>8.57</v>
      </c>
      <c r="BK88" s="233" t="str">
        <f>IF(VLOOKUP($A88,'I-Ligands'!$A:$G,3,FALSE)="","",VLOOKUP($A88,'I-Ligands'!$A:$G,3,FALSE))</f>
        <v>Leukotriene B4</v>
      </c>
      <c r="BL88" s="234" t="str">
        <f>IF(VLOOKUP($A88,'I-Ligands'!$A:$G,4,FALSE)="","",VLOOKUP($A88,'I-Ligands'!$A:$G,4,FALSE))</f>
        <v>Leukotriene B4</v>
      </c>
      <c r="BM88" s="110">
        <v>0.93</v>
      </c>
      <c r="BN88" s="111">
        <v>1.1399999999999999</v>
      </c>
      <c r="BO88" s="111">
        <v>2.0299999999999998</v>
      </c>
      <c r="BP88" s="111">
        <v>2.0299999999999998</v>
      </c>
      <c r="BQ88" s="111">
        <v>2.17</v>
      </c>
      <c r="BR88" s="111">
        <v>3.07</v>
      </c>
      <c r="BS88" s="111">
        <v>3.07</v>
      </c>
      <c r="BT88" s="111">
        <v>3.58</v>
      </c>
      <c r="BU88" s="111">
        <v>3.32</v>
      </c>
      <c r="BV88" s="111">
        <v>3.32</v>
      </c>
      <c r="BW88" s="111">
        <v>2.99</v>
      </c>
      <c r="BX88" s="111">
        <v>1.24</v>
      </c>
      <c r="BY88" s="111">
        <v>0.8</v>
      </c>
      <c r="BZ88" s="111">
        <v>2.4300000000000002</v>
      </c>
      <c r="CA88" s="110">
        <f t="shared" si="70"/>
        <v>7.6344086021505371</v>
      </c>
      <c r="CB88" s="111">
        <f t="shared" si="71"/>
        <v>6.2280701754385968</v>
      </c>
      <c r="CC88" s="111">
        <f t="shared" si="72"/>
        <v>10.837438423645322</v>
      </c>
      <c r="CD88" s="111">
        <f t="shared" si="73"/>
        <v>10.837438423645322</v>
      </c>
      <c r="CE88" s="111">
        <f t="shared" si="74"/>
        <v>12.488479262672811</v>
      </c>
      <c r="CF88" s="111">
        <f t="shared" si="75"/>
        <v>2.9315960912052117</v>
      </c>
      <c r="CG88" s="111">
        <f t="shared" si="76"/>
        <v>2.9315960912052117</v>
      </c>
      <c r="CH88" s="111">
        <f t="shared" si="77"/>
        <v>1.6759776536312849</v>
      </c>
      <c r="CI88" s="111">
        <f t="shared" si="78"/>
        <v>2.1084337349397591</v>
      </c>
      <c r="CJ88" s="111">
        <f t="shared" si="79"/>
        <v>2.1084337349397591</v>
      </c>
      <c r="CK88" s="111">
        <f t="shared" si="80"/>
        <v>6.7558528428093636</v>
      </c>
      <c r="CL88" s="111">
        <f t="shared" si="81"/>
        <v>4.596774193548387</v>
      </c>
      <c r="CM88" s="111">
        <f t="shared" si="82"/>
        <v>10</v>
      </c>
      <c r="CN88" s="111">
        <f t="shared" si="83"/>
        <v>2.42798353909465</v>
      </c>
      <c r="CO88" s="18" t="e">
        <f>VLOOKUP(A88,Bouvier!A:B,4,FALSE)</f>
        <v>#REF!</v>
      </c>
      <c r="CP88" s="18" t="e">
        <f>VLOOKUP(A88,Martemyanov!A:BN,4,FALSE)</f>
        <v>#N/A</v>
      </c>
    </row>
    <row r="89" spans="1:94" ht="18" x14ac:dyDescent="0.25">
      <c r="A89" s="12" t="s">
        <v>147</v>
      </c>
      <c r="B89" s="13" t="s">
        <v>2633</v>
      </c>
      <c r="C89" s="9" t="str">
        <f>IF(VLOOKUP($A89,'I-Ligands'!$A:$G,5,FALSE)="","",VLOOKUP($A89,'I-Ligands'!$A:$G,5,FALSE))</f>
        <v>Guide to Pharmacology</v>
      </c>
      <c r="D89" s="9">
        <f>IF(VLOOKUP($A89,'I-Ligands'!$A:$G,6,FALSE)="","",VLOOKUP($A89,'I-Ligands'!$A:$G,6,FALSE))</f>
        <v>6161</v>
      </c>
      <c r="E89" s="9" t="str">
        <f>IF(VLOOKUP($A89,'I-Ligands'!$A:$G,7,FALSE)="","",VLOOKUP($A89,'I-Ligands'!$A:$G,7,FALSE))</f>
        <v>Surr</v>
      </c>
      <c r="F89" s="7">
        <f t="array" ref="F89">_xlfn.IFS(AH89=0,0,AH89&gt;0,(LOG(0.01*T89/10^-AH89)))</f>
        <v>0</v>
      </c>
      <c r="G89" s="8">
        <f t="array" ref="G89">_xlfn.IFS(AI89=0,0,AI89&gt;0,(LOG(0.01*U89/10^-AI89)))</f>
        <v>0</v>
      </c>
      <c r="H89" s="8">
        <f t="array" ref="H89">_xlfn.IFS(AJ89=0,0,AJ89&gt;0,(LOG(0.01*V89/10^-AJ89)))</f>
        <v>18.360667306169738</v>
      </c>
      <c r="I89" s="8">
        <f t="array" ref="I89">_xlfn.IFS(AK89=0,0,AK89&gt;0,(LOG(0.01*W89/10^-AK89)))</f>
        <v>18.360667306169738</v>
      </c>
      <c r="J89" s="8">
        <f t="array" ref="J89">_xlfn.IFS(AL89=0,0,AL89&gt;0,(LOG(0.01*X89/10^-AL89)))</f>
        <v>28.064257474309663</v>
      </c>
      <c r="K89" s="8">
        <f t="array" ref="K89">_xlfn.IFS(AM89=0,0,AM89&gt;0,(LOG(0.01*Y89/10^-AM89)))</f>
        <v>20.025683036674387</v>
      </c>
      <c r="L89" s="8">
        <f t="array" ref="L89">_xlfn.IFS(AN89=0,0,AN89&gt;0,(LOG(0.01*Z89/10^-AN89)))</f>
        <v>20.025683036674387</v>
      </c>
      <c r="M89" s="8">
        <f t="array" ref="M89">_xlfn.IFS(AO89=0,0,AO89&gt;0,(LOG(0.01*AA89/10^-AO89)))</f>
        <v>0</v>
      </c>
      <c r="N89" s="8">
        <f t="array" ref="N89">_xlfn.IFS(AP89=0,0,AP89&gt;0,(LOG(0.01*AB89/10^-AP89)))</f>
        <v>3.6845688967210837</v>
      </c>
      <c r="O89" s="8">
        <f t="array" ref="O89">_xlfn.IFS(AQ89=0,0,AQ89&gt;0,(LOG(0.01*AC89/10^-AQ89)))</f>
        <v>3.6845688967210837</v>
      </c>
      <c r="P89" s="8">
        <f t="array" ref="P89">_xlfn.IFS(AR89=0,0,AR89&gt;0,(LOG(0.01*AD89/10^-AR89)))</f>
        <v>10.70471843250249</v>
      </c>
      <c r="Q89" s="8">
        <f t="array" ref="Q89">_xlfn.IFS(AS89=0,0,AS89&gt;0,(LOG(0.01*AE89/10^-AS89)))</f>
        <v>0</v>
      </c>
      <c r="R89" s="8">
        <f t="array" ref="R89">_xlfn.IFS(AT89=0,0,AT89&gt;0,(LOG(0.01*AF89/10^-AT89)))</f>
        <v>6.9719352992845236</v>
      </c>
      <c r="S89" s="8">
        <f t="array" ref="S89">_xlfn.IFS(AU89=0,0,AU89&gt;0,(LOG(0.01*AG89/10^-AU89)))</f>
        <v>0</v>
      </c>
      <c r="T89" s="16">
        <f t="shared" si="56"/>
        <v>0</v>
      </c>
      <c r="U89" s="17">
        <f t="shared" si="57"/>
        <v>0</v>
      </c>
      <c r="V89" s="17">
        <f t="shared" si="58"/>
        <v>36.36363636363636</v>
      </c>
      <c r="W89" s="17">
        <f t="shared" si="59"/>
        <v>36.36363636363636</v>
      </c>
      <c r="X89" s="17">
        <f t="shared" si="60"/>
        <v>58.110882956878847</v>
      </c>
      <c r="Y89" s="17">
        <f t="shared" si="61"/>
        <v>42.236024844720497</v>
      </c>
      <c r="Z89" s="17">
        <f t="shared" si="62"/>
        <v>42.236024844720497</v>
      </c>
      <c r="AA89" s="17">
        <f t="shared" si="63"/>
        <v>0</v>
      </c>
      <c r="AB89" s="17">
        <f t="shared" si="64"/>
        <v>9.6509240246406574</v>
      </c>
      <c r="AC89" s="17">
        <f t="shared" si="65"/>
        <v>9.6509240246406574</v>
      </c>
      <c r="AD89" s="17">
        <f t="shared" si="66"/>
        <v>25.393258426966291</v>
      </c>
      <c r="AE89" s="17">
        <f t="shared" si="67"/>
        <v>0</v>
      </c>
      <c r="AF89" s="17">
        <f t="shared" si="68"/>
        <v>14.857142857142858</v>
      </c>
      <c r="AG89" s="17">
        <f t="shared" si="69"/>
        <v>0</v>
      </c>
      <c r="AJ89" s="17">
        <v>18.8</v>
      </c>
      <c r="AK89" s="17">
        <v>18.8</v>
      </c>
      <c r="AL89" s="17">
        <v>28.3</v>
      </c>
      <c r="AM89" s="17">
        <v>20.399999999999999</v>
      </c>
      <c r="AN89" s="17">
        <v>20.399999999999999</v>
      </c>
      <c r="AP89" s="17">
        <v>4.7</v>
      </c>
      <c r="AQ89" s="17">
        <v>4.7</v>
      </c>
      <c r="AR89" s="17">
        <v>11.3</v>
      </c>
      <c r="AT89" s="17">
        <v>7.8</v>
      </c>
      <c r="AX89" s="15">
        <v>7.44</v>
      </c>
      <c r="AY89" s="15">
        <v>7.44</v>
      </c>
      <c r="AZ89" s="15">
        <v>7.75</v>
      </c>
      <c r="BA89" s="15">
        <v>4.95</v>
      </c>
      <c r="BB89" s="15">
        <v>4.95</v>
      </c>
      <c r="BD89" s="15">
        <v>6.98</v>
      </c>
      <c r="BE89" s="15">
        <v>6.98</v>
      </c>
      <c r="BF89" s="15">
        <v>6.2</v>
      </c>
      <c r="BH89" s="15">
        <v>6.69</v>
      </c>
      <c r="BK89" s="233" t="str">
        <f>IF(VLOOKUP($A89,'I-Ligands'!$A:$G,3,FALSE)="","",VLOOKUP($A89,'I-Ligands'!$A:$G,3,FALSE))</f>
        <v>CAY10583</v>
      </c>
      <c r="BL89" s="234" t="str">
        <f>IF(VLOOKUP($A89,'I-Ligands'!$A:$G,4,FALSE)="","",VLOOKUP($A89,'I-Ligands'!$A:$G,4,FALSE))</f>
        <v>CAY10583</v>
      </c>
      <c r="BM89" s="110">
        <v>0.91</v>
      </c>
      <c r="BN89" s="111">
        <v>2.2599999999999998</v>
      </c>
      <c r="BO89" s="111">
        <v>2.2999999999999998</v>
      </c>
      <c r="BP89" s="111">
        <v>2.2999999999999998</v>
      </c>
      <c r="BQ89" s="111">
        <v>3.77</v>
      </c>
      <c r="BR89" s="111">
        <v>2.82</v>
      </c>
      <c r="BS89" s="111">
        <v>2.82</v>
      </c>
      <c r="BT89" s="111">
        <v>4.8</v>
      </c>
      <c r="BU89" s="111">
        <v>2.02</v>
      </c>
      <c r="BV89" s="111">
        <v>2.02</v>
      </c>
      <c r="BW89" s="111">
        <v>4.13</v>
      </c>
      <c r="BX89" s="111">
        <v>2.93</v>
      </c>
      <c r="BY89" s="111">
        <v>2.02</v>
      </c>
      <c r="BZ89" s="111">
        <v>3.1</v>
      </c>
      <c r="CA89" s="110">
        <f t="shared" si="70"/>
        <v>0</v>
      </c>
      <c r="CB89" s="111">
        <f t="shared" si="71"/>
        <v>0</v>
      </c>
      <c r="CC89" s="111">
        <f t="shared" si="72"/>
        <v>8.1739130434782616</v>
      </c>
      <c r="CD89" s="111">
        <f t="shared" si="73"/>
        <v>8.1739130434782616</v>
      </c>
      <c r="CE89" s="111">
        <f t="shared" si="74"/>
        <v>7.5066312997347477</v>
      </c>
      <c r="CF89" s="111">
        <f t="shared" si="75"/>
        <v>7.2340425531914896</v>
      </c>
      <c r="CG89" s="111">
        <f t="shared" si="76"/>
        <v>7.2340425531914896</v>
      </c>
      <c r="CH89" s="111">
        <f t="shared" si="77"/>
        <v>0</v>
      </c>
      <c r="CI89" s="111">
        <f t="shared" si="78"/>
        <v>2.3267326732673266</v>
      </c>
      <c r="CJ89" s="111">
        <f t="shared" si="79"/>
        <v>2.3267326732673266</v>
      </c>
      <c r="CK89" s="111">
        <f t="shared" si="80"/>
        <v>2.7360774818401938</v>
      </c>
      <c r="CL89" s="111">
        <f t="shared" si="81"/>
        <v>0</v>
      </c>
      <c r="CM89" s="111">
        <f t="shared" si="82"/>
        <v>3.8613861386138613</v>
      </c>
      <c r="CN89" s="111">
        <f t="shared" si="83"/>
        <v>0</v>
      </c>
      <c r="CO89" s="18" t="e">
        <f>VLOOKUP(A89,Bouvier!A:B,4,FALSE)</f>
        <v>#REF!</v>
      </c>
      <c r="CP89" s="18" t="e">
        <f>VLOOKUP(A89,Martemyanov!A:BN,4,FALSE)</f>
        <v>#N/A</v>
      </c>
    </row>
    <row r="90" spans="1:94" x14ac:dyDescent="0.2">
      <c r="A90" s="12" t="s">
        <v>125</v>
      </c>
      <c r="B90" s="13" t="s">
        <v>126</v>
      </c>
      <c r="C90" s="9" t="str">
        <f>IF(VLOOKUP($A90,'I-Ligands'!$A:$G,5,FALSE)="","",VLOOKUP($A90,'I-Ligands'!$A:$G,5,FALSE))</f>
        <v>Guide to Pharmacology</v>
      </c>
      <c r="D90" s="9">
        <f>IF(VLOOKUP($A90,'I-Ligands'!$A:$G,6,FALSE)="","",VLOOKUP($A90,'I-Ligands'!$A:$G,6,FALSE))</f>
        <v>5867</v>
      </c>
      <c r="E90" s="9" t="str">
        <f>IF(VLOOKUP($A90,'I-Ligands'!$A:$G,7,FALSE)="","",VLOOKUP($A90,'I-Ligands'!$A:$G,7,FALSE))</f>
        <v>Surr</v>
      </c>
      <c r="F90" s="7">
        <f t="array" ref="F90">_xlfn.IFS(AH90=0,0,AH90&gt;0,(LOG(0.01*T90/10^-AH90)))</f>
        <v>23.644612342013428</v>
      </c>
      <c r="G90" s="8">
        <f t="array" ref="G90">_xlfn.IFS(AI90=0,0,AI90&gt;0,(LOG(0.01*U90/10^-AI90)))</f>
        <v>17.729289112318689</v>
      </c>
      <c r="H90" s="8">
        <f t="array" ref="H90">_xlfn.IFS(AJ90=0,0,AJ90&gt;0,(LOG(0.01*V90/10^-AJ90)))</f>
        <v>8.868780689945627</v>
      </c>
      <c r="I90" s="8">
        <f t="array" ref="I90">_xlfn.IFS(AK90=0,0,AK90&gt;0,(LOG(0.01*W90/10^-AK90)))</f>
        <v>8.868780689945627</v>
      </c>
      <c r="J90" s="8">
        <f t="array" ref="J90">_xlfn.IFS(AL90=0,0,AL90&gt;0,(LOG(0.01*X90/10^-AL90)))</f>
        <v>10.041854816470575</v>
      </c>
      <c r="K90" s="8">
        <f t="array" ref="K90">_xlfn.IFS(AM90=0,0,AM90&gt;0,(LOG(0.01*Y90/10^-AM90)))</f>
        <v>22.066300887582649</v>
      </c>
      <c r="L90" s="8">
        <f t="array" ref="L90">_xlfn.IFS(AN90=0,0,AN90&gt;0,(LOG(0.01*Z90/10^-AN90)))</f>
        <v>22.066300887582649</v>
      </c>
      <c r="M90" s="8">
        <f t="array" ref="M90">_xlfn.IFS(AO90=0,0,AO90&gt;0,(LOG(0.01*AA90/10^-AO90)))</f>
        <v>18.229352633329739</v>
      </c>
      <c r="N90" s="8">
        <f t="array" ref="N90">_xlfn.IFS(AP90=0,0,AP90&gt;0,(LOG(0.01*AB90/10^-AP90)))</f>
        <v>4.4448647986083349</v>
      </c>
      <c r="O90" s="8">
        <f t="array" ref="O90">_xlfn.IFS(AQ90=0,0,AQ90&gt;0,(LOG(0.01*AC90/10^-AQ90)))</f>
        <v>4.4448647986083349</v>
      </c>
      <c r="P90" s="8">
        <f t="array" ref="P90">_xlfn.IFS(AR90=0,0,AR90&gt;0,(LOG(0.01*AD90/10^-AR90)))</f>
        <v>19.959136026932285</v>
      </c>
      <c r="Q90" s="8">
        <f t="array" ref="Q90">_xlfn.IFS(AS90=0,0,AS90&gt;0,(LOG(0.01*AE90/10^-AS90)))</f>
        <v>29.366283751725611</v>
      </c>
      <c r="R90" s="8">
        <f t="array" ref="R90">_xlfn.IFS(AT90=0,0,AT90&gt;0,(LOG(0.01*AF90/10^-AT90)))</f>
        <v>23.761857739168917</v>
      </c>
      <c r="S90" s="8">
        <f t="array" ref="S90">_xlfn.IFS(AU90=0,0,AU90&gt;0,(LOG(0.01*AG90/10^-AU90)))</f>
        <v>20.720131938457897</v>
      </c>
      <c r="T90" s="16">
        <f t="shared" si="56"/>
        <v>44.117647058823529</v>
      </c>
      <c r="U90" s="17">
        <f t="shared" si="57"/>
        <v>33.828996282527882</v>
      </c>
      <c r="V90" s="17">
        <f t="shared" si="58"/>
        <v>18.568665377176014</v>
      </c>
      <c r="W90" s="17">
        <f t="shared" si="59"/>
        <v>18.568665377176014</v>
      </c>
      <c r="X90" s="17">
        <f t="shared" si="60"/>
        <v>21.97125256673511</v>
      </c>
      <c r="Y90" s="17">
        <f t="shared" si="61"/>
        <v>46.376811594202898</v>
      </c>
      <c r="Z90" s="17">
        <f t="shared" si="62"/>
        <v>46.376811594202898</v>
      </c>
      <c r="AA90" s="17">
        <f t="shared" si="63"/>
        <v>53.623188405797102</v>
      </c>
      <c r="AB90" s="17">
        <f t="shared" si="64"/>
        <v>11.08829568788501</v>
      </c>
      <c r="AC90" s="17">
        <f t="shared" si="65"/>
        <v>11.08829568788501</v>
      </c>
      <c r="AD90" s="17">
        <f t="shared" si="66"/>
        <v>45.617977528089888</v>
      </c>
      <c r="AE90" s="17">
        <f t="shared" si="67"/>
        <v>58.382642998027613</v>
      </c>
      <c r="AF90" s="17">
        <f t="shared" si="68"/>
        <v>45.904761904761905</v>
      </c>
      <c r="AG90" s="17">
        <f t="shared" si="69"/>
        <v>41.699604743083</v>
      </c>
      <c r="AH90" s="16">
        <v>24</v>
      </c>
      <c r="AI90" s="17">
        <v>18.2</v>
      </c>
      <c r="AJ90" s="17">
        <v>9.6</v>
      </c>
      <c r="AK90" s="17">
        <v>9.6</v>
      </c>
      <c r="AL90" s="17">
        <v>10.7</v>
      </c>
      <c r="AM90" s="17">
        <v>22.4</v>
      </c>
      <c r="AN90" s="17">
        <v>22.4</v>
      </c>
      <c r="AO90" s="17">
        <v>18.5</v>
      </c>
      <c r="AP90" s="17">
        <v>5.4</v>
      </c>
      <c r="AQ90" s="17">
        <v>5.4</v>
      </c>
      <c r="AR90" s="17">
        <v>20.3</v>
      </c>
      <c r="AS90" s="17">
        <v>29.6</v>
      </c>
      <c r="AT90" s="17">
        <v>24.1</v>
      </c>
      <c r="AU90" s="17">
        <v>21.1</v>
      </c>
      <c r="AV90" s="14">
        <v>9.85</v>
      </c>
      <c r="AW90" s="15">
        <v>9.82</v>
      </c>
      <c r="AX90" s="15">
        <v>9.94</v>
      </c>
      <c r="AY90" s="15">
        <v>9.94</v>
      </c>
      <c r="AZ90" s="15">
        <v>10.24</v>
      </c>
      <c r="BA90" s="15">
        <v>10.039999999999999</v>
      </c>
      <c r="BB90" s="15">
        <v>10.039999999999999</v>
      </c>
      <c r="BC90" s="15">
        <v>9.8699999999999992</v>
      </c>
      <c r="BD90" s="15">
        <v>10.44</v>
      </c>
      <c r="BE90" s="15">
        <v>10.44</v>
      </c>
      <c r="BF90" s="15">
        <v>10.3</v>
      </c>
      <c r="BG90" s="15">
        <v>10.02</v>
      </c>
      <c r="BH90" s="15">
        <v>10.06</v>
      </c>
      <c r="BI90" s="15">
        <v>10.08</v>
      </c>
      <c r="BK90" s="233" t="str">
        <f>IF(VLOOKUP($A90,'I-Ligands'!$A:$G,3,FALSE)="","",VLOOKUP($A90,'I-Ligands'!$A:$G,3,FALSE))</f>
        <v>MK-0677</v>
      </c>
      <c r="BL90" s="234" t="str">
        <f>IF(VLOOKUP($A90,'I-Ligands'!$A:$G,4,FALSE)="","",VLOOKUP($A90,'I-Ligands'!$A:$G,4,FALSE))</f>
        <v>MK 0677</v>
      </c>
      <c r="BM90" s="110">
        <v>2.42</v>
      </c>
      <c r="BN90" s="111">
        <v>3.63</v>
      </c>
      <c r="BO90" s="111">
        <v>3.03</v>
      </c>
      <c r="BP90" s="111">
        <v>3.03</v>
      </c>
      <c r="BQ90" s="111">
        <v>3.37</v>
      </c>
      <c r="BR90" s="111">
        <v>3.19</v>
      </c>
      <c r="BS90" s="111">
        <v>3.19</v>
      </c>
      <c r="BT90" s="111">
        <v>4.16</v>
      </c>
      <c r="BU90" s="111">
        <v>2.0499999999999998</v>
      </c>
      <c r="BV90" s="111">
        <v>2.0499999999999998</v>
      </c>
      <c r="BW90" s="111">
        <v>4.7699999999999996</v>
      </c>
      <c r="BX90" s="111">
        <v>2.35</v>
      </c>
      <c r="BY90" s="111">
        <v>2.0699999999999998</v>
      </c>
      <c r="BZ90" s="111">
        <v>3.03</v>
      </c>
      <c r="CA90" s="110">
        <f t="shared" si="70"/>
        <v>9.9173553719008272</v>
      </c>
      <c r="CB90" s="111">
        <f t="shared" si="71"/>
        <v>5.0137741046831952</v>
      </c>
      <c r="CC90" s="111">
        <f t="shared" si="72"/>
        <v>3.1683168316831685</v>
      </c>
      <c r="CD90" s="111">
        <f t="shared" si="73"/>
        <v>3.1683168316831685</v>
      </c>
      <c r="CE90" s="111">
        <f t="shared" si="74"/>
        <v>3.1750741839762608</v>
      </c>
      <c r="CF90" s="111">
        <f t="shared" si="75"/>
        <v>7.0219435736677109</v>
      </c>
      <c r="CG90" s="111">
        <f t="shared" si="76"/>
        <v>7.0219435736677109</v>
      </c>
      <c r="CH90" s="111">
        <f t="shared" si="77"/>
        <v>4.4471153846153841</v>
      </c>
      <c r="CI90" s="111">
        <f t="shared" si="78"/>
        <v>2.6341463414634152</v>
      </c>
      <c r="CJ90" s="111">
        <f t="shared" si="79"/>
        <v>2.6341463414634152</v>
      </c>
      <c r="CK90" s="111">
        <f t="shared" si="80"/>
        <v>4.2557651991614263</v>
      </c>
      <c r="CL90" s="111">
        <f t="shared" si="81"/>
        <v>12.595744680851064</v>
      </c>
      <c r="CM90" s="111">
        <f t="shared" si="82"/>
        <v>11.642512077294688</v>
      </c>
      <c r="CN90" s="111">
        <f t="shared" si="83"/>
        <v>6.9636963696369643</v>
      </c>
      <c r="CO90" s="18" t="e">
        <f>VLOOKUP(A90,Bouvier!A:B,4,FALSE)</f>
        <v>#REF!</v>
      </c>
      <c r="CP90" s="18" t="e">
        <f>VLOOKUP(A90,Martemyanov!A:BN,4,FALSE)</f>
        <v>#N/A</v>
      </c>
    </row>
    <row r="91" spans="1:94" x14ac:dyDescent="0.2">
      <c r="A91" s="12" t="s">
        <v>120</v>
      </c>
      <c r="B91" s="13" t="s">
        <v>2555</v>
      </c>
      <c r="C91" s="9" t="str">
        <f>IF(VLOOKUP($A91,'I-Ligands'!$A:$G,5,FALSE)="","",VLOOKUP($A91,'I-Ligands'!$A:$G,5,FALSE))</f>
        <v>Guide to Pharmacology</v>
      </c>
      <c r="D91" s="9">
        <f>IF(VLOOKUP($A91,'I-Ligands'!$A:$G,6,FALSE)="","",VLOOKUP($A91,'I-Ligands'!$A:$G,6,FALSE))</f>
        <v>6490</v>
      </c>
      <c r="E91" s="9" t="str">
        <f>IF(VLOOKUP($A91,'I-Ligands'!$A:$G,7,FALSE)="","",VLOOKUP($A91,'I-Ligands'!$A:$G,7,FALSE))</f>
        <v>Surr</v>
      </c>
      <c r="F91" s="7">
        <f t="array" ref="F91">_xlfn.IFS(AH91=0,0,AH91&gt;0,(LOG(0.01*T91/10^-AH91)))</f>
        <v>20.382464435264584</v>
      </c>
      <c r="G91" s="8">
        <f t="array" ref="G91">_xlfn.IFS(AI91=0,0,AI91&gt;0,(LOG(0.01*U91/10^-AI91)))</f>
        <v>21.917522587381775</v>
      </c>
      <c r="H91" s="8">
        <f t="array" ref="H91">_xlfn.IFS(AJ91=0,0,AJ91&gt;0,(LOG(0.01*V91/10^-AJ91)))</f>
        <v>14.668353044850832</v>
      </c>
      <c r="I91" s="8">
        <f t="array" ref="I91">_xlfn.IFS(AK91=0,0,AK91&gt;0,(LOG(0.01*W91/10^-AK91)))</f>
        <v>14.668353044850832</v>
      </c>
      <c r="J91" s="8">
        <f t="array" ref="J91">_xlfn.IFS(AL91=0,0,AL91&gt;0,(LOG(0.01*X91/10^-AL91)))</f>
        <v>9.5210712105472837</v>
      </c>
      <c r="K91" s="8">
        <f t="array" ref="K91">_xlfn.IFS(AM91=0,0,AM91&gt;0,(LOG(0.01*Y91/10^-AM91)))</f>
        <v>21.454509362853095</v>
      </c>
      <c r="L91" s="8">
        <f t="array" ref="L91">_xlfn.IFS(AN91=0,0,AN91&gt;0,(LOG(0.01*Z91/10^-AN91)))</f>
        <v>21.454509362853095</v>
      </c>
      <c r="M91" s="8">
        <f t="array" ref="M91">_xlfn.IFS(AO91=0,0,AO91&gt;0,(LOG(0.01*AA91/10^-AO91)))</f>
        <v>10.191564682611936</v>
      </c>
      <c r="N91" s="8">
        <f t="array" ref="N91">_xlfn.IFS(AP91=0,0,AP91&gt;0,(LOG(0.01*AB91/10^-AP91)))</f>
        <v>20.226338259154524</v>
      </c>
      <c r="O91" s="8">
        <f t="array" ref="O91">_xlfn.IFS(AQ91=0,0,AQ91&gt;0,(LOG(0.01*AC91/10^-AQ91)))</f>
        <v>20.226338259154524</v>
      </c>
      <c r="P91" s="8">
        <f t="array" ref="P91">_xlfn.IFS(AR91=0,0,AR91&gt;0,(LOG(0.01*AD91/10^-AR91)))</f>
        <v>10.185063744506019</v>
      </c>
      <c r="Q91" s="8">
        <f t="array" ref="Q91">_xlfn.IFS(AS91=0,0,AS91&gt;0,(LOG(0.01*AE91/10^-AS91)))</f>
        <v>19.085026652029185</v>
      </c>
      <c r="R91" s="8">
        <f t="array" ref="R91">_xlfn.IFS(AT91=0,0,AT91&gt;0,(LOG(0.01*AF91/10^-AT91)))</f>
        <v>23.863656062574474</v>
      </c>
      <c r="S91" s="8">
        <f t="array" ref="S91">_xlfn.IFS(AU91=0,0,AU91&gt;0,(LOG(0.01*AG91/10^-AU91)))</f>
        <v>22.657577319177793</v>
      </c>
      <c r="T91" s="16">
        <f t="shared" si="56"/>
        <v>38.235294117647058</v>
      </c>
      <c r="U91" s="17">
        <f t="shared" si="57"/>
        <v>41.449814126394052</v>
      </c>
      <c r="V91" s="17">
        <f t="shared" si="58"/>
        <v>29.400386847195357</v>
      </c>
      <c r="W91" s="17">
        <f t="shared" si="59"/>
        <v>29.400386847195357</v>
      </c>
      <c r="X91" s="17">
        <f t="shared" si="60"/>
        <v>20.94455852156057</v>
      </c>
      <c r="Y91" s="17">
        <f t="shared" si="61"/>
        <v>45.134575569358184</v>
      </c>
      <c r="Z91" s="17">
        <f t="shared" si="62"/>
        <v>45.134575569358184</v>
      </c>
      <c r="AA91" s="17">
        <f t="shared" si="63"/>
        <v>31.014492753623188</v>
      </c>
      <c r="AB91" s="17">
        <f t="shared" si="64"/>
        <v>42.299794661190965</v>
      </c>
      <c r="AC91" s="17">
        <f t="shared" si="65"/>
        <v>42.299794661190965</v>
      </c>
      <c r="AD91" s="17">
        <f t="shared" si="66"/>
        <v>24.269662921348313</v>
      </c>
      <c r="AE91" s="17">
        <f t="shared" si="67"/>
        <v>38.46153846153846</v>
      </c>
      <c r="AF91" s="17">
        <f t="shared" si="68"/>
        <v>46.095238095238095</v>
      </c>
      <c r="AG91" s="17">
        <f t="shared" si="69"/>
        <v>45.454545454545453</v>
      </c>
      <c r="AH91" s="16">
        <v>20.8</v>
      </c>
      <c r="AI91" s="17">
        <v>22.3</v>
      </c>
      <c r="AJ91" s="17">
        <v>15.2</v>
      </c>
      <c r="AK91" s="17">
        <v>15.2</v>
      </c>
      <c r="AL91" s="17">
        <v>10.199999999999999</v>
      </c>
      <c r="AM91" s="17">
        <v>21.8</v>
      </c>
      <c r="AN91" s="17">
        <v>21.8</v>
      </c>
      <c r="AO91" s="17">
        <v>10.7</v>
      </c>
      <c r="AP91" s="17">
        <v>20.6</v>
      </c>
      <c r="AQ91" s="17">
        <v>20.6</v>
      </c>
      <c r="AR91" s="17">
        <v>10.8</v>
      </c>
      <c r="AS91" s="17">
        <v>19.5</v>
      </c>
      <c r="AT91" s="17">
        <v>24.2</v>
      </c>
      <c r="AU91" s="17">
        <v>23</v>
      </c>
      <c r="AV91" s="14">
        <v>7.49</v>
      </c>
      <c r="AW91" s="15">
        <v>7.28</v>
      </c>
      <c r="AX91" s="15">
        <v>8.1</v>
      </c>
      <c r="AY91" s="15">
        <v>8.1</v>
      </c>
      <c r="AZ91" s="15">
        <v>8.19</v>
      </c>
      <c r="BA91" s="15">
        <v>7.59</v>
      </c>
      <c r="BB91" s="15">
        <v>7.59</v>
      </c>
      <c r="BC91" s="15">
        <v>7.87</v>
      </c>
      <c r="BD91" s="15">
        <v>7.43</v>
      </c>
      <c r="BE91" s="15">
        <v>7.43</v>
      </c>
      <c r="BF91" s="15">
        <v>7.85</v>
      </c>
      <c r="BG91" s="15">
        <v>6.49</v>
      </c>
      <c r="BH91" s="15">
        <v>7.23</v>
      </c>
      <c r="BI91" s="15">
        <v>7.14</v>
      </c>
      <c r="BK91" s="233" t="str">
        <f>IF(VLOOKUP($A91,'I-Ligands'!$A:$G,3,FALSE)="","",VLOOKUP($A91,'I-Ligands'!$A:$G,3,FALSE))</f>
        <v>TUG 891</v>
      </c>
      <c r="BL91" s="234" t="str">
        <f>IF(VLOOKUP($A91,'I-Ligands'!$A:$G,4,FALSE)="","",VLOOKUP($A91,'I-Ligands'!$A:$G,4,FALSE))</f>
        <v>TUG 891</v>
      </c>
      <c r="BM91" s="110">
        <v>6.07</v>
      </c>
      <c r="BN91" s="111">
        <v>4.8</v>
      </c>
      <c r="BO91" s="111">
        <v>4.59</v>
      </c>
      <c r="BP91" s="111">
        <v>4.59</v>
      </c>
      <c r="BQ91" s="111">
        <v>4.67</v>
      </c>
      <c r="BR91" s="111">
        <v>6.41</v>
      </c>
      <c r="BS91" s="111">
        <v>6.41</v>
      </c>
      <c r="BT91" s="111">
        <v>5.88</v>
      </c>
      <c r="BU91" s="111">
        <v>6.57</v>
      </c>
      <c r="BV91" s="111">
        <v>6.57</v>
      </c>
      <c r="BW91" s="111">
        <v>3.21</v>
      </c>
      <c r="BX91" s="111">
        <v>5.03</v>
      </c>
      <c r="BY91" s="111">
        <v>4.05</v>
      </c>
      <c r="BZ91" s="111">
        <v>4.5</v>
      </c>
      <c r="CA91" s="110">
        <f t="shared" si="70"/>
        <v>3.4266886326194399</v>
      </c>
      <c r="CB91" s="111">
        <f t="shared" si="71"/>
        <v>4.6458333333333339</v>
      </c>
      <c r="CC91" s="111">
        <f t="shared" si="72"/>
        <v>3.3115468409586057</v>
      </c>
      <c r="CD91" s="111">
        <f t="shared" si="73"/>
        <v>3.3115468409586057</v>
      </c>
      <c r="CE91" s="111">
        <f t="shared" si="74"/>
        <v>2.1841541755888652</v>
      </c>
      <c r="CF91" s="111">
        <f t="shared" si="75"/>
        <v>3.4009360374414976</v>
      </c>
      <c r="CG91" s="111">
        <f t="shared" si="76"/>
        <v>3.4009360374414976</v>
      </c>
      <c r="CH91" s="111">
        <f t="shared" si="77"/>
        <v>1.8197278911564625</v>
      </c>
      <c r="CI91" s="111">
        <f t="shared" si="78"/>
        <v>3.1354642313546424</v>
      </c>
      <c r="CJ91" s="111">
        <f t="shared" si="79"/>
        <v>3.1354642313546424</v>
      </c>
      <c r="CK91" s="111">
        <f t="shared" si="80"/>
        <v>3.3644859813084116</v>
      </c>
      <c r="CL91" s="111">
        <f t="shared" si="81"/>
        <v>3.8767395626242545</v>
      </c>
      <c r="CM91" s="111">
        <f t="shared" si="82"/>
        <v>5.9753086419753085</v>
      </c>
      <c r="CN91" s="111">
        <f t="shared" si="83"/>
        <v>5.1111111111111107</v>
      </c>
      <c r="CO91" s="18" t="e">
        <f>VLOOKUP(A91,Bouvier!A:B,4,FALSE)</f>
        <v>#REF!</v>
      </c>
      <c r="CP91" s="18" t="e">
        <f>VLOOKUP(A91,Martemyanov!A:BN,4,FALSE)</f>
        <v>#N/A</v>
      </c>
    </row>
    <row r="92" spans="1:94" ht="18" x14ac:dyDescent="0.25">
      <c r="A92" s="12" t="s">
        <v>149</v>
      </c>
      <c r="B92" s="13" t="s">
        <v>2627</v>
      </c>
      <c r="C92" s="9" t="str">
        <f>IF(VLOOKUP($A92,'I-Ligands'!$A:$G,5,FALSE)="","",VLOOKUP($A92,'I-Ligands'!$A:$G,5,FALSE))</f>
        <v>Guide to Pharmacology</v>
      </c>
      <c r="D92" s="9">
        <f>IF(VLOOKUP($A92,'I-Ligands'!$A:$G,6,FALSE)="","",VLOOKUP($A92,'I-Ligands'!$A:$G,6,FALSE))</f>
        <v>2906</v>
      </c>
      <c r="E92" s="9" t="str">
        <f>IF(VLOOKUP($A92,'I-Ligands'!$A:$G,7,FALSE)="","",VLOOKUP($A92,'I-Ligands'!$A:$G,7,FALSE))</f>
        <v>Phys</v>
      </c>
      <c r="F92" s="7">
        <f t="array" ref="F92">_xlfn.IFS(AH92=0,0,AH92&gt;0,(LOG(0.01*T92/10^-AH92)))</f>
        <v>27.711559131644041</v>
      </c>
      <c r="G92" s="8">
        <f t="array" ref="G92">_xlfn.IFS(AI92=0,0,AI92&gt;0,(LOG(0.01*U92/10^-AI92)))</f>
        <v>25.277457689645466</v>
      </c>
      <c r="H92" s="8">
        <f t="array" ref="H92">_xlfn.IFS(AJ92=0,0,AJ92&gt;0,(LOG(0.01*V92/10^-AJ92)))</f>
        <v>7.1895994438980013</v>
      </c>
      <c r="I92" s="8">
        <f t="array" ref="I92">_xlfn.IFS(AK92=0,0,AK92&gt;0,(LOG(0.01*W92/10^-AK92)))</f>
        <v>7.1895994438980013</v>
      </c>
      <c r="J92" s="8">
        <f t="array" ref="J92">_xlfn.IFS(AL92=0,0,AL92&gt;0,(LOG(0.01*X92/10^-AL92)))</f>
        <v>3.793712276160953</v>
      </c>
      <c r="K92" s="8">
        <f t="array" ref="K92">_xlfn.IFS(AM92=0,0,AM92&gt;0,(LOG(0.01*Y92/10^-AM92)))</f>
        <v>4.9869048808906333</v>
      </c>
      <c r="L92" s="8">
        <f t="array" ref="L92">_xlfn.IFS(AN92=0,0,AN92&gt;0,(LOG(0.01*Z92/10^-AN92)))</f>
        <v>4.9869048808906333</v>
      </c>
      <c r="M92" s="8">
        <f t="array" ref="M92">_xlfn.IFS(AO92=0,0,AO92&gt;0,(LOG(0.01*AA92/10^-AO92)))</f>
        <v>3.7249387366083</v>
      </c>
      <c r="N92" s="8">
        <f t="array" ref="N92">_xlfn.IFS(AP92=0,0,AP92&gt;0,(LOG(0.01*AB92/10^-AP92)))</f>
        <v>13.149191605941773</v>
      </c>
      <c r="O92" s="8">
        <f t="array" ref="O92">_xlfn.IFS(AQ92=0,0,AQ92&gt;0,(LOG(0.01*AC92/10^-AQ92)))</f>
        <v>13.149191605941773</v>
      </c>
      <c r="P92" s="8">
        <f t="array" ref="P92">_xlfn.IFS(AR92=0,0,AR92&gt;0,(LOG(0.01*AD92/10^-AR92)))</f>
        <v>6.3028983377381431</v>
      </c>
      <c r="Q92" s="8">
        <f t="array" ref="Q92">_xlfn.IFS(AS92=0,0,AS92&gt;0,(LOG(0.01*AE92/10^-AS92)))</f>
        <v>12.4089353929735</v>
      </c>
      <c r="R92" s="8">
        <f t="array" ref="R92">_xlfn.IFS(AT92=0,0,AT92&gt;0,(LOG(0.01*AF92/10^-AT92)))</f>
        <v>11.462626066910493</v>
      </c>
      <c r="S92" s="8">
        <f t="array" ref="S92">_xlfn.IFS(AU92=0,0,AU92&gt;0,(LOG(0.01*AG92/10^-AU92)))</f>
        <v>7.6201287692220836</v>
      </c>
      <c r="T92" s="16">
        <f t="shared" si="56"/>
        <v>51.470588235294116</v>
      </c>
      <c r="U92" s="17">
        <f t="shared" si="57"/>
        <v>47.583643122676584</v>
      </c>
      <c r="V92" s="17">
        <f t="shared" si="58"/>
        <v>15.473887814313345</v>
      </c>
      <c r="W92" s="17">
        <f t="shared" si="59"/>
        <v>15.473887814313345</v>
      </c>
      <c r="X92" s="17">
        <f t="shared" si="60"/>
        <v>9.8562628336755633</v>
      </c>
      <c r="Y92" s="17">
        <f t="shared" si="61"/>
        <v>12.215320910973086</v>
      </c>
      <c r="Z92" s="17">
        <f t="shared" si="62"/>
        <v>12.215320910973086</v>
      </c>
      <c r="AA92" s="17">
        <f t="shared" si="63"/>
        <v>13.333333333333332</v>
      </c>
      <c r="AB92" s="17">
        <f t="shared" si="64"/>
        <v>28.131416837782339</v>
      </c>
      <c r="AC92" s="17">
        <f t="shared" si="65"/>
        <v>28.131416837782339</v>
      </c>
      <c r="AD92" s="17">
        <f t="shared" si="66"/>
        <v>15.955056179775282</v>
      </c>
      <c r="AE92" s="17">
        <f t="shared" si="67"/>
        <v>25.641025641025639</v>
      </c>
      <c r="AF92" s="17">
        <f t="shared" si="68"/>
        <v>23.047619047619047</v>
      </c>
      <c r="AG92" s="17">
        <f t="shared" si="69"/>
        <v>16.600790513833992</v>
      </c>
      <c r="AH92" s="16">
        <v>28</v>
      </c>
      <c r="AI92" s="17">
        <v>25.6</v>
      </c>
      <c r="AJ92" s="17">
        <v>8</v>
      </c>
      <c r="AK92" s="17">
        <v>8</v>
      </c>
      <c r="AL92" s="17">
        <v>4.8</v>
      </c>
      <c r="AM92" s="17">
        <v>5.9</v>
      </c>
      <c r="AN92" s="17">
        <v>5.9</v>
      </c>
      <c r="AO92" s="17">
        <v>4.5999999999999996</v>
      </c>
      <c r="AP92" s="17">
        <v>13.7</v>
      </c>
      <c r="AQ92" s="17">
        <v>13.7</v>
      </c>
      <c r="AR92" s="17">
        <v>7.1</v>
      </c>
      <c r="AS92" s="17">
        <v>13</v>
      </c>
      <c r="AT92" s="17">
        <v>12.1</v>
      </c>
      <c r="AU92" s="17">
        <v>8.4</v>
      </c>
      <c r="AV92" s="14">
        <v>7.69</v>
      </c>
      <c r="AW92" s="15">
        <v>7.66</v>
      </c>
      <c r="AX92" s="15">
        <v>8.33</v>
      </c>
      <c r="AY92" s="15">
        <v>8.33</v>
      </c>
      <c r="AZ92" s="15">
        <v>8.5500000000000007</v>
      </c>
      <c r="BA92" s="15">
        <v>8.49</v>
      </c>
      <c r="BB92" s="15">
        <v>8.49</v>
      </c>
      <c r="BC92" s="15">
        <v>8.3699999999999992</v>
      </c>
      <c r="BD92" s="15">
        <v>8.43</v>
      </c>
      <c r="BE92" s="15">
        <v>8.43</v>
      </c>
      <c r="BF92" s="15">
        <v>8.32</v>
      </c>
      <c r="BG92" s="15">
        <v>8.3699999999999992</v>
      </c>
      <c r="BH92" s="15">
        <v>8.5</v>
      </c>
      <c r="BI92" s="15">
        <v>8.44</v>
      </c>
      <c r="BK92" s="233" t="str">
        <f>IF(VLOOKUP($A92,'I-Ligands'!$A:$G,3,FALSE)="","",VLOOKUP($A92,'I-Ligands'!$A:$G,3,FALSE))</f>
        <v>Lysophosphatidic acid</v>
      </c>
      <c r="BL92" s="234" t="str">
        <f>IF(VLOOKUP($A92,'I-Ligands'!$A:$G,4,FALSE)="","",VLOOKUP($A92,'I-Ligands'!$A:$G,4,FALSE))</f>
        <v>1-oleoyl-2-hydroxy-sn-glycero-3-phosphate, sodium salt</v>
      </c>
      <c r="BM92" s="110">
        <v>2.37</v>
      </c>
      <c r="BN92" s="111">
        <v>1.98</v>
      </c>
      <c r="BO92" s="111">
        <v>4.12</v>
      </c>
      <c r="BP92" s="111">
        <v>4.12</v>
      </c>
      <c r="BQ92" s="111">
        <v>3.39</v>
      </c>
      <c r="BR92" s="111">
        <v>3.31</v>
      </c>
      <c r="BS92" s="111">
        <v>3.31</v>
      </c>
      <c r="BT92" s="111">
        <v>4.25</v>
      </c>
      <c r="BU92" s="111">
        <v>4.2300000000000004</v>
      </c>
      <c r="BV92" s="111">
        <v>4.2300000000000004</v>
      </c>
      <c r="BW92" s="111">
        <v>4.37</v>
      </c>
      <c r="BX92" s="111">
        <v>4.3499999999999996</v>
      </c>
      <c r="BY92" s="111">
        <v>2.73</v>
      </c>
      <c r="BZ92" s="111">
        <v>4.34</v>
      </c>
      <c r="CA92" s="110">
        <f t="shared" si="70"/>
        <v>11.814345991561181</v>
      </c>
      <c r="CB92" s="111">
        <f t="shared" si="71"/>
        <v>12.929292929292931</v>
      </c>
      <c r="CC92" s="111">
        <f t="shared" si="72"/>
        <v>1.941747572815534</v>
      </c>
      <c r="CD92" s="111">
        <f t="shared" si="73"/>
        <v>1.941747572815534</v>
      </c>
      <c r="CE92" s="111">
        <f t="shared" si="74"/>
        <v>1.415929203539823</v>
      </c>
      <c r="CF92" s="111">
        <f t="shared" si="75"/>
        <v>1.7824773413897281</v>
      </c>
      <c r="CG92" s="111">
        <f t="shared" si="76"/>
        <v>1.7824773413897281</v>
      </c>
      <c r="CH92" s="111">
        <f t="shared" si="77"/>
        <v>1.0823529411764705</v>
      </c>
      <c r="CI92" s="111">
        <f t="shared" si="78"/>
        <v>3.2387706855791958</v>
      </c>
      <c r="CJ92" s="111">
        <f t="shared" si="79"/>
        <v>3.2387706855791958</v>
      </c>
      <c r="CK92" s="111">
        <f t="shared" si="80"/>
        <v>1.6247139588100685</v>
      </c>
      <c r="CL92" s="111">
        <f t="shared" si="81"/>
        <v>2.9885057471264371</v>
      </c>
      <c r="CM92" s="111">
        <f t="shared" si="82"/>
        <v>4.4322344322344325</v>
      </c>
      <c r="CN92" s="111">
        <f t="shared" si="83"/>
        <v>1.935483870967742</v>
      </c>
      <c r="CO92" s="18" t="e">
        <f>VLOOKUP(A92,Bouvier!A:B,4,FALSE)</f>
        <v>#REF!</v>
      </c>
      <c r="CP92" s="18" t="e">
        <f>VLOOKUP(A92,Martemyanov!A:BN,4,FALSE)</f>
        <v>#N/A</v>
      </c>
    </row>
    <row r="93" spans="1:94" ht="18" x14ac:dyDescent="0.25">
      <c r="A93" s="12" t="s">
        <v>144</v>
      </c>
      <c r="B93" s="13" t="s">
        <v>2605</v>
      </c>
      <c r="C93" s="9" t="str">
        <f>IF(VLOOKUP($A93,'I-Ligands'!$A:$G,5,FALSE)="","",VLOOKUP($A93,'I-Ligands'!$A:$G,5,FALSE))</f>
        <v>Guide to Pharmacology</v>
      </c>
      <c r="D93" s="9">
        <f>IF(VLOOKUP($A93,'I-Ligands'!$A:$G,6,FALSE)="","",VLOOKUP($A93,'I-Ligands'!$A:$G,6,FALSE))</f>
        <v>3353</v>
      </c>
      <c r="E93" s="9" t="str">
        <f>IF(VLOOKUP($A93,'I-Ligands'!$A:$G,7,FALSE)="","",VLOOKUP($A93,'I-Ligands'!$A:$G,7,FALSE))</f>
        <v>Phys</v>
      </c>
      <c r="F93" s="7">
        <f t="array" ref="F93">_xlfn.IFS(AH93=0,0,AH93&gt;0,(LOG(0.01*T93/10^-AH93)))</f>
        <v>20.790736961230571</v>
      </c>
      <c r="G93" s="8">
        <f t="array" ref="G93">_xlfn.IFS(AI93=0,0,AI93&gt;0,(LOG(0.01*U93/10^-AI93)))</f>
        <v>14.959549422503903</v>
      </c>
      <c r="H93" s="8">
        <f t="array" ref="H93">_xlfn.IFS(AJ93=0,0,AJ93&gt;0,(LOG(0.01*V93/10^-AJ93)))</f>
        <v>27.530554252824135</v>
      </c>
      <c r="I93" s="8">
        <f t="array" ref="I93">_xlfn.IFS(AK93=0,0,AK93&gt;0,(LOG(0.01*W93/10^-AK93)))</f>
        <v>27.530554252824135</v>
      </c>
      <c r="J93" s="8">
        <f t="array" ref="J93">_xlfn.IFS(AL93=0,0,AL93&gt;0,(LOG(0.01*X93/10^-AL93)))</f>
        <v>30.702429518210202</v>
      </c>
      <c r="K93" s="8">
        <f t="array" ref="K93">_xlfn.IFS(AM93=0,0,AM93&gt;0,(LOG(0.01*Y93/10^-AM93)))</f>
        <v>15.314709956202913</v>
      </c>
      <c r="L93" s="8">
        <f t="array" ref="L93">_xlfn.IFS(AN93=0,0,AN93&gt;0,(LOG(0.01*Z93/10^-AN93)))</f>
        <v>15.314709956202913</v>
      </c>
      <c r="M93" s="8">
        <f t="array" ref="M93">_xlfn.IFS(AO93=0,0,AO93&gt;0,(LOG(0.01*AA93/10^-AO93)))</f>
        <v>6.3072789449409825</v>
      </c>
      <c r="N93" s="8">
        <f t="array" ref="N93">_xlfn.IFS(AP93=0,0,AP93&gt;0,(LOG(0.01*AB93/10^-AP93)))</f>
        <v>35.362699391840458</v>
      </c>
      <c r="O93" s="8">
        <f t="array" ref="O93">_xlfn.IFS(AQ93=0,0,AQ93&gt;0,(LOG(0.01*AC93/10^-AQ93)))</f>
        <v>35.362699391840458</v>
      </c>
      <c r="P93" s="8">
        <f t="array" ref="P93">_xlfn.IFS(AR93=0,0,AR93&gt;0,(LOG(0.01*AD93/10^-AR93)))</f>
        <v>27.697244192292668</v>
      </c>
      <c r="Q93" s="8">
        <f t="array" ref="Q93">_xlfn.IFS(AS93=0,0,AS93&gt;0,(LOG(0.01*AE93/10^-AS93)))</f>
        <v>27.945241148986025</v>
      </c>
      <c r="R93" s="8">
        <f t="array" ref="R93">_xlfn.IFS(AT93=0,0,AT93&gt;0,(LOG(0.01*AF93/10^-AT93)))</f>
        <v>3.9788107009300617</v>
      </c>
      <c r="S93" s="8">
        <f t="array" ref="S93">_xlfn.IFS(AU93=0,0,AU93&gt;0,(LOG(0.01*AG93/10^-AU93)))</f>
        <v>0.95757731917779387</v>
      </c>
      <c r="T93" s="16">
        <f t="shared" si="56"/>
        <v>38.970588235294116</v>
      </c>
      <c r="U93" s="17">
        <f t="shared" si="57"/>
        <v>28.810408921933089</v>
      </c>
      <c r="V93" s="17">
        <f t="shared" si="58"/>
        <v>53.771760154738878</v>
      </c>
      <c r="W93" s="17">
        <f t="shared" si="59"/>
        <v>53.771760154738878</v>
      </c>
      <c r="X93" s="17">
        <f t="shared" si="60"/>
        <v>63.449691991786445</v>
      </c>
      <c r="Y93" s="17">
        <f t="shared" si="61"/>
        <v>32.712215320910978</v>
      </c>
      <c r="Z93" s="17">
        <f t="shared" si="62"/>
        <v>32.712215320910978</v>
      </c>
      <c r="AA93" s="17">
        <f t="shared" si="63"/>
        <v>20.289855072463769</v>
      </c>
      <c r="AB93" s="17">
        <f t="shared" si="64"/>
        <v>72.895277207392198</v>
      </c>
      <c r="AC93" s="17">
        <f t="shared" si="65"/>
        <v>72.895277207392198</v>
      </c>
      <c r="AD93" s="17">
        <f t="shared" si="66"/>
        <v>62.696629213483149</v>
      </c>
      <c r="AE93" s="17">
        <f t="shared" si="67"/>
        <v>55.621301775147927</v>
      </c>
      <c r="AF93" s="17">
        <f t="shared" si="68"/>
        <v>9.5238095238095237</v>
      </c>
      <c r="AG93" s="17">
        <f t="shared" si="69"/>
        <v>4.545454545454545</v>
      </c>
      <c r="AH93" s="16">
        <v>21.2</v>
      </c>
      <c r="AI93" s="17">
        <v>15.5</v>
      </c>
      <c r="AJ93" s="17">
        <v>27.8</v>
      </c>
      <c r="AK93" s="17">
        <v>27.8</v>
      </c>
      <c r="AL93" s="17">
        <v>30.9</v>
      </c>
      <c r="AM93" s="17">
        <v>15.8</v>
      </c>
      <c r="AN93" s="17">
        <v>15.8</v>
      </c>
      <c r="AO93" s="17">
        <v>7</v>
      </c>
      <c r="AP93" s="17">
        <v>35.5</v>
      </c>
      <c r="AQ93" s="17">
        <v>35.5</v>
      </c>
      <c r="AR93" s="17">
        <v>27.9</v>
      </c>
      <c r="AS93" s="17">
        <v>28.2</v>
      </c>
      <c r="AT93" s="17">
        <v>5</v>
      </c>
      <c r="AU93" s="17">
        <v>2.2999999999999998</v>
      </c>
      <c r="AV93" s="14">
        <v>8.34</v>
      </c>
      <c r="AW93" s="15">
        <v>8.35</v>
      </c>
      <c r="AX93" s="15">
        <v>8.58</v>
      </c>
      <c r="AY93" s="15">
        <v>8.58</v>
      </c>
      <c r="AZ93" s="15">
        <v>8.93</v>
      </c>
      <c r="BA93" s="15">
        <v>8.41</v>
      </c>
      <c r="BB93" s="15">
        <v>8.41</v>
      </c>
      <c r="BC93" s="15">
        <v>8.35</v>
      </c>
      <c r="BD93" s="15">
        <v>9.41</v>
      </c>
      <c r="BE93" s="15">
        <v>9.41</v>
      </c>
      <c r="BF93" s="15">
        <v>9.32</v>
      </c>
      <c r="BG93" s="15">
        <v>8.82</v>
      </c>
      <c r="BH93" s="15">
        <v>8.2899999999999991</v>
      </c>
      <c r="BI93" s="15">
        <v>8.26</v>
      </c>
      <c r="BK93" s="233" t="str">
        <f>IF(VLOOKUP($A93,'I-Ligands'!$A:$G,3,FALSE)="","",VLOOKUP($A93,'I-Ligands'!$A:$G,3,FALSE))</f>
        <v>Leukotriene D4</v>
      </c>
      <c r="BL93" s="234" t="str">
        <f>IF(VLOOKUP($A93,'I-Ligands'!$A:$G,4,FALSE)="","",VLOOKUP($A93,'I-Ligands'!$A:$G,4,FALSE))</f>
        <v>Leukotriene D4</v>
      </c>
      <c r="BM93" s="110">
        <v>5.75</v>
      </c>
      <c r="BN93" s="111">
        <v>6.14</v>
      </c>
      <c r="BO93" s="111">
        <v>5.37</v>
      </c>
      <c r="BP93" s="111">
        <v>5.37</v>
      </c>
      <c r="BQ93" s="111">
        <v>7.92</v>
      </c>
      <c r="BR93" s="111">
        <v>5.62</v>
      </c>
      <c r="BS93" s="111">
        <v>5.62</v>
      </c>
      <c r="BT93" s="111">
        <v>4.84</v>
      </c>
      <c r="BU93" s="111">
        <v>10.53</v>
      </c>
      <c r="BV93" s="111">
        <v>10.53</v>
      </c>
      <c r="BW93" s="111">
        <v>10.119999999999999</v>
      </c>
      <c r="BX93" s="111">
        <v>4.1399999999999997</v>
      </c>
      <c r="BY93" s="111">
        <v>3.5</v>
      </c>
      <c r="BZ93" s="111">
        <v>2.77</v>
      </c>
      <c r="CA93" s="110">
        <f t="shared" si="70"/>
        <v>3.6869565217391305</v>
      </c>
      <c r="CB93" s="111">
        <f t="shared" si="71"/>
        <v>2.5244299674267103</v>
      </c>
      <c r="CC93" s="111">
        <f t="shared" si="72"/>
        <v>5.1769087523277468</v>
      </c>
      <c r="CD93" s="111">
        <f t="shared" si="73"/>
        <v>5.1769087523277468</v>
      </c>
      <c r="CE93" s="111">
        <f t="shared" si="74"/>
        <v>3.9015151515151514</v>
      </c>
      <c r="CF93" s="111">
        <f t="shared" si="75"/>
        <v>2.8113879003558719</v>
      </c>
      <c r="CG93" s="111">
        <f t="shared" si="76"/>
        <v>2.8113879003558719</v>
      </c>
      <c r="CH93" s="111">
        <f t="shared" si="77"/>
        <v>1.4462809917355373</v>
      </c>
      <c r="CI93" s="111">
        <f t="shared" si="78"/>
        <v>3.3713200379867048</v>
      </c>
      <c r="CJ93" s="111">
        <f t="shared" si="79"/>
        <v>3.3713200379867048</v>
      </c>
      <c r="CK93" s="111">
        <f t="shared" si="80"/>
        <v>2.7569169960474311</v>
      </c>
      <c r="CL93" s="111">
        <f t="shared" si="81"/>
        <v>6.8115942028985508</v>
      </c>
      <c r="CM93" s="111">
        <f t="shared" si="82"/>
        <v>1.4285714285714286</v>
      </c>
      <c r="CN93" s="111">
        <f t="shared" si="83"/>
        <v>0.83032490974729234</v>
      </c>
      <c r="CO93" s="18" t="e">
        <f>VLOOKUP(A93,Bouvier!A:B,4,FALSE)</f>
        <v>#REF!</v>
      </c>
      <c r="CP93" s="18" t="e">
        <f>VLOOKUP(A93,Martemyanov!A:BN,4,FALSE)</f>
        <v>#N/A</v>
      </c>
    </row>
    <row r="94" spans="1:94" ht="18" x14ac:dyDescent="0.25">
      <c r="A94" s="12" t="s">
        <v>131</v>
      </c>
      <c r="B94" s="13" t="s">
        <v>2620</v>
      </c>
      <c r="C94" s="9" t="str">
        <f>IF(VLOOKUP($A94,'I-Ligands'!$A:$G,5,FALSE)="","",VLOOKUP($A94,'I-Ligands'!$A:$G,5,FALSE))</f>
        <v>Guide to Pharmacology</v>
      </c>
      <c r="D94" s="9">
        <f>IF(VLOOKUP($A94,'I-Ligands'!$A:$G,6,FALSE)="","",VLOOKUP($A94,'I-Ligands'!$A:$G,6,FALSE))</f>
        <v>1175</v>
      </c>
      <c r="E94" s="9" t="str">
        <f>IF(VLOOKUP($A94,'I-Ligands'!$A:$G,7,FALSE)="","",VLOOKUP($A94,'I-Ligands'!$A:$G,7,FALSE))</f>
        <v>Surr</v>
      </c>
      <c r="F94" s="7">
        <f t="array" ref="F94">_xlfn.IFS(AH94=0,0,AH94&gt;0,(LOG(0.01*T94/10^-AH94)))</f>
        <v>30.147274683910577</v>
      </c>
      <c r="G94" s="8">
        <f t="array" ref="G94">_xlfn.IFS(AI94=0,0,AI94&gt;0,(LOG(0.01*U94/10^-AI94)))</f>
        <v>29.137565054745771</v>
      </c>
      <c r="H94" s="8">
        <f t="array" ref="H94">_xlfn.IFS(AJ94=0,0,AJ94&gt;0,(LOG(0.01*V94/10^-AJ94)))</f>
        <v>18.360667306169738</v>
      </c>
      <c r="I94" s="8">
        <f t="array" ref="I94">_xlfn.IFS(AK94=0,0,AK94&gt;0,(LOG(0.01*W94/10^-AK94)))</f>
        <v>18.360667306169738</v>
      </c>
      <c r="J94" s="8">
        <f t="array" ref="J94">_xlfn.IFS(AL94=0,0,AL94&gt;0,(LOG(0.01*X94/10^-AL94)))</f>
        <v>25.117304755405303</v>
      </c>
      <c r="K94" s="8">
        <f t="array" ref="K94">_xlfn.IFS(AM94=0,0,AM94&gt;0,(LOG(0.01*Y94/10^-AM94)))</f>
        <v>9.9413587345132584</v>
      </c>
      <c r="L94" s="8">
        <f t="array" ref="L94">_xlfn.IFS(AN94=0,0,AN94&gt;0,(LOG(0.01*Z94/10^-AN94)))</f>
        <v>9.9413587345132584</v>
      </c>
      <c r="M94" s="8">
        <f t="array" ref="M94">_xlfn.IFS(AO94=0,0,AO94&gt;0,(LOG(0.01*AA94/10^-AO94)))</f>
        <v>12.162551450044289</v>
      </c>
      <c r="N94" s="8">
        <f t="array" ref="N94">_xlfn.IFS(AP94=0,0,AP94&gt;0,(LOG(0.01*AB94/10^-AP94)))</f>
        <v>27.962720147104726</v>
      </c>
      <c r="O94" s="8">
        <f t="array" ref="O94">_xlfn.IFS(AQ94=0,0,AQ94&gt;0,(LOG(0.01*AC94/10^-AQ94)))</f>
        <v>27.962720147104726</v>
      </c>
      <c r="P94" s="8">
        <f t="array" ref="P94">_xlfn.IFS(AR94=0,0,AR94&gt;0,(LOG(0.01*AD94/10^-AR94)))</f>
        <v>26.071595737508829</v>
      </c>
      <c r="Q94" s="8">
        <f t="array" ref="Q94">_xlfn.IFS(AS94=0,0,AS94&gt;0,(LOG(0.01*AE94/10^-AS94)))</f>
        <v>0</v>
      </c>
      <c r="R94" s="8">
        <f t="array" ref="R94">_xlfn.IFS(AT94=0,0,AT94&gt;0,(LOG(0.01*AF94/10^-AT94)))</f>
        <v>0</v>
      </c>
      <c r="S94" s="8">
        <f t="array" ref="S94">_xlfn.IFS(AU94=0,0,AU94&gt;0,(LOG(0.01*AG94/10^-AU94)))</f>
        <v>0</v>
      </c>
      <c r="T94" s="16">
        <f t="shared" si="56"/>
        <v>55.882352941176471</v>
      </c>
      <c r="U94" s="17">
        <f t="shared" si="57"/>
        <v>54.646840148698885</v>
      </c>
      <c r="V94" s="17">
        <f t="shared" si="58"/>
        <v>36.36363636363636</v>
      </c>
      <c r="W94" s="17">
        <f t="shared" si="59"/>
        <v>36.36363636363636</v>
      </c>
      <c r="X94" s="17">
        <f t="shared" si="60"/>
        <v>52.156057494866523</v>
      </c>
      <c r="Y94" s="17">
        <f t="shared" si="61"/>
        <v>21.946169772256731</v>
      </c>
      <c r="Z94" s="17">
        <f t="shared" si="62"/>
        <v>21.946169772256731</v>
      </c>
      <c r="AA94" s="17">
        <f t="shared" si="63"/>
        <v>36.521739130434781</v>
      </c>
      <c r="AB94" s="17">
        <f t="shared" si="64"/>
        <v>57.905544147843941</v>
      </c>
      <c r="AC94" s="17">
        <f t="shared" si="65"/>
        <v>57.905544147843941</v>
      </c>
      <c r="AD94" s="17">
        <f t="shared" si="66"/>
        <v>59.101123595505619</v>
      </c>
      <c r="AE94" s="17">
        <f t="shared" si="67"/>
        <v>0</v>
      </c>
      <c r="AF94" s="17">
        <f t="shared" si="68"/>
        <v>0</v>
      </c>
      <c r="AG94" s="17">
        <f t="shared" si="69"/>
        <v>0</v>
      </c>
      <c r="AH94" s="16">
        <v>30.4</v>
      </c>
      <c r="AI94" s="17">
        <v>29.4</v>
      </c>
      <c r="AJ94" s="17">
        <v>18.8</v>
      </c>
      <c r="AK94" s="17">
        <v>18.8</v>
      </c>
      <c r="AL94" s="17">
        <v>25.4</v>
      </c>
      <c r="AM94" s="17">
        <v>10.6</v>
      </c>
      <c r="AN94" s="17">
        <v>10.6</v>
      </c>
      <c r="AO94" s="17">
        <v>12.6</v>
      </c>
      <c r="AP94" s="17">
        <v>28.2</v>
      </c>
      <c r="AQ94" s="17">
        <v>28.2</v>
      </c>
      <c r="AR94" s="17">
        <v>26.3</v>
      </c>
      <c r="AV94" s="14">
        <v>9.5299999999999994</v>
      </c>
      <c r="AW94" s="15">
        <v>9.4600000000000009</v>
      </c>
      <c r="AX94" s="15">
        <v>8.9</v>
      </c>
      <c r="AY94" s="15">
        <v>8.9</v>
      </c>
      <c r="AZ94" s="15">
        <v>9.2200000000000006</v>
      </c>
      <c r="BA94" s="15">
        <v>8.7100000000000009</v>
      </c>
      <c r="BB94" s="15">
        <v>8.7100000000000009</v>
      </c>
      <c r="BC94" s="15">
        <v>8.93</v>
      </c>
      <c r="BD94" s="15">
        <v>9.67</v>
      </c>
      <c r="BE94" s="15">
        <v>9.67</v>
      </c>
      <c r="BF94" s="15">
        <v>9.49</v>
      </c>
      <c r="BK94" s="233" t="str">
        <f>IF(VLOOKUP($A94,'I-Ligands'!$A:$G,3,FALSE)="","",VLOOKUP($A94,'I-Ligands'!$A:$G,3,FALSE))</f>
        <v>Leuprolide</v>
      </c>
      <c r="BL94" s="234" t="str">
        <f>IF(VLOOKUP($A94,'I-Ligands'!$A:$G,4,FALSE)="","",VLOOKUP($A94,'I-Ligands'!$A:$G,4,FALSE))</f>
        <v>Pyr-His-Trp-Ser-Tyr-D-Leu-Leu-Arg-Pro-NHEt, acetate salt</v>
      </c>
      <c r="BM94" s="110">
        <v>4.34</v>
      </c>
      <c r="BN94" s="111">
        <v>2.5299999999999998</v>
      </c>
      <c r="BO94" s="111">
        <v>4.2699999999999996</v>
      </c>
      <c r="BP94" s="111">
        <v>4.2699999999999996</v>
      </c>
      <c r="BQ94" s="111">
        <v>4.07</v>
      </c>
      <c r="BR94" s="111">
        <v>5.28</v>
      </c>
      <c r="BS94" s="111">
        <v>5.28</v>
      </c>
      <c r="BT94" s="111">
        <v>6.17</v>
      </c>
      <c r="BU94" s="111">
        <v>7.75</v>
      </c>
      <c r="BV94" s="111">
        <v>7.75</v>
      </c>
      <c r="BW94" s="111">
        <v>6.26</v>
      </c>
      <c r="BX94" s="111">
        <v>4.68</v>
      </c>
      <c r="BY94" s="111">
        <v>2.44</v>
      </c>
      <c r="BZ94" s="111">
        <v>4.4000000000000004</v>
      </c>
      <c r="CA94" s="110">
        <f t="shared" si="70"/>
        <v>7.0046082949308754</v>
      </c>
      <c r="CB94" s="111">
        <f t="shared" si="71"/>
        <v>11.620553359683795</v>
      </c>
      <c r="CC94" s="111">
        <f t="shared" si="72"/>
        <v>4.4028103044496492</v>
      </c>
      <c r="CD94" s="111">
        <f t="shared" si="73"/>
        <v>4.4028103044496492</v>
      </c>
      <c r="CE94" s="111">
        <f t="shared" si="74"/>
        <v>6.2407862407862398</v>
      </c>
      <c r="CF94" s="111">
        <f t="shared" si="75"/>
        <v>2.0075757575757573</v>
      </c>
      <c r="CG94" s="111">
        <f t="shared" si="76"/>
        <v>2.0075757575757573</v>
      </c>
      <c r="CH94" s="111">
        <f t="shared" si="77"/>
        <v>2.0421393841166937</v>
      </c>
      <c r="CI94" s="111">
        <f t="shared" si="78"/>
        <v>3.6387096774193548</v>
      </c>
      <c r="CJ94" s="111">
        <f t="shared" si="79"/>
        <v>3.6387096774193548</v>
      </c>
      <c r="CK94" s="111">
        <f t="shared" si="80"/>
        <v>4.201277955271566</v>
      </c>
      <c r="CL94" s="111">
        <f t="shared" si="81"/>
        <v>0</v>
      </c>
      <c r="CM94" s="111">
        <f t="shared" si="82"/>
        <v>0</v>
      </c>
      <c r="CN94" s="111">
        <f t="shared" si="83"/>
        <v>0</v>
      </c>
      <c r="CO94" s="18" t="e">
        <f>VLOOKUP(A94,Bouvier!A:B,4,FALSE)</f>
        <v>#REF!</v>
      </c>
      <c r="CP94" s="18" t="e">
        <f>VLOOKUP(A94,Martemyanov!A:BN,4,FALSE)</f>
        <v>#N/A</v>
      </c>
    </row>
    <row r="95" spans="1:94" ht="18" x14ac:dyDescent="0.25">
      <c r="A95" s="12" t="s">
        <v>145</v>
      </c>
      <c r="B95" s="13" t="s">
        <v>2606</v>
      </c>
      <c r="C95" s="9" t="str">
        <f>IF(VLOOKUP($A95,'I-Ligands'!$A:$G,5,FALSE)="","",VLOOKUP($A95,'I-Ligands'!$A:$G,5,FALSE))</f>
        <v>Guide to Pharmacology</v>
      </c>
      <c r="D95" s="9">
        <f>IF(VLOOKUP($A95,'I-Ligands'!$A:$G,6,FALSE)="","",VLOOKUP($A95,'I-Ligands'!$A:$G,6,FALSE))</f>
        <v>3353</v>
      </c>
      <c r="E95" s="9" t="str">
        <f>IF(VLOOKUP($A95,'I-Ligands'!$A:$G,7,FALSE)="","",VLOOKUP($A95,'I-Ligands'!$A:$G,7,FALSE))</f>
        <v>Phys</v>
      </c>
      <c r="F95" s="7">
        <f t="array" ref="F95">_xlfn.IFS(AH95=0,0,AH95&gt;0,(LOG(0.01*T95/10^-AH95)))</f>
        <v>0</v>
      </c>
      <c r="G95" s="8">
        <f t="array" ref="G95">_xlfn.IFS(AI95=0,0,AI95&gt;0,(LOG(0.01*U95/10^-AI95)))</f>
        <v>0</v>
      </c>
      <c r="H95" s="8">
        <f t="array" ref="H95">_xlfn.IFS(AJ95=0,0,AJ95&gt;0,(LOG(0.01*V95/10^-AJ95)))</f>
        <v>21.526953571746176</v>
      </c>
      <c r="I95" s="8">
        <f t="array" ref="I95">_xlfn.IFS(AK95=0,0,AK95&gt;0,(LOG(0.01*W95/10^-AK95)))</f>
        <v>21.526953571746176</v>
      </c>
      <c r="J95" s="8">
        <f t="array" ref="J95">_xlfn.IFS(AL95=0,0,AL95&gt;0,(LOG(0.01*X95/10^-AL95)))</f>
        <v>32.324354399764239</v>
      </c>
      <c r="K95" s="8">
        <f t="array" ref="K95">_xlfn.IFS(AM95=0,0,AM95&gt;0,(LOG(0.01*Y95/10^-AM95)))</f>
        <v>19.003854599178712</v>
      </c>
      <c r="L95" s="8">
        <f t="array" ref="L95">_xlfn.IFS(AN95=0,0,AN95&gt;0,(LOG(0.01*Z95/10^-AN95)))</f>
        <v>19.003854599178712</v>
      </c>
      <c r="M95" s="8">
        <f t="array" ref="M95">_xlfn.IFS(AO95=0,0,AO95&gt;0,(LOG(0.01*AA95/10^-AO95)))</f>
        <v>17.819859479795912</v>
      </c>
      <c r="N95" s="8">
        <f t="array" ref="N95">_xlfn.IFS(AP95=0,0,AP95&gt;0,(LOG(0.01*AB95/10^-AP95)))</f>
        <v>35.463921036758251</v>
      </c>
      <c r="O95" s="8">
        <f t="array" ref="O95">_xlfn.IFS(AQ95=0,0,AQ95&gt;0,(LOG(0.01*AC95/10^-AQ95)))</f>
        <v>35.463921036758251</v>
      </c>
      <c r="P95" s="8">
        <f t="array" ref="P95">_xlfn.IFS(AR95=0,0,AR95&gt;0,(LOG(0.01*AD95/10^-AR95)))</f>
        <v>28.814037986918024</v>
      </c>
      <c r="Q95" s="8">
        <f t="array" ref="Q95">_xlfn.IFS(AS95=0,0,AS95&gt;0,(LOG(0.01*AE95/10^-AS95)))</f>
        <v>19.493845117076372</v>
      </c>
      <c r="R95" s="8">
        <f t="array" ref="R95">_xlfn.IFS(AT95=0,0,AT95&gt;0,(LOG(0.01*AF95/10^-AT95)))</f>
        <v>7.288325715472693</v>
      </c>
      <c r="S95" s="8">
        <f t="array" ref="S95">_xlfn.IFS(AU95=0,0,AU95&gt;0,(LOG(0.01*AG95/10^-AU95)))</f>
        <v>15.294506570114626</v>
      </c>
      <c r="T95" s="16">
        <f t="shared" si="56"/>
        <v>0</v>
      </c>
      <c r="U95" s="17">
        <f t="shared" si="57"/>
        <v>0</v>
      </c>
      <c r="V95" s="17">
        <f t="shared" si="58"/>
        <v>42.359767891682786</v>
      </c>
      <c r="W95" s="17">
        <f t="shared" si="59"/>
        <v>42.359767891682786</v>
      </c>
      <c r="X95" s="17">
        <f t="shared" si="60"/>
        <v>66.735112936344962</v>
      </c>
      <c r="Y95" s="17">
        <f t="shared" si="61"/>
        <v>40.165631469979296</v>
      </c>
      <c r="Z95" s="17">
        <f t="shared" si="62"/>
        <v>40.165631469979296</v>
      </c>
      <c r="AA95" s="17">
        <f t="shared" si="63"/>
        <v>52.463768115942038</v>
      </c>
      <c r="AB95" s="17">
        <f t="shared" si="64"/>
        <v>73.100616016427097</v>
      </c>
      <c r="AC95" s="17">
        <f t="shared" si="65"/>
        <v>73.100616016427097</v>
      </c>
      <c r="AD95" s="17">
        <f t="shared" si="66"/>
        <v>65.168539325842701</v>
      </c>
      <c r="AE95" s="17">
        <f t="shared" si="67"/>
        <v>39.250493096646935</v>
      </c>
      <c r="AF95" s="17">
        <f t="shared" si="68"/>
        <v>15.428571428571429</v>
      </c>
      <c r="AG95" s="17">
        <f t="shared" si="69"/>
        <v>31.225296442687746</v>
      </c>
      <c r="AJ95" s="17">
        <v>21.9</v>
      </c>
      <c r="AK95" s="17">
        <v>21.9</v>
      </c>
      <c r="AL95" s="17">
        <v>32.5</v>
      </c>
      <c r="AM95" s="17">
        <v>19.399999999999999</v>
      </c>
      <c r="AN95" s="17">
        <v>19.399999999999999</v>
      </c>
      <c r="AO95" s="17">
        <v>18.100000000000001</v>
      </c>
      <c r="AP95" s="17">
        <v>35.6</v>
      </c>
      <c r="AQ95" s="17">
        <v>35.6</v>
      </c>
      <c r="AR95" s="17">
        <v>29</v>
      </c>
      <c r="AS95" s="17">
        <v>19.899999999999999</v>
      </c>
      <c r="AT95" s="17">
        <v>8.1</v>
      </c>
      <c r="AU95" s="17">
        <v>15.8</v>
      </c>
      <c r="AX95" s="15">
        <v>7.4</v>
      </c>
      <c r="AY95" s="15">
        <v>7.4</v>
      </c>
      <c r="AZ95" s="15">
        <v>7.93</v>
      </c>
      <c r="BA95" s="15">
        <v>7.28</v>
      </c>
      <c r="BB95" s="15">
        <v>7.28</v>
      </c>
      <c r="BC95" s="15">
        <v>8.31</v>
      </c>
      <c r="BD95" s="15">
        <v>8.64</v>
      </c>
      <c r="BE95" s="15">
        <v>8.64</v>
      </c>
      <c r="BF95" s="15">
        <v>8.61</v>
      </c>
      <c r="BG95" s="15">
        <v>7.09</v>
      </c>
      <c r="BH95" s="15">
        <v>7.09</v>
      </c>
      <c r="BI95" s="15">
        <v>6.58</v>
      </c>
      <c r="BK95" s="233" t="str">
        <f>IF(VLOOKUP($A95,'I-Ligands'!$A:$G,3,FALSE)="","",VLOOKUP($A95,'I-Ligands'!$A:$G,3,FALSE))</f>
        <v>Leukotriene D4</v>
      </c>
      <c r="BL95" s="234" t="str">
        <f>IF(VLOOKUP($A95,'I-Ligands'!$A:$G,4,FALSE)="","",VLOOKUP($A95,'I-Ligands'!$A:$G,4,FALSE))</f>
        <v>Leukotriene D4</v>
      </c>
      <c r="BM95" s="110">
        <v>2.95</v>
      </c>
      <c r="BN95" s="111">
        <v>2.4900000000000002</v>
      </c>
      <c r="BO95" s="111">
        <v>3.34</v>
      </c>
      <c r="BP95" s="111">
        <v>3.34</v>
      </c>
      <c r="BQ95" s="111">
        <v>3.86</v>
      </c>
      <c r="BR95" s="111">
        <v>2.65</v>
      </c>
      <c r="BS95" s="111">
        <v>2.65</v>
      </c>
      <c r="BT95" s="111">
        <v>2.08</v>
      </c>
      <c r="BU95" s="111">
        <v>4.99</v>
      </c>
      <c r="BV95" s="111">
        <v>4.99</v>
      </c>
      <c r="BW95" s="111">
        <v>4.82</v>
      </c>
      <c r="BX95" s="111">
        <v>2.2400000000000002</v>
      </c>
      <c r="BY95" s="111">
        <v>2.19</v>
      </c>
      <c r="BZ95" s="111">
        <v>3.99</v>
      </c>
      <c r="CA95" s="110">
        <f t="shared" si="70"/>
        <v>0</v>
      </c>
      <c r="CB95" s="111">
        <f t="shared" si="71"/>
        <v>0</v>
      </c>
      <c r="CC95" s="111">
        <f t="shared" si="72"/>
        <v>6.5568862275449105</v>
      </c>
      <c r="CD95" s="111">
        <f t="shared" si="73"/>
        <v>6.5568862275449105</v>
      </c>
      <c r="CE95" s="111">
        <f t="shared" si="74"/>
        <v>8.4196891191709842</v>
      </c>
      <c r="CF95" s="111">
        <f t="shared" si="75"/>
        <v>7.3207547169811322</v>
      </c>
      <c r="CG95" s="111">
        <f t="shared" si="76"/>
        <v>7.3207547169811322</v>
      </c>
      <c r="CH95" s="111">
        <f t="shared" si="77"/>
        <v>8.7019230769230766</v>
      </c>
      <c r="CI95" s="111">
        <f t="shared" si="78"/>
        <v>7.1342685370741483</v>
      </c>
      <c r="CJ95" s="111">
        <f t="shared" si="79"/>
        <v>7.1342685370741483</v>
      </c>
      <c r="CK95" s="111">
        <f t="shared" si="80"/>
        <v>6.0165975103734439</v>
      </c>
      <c r="CL95" s="111">
        <f t="shared" si="81"/>
        <v>8.8839285714285694</v>
      </c>
      <c r="CM95" s="111">
        <f t="shared" si="82"/>
        <v>3.6986301369863015</v>
      </c>
      <c r="CN95" s="111">
        <f t="shared" si="83"/>
        <v>3.9598997493734336</v>
      </c>
      <c r="CO95" s="18" t="e">
        <f>VLOOKUP(A95,Bouvier!A:B,4,FALSE)</f>
        <v>#REF!</v>
      </c>
      <c r="CP95" s="18" t="e">
        <f>VLOOKUP(A95,Martemyanov!A:BN,4,FALSE)</f>
        <v>#N/A</v>
      </c>
    </row>
    <row r="96" spans="1:94" ht="18" x14ac:dyDescent="0.25">
      <c r="A96" s="12" t="s">
        <v>148</v>
      </c>
      <c r="B96" s="13" t="s">
        <v>2626</v>
      </c>
      <c r="C96" s="9" t="str">
        <f>IF(VLOOKUP($A96,'I-Ligands'!$A:$G,5,FALSE)="","",VLOOKUP($A96,'I-Ligands'!$A:$G,5,FALSE))</f>
        <v>Guide to Pharmacology</v>
      </c>
      <c r="D96" s="9">
        <f>IF(VLOOKUP($A96,'I-Ligands'!$A:$G,6,FALSE)="","",VLOOKUP($A96,'I-Ligands'!$A:$G,6,FALSE))</f>
        <v>2906</v>
      </c>
      <c r="E96" s="9" t="str">
        <f>IF(VLOOKUP($A96,'I-Ligands'!$A:$G,7,FALSE)="","",VLOOKUP($A96,'I-Ligands'!$A:$G,7,FALSE))</f>
        <v>Phys</v>
      </c>
      <c r="F96" s="7">
        <f t="array" ref="F96">_xlfn.IFS(AH96=0,0,AH96&gt;0,(LOG(0.01*T96/10^-AH96)))</f>
        <v>0</v>
      </c>
      <c r="G96" s="8">
        <f t="array" ref="G96">_xlfn.IFS(AI96=0,0,AI96&gt;0,(LOG(0.01*U96/10^-AI96)))</f>
        <v>0</v>
      </c>
      <c r="H96" s="8">
        <f t="array" ref="H96">_xlfn.IFS(AJ96=0,0,AJ96&gt;0,(LOG(0.01*V96/10^-AJ96)))</f>
        <v>20.404572791868823</v>
      </c>
      <c r="I96" s="8">
        <f t="array" ref="I96">_xlfn.IFS(AK96=0,0,AK96&gt;0,(LOG(0.01*W96/10^-AK96)))</f>
        <v>20.404572791868823</v>
      </c>
      <c r="J96" s="8">
        <f t="array" ref="J96">_xlfn.IFS(AL96=0,0,AL96&gt;0,(LOG(0.01*X96/10^-AL96)))</f>
        <v>11.184353046091493</v>
      </c>
      <c r="K96" s="8">
        <f t="array" ref="K96">_xlfn.IFS(AM96=0,0,AM96&gt;0,(LOG(0.01*Y96/10^-AM96)))</f>
        <v>6.479375729368944</v>
      </c>
      <c r="L96" s="8">
        <f t="array" ref="L96">_xlfn.IFS(AN96=0,0,AN96&gt;0,(LOG(0.01*Z96/10^-AN96)))</f>
        <v>6.479375729368944</v>
      </c>
      <c r="M96" s="8">
        <f t="array" ref="M96">_xlfn.IFS(AO96=0,0,AO96&gt;0,(LOG(0.01*AA96/10^-AO96)))</f>
        <v>0</v>
      </c>
      <c r="N96" s="8">
        <f t="array" ref="N96">_xlfn.IFS(AP96=0,0,AP96&gt;0,(LOG(0.01*AB96/10^-AP96)))</f>
        <v>23.183538901057105</v>
      </c>
      <c r="O96" s="8">
        <f t="array" ref="O96">_xlfn.IFS(AQ96=0,0,AQ96&gt;0,(LOG(0.01*AC96/10^-AQ96)))</f>
        <v>23.183538901057105</v>
      </c>
      <c r="P96" s="8">
        <f t="array" ref="P96">_xlfn.IFS(AR96=0,0,AR96&gt;0,(LOG(0.01*AD96/10^-AR96)))</f>
        <v>17.606912494122376</v>
      </c>
      <c r="Q96" s="8">
        <f t="array" ref="Q96">_xlfn.IFS(AS96=0,0,AS96&gt;0,(LOG(0.01*AE96/10^-AS96)))</f>
        <v>20.923371644105405</v>
      </c>
      <c r="R96" s="8">
        <f t="array" ref="R96">_xlfn.IFS(AT96=0,0,AT96&gt;0,(LOG(0.01*AF96/10^-AT96)))</f>
        <v>24.67778070526608</v>
      </c>
      <c r="S96" s="8">
        <f t="array" ref="S96">_xlfn.IFS(AU96=0,0,AU96&gt;0,(LOG(0.01*AG96/10^-AU96)))</f>
        <v>11.271396444552733</v>
      </c>
      <c r="T96" s="16">
        <f t="shared" si="56"/>
        <v>0</v>
      </c>
      <c r="U96" s="17">
        <f t="shared" si="57"/>
        <v>0</v>
      </c>
      <c r="V96" s="17">
        <f t="shared" si="58"/>
        <v>40.232108317214696</v>
      </c>
      <c r="W96" s="17">
        <f t="shared" si="59"/>
        <v>40.232108317214696</v>
      </c>
      <c r="X96" s="17">
        <f t="shared" si="60"/>
        <v>24.229979466119094</v>
      </c>
      <c r="Y96" s="17">
        <f t="shared" si="61"/>
        <v>15.113871635610767</v>
      </c>
      <c r="Z96" s="17">
        <f t="shared" si="62"/>
        <v>15.113871635610767</v>
      </c>
      <c r="AA96" s="17">
        <f t="shared" si="63"/>
        <v>0</v>
      </c>
      <c r="AB96" s="17">
        <f t="shared" si="64"/>
        <v>48.254620123203281</v>
      </c>
      <c r="AC96" s="17">
        <f t="shared" si="65"/>
        <v>48.254620123203281</v>
      </c>
      <c r="AD96" s="17">
        <f t="shared" si="66"/>
        <v>40.449438202247194</v>
      </c>
      <c r="AE96" s="17">
        <f t="shared" si="67"/>
        <v>42.011834319526628</v>
      </c>
      <c r="AF96" s="17">
        <f t="shared" si="68"/>
        <v>47.61904761904762</v>
      </c>
      <c r="AG96" s="17">
        <f t="shared" si="69"/>
        <v>23.51778656126482</v>
      </c>
      <c r="AJ96" s="17">
        <v>20.8</v>
      </c>
      <c r="AK96" s="17">
        <v>20.8</v>
      </c>
      <c r="AL96" s="17">
        <v>11.8</v>
      </c>
      <c r="AM96" s="17">
        <v>7.3</v>
      </c>
      <c r="AN96" s="17">
        <v>7.3</v>
      </c>
      <c r="AP96" s="17">
        <v>23.5</v>
      </c>
      <c r="AQ96" s="17">
        <v>23.5</v>
      </c>
      <c r="AR96" s="17">
        <v>18</v>
      </c>
      <c r="AS96" s="17">
        <v>21.3</v>
      </c>
      <c r="AT96" s="17">
        <v>25</v>
      </c>
      <c r="AU96" s="17">
        <v>11.9</v>
      </c>
      <c r="AX96" s="15">
        <v>7.89</v>
      </c>
      <c r="AY96" s="15">
        <v>7.89</v>
      </c>
      <c r="AZ96" s="15">
        <v>8.1999999999999993</v>
      </c>
      <c r="BA96" s="15">
        <v>8.06</v>
      </c>
      <c r="BB96" s="15">
        <v>8.06</v>
      </c>
      <c r="BD96" s="15">
        <v>7.66</v>
      </c>
      <c r="BE96" s="15">
        <v>7.66</v>
      </c>
      <c r="BF96" s="15">
        <v>8.11</v>
      </c>
      <c r="BG96" s="15">
        <v>8.0500000000000007</v>
      </c>
      <c r="BH96" s="15">
        <v>7.71</v>
      </c>
      <c r="BI96" s="15">
        <v>8.26</v>
      </c>
      <c r="BK96" s="233" t="str">
        <f>IF(VLOOKUP($A96,'I-Ligands'!$A:$G,3,FALSE)="","",VLOOKUP($A96,'I-Ligands'!$A:$G,3,FALSE))</f>
        <v>Lysophosphatidic acid</v>
      </c>
      <c r="BL96" s="234" t="str">
        <f>IF(VLOOKUP($A96,'I-Ligands'!$A:$G,4,FALSE)="","",VLOOKUP($A96,'I-Ligands'!$A:$G,4,FALSE))</f>
        <v>1-oleoyl-2-hydroxy-sn-glycero-3-phosphate, sodium salt</v>
      </c>
      <c r="BM96" s="110">
        <v>2.0499999999999998</v>
      </c>
      <c r="BN96" s="111">
        <v>1.71</v>
      </c>
      <c r="BO96" s="111">
        <v>3.28</v>
      </c>
      <c r="BP96" s="111">
        <v>3.28</v>
      </c>
      <c r="BQ96" s="111">
        <v>4.42</v>
      </c>
      <c r="BR96" s="111">
        <v>3.15</v>
      </c>
      <c r="BS96" s="111">
        <v>3.15</v>
      </c>
      <c r="BT96" s="111">
        <v>3.3</v>
      </c>
      <c r="BU96" s="111">
        <v>3.03</v>
      </c>
      <c r="BV96" s="111">
        <v>3.03</v>
      </c>
      <c r="BW96" s="111">
        <v>3.72</v>
      </c>
      <c r="BX96" s="111">
        <v>3.58</v>
      </c>
      <c r="BY96" s="111">
        <v>1.2</v>
      </c>
      <c r="BZ96" s="111">
        <v>3.63</v>
      </c>
      <c r="CA96" s="110">
        <f t="shared" si="70"/>
        <v>0</v>
      </c>
      <c r="CB96" s="111">
        <f t="shared" si="71"/>
        <v>0</v>
      </c>
      <c r="CC96" s="111">
        <f t="shared" si="72"/>
        <v>6.3414634146341466</v>
      </c>
      <c r="CD96" s="111">
        <f t="shared" si="73"/>
        <v>6.3414634146341466</v>
      </c>
      <c r="CE96" s="111">
        <f t="shared" si="74"/>
        <v>2.6696832579185523</v>
      </c>
      <c r="CF96" s="111">
        <f t="shared" si="75"/>
        <v>2.3174603174603177</v>
      </c>
      <c r="CG96" s="111">
        <f t="shared" si="76"/>
        <v>2.3174603174603177</v>
      </c>
      <c r="CH96" s="111">
        <f t="shared" si="77"/>
        <v>0</v>
      </c>
      <c r="CI96" s="111">
        <f t="shared" si="78"/>
        <v>7.7557755775577562</v>
      </c>
      <c r="CJ96" s="111">
        <f t="shared" si="79"/>
        <v>7.7557755775577562</v>
      </c>
      <c r="CK96" s="111">
        <f t="shared" si="80"/>
        <v>4.838709677419355</v>
      </c>
      <c r="CL96" s="111">
        <f t="shared" si="81"/>
        <v>5.9497206703910619</v>
      </c>
      <c r="CM96" s="111">
        <f t="shared" si="82"/>
        <v>20.833333333333336</v>
      </c>
      <c r="CN96" s="111">
        <f t="shared" si="83"/>
        <v>3.278236914600551</v>
      </c>
      <c r="CO96" s="18" t="e">
        <f>VLOOKUP(A96,Bouvier!A:B,4,FALSE)</f>
        <v>#REF!</v>
      </c>
      <c r="CP96" s="18" t="e">
        <f>VLOOKUP(A96,Martemyanov!A:BN,4,FALSE)</f>
        <v>#N/A</v>
      </c>
    </row>
    <row r="97" spans="1:94" x14ac:dyDescent="0.2">
      <c r="A97" s="12" t="s">
        <v>211</v>
      </c>
      <c r="B97" s="13" t="s">
        <v>211</v>
      </c>
      <c r="C97" s="9" t="str">
        <f>IF(VLOOKUP($A97,'I-Ligands'!$A:$G,5,FALSE)="","",VLOOKUP($A97,'I-Ligands'!$A:$G,5,FALSE))</f>
        <v>Guide to Pharmacology</v>
      </c>
      <c r="D97" s="9">
        <f>IF(VLOOKUP($A97,'I-Ligands'!$A:$G,6,FALSE)="","",VLOOKUP($A97,'I-Ligands'!$A:$G,6,FALSE))</f>
        <v>3741</v>
      </c>
      <c r="E97" s="9" t="str">
        <f>IF(VLOOKUP($A97,'I-Ligands'!$A:$G,7,FALSE)="","",VLOOKUP($A97,'I-Ligands'!$A:$G,7,FALSE))</f>
        <v>Phys</v>
      </c>
      <c r="F97" s="7">
        <f t="array" ref="F97">_xlfn.IFS(AH97=0,0,AH97&gt;0,(LOG(0.01*T97/10^-AH97)))</f>
        <v>22.116583618413184</v>
      </c>
      <c r="G97" s="8">
        <f t="array" ref="G97">_xlfn.IFS(AI97=0,0,AI97&gt;0,(LOG(0.01*U97/10^-AI97)))</f>
        <v>21.203671475484544</v>
      </c>
      <c r="H97" s="8">
        <f t="array" ref="H97">_xlfn.IFS(AJ97=0,0,AJ97&gt;0,(LOG(0.01*V97/10^-AJ97)))</f>
        <v>30.270809296252846</v>
      </c>
      <c r="I97" s="8">
        <f t="array" ref="I97">_xlfn.IFS(AK97=0,0,AK97&gt;0,(LOG(0.01*W97/10^-AK97)))</f>
        <v>30.270809296252846</v>
      </c>
      <c r="J97" s="8">
        <f t="array" ref="J97">_xlfn.IFS(AL97=0,0,AL97&gt;0,(LOG(0.01*X97/10^-AL97)))</f>
        <v>28.470352935519362</v>
      </c>
      <c r="K97" s="8">
        <f t="array" ref="K97">_xlfn.IFS(AM97=0,0,AM97&gt;0,(LOG(0.01*Y97/10^-AM97)))</f>
        <v>34.252611311820019</v>
      </c>
      <c r="L97" s="8">
        <f t="array" ref="L97">_xlfn.IFS(AN97=0,0,AN97&gt;0,(LOG(0.01*Z97/10^-AN97)))</f>
        <v>34.252611311820019</v>
      </c>
      <c r="M97" s="8">
        <f t="array" ref="M97">_xlfn.IFS(AO97=0,0,AO97&gt;0,(LOG(0.01*AA97/10^-AO97)))</f>
        <v>21.498640638775257</v>
      </c>
      <c r="N97" s="8">
        <f t="array" ref="N97">_xlfn.IFS(AP97=0,0,AP97&gt;0,(LOG(0.01*AB97/10^-AP97)))</f>
        <v>25.930772330105114</v>
      </c>
      <c r="O97" s="8">
        <f t="array" ref="O97">_xlfn.IFS(AQ97=0,0,AQ97&gt;0,(LOG(0.01*AC97/10^-AQ97)))</f>
        <v>25.930772330105114</v>
      </c>
      <c r="P97" s="8">
        <f t="array" ref="P97">_xlfn.IFS(AR97=0,0,AR97&gt;0,(LOG(0.01*AD97/10^-AR97)))</f>
        <v>28.204958329066105</v>
      </c>
      <c r="Q97" s="8">
        <f t="array" ref="Q97">_xlfn.IFS(AS97=0,0,AS97&gt;0,(LOG(0.01*AE97/10^-AS97)))</f>
        <v>34.535321515457539</v>
      </c>
      <c r="R97" s="8">
        <f t="array" ref="R97">_xlfn.IFS(AT97=0,0,AT97&gt;0,(LOG(0.01*AF97/10^-AT97)))</f>
        <v>31.480899958811801</v>
      </c>
      <c r="S97" s="8">
        <f t="array" ref="S97">_xlfn.IFS(AU97=0,0,AU97&gt;0,(LOG(0.01*AG97/10^-AU97)))</f>
        <v>32.409067083228145</v>
      </c>
      <c r="T97" s="16">
        <f t="shared" si="56"/>
        <v>41.360294117647058</v>
      </c>
      <c r="U97" s="17">
        <f t="shared" si="57"/>
        <v>40.148698884758367</v>
      </c>
      <c r="V97" s="17">
        <f t="shared" si="58"/>
        <v>58.994197292069629</v>
      </c>
      <c r="W97" s="17">
        <f t="shared" si="59"/>
        <v>58.994197292069629</v>
      </c>
      <c r="X97" s="17">
        <f t="shared" si="60"/>
        <v>58.932238193018478</v>
      </c>
      <c r="Y97" s="17">
        <f t="shared" si="61"/>
        <v>71.221532091097316</v>
      </c>
      <c r="Z97" s="17">
        <f t="shared" si="62"/>
        <v>71.221532091097316</v>
      </c>
      <c r="AA97" s="17">
        <f t="shared" si="63"/>
        <v>62.89855072463768</v>
      </c>
      <c r="AB97" s="17">
        <f t="shared" si="64"/>
        <v>53.798767967145785</v>
      </c>
      <c r="AC97" s="17">
        <f t="shared" si="65"/>
        <v>53.798767967145785</v>
      </c>
      <c r="AD97" s="17">
        <f t="shared" si="66"/>
        <v>63.820224719101127</v>
      </c>
      <c r="AE97" s="17">
        <f t="shared" si="67"/>
        <v>68.441814595660759</v>
      </c>
      <c r="AF97" s="17">
        <f t="shared" si="68"/>
        <v>60.38095238095238</v>
      </c>
      <c r="AG97" s="17">
        <f t="shared" si="69"/>
        <v>64.426877470355734</v>
      </c>
      <c r="AH97" s="16">
        <v>22.5</v>
      </c>
      <c r="AI97" s="17">
        <v>21.6</v>
      </c>
      <c r="AJ97" s="17">
        <v>30.5</v>
      </c>
      <c r="AK97" s="17">
        <v>30.5</v>
      </c>
      <c r="AL97" s="17">
        <v>28.7</v>
      </c>
      <c r="AM97" s="17">
        <v>34.4</v>
      </c>
      <c r="AN97" s="17">
        <v>34.4</v>
      </c>
      <c r="AO97" s="17">
        <v>21.7</v>
      </c>
      <c r="AP97" s="17">
        <v>26.2</v>
      </c>
      <c r="AQ97" s="17">
        <v>26.2</v>
      </c>
      <c r="AR97" s="17">
        <v>28.4</v>
      </c>
      <c r="AS97" s="17">
        <v>34.700000000000003</v>
      </c>
      <c r="AT97" s="17">
        <v>31.7</v>
      </c>
      <c r="AU97" s="17">
        <v>32.6</v>
      </c>
      <c r="AV97" s="14">
        <v>5.57</v>
      </c>
      <c r="AW97" s="15">
        <v>5.5</v>
      </c>
      <c r="AX97" s="15">
        <v>6.48</v>
      </c>
      <c r="AY97" s="15">
        <v>6.48</v>
      </c>
      <c r="AZ97" s="15">
        <v>6.46</v>
      </c>
      <c r="BA97" s="15">
        <v>6.1</v>
      </c>
      <c r="BB97" s="15">
        <v>6.1</v>
      </c>
      <c r="BC97" s="15">
        <v>6.13</v>
      </c>
      <c r="BD97" s="15">
        <v>6.37</v>
      </c>
      <c r="BE97" s="15">
        <v>6.37</v>
      </c>
      <c r="BF97" s="15">
        <v>6.28</v>
      </c>
      <c r="BG97" s="15">
        <v>6.16</v>
      </c>
      <c r="BH97" s="15">
        <v>6.41</v>
      </c>
      <c r="BI97" s="15">
        <v>6.28</v>
      </c>
      <c r="BK97" s="233" t="str">
        <f>IF(VLOOKUP($A97,'I-Ligands'!$A:$G,3,FALSE)="","",VLOOKUP($A97,'I-Ligands'!$A:$G,3,FALSE))</f>
        <v>PAR2 peptide</v>
      </c>
      <c r="BL97" s="234" t="str">
        <f>IF(VLOOKUP($A97,'I-Ligands'!$A:$G,4,FALSE)="","",VLOOKUP($A97,'I-Ligands'!$A:$G,4,FALSE))</f>
        <v>SLIGRL-NH2</v>
      </c>
      <c r="BM97" s="110">
        <v>8.76</v>
      </c>
      <c r="BN97" s="111">
        <v>5.8</v>
      </c>
      <c r="BO97" s="111">
        <v>3.81</v>
      </c>
      <c r="BP97" s="111">
        <v>3.81</v>
      </c>
      <c r="BQ97" s="111">
        <v>4.99</v>
      </c>
      <c r="BR97" s="111">
        <v>3.86</v>
      </c>
      <c r="BS97" s="111">
        <v>3.86</v>
      </c>
      <c r="BT97" s="111">
        <v>4.4400000000000004</v>
      </c>
      <c r="BU97" s="111">
        <v>3.12</v>
      </c>
      <c r="BV97" s="111">
        <v>3.12</v>
      </c>
      <c r="BW97" s="111">
        <v>4.95</v>
      </c>
      <c r="BX97" s="111">
        <v>3.77</v>
      </c>
      <c r="BY97" s="111">
        <v>1.73</v>
      </c>
      <c r="BZ97" s="111">
        <v>2.74</v>
      </c>
      <c r="CA97" s="110">
        <f t="shared" si="70"/>
        <v>2.5684931506849318</v>
      </c>
      <c r="CB97" s="111">
        <f t="shared" si="71"/>
        <v>3.7241379310344831</v>
      </c>
      <c r="CC97" s="111">
        <f t="shared" si="72"/>
        <v>8.0052493438320216</v>
      </c>
      <c r="CD97" s="111">
        <f t="shared" si="73"/>
        <v>8.0052493438320216</v>
      </c>
      <c r="CE97" s="111">
        <f t="shared" si="74"/>
        <v>5.7515030060120234</v>
      </c>
      <c r="CF97" s="111">
        <f t="shared" si="75"/>
        <v>8.9119170984455955</v>
      </c>
      <c r="CG97" s="111">
        <f t="shared" si="76"/>
        <v>8.9119170984455955</v>
      </c>
      <c r="CH97" s="111">
        <f t="shared" si="77"/>
        <v>4.8873873873873865</v>
      </c>
      <c r="CI97" s="111">
        <f t="shared" si="78"/>
        <v>8.3974358974358978</v>
      </c>
      <c r="CJ97" s="111">
        <f t="shared" si="79"/>
        <v>8.3974358974358978</v>
      </c>
      <c r="CK97" s="111">
        <f t="shared" si="80"/>
        <v>5.737373737373737</v>
      </c>
      <c r="CL97" s="111">
        <f t="shared" si="81"/>
        <v>9.204244031830239</v>
      </c>
      <c r="CM97" s="111">
        <f t="shared" si="82"/>
        <v>18.323699421965319</v>
      </c>
      <c r="CN97" s="111">
        <f t="shared" si="83"/>
        <v>11.897810218978101</v>
      </c>
      <c r="CO97" s="18" t="e">
        <f>VLOOKUP(A97,Bouvier!A:B,4,FALSE)</f>
        <v>#REF!</v>
      </c>
      <c r="CP97" s="18" t="e">
        <f>VLOOKUP(A97,Martemyanov!A:BN,4,FALSE)</f>
        <v>#N/A</v>
      </c>
    </row>
    <row r="98" spans="1:94" x14ac:dyDescent="0.2">
      <c r="A98" s="12" t="s">
        <v>207</v>
      </c>
      <c r="B98" s="13" t="s">
        <v>2547</v>
      </c>
      <c r="C98" s="9" t="str">
        <f>IF(VLOOKUP($A98,'I-Ligands'!$A:$G,5,FALSE)="","",VLOOKUP($A98,'I-Ligands'!$A:$G,5,FALSE))</f>
        <v>Guide to Pharmacology</v>
      </c>
      <c r="D98" s="9">
        <f>IF(VLOOKUP($A98,'I-Ligands'!$A:$G,6,FALSE)="","",VLOOKUP($A98,'I-Ligands'!$A:$G,6,FALSE))</f>
        <v>1884</v>
      </c>
      <c r="E98" s="9" t="str">
        <f>IF(VLOOKUP($A98,'I-Ligands'!$A:$G,7,FALSE)="","",VLOOKUP($A98,'I-Ligands'!$A:$G,7,FALSE))</f>
        <v>Phys</v>
      </c>
      <c r="F98" s="7">
        <f t="array" ref="F98">_xlfn.IFS(AH98=0,0,AH98&gt;0,(LOG(0.01*T98/10^-AH98)))</f>
        <v>30.755762794136093</v>
      </c>
      <c r="G98" s="8">
        <f t="array" ref="G98">_xlfn.IFS(AI98=0,0,AI98&gt;0,(LOG(0.01*U98/10^-AI98)))</f>
        <v>30.659176203758445</v>
      </c>
      <c r="H98" s="8">
        <f t="array" ref="H98">_xlfn.IFS(AJ98=0,0,AJ98&gt;0,(LOG(0.01*V98/10^-AJ98)))</f>
        <v>11.158391464212185</v>
      </c>
      <c r="I98" s="8">
        <f t="array" ref="I98">_xlfn.IFS(AK98=0,0,AK98&gt;0,(LOG(0.01*W98/10^-AK98)))</f>
        <v>11.158391464212185</v>
      </c>
      <c r="J98" s="8">
        <f t="array" ref="J98">_xlfn.IFS(AL98=0,0,AL98&gt;0,(LOG(0.01*X98/10^-AL98)))</f>
        <v>14.179788373533542</v>
      </c>
      <c r="K98" s="8">
        <f t="array" ref="K98">_xlfn.IFS(AM98=0,0,AM98&gt;0,(LOG(0.01*Y98/10^-AM98)))</f>
        <v>8.479840696594044</v>
      </c>
      <c r="L98" s="8">
        <f t="array" ref="L98">_xlfn.IFS(AN98=0,0,AN98&gt;0,(LOG(0.01*Z98/10^-AN98)))</f>
        <v>8.479840696594044</v>
      </c>
      <c r="M98" s="8">
        <f t="array" ref="M98">_xlfn.IFS(AO98=0,0,AO98&gt;0,(LOG(0.01*AA98/10^-AO98)))</f>
        <v>7.9966793561702936</v>
      </c>
      <c r="N98" s="8">
        <f t="array" ref="N98">_xlfn.IFS(AP98=0,0,AP98&gt;0,(LOG(0.01*AB98/10^-AP98)))</f>
        <v>29.891037534379215</v>
      </c>
      <c r="O98" s="8">
        <f t="array" ref="O98">_xlfn.IFS(AQ98=0,0,AQ98&gt;0,(LOG(0.01*AC98/10^-AQ98)))</f>
        <v>29.891037534379215</v>
      </c>
      <c r="P98" s="8">
        <f t="array" ref="P98">_xlfn.IFS(AR98=0,0,AR98&gt;0,(LOG(0.01*AD98/10^-AR98)))</f>
        <v>25.563259694982303</v>
      </c>
      <c r="Q98" s="8">
        <f t="array" ref="Q98">_xlfn.IFS(AS98=0,0,AS98&gt;0,(LOG(0.01*AE98/10^-AS98)))</f>
        <v>17.447845071646558</v>
      </c>
      <c r="R98" s="8">
        <f t="array" ref="R98">_xlfn.IFS(AT98=0,0,AT98&gt;0,(LOG(0.01*AF98/10^-AT98)))</f>
        <v>14.558817643887215</v>
      </c>
      <c r="S98" s="8">
        <f t="array" ref="S98">_xlfn.IFS(AU98=0,0,AU98&gt;0,(LOG(0.01*AG98/10^-AU98)))</f>
        <v>22.351875340353324</v>
      </c>
      <c r="T98" s="16">
        <f t="shared" ref="T98:T129" si="84">IF(AH98="",0,100*AH98/MAX(AH:AH))</f>
        <v>56.985294117647058</v>
      </c>
      <c r="U98" s="17">
        <f t="shared" ref="U98:U129" si="85">IF(AI98="",0,100*AI98/MAX(AI:AI))</f>
        <v>57.434944237918216</v>
      </c>
      <c r="V98" s="17">
        <f t="shared" ref="V98:V129" si="86">IF(AJ98="",0,100*AJ98/MAX(AJ:AJ))</f>
        <v>22.823984526112184</v>
      </c>
      <c r="W98" s="17">
        <f t="shared" ref="W98:W129" si="87">IF(AK98="",0,100*AK98/MAX(AK:AK))</f>
        <v>22.823984526112184</v>
      </c>
      <c r="X98" s="17">
        <f t="shared" ref="X98:X129" si="88">IF(AL98="",0,100*AL98/MAX(AL:AL))</f>
        <v>30.184804928131417</v>
      </c>
      <c r="Y98" s="17">
        <f t="shared" ref="Y98:Y129" si="89">IF(AM98="",0,100*AM98/MAX(AM:AM))</f>
        <v>19.047619047619047</v>
      </c>
      <c r="Z98" s="17">
        <f t="shared" ref="Z98:Z129" si="90">IF(AN98="",0,100*AN98/MAX(AN:AN))</f>
        <v>19.047619047619047</v>
      </c>
      <c r="AA98" s="17">
        <f t="shared" ref="AA98:AA129" si="91">IF(AO98="",0,100*AO98/MAX(AO:AO))</f>
        <v>24.927536231884059</v>
      </c>
      <c r="AB98" s="17">
        <f t="shared" ref="AB98:AB129" si="92">IF(AP98="",0,100*AP98/MAX(AP:AP))</f>
        <v>61.806981519507183</v>
      </c>
      <c r="AC98" s="17">
        <f t="shared" ref="AC98:AC129" si="93">IF(AQ98="",0,100*AQ98/MAX(AQ:AQ))</f>
        <v>61.806981519507183</v>
      </c>
      <c r="AD98" s="17">
        <f t="shared" ref="AD98:AD129" si="94">IF(AR98="",0,100*AR98/MAX(AR:AR))</f>
        <v>57.977528089887642</v>
      </c>
      <c r="AE98" s="17">
        <f t="shared" ref="AE98:AE129" si="95">IF(AS98="",0,100*AS98/MAX(AS:AS))</f>
        <v>35.305719921104533</v>
      </c>
      <c r="AF98" s="17">
        <f t="shared" ref="AF98:AF129" si="96">IF(AT98="",0,100*AT98/MAX(AT:AT))</f>
        <v>28.761904761904763</v>
      </c>
      <c r="AG98" s="17">
        <f t="shared" ref="AG98:AG129" si="97">IF(AU98="",0,100*AU98/MAX(AU:AU))</f>
        <v>44.861660079051383</v>
      </c>
      <c r="AH98" s="16">
        <v>31</v>
      </c>
      <c r="AI98" s="17">
        <v>30.9</v>
      </c>
      <c r="AJ98" s="17">
        <v>11.8</v>
      </c>
      <c r="AK98" s="17">
        <v>11.8</v>
      </c>
      <c r="AL98" s="17">
        <v>14.7</v>
      </c>
      <c r="AM98" s="17">
        <v>9.1999999999999993</v>
      </c>
      <c r="AN98" s="17">
        <v>9.1999999999999993</v>
      </c>
      <c r="AO98" s="17">
        <v>8.6</v>
      </c>
      <c r="AP98" s="17">
        <v>30.1</v>
      </c>
      <c r="AQ98" s="17">
        <v>30.1</v>
      </c>
      <c r="AR98" s="17">
        <v>25.8</v>
      </c>
      <c r="AS98" s="17">
        <v>17.899999999999999</v>
      </c>
      <c r="AT98" s="17">
        <v>15.1</v>
      </c>
      <c r="AU98" s="17">
        <v>22.7</v>
      </c>
      <c r="AV98" s="14">
        <v>9.0399999999999991</v>
      </c>
      <c r="AW98" s="15">
        <v>8.92</v>
      </c>
      <c r="AX98" s="15">
        <v>7.59</v>
      </c>
      <c r="AY98" s="15">
        <v>7.59</v>
      </c>
      <c r="AZ98" s="15">
        <v>7.95</v>
      </c>
      <c r="BA98" s="15">
        <v>7.59</v>
      </c>
      <c r="BB98" s="15">
        <v>7.59</v>
      </c>
      <c r="BC98" s="15">
        <v>7.34</v>
      </c>
      <c r="BD98" s="15">
        <v>9.09</v>
      </c>
      <c r="BE98" s="15">
        <v>9.09</v>
      </c>
      <c r="BF98" s="15">
        <v>8.84</v>
      </c>
      <c r="BG98" s="15">
        <v>7.86</v>
      </c>
      <c r="BH98" s="15">
        <v>7.71</v>
      </c>
      <c r="BI98" s="15">
        <v>8.23</v>
      </c>
      <c r="BK98" s="233" t="str">
        <f>IF(VLOOKUP($A98,'I-Ligands'!$A:$G,3,FALSE)="","",VLOOKUP($A98,'I-Ligands'!$A:$G,3,FALSE))</f>
        <v>Prostaglandin F2α</v>
      </c>
      <c r="BL98" s="234" t="str">
        <f>IF(VLOOKUP($A98,'I-Ligands'!$A:$G,4,FALSE)="","",VLOOKUP($A98,'I-Ligands'!$A:$G,4,FALSE))</f>
        <v>Prostaglandin F2α</v>
      </c>
      <c r="BM98" s="110">
        <v>3.97</v>
      </c>
      <c r="BN98" s="111">
        <v>3.28</v>
      </c>
      <c r="BO98" s="111">
        <v>1.72</v>
      </c>
      <c r="BP98" s="111">
        <v>1.72</v>
      </c>
      <c r="BQ98" s="111">
        <v>2.04</v>
      </c>
      <c r="BR98" s="111">
        <v>3.85</v>
      </c>
      <c r="BS98" s="111">
        <v>3.85</v>
      </c>
      <c r="BT98" s="111">
        <v>5.69</v>
      </c>
      <c r="BU98" s="111">
        <v>3.26</v>
      </c>
      <c r="BV98" s="111">
        <v>3.26</v>
      </c>
      <c r="BW98" s="111">
        <v>4.42</v>
      </c>
      <c r="BX98" s="111">
        <v>3.81</v>
      </c>
      <c r="BY98" s="111">
        <v>3.95</v>
      </c>
      <c r="BZ98" s="111">
        <v>2.89</v>
      </c>
      <c r="CA98" s="110">
        <f t="shared" ref="CA98:CA129" si="98">IF(AH98="",0,IFERROR(AH98/BM98,""))</f>
        <v>7.8085642317380346</v>
      </c>
      <c r="CB98" s="111">
        <f t="shared" ref="CB98:CB129" si="99">IF(AI98="",0,IFERROR(AI98/BN98,""))</f>
        <v>9.4207317073170724</v>
      </c>
      <c r="CC98" s="111">
        <f t="shared" ref="CC98:CC129" si="100">IF(AJ98="",0,IFERROR(AJ98/BO98,""))</f>
        <v>6.8604651162790704</v>
      </c>
      <c r="CD98" s="111">
        <f t="shared" ref="CD98:CD129" si="101">IF(AK98="",0,IFERROR(AK98/BP98,""))</f>
        <v>6.8604651162790704</v>
      </c>
      <c r="CE98" s="111">
        <f t="shared" ref="CE98:CE129" si="102">IF(AL98="",0,IFERROR(AL98/BQ98,""))</f>
        <v>7.2058823529411757</v>
      </c>
      <c r="CF98" s="111">
        <f t="shared" ref="CF98:CF129" si="103">IF(AM98="",0,IFERROR(AM98/BR98,""))</f>
        <v>2.3896103896103895</v>
      </c>
      <c r="CG98" s="111">
        <f t="shared" ref="CG98:CG129" si="104">IF(AN98="",0,IFERROR(AN98/BS98,""))</f>
        <v>2.3896103896103895</v>
      </c>
      <c r="CH98" s="111">
        <f t="shared" ref="CH98:CH129" si="105">IF(AO98="",0,IFERROR(AO98/BT98,""))</f>
        <v>1.5114235500878732</v>
      </c>
      <c r="CI98" s="111">
        <f t="shared" ref="CI98:CI129" si="106">IF(AP98="",0,IFERROR(AP98/BU98,""))</f>
        <v>9.2331288343558295</v>
      </c>
      <c r="CJ98" s="111">
        <f t="shared" ref="CJ98:CJ129" si="107">IF(AQ98="",0,IFERROR(AQ98/BV98,""))</f>
        <v>9.2331288343558295</v>
      </c>
      <c r="CK98" s="111">
        <f t="shared" ref="CK98:CK129" si="108">IF(AR98="",0,IFERROR(AR98/BW98,""))</f>
        <v>5.8371040723981906</v>
      </c>
      <c r="CL98" s="111">
        <f t="shared" ref="CL98:CL129" si="109">IF(AS98="",0,IFERROR(AS98/BX98,""))</f>
        <v>4.698162729658792</v>
      </c>
      <c r="CM98" s="111">
        <f t="shared" ref="CM98:CM129" si="110">IF(AT98="",0,IFERROR(AT98/BY98,""))</f>
        <v>3.8227848101265822</v>
      </c>
      <c r="CN98" s="111">
        <f t="shared" ref="CN98:CN129" si="111">IF(AU98="",0,IFERROR(AU98/BZ98,""))</f>
        <v>7.8546712802768157</v>
      </c>
      <c r="CO98" s="18" t="e">
        <f>VLOOKUP(A98,Bouvier!A:B,4,FALSE)</f>
        <v>#REF!</v>
      </c>
      <c r="CP98" s="18" t="e">
        <f>VLOOKUP(A98,Martemyanov!A:BN,4,FALSE)</f>
        <v>#N/A</v>
      </c>
    </row>
    <row r="99" spans="1:94" x14ac:dyDescent="0.2">
      <c r="A99" s="12" t="s">
        <v>210</v>
      </c>
      <c r="B99" s="13" t="s">
        <v>210</v>
      </c>
      <c r="C99" s="9" t="str">
        <f>IF(VLOOKUP($A99,'I-Ligands'!$A:$G,5,FALSE)="","",VLOOKUP($A99,'I-Ligands'!$A:$G,5,FALSE))</f>
        <v>Guide to Pharmacology</v>
      </c>
      <c r="D99" s="9">
        <f>IF(VLOOKUP($A99,'I-Ligands'!$A:$G,6,FALSE)="","",VLOOKUP($A99,'I-Ligands'!$A:$G,6,FALSE))</f>
        <v>3742</v>
      </c>
      <c r="E99" s="9" t="str">
        <f>IF(VLOOKUP($A99,'I-Ligands'!$A:$G,7,FALSE)="","",VLOOKUP($A99,'I-Ligands'!$A:$G,7,FALSE))</f>
        <v>Phys</v>
      </c>
      <c r="F99" s="7">
        <f t="array" ref="F99">_xlfn.IFS(AH99=0,0,AH99&gt;0,(LOG(0.01*T99/10^-AH99)))</f>
        <v>0</v>
      </c>
      <c r="G99" s="8">
        <f t="array" ref="G99">_xlfn.IFS(AI99=0,0,AI99&gt;0,(LOG(0.01*U99/10^-AI99)))</f>
        <v>0</v>
      </c>
      <c r="H99" s="8">
        <f t="array" ref="H99">_xlfn.IFS(AJ99=0,0,AJ99&gt;0,(LOG(0.01*V99/10^-AJ99)))</f>
        <v>25.701482804876875</v>
      </c>
      <c r="I99" s="8">
        <f t="array" ref="I99">_xlfn.IFS(AK99=0,0,AK99&gt;0,(LOG(0.01*W99/10^-AK99)))</f>
        <v>25.701482804876875</v>
      </c>
      <c r="J99" s="8">
        <f t="array" ref="J99">_xlfn.IFS(AL99=0,0,AL99&gt;0,(LOG(0.01*X99/10^-AL99)))</f>
        <v>19.511324115195073</v>
      </c>
      <c r="K99" s="8">
        <f t="array" ref="K99">_xlfn.IFS(AM99=0,0,AM99&gt;0,(LOG(0.01*Y99/10^-AM99)))</f>
        <v>31.415739951866897</v>
      </c>
      <c r="L99" s="8">
        <f t="array" ref="L99">_xlfn.IFS(AN99=0,0,AN99&gt;0,(LOG(0.01*Z99/10^-AN99)))</f>
        <v>31.415739951866897</v>
      </c>
      <c r="M99" s="8">
        <f t="array" ref="M99">_xlfn.IFS(AO99=0,0,AO99&gt;0,(LOG(0.01*AA99/10^-AO99)))</f>
        <v>19.252215516289247</v>
      </c>
      <c r="N99" s="8">
        <f t="array" ref="N99">_xlfn.IFS(AP99=0,0,AP99&gt;0,(LOG(0.01*AB99/10^-AP99)))</f>
        <v>26.438982300149942</v>
      </c>
      <c r="O99" s="8">
        <f t="array" ref="O99">_xlfn.IFS(AQ99=0,0,AQ99&gt;0,(LOG(0.01*AC99/10^-AQ99)))</f>
        <v>26.438982300149942</v>
      </c>
      <c r="P99" s="8">
        <f t="array" ref="P99">_xlfn.IFS(AR99=0,0,AR99&gt;0,(LOG(0.01*AD99/10^-AR99)))</f>
        <v>25.969941280338816</v>
      </c>
      <c r="Q99" s="8">
        <f t="array" ref="Q99">_xlfn.IFS(AS99=0,0,AS99&gt;0,(LOG(0.01*AE99/10^-AS99)))</f>
        <v>30.076434669168972</v>
      </c>
      <c r="R99" s="8">
        <f t="array" ref="R99">_xlfn.IFS(AT99=0,0,AT99&gt;0,(LOG(0.01*AF99/10^-AT99)))</f>
        <v>25.288080661905898</v>
      </c>
      <c r="S99" s="8">
        <f t="array" ref="S99">_xlfn.IFS(AU99=0,0,AU99&gt;0,(LOG(0.01*AG99/10^-AU99)))</f>
        <v>29.468605932477413</v>
      </c>
      <c r="T99" s="16">
        <f t="shared" si="84"/>
        <v>0</v>
      </c>
      <c r="U99" s="17">
        <f t="shared" si="85"/>
        <v>0</v>
      </c>
      <c r="V99" s="17">
        <f t="shared" si="86"/>
        <v>50.290135396518373</v>
      </c>
      <c r="W99" s="17">
        <f t="shared" si="87"/>
        <v>50.290135396518373</v>
      </c>
      <c r="X99" s="17">
        <f t="shared" si="88"/>
        <v>40.862422997946602</v>
      </c>
      <c r="Y99" s="17">
        <f t="shared" si="89"/>
        <v>65.424430641821957</v>
      </c>
      <c r="Z99" s="17">
        <f t="shared" si="90"/>
        <v>65.424430641821957</v>
      </c>
      <c r="AA99" s="17">
        <f t="shared" si="91"/>
        <v>56.521739130434781</v>
      </c>
      <c r="AB99" s="17">
        <f t="shared" si="92"/>
        <v>54.825462012320322</v>
      </c>
      <c r="AC99" s="17">
        <f t="shared" si="93"/>
        <v>54.825462012320322</v>
      </c>
      <c r="AD99" s="17">
        <f t="shared" si="94"/>
        <v>58.876404494382022</v>
      </c>
      <c r="AE99" s="17">
        <f t="shared" si="95"/>
        <v>59.763313609467453</v>
      </c>
      <c r="AF99" s="17">
        <f t="shared" si="96"/>
        <v>48.761904761904759</v>
      </c>
      <c r="AG99" s="17">
        <f t="shared" si="97"/>
        <v>58.695652173913039</v>
      </c>
      <c r="AJ99" s="17">
        <v>26</v>
      </c>
      <c r="AK99" s="17">
        <v>26</v>
      </c>
      <c r="AL99" s="17">
        <v>19.899999999999999</v>
      </c>
      <c r="AM99" s="17">
        <v>31.6</v>
      </c>
      <c r="AN99" s="17">
        <v>31.6</v>
      </c>
      <c r="AO99" s="17">
        <v>19.5</v>
      </c>
      <c r="AP99" s="17">
        <v>26.7</v>
      </c>
      <c r="AQ99" s="17">
        <v>26.7</v>
      </c>
      <c r="AR99" s="17">
        <v>26.2</v>
      </c>
      <c r="AS99" s="17">
        <v>30.3</v>
      </c>
      <c r="AT99" s="17">
        <v>25.6</v>
      </c>
      <c r="AU99" s="17">
        <v>29.7</v>
      </c>
      <c r="AX99" s="15">
        <v>7.85</v>
      </c>
      <c r="AY99" s="15">
        <v>7.85</v>
      </c>
      <c r="AZ99" s="15">
        <v>7.89</v>
      </c>
      <c r="BA99" s="15">
        <v>7.43</v>
      </c>
      <c r="BB99" s="15">
        <v>7.43</v>
      </c>
      <c r="BC99" s="15">
        <v>7.32</v>
      </c>
      <c r="BD99" s="15">
        <v>7.65</v>
      </c>
      <c r="BE99" s="15">
        <v>7.65</v>
      </c>
      <c r="BF99" s="15">
        <v>7.39</v>
      </c>
      <c r="BG99" s="15">
        <v>7.79</v>
      </c>
      <c r="BH99" s="15">
        <v>7.85</v>
      </c>
      <c r="BI99" s="15">
        <v>7.59</v>
      </c>
      <c r="BK99" s="233" t="str">
        <f>IF(VLOOKUP($A99,'I-Ligands'!$A:$G,3,FALSE)="","",VLOOKUP($A99,'I-Ligands'!$A:$G,3,FALSE))</f>
        <v>PAR1 peptide</v>
      </c>
      <c r="BL99" s="234" t="str">
        <f>IF(VLOOKUP($A99,'I-Ligands'!$A:$G,4,FALSE)="","",VLOOKUP($A99,'I-Ligands'!$A:$G,4,FALSE))</f>
        <v xml:space="preserve">TFLLR-NH2 </v>
      </c>
      <c r="BM99" s="110">
        <v>8.32</v>
      </c>
      <c r="BN99" s="111">
        <v>7.88</v>
      </c>
      <c r="BO99" s="111">
        <v>4.0999999999999996</v>
      </c>
      <c r="BP99" s="111">
        <v>4.0999999999999996</v>
      </c>
      <c r="BQ99" s="111">
        <v>4.8899999999999997</v>
      </c>
      <c r="BR99" s="111">
        <v>7.08</v>
      </c>
      <c r="BS99" s="111">
        <v>7.08</v>
      </c>
      <c r="BT99" s="111">
        <v>6.86</v>
      </c>
      <c r="BU99" s="111">
        <v>2.38</v>
      </c>
      <c r="BV99" s="111">
        <v>2.38</v>
      </c>
      <c r="BW99" s="111">
        <v>4</v>
      </c>
      <c r="BX99" s="111">
        <v>3.03</v>
      </c>
      <c r="BY99" s="111">
        <v>1.95</v>
      </c>
      <c r="BZ99" s="111">
        <v>5.36</v>
      </c>
      <c r="CA99" s="110">
        <f t="shared" si="98"/>
        <v>0</v>
      </c>
      <c r="CB99" s="111">
        <f t="shared" si="99"/>
        <v>0</v>
      </c>
      <c r="CC99" s="111">
        <f t="shared" si="100"/>
        <v>6.3414634146341466</v>
      </c>
      <c r="CD99" s="111">
        <f t="shared" si="101"/>
        <v>6.3414634146341466</v>
      </c>
      <c r="CE99" s="111">
        <f t="shared" si="102"/>
        <v>4.0695296523517381</v>
      </c>
      <c r="CF99" s="111">
        <f t="shared" si="103"/>
        <v>4.463276836158192</v>
      </c>
      <c r="CG99" s="111">
        <f t="shared" si="104"/>
        <v>4.463276836158192</v>
      </c>
      <c r="CH99" s="111">
        <f t="shared" si="105"/>
        <v>2.8425655976676385</v>
      </c>
      <c r="CI99" s="111">
        <f t="shared" si="106"/>
        <v>11.218487394957984</v>
      </c>
      <c r="CJ99" s="111">
        <f t="shared" si="107"/>
        <v>11.218487394957984</v>
      </c>
      <c r="CK99" s="111">
        <f t="shared" si="108"/>
        <v>6.55</v>
      </c>
      <c r="CL99" s="111">
        <f t="shared" si="109"/>
        <v>10</v>
      </c>
      <c r="CM99" s="111">
        <f t="shared" si="110"/>
        <v>13.12820512820513</v>
      </c>
      <c r="CN99" s="111">
        <f t="shared" si="111"/>
        <v>5.5410447761194028</v>
      </c>
      <c r="CO99" s="18" t="e">
        <f>VLOOKUP(A99,Bouvier!A:B,4,FALSE)</f>
        <v>#REF!</v>
      </c>
      <c r="CP99" s="18" t="e">
        <f>VLOOKUP(A99,Martemyanov!A:BN,4,FALSE)</f>
        <v>#N/A</v>
      </c>
    </row>
    <row r="100" spans="1:94" ht="18" x14ac:dyDescent="0.25">
      <c r="A100" s="12" t="s">
        <v>43</v>
      </c>
      <c r="B100" s="13" t="s">
        <v>2601</v>
      </c>
      <c r="C100" s="9" t="str">
        <f>IF(VLOOKUP($A100,'I-Ligands'!$A:$G,5,FALSE)="","",VLOOKUP($A100,'I-Ligands'!$A:$G,5,FALSE))</f>
        <v>Guide to Pharmacology</v>
      </c>
      <c r="D100" s="9">
        <f>IF(VLOOKUP($A100,'I-Ligands'!$A:$G,6,FALSE)="","",VLOOKUP($A100,'I-Ligands'!$A:$G,6,FALSE))</f>
        <v>2504</v>
      </c>
      <c r="E100" s="9" t="str">
        <f>IF(VLOOKUP($A100,'I-Ligands'!$A:$G,7,FALSE)="","",VLOOKUP($A100,'I-Ligands'!$A:$G,7,FALSE))</f>
        <v>Phys</v>
      </c>
      <c r="F100" s="7">
        <f t="array" ref="F100">_xlfn.IFS(AH100=0,0,AH100&gt;0,(LOG(0.01*T100/10^-AH100)))</f>
        <v>27.61000530357542</v>
      </c>
      <c r="G100" s="8">
        <f t="array" ref="G100">_xlfn.IFS(AI100=0,0,AI100&gt;0,(LOG(0.01*U100/10^-AI100)))</f>
        <v>26.395728985698188</v>
      </c>
      <c r="H100" s="8">
        <f t="array" ref="H100">_xlfn.IFS(AJ100=0,0,AJ100&gt;0,(LOG(0.01*V100/10^-AJ100)))</f>
        <v>38.776459058231772</v>
      </c>
      <c r="I100" s="8">
        <f t="array" ref="I100">_xlfn.IFS(AK100=0,0,AK100&gt;0,(LOG(0.01*W100/10^-AK100)))</f>
        <v>38.776459058231772</v>
      </c>
      <c r="J100" s="8">
        <f t="array" ref="J100">_xlfn.IFS(AL100=0,0,AL100&gt;0,(LOG(0.01*X100/10^-AL100)))</f>
        <v>34.04649714484151</v>
      </c>
      <c r="K100" s="8">
        <f t="array" ref="K100">_xlfn.IFS(AM100=0,0,AM100&gt;0,(LOG(0.01*Y100/10^-AM100)))</f>
        <v>23.899868235228922</v>
      </c>
      <c r="L100" s="8">
        <f t="array" ref="L100">_xlfn.IFS(AN100=0,0,AN100&gt;0,(LOG(0.01*Z100/10^-AN100)))</f>
        <v>23.899868235228922</v>
      </c>
      <c r="M100" s="8">
        <f t="array" ref="M100">_xlfn.IFS(AO100=0,0,AO100&gt;0,(LOG(0.01*AA100/10^-AO100)))</f>
        <v>7.9966793561702936</v>
      </c>
      <c r="N100" s="8">
        <f t="array" ref="N100">_xlfn.IFS(AP100=0,0,AP100&gt;0,(LOG(0.01*AB100/10^-AP100)))</f>
        <v>32.425688638853309</v>
      </c>
      <c r="O100" s="8">
        <f t="array" ref="O100">_xlfn.IFS(AQ100=0,0,AQ100&gt;0,(LOG(0.01*AC100/10^-AQ100)))</f>
        <v>32.425688638853309</v>
      </c>
      <c r="P100" s="8">
        <f t="array" ref="P100">_xlfn.IFS(AR100=0,0,AR100&gt;0,(LOG(0.01*AD100/10^-AR100)))</f>
        <v>32.262184999225681</v>
      </c>
      <c r="Q100" s="8">
        <f t="array" ref="Q100">_xlfn.IFS(AS100=0,0,AS100&gt;0,(LOG(0.01*AE100/10^-AS100)))</f>
        <v>39.290488262492239</v>
      </c>
      <c r="R100" s="8">
        <f t="array" ref="R100">_xlfn.IFS(AT100=0,0,AT100&gt;0,(LOG(0.01*AF100/10^-AT100)))</f>
        <v>36.342133561050524</v>
      </c>
      <c r="S100" s="8">
        <f t="array" ref="S100">_xlfn.IFS(AU100=0,0,AU100&gt;0,(LOG(0.01*AG100/10^-AU100)))</f>
        <v>29.671520671484629</v>
      </c>
      <c r="T100" s="16">
        <f t="shared" si="84"/>
        <v>51.286764705882355</v>
      </c>
      <c r="U100" s="17">
        <f t="shared" si="85"/>
        <v>49.628252788104092</v>
      </c>
      <c r="V100" s="17">
        <f t="shared" si="86"/>
        <v>75.241779497098648</v>
      </c>
      <c r="W100" s="17">
        <f t="shared" si="87"/>
        <v>75.241779497098648</v>
      </c>
      <c r="X100" s="17">
        <f t="shared" si="88"/>
        <v>70.225872689938399</v>
      </c>
      <c r="Y100" s="17">
        <f t="shared" si="89"/>
        <v>50.103519668737064</v>
      </c>
      <c r="Z100" s="17">
        <f t="shared" si="90"/>
        <v>50.103519668737064</v>
      </c>
      <c r="AA100" s="17">
        <f t="shared" si="91"/>
        <v>24.927536231884059</v>
      </c>
      <c r="AB100" s="17">
        <f t="shared" si="92"/>
        <v>66.940451745379875</v>
      </c>
      <c r="AC100" s="17">
        <f t="shared" si="93"/>
        <v>66.940451745379875</v>
      </c>
      <c r="AD100" s="17">
        <f t="shared" si="94"/>
        <v>72.80898876404494</v>
      </c>
      <c r="AE100" s="17">
        <f t="shared" si="95"/>
        <v>77.712031558185402</v>
      </c>
      <c r="AF100" s="17">
        <f t="shared" si="96"/>
        <v>69.523809523809518</v>
      </c>
      <c r="AG100" s="17">
        <f t="shared" si="97"/>
        <v>59.090909090909086</v>
      </c>
      <c r="AH100" s="16">
        <v>27.9</v>
      </c>
      <c r="AI100" s="17">
        <v>26.7</v>
      </c>
      <c r="AJ100" s="17">
        <v>38.9</v>
      </c>
      <c r="AK100" s="17">
        <v>38.9</v>
      </c>
      <c r="AL100" s="17">
        <v>34.200000000000003</v>
      </c>
      <c r="AM100" s="17">
        <v>24.2</v>
      </c>
      <c r="AN100" s="17">
        <v>24.2</v>
      </c>
      <c r="AO100" s="17">
        <v>8.6</v>
      </c>
      <c r="AP100" s="17">
        <v>32.6</v>
      </c>
      <c r="AQ100" s="17">
        <v>32.6</v>
      </c>
      <c r="AR100" s="17">
        <v>32.4</v>
      </c>
      <c r="AS100" s="17">
        <v>39.4</v>
      </c>
      <c r="AT100" s="17">
        <v>36.5</v>
      </c>
      <c r="AU100" s="17">
        <v>29.9</v>
      </c>
      <c r="AV100" s="14">
        <v>9.15</v>
      </c>
      <c r="AW100" s="15">
        <v>9.1300000000000008</v>
      </c>
      <c r="AX100" s="15">
        <v>10.01</v>
      </c>
      <c r="AY100" s="15">
        <v>10.01</v>
      </c>
      <c r="AZ100" s="15">
        <v>10.51</v>
      </c>
      <c r="BA100" s="15">
        <v>9</v>
      </c>
      <c r="BB100" s="15">
        <v>9</v>
      </c>
      <c r="BC100" s="15">
        <v>8.6999999999999993</v>
      </c>
      <c r="BD100" s="15">
        <v>10.48</v>
      </c>
      <c r="BE100" s="15">
        <v>10.48</v>
      </c>
      <c r="BF100" s="15">
        <v>10.37</v>
      </c>
      <c r="BG100" s="15">
        <v>10.44</v>
      </c>
      <c r="BH100" s="15">
        <v>9.4499999999999993</v>
      </c>
      <c r="BI100" s="15">
        <v>9.2799999999999994</v>
      </c>
      <c r="BK100" s="233" t="str">
        <f>IF(VLOOKUP($A100,'I-Ligands'!$A:$G,3,FALSE)="","",VLOOKUP($A100,'I-Ligands'!$A:$G,3,FALSE))</f>
        <v>Angiotensin II</v>
      </c>
      <c r="BL100" s="234" t="str">
        <f>IF(VLOOKUP($A100,'I-Ligands'!$A:$G,4,FALSE)="","",VLOOKUP($A100,'I-Ligands'!$A:$G,4,FALSE))</f>
        <v>DRVYIHPF</v>
      </c>
      <c r="BM100" s="110">
        <v>2.2799999999999998</v>
      </c>
      <c r="BN100" s="111">
        <v>3.59</v>
      </c>
      <c r="BO100" s="111">
        <v>3.41</v>
      </c>
      <c r="BP100" s="111">
        <v>3.41</v>
      </c>
      <c r="BQ100" s="111">
        <v>0.66</v>
      </c>
      <c r="BR100" s="111">
        <v>2.94</v>
      </c>
      <c r="BS100" s="111">
        <v>2.94</v>
      </c>
      <c r="BT100" s="111">
        <v>3.56</v>
      </c>
      <c r="BU100" s="111">
        <v>2.4500000000000002</v>
      </c>
      <c r="BV100" s="111">
        <v>2.4500000000000002</v>
      </c>
      <c r="BW100" s="111">
        <v>2.4300000000000002</v>
      </c>
      <c r="BX100" s="111">
        <v>2.94</v>
      </c>
      <c r="BY100" s="111">
        <v>1.33</v>
      </c>
      <c r="BZ100" s="111">
        <v>1.18</v>
      </c>
      <c r="CA100" s="110">
        <f t="shared" si="98"/>
        <v>12.236842105263158</v>
      </c>
      <c r="CB100" s="111">
        <f t="shared" si="99"/>
        <v>7.4373259052924796</v>
      </c>
      <c r="CC100" s="111">
        <f t="shared" si="100"/>
        <v>11.407624633431084</v>
      </c>
      <c r="CD100" s="111">
        <f t="shared" si="101"/>
        <v>11.407624633431084</v>
      </c>
      <c r="CE100" s="111">
        <f t="shared" si="102"/>
        <v>51.81818181818182</v>
      </c>
      <c r="CF100" s="111">
        <f t="shared" si="103"/>
        <v>8.2312925170068034</v>
      </c>
      <c r="CG100" s="111">
        <f t="shared" si="104"/>
        <v>8.2312925170068034</v>
      </c>
      <c r="CH100" s="111">
        <f t="shared" si="105"/>
        <v>2.4157303370786516</v>
      </c>
      <c r="CI100" s="111">
        <f t="shared" si="106"/>
        <v>13.306122448979592</v>
      </c>
      <c r="CJ100" s="111">
        <f t="shared" si="107"/>
        <v>13.306122448979592</v>
      </c>
      <c r="CK100" s="111">
        <f t="shared" si="108"/>
        <v>13.333333333333332</v>
      </c>
      <c r="CL100" s="111">
        <f t="shared" si="109"/>
        <v>13.401360544217686</v>
      </c>
      <c r="CM100" s="111">
        <f t="shared" si="110"/>
        <v>27.443609022556391</v>
      </c>
      <c r="CN100" s="111">
        <f t="shared" si="111"/>
        <v>25.338983050847457</v>
      </c>
      <c r="CO100" s="18" t="e">
        <f>VLOOKUP(A100,Bouvier!A:B,4,FALSE)</f>
        <v>#REF!</v>
      </c>
      <c r="CP100" s="18" t="e">
        <f>VLOOKUP(A100,Martemyanov!A:BN,4,FALSE)</f>
        <v>#N/A</v>
      </c>
    </row>
    <row r="101" spans="1:94" ht="18" x14ac:dyDescent="0.25">
      <c r="A101" s="12" t="s">
        <v>25</v>
      </c>
      <c r="B101" s="13" t="s">
        <v>2582</v>
      </c>
      <c r="C101" s="9" t="str">
        <f>IF(VLOOKUP($A101,'I-Ligands'!$A:$G,5,FALSE)="","",VLOOKUP($A101,'I-Ligands'!$A:$G,5,FALSE))</f>
        <v>Guide to Pharmacology</v>
      </c>
      <c r="D101" s="9">
        <f>IF(VLOOKUP($A101,'I-Ligands'!$A:$G,6,FALSE)="","",VLOOKUP($A101,'I-Ligands'!$A:$G,6,FALSE))</f>
        <v>5</v>
      </c>
      <c r="E101" s="9" t="str">
        <f>IF(VLOOKUP($A101,'I-Ligands'!$A:$G,7,FALSE)="","",VLOOKUP($A101,'I-Ligands'!$A:$G,7,FALSE))</f>
        <v>Phys</v>
      </c>
      <c r="F101" s="7">
        <f t="array" ref="F101">_xlfn.IFS(AH101=0,0,AH101&gt;0,(LOG(0.01*T101/10^-AH101)))</f>
        <v>18.54315470125465</v>
      </c>
      <c r="G101" s="8">
        <f t="array" ref="G101">_xlfn.IFS(AI101=0,0,AI101&gt;0,(LOG(0.01*U101/10^-AI101)))</f>
        <v>16.704746171241158</v>
      </c>
      <c r="H101" s="8">
        <f t="array" ref="H101">_xlfn.IFS(AJ101=0,0,AJ101&gt;0,(LOG(0.01*V101/10^-AJ101)))</f>
        <v>5.4926894308899454</v>
      </c>
      <c r="I101" s="8">
        <f t="array" ref="I101">_xlfn.IFS(AK101=0,0,AK101&gt;0,(LOG(0.01*W101/10^-AK101)))</f>
        <v>5.4926894308899454</v>
      </c>
      <c r="J101" s="8">
        <f t="array" ref="J101">_xlfn.IFS(AL101=0,0,AL101&gt;0,(LOG(0.01*X101/10^-AL101)))</f>
        <v>7.2155610257773093</v>
      </c>
      <c r="K101" s="8">
        <f t="array" ref="K101">_xlfn.IFS(AM101=0,0,AM101&gt;0,(LOG(0.01*Y101/10^-AM101)))</f>
        <v>9.5246530410104064</v>
      </c>
      <c r="L101" s="8">
        <f t="array" ref="L101">_xlfn.IFS(AN101=0,0,AN101&gt;0,(LOG(0.01*Z101/10^-AN101)))</f>
        <v>9.5246530410104064</v>
      </c>
      <c r="M101" s="8">
        <f t="array" ref="M101">_xlfn.IFS(AO101=0,0,AO101&gt;0,(LOG(0.01*AA101/10^-AO101)))</f>
        <v>7.6812589973028009</v>
      </c>
      <c r="N101" s="8">
        <f t="array" ref="N101">_xlfn.IFS(AP101=0,0,AP101&gt;0,(LOG(0.01*AB101/10^-AP101)))</f>
        <v>11.805892723947602</v>
      </c>
      <c r="O101" s="8">
        <f t="array" ref="O101">_xlfn.IFS(AQ101=0,0,AQ101&gt;0,(LOG(0.01*AC101/10^-AQ101)))</f>
        <v>11.805892723947602</v>
      </c>
      <c r="P101" s="8">
        <f t="array" ref="P101">_xlfn.IFS(AR101=0,0,AR101&gt;0,(LOG(0.01*AD101/10^-AR101)))</f>
        <v>13.497768024697306</v>
      </c>
      <c r="Q101" s="8">
        <f t="array" ref="Q101">_xlfn.IFS(AS101=0,0,AS101&gt;0,(LOG(0.01*AE101/10^-AS101)))</f>
        <v>6.458314900787121</v>
      </c>
      <c r="R101" s="8">
        <f t="array" ref="R101">_xlfn.IFS(AT101=0,0,AT101&gt;0,(LOG(0.01*AF101/10^-AT101)))</f>
        <v>6.7606542888748358</v>
      </c>
      <c r="S101" s="8">
        <f t="array" ref="S101">_xlfn.IFS(AU101=0,0,AU101&gt;0,(LOG(0.01*AG101/10^-AU101)))</f>
        <v>10.856547323513814</v>
      </c>
      <c r="T101" s="16">
        <f t="shared" si="84"/>
        <v>34.926470588235297</v>
      </c>
      <c r="U101" s="17">
        <f t="shared" si="85"/>
        <v>31.970260223048328</v>
      </c>
      <c r="V101" s="17">
        <f t="shared" si="86"/>
        <v>12.379110251450676</v>
      </c>
      <c r="W101" s="17">
        <f t="shared" si="87"/>
        <v>12.379110251450676</v>
      </c>
      <c r="X101" s="17">
        <f t="shared" si="88"/>
        <v>16.427104722792606</v>
      </c>
      <c r="Y101" s="17">
        <f t="shared" si="89"/>
        <v>21.118012422360248</v>
      </c>
      <c r="Z101" s="17">
        <f t="shared" si="90"/>
        <v>21.118012422360248</v>
      </c>
      <c r="AA101" s="17">
        <f t="shared" si="91"/>
        <v>24.057971014492757</v>
      </c>
      <c r="AB101" s="17">
        <f t="shared" si="92"/>
        <v>25.46201232032854</v>
      </c>
      <c r="AC101" s="17">
        <f t="shared" si="93"/>
        <v>25.46201232032854</v>
      </c>
      <c r="AD101" s="17">
        <f t="shared" si="94"/>
        <v>31.460674157303369</v>
      </c>
      <c r="AE101" s="17">
        <f t="shared" si="95"/>
        <v>14.398422090729783</v>
      </c>
      <c r="AF101" s="17">
        <f t="shared" si="96"/>
        <v>14.476190476190476</v>
      </c>
      <c r="AG101" s="17">
        <f t="shared" si="97"/>
        <v>22.727272727272727</v>
      </c>
      <c r="AH101" s="16">
        <v>19</v>
      </c>
      <c r="AI101" s="17">
        <v>17.2</v>
      </c>
      <c r="AJ101" s="17">
        <v>6.4</v>
      </c>
      <c r="AK101" s="17">
        <v>6.4</v>
      </c>
      <c r="AL101" s="17">
        <v>8</v>
      </c>
      <c r="AM101" s="17">
        <v>10.199999999999999</v>
      </c>
      <c r="AN101" s="17">
        <v>10.199999999999999</v>
      </c>
      <c r="AO101" s="17">
        <v>8.3000000000000007</v>
      </c>
      <c r="AP101" s="17">
        <v>12.4</v>
      </c>
      <c r="AQ101" s="17">
        <v>12.4</v>
      </c>
      <c r="AR101" s="17">
        <v>14</v>
      </c>
      <c r="AS101" s="17">
        <v>7.3</v>
      </c>
      <c r="AT101" s="17">
        <v>7.6</v>
      </c>
      <c r="AU101" s="17">
        <v>11.5</v>
      </c>
      <c r="AV101" s="14">
        <v>8.74</v>
      </c>
      <c r="AW101" s="15">
        <v>8.7899999999999991</v>
      </c>
      <c r="AX101" s="15">
        <v>8.8699999999999992</v>
      </c>
      <c r="AY101" s="15">
        <v>8.8699999999999992</v>
      </c>
      <c r="AZ101" s="15">
        <v>8.89</v>
      </c>
      <c r="BA101" s="15">
        <v>8.8699999999999992</v>
      </c>
      <c r="BB101" s="15">
        <v>8.8699999999999992</v>
      </c>
      <c r="BC101" s="15">
        <v>8.98</v>
      </c>
      <c r="BD101" s="15">
        <v>8.74</v>
      </c>
      <c r="BE101" s="15">
        <v>8.74</v>
      </c>
      <c r="BF101" s="15">
        <v>8.94</v>
      </c>
      <c r="BG101" s="15">
        <v>8.83</v>
      </c>
      <c r="BH101" s="15">
        <v>8.98</v>
      </c>
      <c r="BI101" s="15">
        <v>8.9499999999999993</v>
      </c>
      <c r="BK101" s="233" t="str">
        <f>IF(VLOOKUP($A101,'I-Ligands'!$A:$G,3,FALSE)="","",VLOOKUP($A101,'I-Ligands'!$A:$G,3,FALSE))</f>
        <v>Serotonin</v>
      </c>
      <c r="BL101" s="234" t="str">
        <f>IF(VLOOKUP($A101,'I-Ligands'!$A:$G,4,FALSE)="","",VLOOKUP($A101,'I-Ligands'!$A:$G,4,FALSE))</f>
        <v>5-Hydroxytryptamine Hydrochloride</v>
      </c>
      <c r="BM101" s="110">
        <v>2.0099999999999998</v>
      </c>
      <c r="BN101" s="111">
        <v>1.94</v>
      </c>
      <c r="BO101" s="111">
        <v>1.67</v>
      </c>
      <c r="BP101" s="111">
        <v>1.67</v>
      </c>
      <c r="BQ101" s="111">
        <v>1.0900000000000001</v>
      </c>
      <c r="BR101" s="111">
        <v>2.29</v>
      </c>
      <c r="BS101" s="111">
        <v>2.29</v>
      </c>
      <c r="BT101" s="111">
        <v>3.49</v>
      </c>
      <c r="BU101" s="111">
        <v>5.31</v>
      </c>
      <c r="BV101" s="111">
        <v>5.31</v>
      </c>
      <c r="BW101" s="111">
        <v>2.04</v>
      </c>
      <c r="BX101" s="111">
        <v>1.87</v>
      </c>
      <c r="BY101" s="111">
        <v>2</v>
      </c>
      <c r="BZ101" s="111">
        <v>2.35</v>
      </c>
      <c r="CA101" s="110">
        <f t="shared" si="98"/>
        <v>9.4527363184079611</v>
      </c>
      <c r="CB101" s="111">
        <f t="shared" si="99"/>
        <v>8.8659793814432994</v>
      </c>
      <c r="CC101" s="111">
        <f t="shared" si="100"/>
        <v>3.8323353293413178</v>
      </c>
      <c r="CD101" s="111">
        <f t="shared" si="101"/>
        <v>3.8323353293413178</v>
      </c>
      <c r="CE101" s="111">
        <f t="shared" si="102"/>
        <v>7.3394495412844032</v>
      </c>
      <c r="CF101" s="111">
        <f t="shared" si="103"/>
        <v>4.4541484716157198</v>
      </c>
      <c r="CG101" s="111">
        <f t="shared" si="104"/>
        <v>4.4541484716157198</v>
      </c>
      <c r="CH101" s="111">
        <f t="shared" si="105"/>
        <v>2.3782234957020059</v>
      </c>
      <c r="CI101" s="111">
        <f t="shared" si="106"/>
        <v>2.3352165725047085</v>
      </c>
      <c r="CJ101" s="111">
        <f t="shared" si="107"/>
        <v>2.3352165725047085</v>
      </c>
      <c r="CK101" s="111">
        <f t="shared" si="108"/>
        <v>6.8627450980392153</v>
      </c>
      <c r="CL101" s="111">
        <f t="shared" si="109"/>
        <v>3.903743315508021</v>
      </c>
      <c r="CM101" s="111">
        <f t="shared" si="110"/>
        <v>3.8</v>
      </c>
      <c r="CN101" s="111">
        <f t="shared" si="111"/>
        <v>4.8936170212765955</v>
      </c>
      <c r="CO101" s="18" t="e">
        <f>VLOOKUP(A101,Bouvier!A:B,4,FALSE)</f>
        <v>#N/A</v>
      </c>
      <c r="CP101" s="18" t="str">
        <f>VLOOKUP(A101,Martemyanov!A:BN,4,FALSE)</f>
        <v>Phys</v>
      </c>
    </row>
    <row r="102" spans="1:94" ht="18" x14ac:dyDescent="0.25">
      <c r="A102" s="12" t="s">
        <v>36</v>
      </c>
      <c r="B102" s="13" t="s">
        <v>2594</v>
      </c>
      <c r="C102" s="9" t="str">
        <f>IF(VLOOKUP($A102,'I-Ligands'!$A:$G,5,FALSE)="","",VLOOKUP($A102,'I-Ligands'!$A:$G,5,FALSE))</f>
        <v>Guide to Pharmacology</v>
      </c>
      <c r="D102" s="9">
        <f>IF(VLOOKUP($A102,'I-Ligands'!$A:$G,6,FALSE)="","",VLOOKUP($A102,'I-Ligands'!$A:$G,6,FALSE))</f>
        <v>505</v>
      </c>
      <c r="E102" s="9" t="str">
        <f>IF(VLOOKUP($A102,'I-Ligands'!$A:$G,7,FALSE)="","",VLOOKUP($A102,'I-Ligands'!$A:$G,7,FALSE))</f>
        <v>Phys</v>
      </c>
      <c r="F102" s="7">
        <f t="array" ref="F102">_xlfn.IFS(AH102=0,0,AH102&gt;0,(LOG(0.01*T102/10^-AH102)))</f>
        <v>21.300860834150352</v>
      </c>
      <c r="G102" s="8">
        <f t="array" ref="G102">_xlfn.IFS(AI102=0,0,AI102&gt;0,(LOG(0.01*U102/10^-AI102)))</f>
        <v>15.165117376742844</v>
      </c>
      <c r="H102" s="8">
        <f t="array" ref="H102">_xlfn.IFS(AJ102=0,0,AJ102&gt;0,(LOG(0.01*V102/10^-AJ102)))</f>
        <v>0</v>
      </c>
      <c r="I102" s="8">
        <f t="array" ref="I102">_xlfn.IFS(AK102=0,0,AK102&gt;0,(LOG(0.01*W102/10^-AK102)))</f>
        <v>0</v>
      </c>
      <c r="J102" s="8">
        <f t="array" ref="J102">_xlfn.IFS(AL102=0,0,AL102&gt;0,(LOG(0.01*X102/10^-AL102)))</f>
        <v>0</v>
      </c>
      <c r="K102" s="8">
        <f t="array" ref="K102">_xlfn.IFS(AM102=0,0,AM102&gt;0,(LOG(0.01*Y102/10^-AM102)))</f>
        <v>0</v>
      </c>
      <c r="L102" s="8">
        <f t="array" ref="L102">_xlfn.IFS(AN102=0,0,AN102&gt;0,(LOG(0.01*Z102/10^-AN102)))</f>
        <v>0</v>
      </c>
      <c r="M102" s="8">
        <f t="array" ref="M102">_xlfn.IFS(AO102=0,0,AO102&gt;0,(LOG(0.01*AA102/10^-AO102)))</f>
        <v>0</v>
      </c>
      <c r="N102" s="8">
        <f t="array" ref="N102">_xlfn.IFS(AP102=0,0,AP102&gt;0,(LOG(0.01*AB102/10^-AP102)))</f>
        <v>14.385657307197643</v>
      </c>
      <c r="O102" s="8">
        <f t="array" ref="O102">_xlfn.IFS(AQ102=0,0,AQ102&gt;0,(LOG(0.01*AC102/10^-AQ102)))</f>
        <v>14.385657307197643</v>
      </c>
      <c r="P102" s="8">
        <f t="array" ref="P102">_xlfn.IFS(AR102=0,0,AR102&gt;0,(LOG(0.01*AD102/10^-AR102)))</f>
        <v>19.959136026932285</v>
      </c>
      <c r="Q102" s="8">
        <f t="array" ref="Q102">_xlfn.IFS(AS102=0,0,AS102&gt;0,(LOG(0.01*AE102/10^-AS102)))</f>
        <v>0</v>
      </c>
      <c r="R102" s="8">
        <f t="array" ref="R102">_xlfn.IFS(AT102=0,0,AT102&gt;0,(LOG(0.01*AF102/10^-AT102)))</f>
        <v>0</v>
      </c>
      <c r="S102" s="8">
        <f t="array" ref="S102">_xlfn.IFS(AU102=0,0,AU102&gt;0,(LOG(0.01*AG102/10^-AU102)))</f>
        <v>0</v>
      </c>
      <c r="T102" s="16">
        <f t="shared" si="84"/>
        <v>39.889705882352942</v>
      </c>
      <c r="U102" s="17">
        <f t="shared" si="85"/>
        <v>29.182156133828997</v>
      </c>
      <c r="V102" s="17">
        <f t="shared" si="86"/>
        <v>0</v>
      </c>
      <c r="W102" s="17">
        <f t="shared" si="87"/>
        <v>0</v>
      </c>
      <c r="X102" s="17">
        <f t="shared" si="88"/>
        <v>0</v>
      </c>
      <c r="Y102" s="17">
        <f t="shared" si="89"/>
        <v>0</v>
      </c>
      <c r="Z102" s="17">
        <f t="shared" si="90"/>
        <v>0</v>
      </c>
      <c r="AA102" s="17">
        <f t="shared" si="91"/>
        <v>0</v>
      </c>
      <c r="AB102" s="17">
        <f t="shared" si="92"/>
        <v>30.595482546201229</v>
      </c>
      <c r="AC102" s="17">
        <f t="shared" si="93"/>
        <v>30.595482546201229</v>
      </c>
      <c r="AD102" s="17">
        <f t="shared" si="94"/>
        <v>45.617977528089888</v>
      </c>
      <c r="AE102" s="17">
        <f t="shared" si="95"/>
        <v>0</v>
      </c>
      <c r="AF102" s="17">
        <f t="shared" si="96"/>
        <v>0</v>
      </c>
      <c r="AG102" s="17">
        <f t="shared" si="97"/>
        <v>0</v>
      </c>
      <c r="AH102" s="16">
        <v>21.7</v>
      </c>
      <c r="AI102" s="17">
        <v>15.7</v>
      </c>
      <c r="AP102" s="17">
        <v>14.9</v>
      </c>
      <c r="AQ102" s="17">
        <v>14.9</v>
      </c>
      <c r="AR102" s="17">
        <v>20.3</v>
      </c>
      <c r="AV102" s="14">
        <v>6.75</v>
      </c>
      <c r="AW102" s="15">
        <v>6.75</v>
      </c>
      <c r="BD102" s="15">
        <v>6.94</v>
      </c>
      <c r="BE102" s="15">
        <v>6.94</v>
      </c>
      <c r="BF102" s="15">
        <v>6.86</v>
      </c>
      <c r="BK102" s="233" t="str">
        <f>IF(VLOOKUP($A102,'I-Ligands'!$A:$G,3,FALSE)="","",VLOOKUP($A102,'I-Ligands'!$A:$G,3,FALSE))</f>
        <v>Norepinephrine</v>
      </c>
      <c r="BL102" s="234" t="str">
        <f>IF(VLOOKUP($A102,'I-Ligands'!$A:$G,4,FALSE)="","",VLOOKUP($A102,'I-Ligands'!$A:$G,4,FALSE))</f>
        <v>L-(−)-Norepinephrine (+)-bitartrate salt monohydrate</v>
      </c>
      <c r="BM102" s="110">
        <v>2.31</v>
      </c>
      <c r="BN102" s="111">
        <v>3.27</v>
      </c>
      <c r="BO102" s="111">
        <v>3.76</v>
      </c>
      <c r="BP102" s="111">
        <v>3.76</v>
      </c>
      <c r="BQ102" s="111">
        <v>3.86</v>
      </c>
      <c r="BR102" s="111">
        <v>3.07</v>
      </c>
      <c r="BS102" s="111">
        <v>3.07</v>
      </c>
      <c r="BT102" s="111">
        <v>2.81</v>
      </c>
      <c r="BU102" s="111">
        <v>4.7699999999999996</v>
      </c>
      <c r="BV102" s="111">
        <v>4.7699999999999996</v>
      </c>
      <c r="BW102" s="111">
        <v>5.36</v>
      </c>
      <c r="BX102" s="111">
        <v>3.39</v>
      </c>
      <c r="BY102" s="111">
        <v>2.63</v>
      </c>
      <c r="BZ102" s="111">
        <v>2.99</v>
      </c>
      <c r="CA102" s="110">
        <f t="shared" si="98"/>
        <v>9.3939393939393927</v>
      </c>
      <c r="CB102" s="111">
        <f t="shared" si="99"/>
        <v>4.8012232415902139</v>
      </c>
      <c r="CC102" s="111">
        <f t="shared" si="100"/>
        <v>0</v>
      </c>
      <c r="CD102" s="111">
        <f t="shared" si="101"/>
        <v>0</v>
      </c>
      <c r="CE102" s="111">
        <f t="shared" si="102"/>
        <v>0</v>
      </c>
      <c r="CF102" s="111">
        <f t="shared" si="103"/>
        <v>0</v>
      </c>
      <c r="CG102" s="111">
        <f t="shared" si="104"/>
        <v>0</v>
      </c>
      <c r="CH102" s="111">
        <f t="shared" si="105"/>
        <v>0</v>
      </c>
      <c r="CI102" s="111">
        <f t="shared" si="106"/>
        <v>3.1236897274633129</v>
      </c>
      <c r="CJ102" s="111">
        <f t="shared" si="107"/>
        <v>3.1236897274633129</v>
      </c>
      <c r="CK102" s="111">
        <f t="shared" si="108"/>
        <v>3.7873134328358207</v>
      </c>
      <c r="CL102" s="111">
        <f t="shared" si="109"/>
        <v>0</v>
      </c>
      <c r="CM102" s="111">
        <f t="shared" si="110"/>
        <v>0</v>
      </c>
      <c r="CN102" s="111">
        <f t="shared" si="111"/>
        <v>0</v>
      </c>
      <c r="CO102" s="18" t="e">
        <f>VLOOKUP(A102,Bouvier!A:B,4,FALSE)</f>
        <v>#N/A</v>
      </c>
      <c r="CP102" s="18" t="str">
        <f>VLOOKUP(A102,Martemyanov!A:BN,4,FALSE)</f>
        <v>Phys</v>
      </c>
    </row>
    <row r="103" spans="1:94" ht="18" x14ac:dyDescent="0.25">
      <c r="A103" s="12" t="s">
        <v>162</v>
      </c>
      <c r="B103" s="13" t="s">
        <v>2636</v>
      </c>
      <c r="C103" s="9" t="str">
        <f>IF(VLOOKUP($A103,'I-Ligands'!$A:$G,5,FALSE)="","",VLOOKUP($A103,'I-Ligands'!$A:$G,5,FALSE))</f>
        <v>Guide to Pharmacology</v>
      </c>
      <c r="D103" s="9">
        <f>IF(VLOOKUP($A103,'I-Ligands'!$A:$G,6,FALSE)="","",VLOOKUP($A103,'I-Ligands'!$A:$G,6,FALSE))</f>
        <v>1320</v>
      </c>
      <c r="E103" s="9" t="str">
        <f>IF(VLOOKUP($A103,'I-Ligands'!$A:$G,7,FALSE)="","",VLOOKUP($A103,'I-Ligands'!$A:$G,7,FALSE))</f>
        <v>Phys</v>
      </c>
      <c r="F103" s="7">
        <f t="array" ref="F103">_xlfn.IFS(AH103=0,0,AH103&gt;0,(LOG(0.01*T103/10^-AH103)))</f>
        <v>4.1804044439366201</v>
      </c>
      <c r="G103" s="8">
        <f t="array" ref="G103">_xlfn.IFS(AI103=0,0,AI103&gt;0,(LOG(0.01*U103/10^-AI103)))</f>
        <v>5.68876165987548</v>
      </c>
      <c r="H103" s="8">
        <f t="array" ref="H103">_xlfn.IFS(AJ103=0,0,AJ103&gt;0,(LOG(0.01*V103/10^-AJ103)))</f>
        <v>22.138691975017423</v>
      </c>
      <c r="I103" s="8">
        <f t="array" ref="I103">_xlfn.IFS(AK103=0,0,AK103&gt;0,(LOG(0.01*W103/10^-AK103)))</f>
        <v>22.138691975017423</v>
      </c>
      <c r="J103" s="8">
        <f t="array" ref="J103">_xlfn.IFS(AL103=0,0,AL103&gt;0,(LOG(0.01*X103/10^-AL103)))</f>
        <v>17.260444305147171</v>
      </c>
      <c r="K103" s="8">
        <f t="array" ref="K103">_xlfn.IFS(AM103=0,0,AM103&gt;0,(LOG(0.01*Y103/10^-AM103)))</f>
        <v>17.571325374351794</v>
      </c>
      <c r="L103" s="8">
        <f t="array" ref="L103">_xlfn.IFS(AN103=0,0,AN103&gt;0,(LOG(0.01*Z103/10^-AN103)))</f>
        <v>17.571325374351794</v>
      </c>
      <c r="M103" s="8">
        <f t="array" ref="M103">_xlfn.IFS(AO103=0,0,AO103&gt;0,(LOG(0.01*AA103/10^-AO103)))</f>
        <v>18.126998727936265</v>
      </c>
      <c r="N103" s="8">
        <f t="array" ref="N103">_xlfn.IFS(AP103=0,0,AP103&gt;0,(LOG(0.01*AB103/10^-AP103)))</f>
        <v>21.654893719607571</v>
      </c>
      <c r="O103" s="8">
        <f t="array" ref="O103">_xlfn.IFS(AQ103=0,0,AQ103&gt;0,(LOG(0.01*AC103/10^-AQ103)))</f>
        <v>21.654893719607571</v>
      </c>
      <c r="P103" s="8">
        <f t="array" ref="P103">_xlfn.IFS(AR103=0,0,AR103&gt;0,(LOG(0.01*AD103/10^-AR103)))</f>
        <v>21.286093740170003</v>
      </c>
      <c r="Q103" s="8">
        <f t="array" ref="Q103">_xlfn.IFS(AS103=0,0,AS103&gt;0,(LOG(0.01*AE103/10^-AS103)))</f>
        <v>11.788413725828899</v>
      </c>
      <c r="R103" s="8">
        <f t="array" ref="R103">_xlfn.IFS(AT103=0,0,AT103&gt;0,(LOG(0.01*AF103/10^-AT103)))</f>
        <v>2.8819006879220055</v>
      </c>
      <c r="S103" s="8">
        <f t="array" ref="S103">_xlfn.IFS(AU103=0,0,AU103&gt;0,(LOG(0.01*AG103/10^-AU103)))</f>
        <v>3.4490619969355452</v>
      </c>
      <c r="T103" s="16">
        <f t="shared" si="84"/>
        <v>9.5588235294117645</v>
      </c>
      <c r="U103" s="17">
        <f t="shared" si="85"/>
        <v>12.267657992565056</v>
      </c>
      <c r="V103" s="17">
        <f t="shared" si="86"/>
        <v>43.520309477756285</v>
      </c>
      <c r="W103" s="17">
        <f t="shared" si="87"/>
        <v>43.520309477756285</v>
      </c>
      <c r="X103" s="17">
        <f t="shared" si="88"/>
        <v>36.344969199178642</v>
      </c>
      <c r="Y103" s="17">
        <f t="shared" si="89"/>
        <v>37.267080745341616</v>
      </c>
      <c r="Z103" s="17">
        <f t="shared" si="90"/>
        <v>37.267080745341616</v>
      </c>
      <c r="AA103" s="17">
        <f t="shared" si="91"/>
        <v>53.333333333333329</v>
      </c>
      <c r="AB103" s="17">
        <f t="shared" si="92"/>
        <v>45.17453798767967</v>
      </c>
      <c r="AC103" s="17">
        <f t="shared" si="93"/>
        <v>45.17453798767967</v>
      </c>
      <c r="AD103" s="17">
        <f t="shared" si="94"/>
        <v>48.539325842696627</v>
      </c>
      <c r="AE103" s="17">
        <f t="shared" si="95"/>
        <v>24.457593688362916</v>
      </c>
      <c r="AF103" s="17">
        <f t="shared" si="96"/>
        <v>7.6190476190476186</v>
      </c>
      <c r="AG103" s="17">
        <f t="shared" si="97"/>
        <v>8.8932806324110665</v>
      </c>
      <c r="AH103" s="16">
        <v>5.2</v>
      </c>
      <c r="AI103" s="17">
        <v>6.6</v>
      </c>
      <c r="AJ103" s="17">
        <v>22.5</v>
      </c>
      <c r="AK103" s="17">
        <v>22.5</v>
      </c>
      <c r="AL103" s="17">
        <v>17.7</v>
      </c>
      <c r="AM103" s="17">
        <v>18</v>
      </c>
      <c r="AN103" s="17">
        <v>18</v>
      </c>
      <c r="AO103" s="17">
        <v>18.399999999999999</v>
      </c>
      <c r="AP103" s="17">
        <v>22</v>
      </c>
      <c r="AQ103" s="17">
        <v>22</v>
      </c>
      <c r="AR103" s="17">
        <v>21.6</v>
      </c>
      <c r="AS103" s="17">
        <v>12.4</v>
      </c>
      <c r="AT103" s="17">
        <v>4</v>
      </c>
      <c r="AU103" s="17">
        <v>4.5</v>
      </c>
      <c r="AV103" s="14">
        <v>6.13</v>
      </c>
      <c r="AW103" s="15">
        <v>5.98</v>
      </c>
      <c r="AX103" s="15">
        <v>5.55</v>
      </c>
      <c r="AY103" s="15">
        <v>5.55</v>
      </c>
      <c r="AZ103" s="15">
        <v>5.93</v>
      </c>
      <c r="BA103" s="15">
        <v>5.1100000000000003</v>
      </c>
      <c r="BB103" s="15">
        <v>5.1100000000000003</v>
      </c>
      <c r="BC103" s="15">
        <v>5.7</v>
      </c>
      <c r="BD103" s="15">
        <v>5.72</v>
      </c>
      <c r="BE103" s="15">
        <v>5.72</v>
      </c>
      <c r="BF103" s="15">
        <v>6.34</v>
      </c>
      <c r="BG103" s="15">
        <v>5.47</v>
      </c>
      <c r="BH103" s="15">
        <v>6.42</v>
      </c>
      <c r="BI103" s="15">
        <v>6.27</v>
      </c>
      <c r="BK103" s="233" t="str">
        <f>IF(VLOOKUP($A103,'I-Ligands'!$A:$G,3,FALSE)="","",VLOOKUP($A103,'I-Ligands'!$A:$G,3,FALSE))</f>
        <v>α-MSH</v>
      </c>
      <c r="BL103" s="234" t="str">
        <f>IF(VLOOKUP($A103,'I-Ligands'!$A:$G,4,FALSE)="","",VLOOKUP($A103,'I-Ligands'!$A:$G,4,FALSE))</f>
        <v>Ac-SYSMEHFRWGKPV-NH2</v>
      </c>
      <c r="BM103" s="110">
        <v>4.3499999999999996</v>
      </c>
      <c r="BN103" s="111">
        <v>3.91</v>
      </c>
      <c r="BO103" s="111">
        <v>5.16</v>
      </c>
      <c r="BP103" s="111">
        <v>5.16</v>
      </c>
      <c r="BQ103" s="111">
        <v>6.31</v>
      </c>
      <c r="BR103" s="111">
        <v>5.37</v>
      </c>
      <c r="BS103" s="111">
        <v>5.37</v>
      </c>
      <c r="BT103" s="111">
        <v>5.64</v>
      </c>
      <c r="BU103" s="111">
        <v>7.01</v>
      </c>
      <c r="BV103" s="111">
        <v>7.01</v>
      </c>
      <c r="BW103" s="111">
        <v>6.49</v>
      </c>
      <c r="BX103" s="111">
        <v>3.67</v>
      </c>
      <c r="BY103" s="111">
        <v>3.47</v>
      </c>
      <c r="BZ103" s="111">
        <v>3.49</v>
      </c>
      <c r="CA103" s="110">
        <f t="shared" si="98"/>
        <v>1.1954022988505748</v>
      </c>
      <c r="CB103" s="111">
        <f t="shared" si="99"/>
        <v>1.6879795396419435</v>
      </c>
      <c r="CC103" s="111">
        <f t="shared" si="100"/>
        <v>4.3604651162790695</v>
      </c>
      <c r="CD103" s="111">
        <f t="shared" si="101"/>
        <v>4.3604651162790695</v>
      </c>
      <c r="CE103" s="111">
        <f t="shared" si="102"/>
        <v>2.8050713153724249</v>
      </c>
      <c r="CF103" s="111">
        <f t="shared" si="103"/>
        <v>3.3519553072625698</v>
      </c>
      <c r="CG103" s="111">
        <f t="shared" si="104"/>
        <v>3.3519553072625698</v>
      </c>
      <c r="CH103" s="111">
        <f t="shared" si="105"/>
        <v>3.2624113475177303</v>
      </c>
      <c r="CI103" s="111">
        <f t="shared" si="106"/>
        <v>3.1383737517831669</v>
      </c>
      <c r="CJ103" s="111">
        <f t="shared" si="107"/>
        <v>3.1383737517831669</v>
      </c>
      <c r="CK103" s="111">
        <f t="shared" si="108"/>
        <v>3.3281972265023114</v>
      </c>
      <c r="CL103" s="111">
        <f t="shared" si="109"/>
        <v>3.3787465940054497</v>
      </c>
      <c r="CM103" s="111">
        <f t="shared" si="110"/>
        <v>1.1527377521613833</v>
      </c>
      <c r="CN103" s="111">
        <f t="shared" si="111"/>
        <v>1.2893982808022921</v>
      </c>
      <c r="CO103" s="18" t="e">
        <f>VLOOKUP(A103,Bouvier!A:B,4,FALSE)</f>
        <v>#N/A</v>
      </c>
      <c r="CP103" s="18" t="str">
        <f>VLOOKUP(A103,Martemyanov!A:BN,4,FALSE)</f>
        <v>Phys</v>
      </c>
    </row>
    <row r="104" spans="1:94" ht="18" x14ac:dyDescent="0.25">
      <c r="A104" s="12" t="s">
        <v>50</v>
      </c>
      <c r="B104" s="13" t="s">
        <v>2621</v>
      </c>
      <c r="C104" s="9" t="str">
        <f>IF(VLOOKUP($A104,'I-Ligands'!$A:$G,5,FALSE)="","",VLOOKUP($A104,'I-Ligands'!$A:$G,5,FALSE))</f>
        <v>Guide to Pharmacology</v>
      </c>
      <c r="D104" s="9">
        <f>IF(VLOOKUP($A104,'I-Ligands'!$A:$G,6,FALSE)="","",VLOOKUP($A104,'I-Ligands'!$A:$G,6,FALSE))</f>
        <v>616</v>
      </c>
      <c r="E104" s="9" t="str">
        <f>IF(VLOOKUP($A104,'I-Ligands'!$A:$G,7,FALSE)="","",VLOOKUP($A104,'I-Ligands'!$A:$G,7,FALSE))</f>
        <v>Phys</v>
      </c>
      <c r="F104" s="7">
        <f t="array" ref="F104">_xlfn.IFS(AH104=0,0,AH104&gt;0,(LOG(0.01*T104/10^-AH104)))</f>
        <v>42.291766956894556</v>
      </c>
      <c r="G104" s="8">
        <f t="array" ref="G104">_xlfn.IFS(AI104=0,0,AI104&gt;0,(LOG(0.01*U104/10^-AI104)))</f>
        <v>41.589353779307373</v>
      </c>
      <c r="H104" s="8">
        <f t="array" ref="H104">_xlfn.IFS(AJ104=0,0,AJ104&gt;0,(LOG(0.01*V104/10^-AJ104)))</f>
        <v>35.33673780996115</v>
      </c>
      <c r="I104" s="8">
        <f t="array" ref="I104">_xlfn.IFS(AK104=0,0,AK104&gt;0,(LOG(0.01*W104/10^-AK104)))</f>
        <v>35.33673780996115</v>
      </c>
      <c r="J104" s="8">
        <f t="array" ref="J104">_xlfn.IFS(AL104=0,0,AL104&gt;0,(LOG(0.01*X104/10^-AL104)))</f>
        <v>37.487658883713031</v>
      </c>
      <c r="K104" s="8">
        <f t="array" ref="K104">_xlfn.IFS(AM104=0,0,AM104&gt;0,(LOG(0.01*Y104/10^-AM104)))</f>
        <v>36.479533954642903</v>
      </c>
      <c r="L104" s="8">
        <f t="array" ref="L104">_xlfn.IFS(AN104=0,0,AN104&gt;0,(LOG(0.01*Z104/10^-AN104)))</f>
        <v>36.479533954642903</v>
      </c>
      <c r="M104" s="8">
        <f t="array" ref="M104">_xlfn.IFS(AO104=0,0,AO104&gt;0,(LOG(0.01*AA104/10^-AO104)))</f>
        <v>25.572114028258021</v>
      </c>
      <c r="N104" s="8">
        <f t="array" ref="N104">_xlfn.IFS(AP104=0,0,AP104&gt;0,(LOG(0.01*AB104/10^-AP104)))</f>
        <v>38.094534401697082</v>
      </c>
      <c r="O104" s="8">
        <f t="array" ref="O104">_xlfn.IFS(AQ104=0,0,AQ104&gt;0,(LOG(0.01*AC104/10^-AQ104)))</f>
        <v>38.094534401697082</v>
      </c>
      <c r="P104" s="8">
        <f t="array" ref="P104">_xlfn.IFS(AR104=0,0,AR104&gt;0,(LOG(0.01*AD104/10^-AR104)))</f>
        <v>36.110348559552236</v>
      </c>
      <c r="Q104" s="8">
        <f t="array" ref="Q104">_xlfn.IFS(AS104=0,0,AS104&gt;0,(LOG(0.01*AE104/10^-AS104)))</f>
        <v>19.902488078579879</v>
      </c>
      <c r="R104" s="8">
        <f t="array" ref="R104">_xlfn.IFS(AT104=0,0,AT104&gt;0,(LOG(0.01*AF104/10^-AT104)))</f>
        <v>42.913309152173632</v>
      </c>
      <c r="S104" s="8">
        <f t="array" ref="S104">_xlfn.IFS(AU104=0,0,AU104&gt;0,(LOG(0.01*AG104/10^-AU104)))</f>
        <v>42.020131578995873</v>
      </c>
      <c r="T104" s="16">
        <f t="shared" si="84"/>
        <v>77.941176470588232</v>
      </c>
      <c r="U104" s="17">
        <f t="shared" si="85"/>
        <v>77.509293680297404</v>
      </c>
      <c r="V104" s="17">
        <f t="shared" si="86"/>
        <v>68.665377176015468</v>
      </c>
      <c r="W104" s="17">
        <f t="shared" si="87"/>
        <v>68.665377176015468</v>
      </c>
      <c r="X104" s="17">
        <f t="shared" si="88"/>
        <v>77.207392197125259</v>
      </c>
      <c r="Y104" s="17">
        <f t="shared" si="89"/>
        <v>75.776397515527961</v>
      </c>
      <c r="Z104" s="17">
        <f t="shared" si="90"/>
        <v>75.776397515527961</v>
      </c>
      <c r="AA104" s="17">
        <f t="shared" si="91"/>
        <v>74.492753623188406</v>
      </c>
      <c r="AB104" s="17">
        <f t="shared" si="92"/>
        <v>78.439425051334709</v>
      </c>
      <c r="AC104" s="17">
        <f t="shared" si="93"/>
        <v>78.439425051334709</v>
      </c>
      <c r="AD104" s="17">
        <f t="shared" si="94"/>
        <v>81.348314606741582</v>
      </c>
      <c r="AE104" s="17">
        <f t="shared" si="95"/>
        <v>40.039447731755423</v>
      </c>
      <c r="AF104" s="17">
        <f t="shared" si="96"/>
        <v>81.904761904761898</v>
      </c>
      <c r="AG104" s="17">
        <f t="shared" si="97"/>
        <v>83.201581027667984</v>
      </c>
      <c r="AH104" s="16">
        <v>42.4</v>
      </c>
      <c r="AI104" s="17">
        <v>41.7</v>
      </c>
      <c r="AJ104" s="17">
        <v>35.5</v>
      </c>
      <c r="AK104" s="17">
        <v>35.5</v>
      </c>
      <c r="AL104" s="17">
        <v>37.6</v>
      </c>
      <c r="AM104" s="17">
        <v>36.6</v>
      </c>
      <c r="AN104" s="17">
        <v>36.6</v>
      </c>
      <c r="AO104" s="17">
        <v>25.7</v>
      </c>
      <c r="AP104" s="17">
        <v>38.200000000000003</v>
      </c>
      <c r="AQ104" s="17">
        <v>38.200000000000003</v>
      </c>
      <c r="AR104" s="17">
        <v>36.200000000000003</v>
      </c>
      <c r="AS104" s="17">
        <v>20.3</v>
      </c>
      <c r="AT104" s="17">
        <v>43</v>
      </c>
      <c r="AU104" s="17">
        <v>42.1</v>
      </c>
      <c r="AV104" s="14">
        <v>9.73</v>
      </c>
      <c r="AW104" s="15">
        <v>9.66</v>
      </c>
      <c r="AX104" s="15">
        <v>9.66</v>
      </c>
      <c r="AY104" s="15">
        <v>9.66</v>
      </c>
      <c r="AZ104" s="15">
        <v>9.82</v>
      </c>
      <c r="BA104" s="15">
        <v>9.58</v>
      </c>
      <c r="BB104" s="15">
        <v>9.58</v>
      </c>
      <c r="BC104" s="15">
        <v>9.7899999999999991</v>
      </c>
      <c r="BD104" s="15">
        <v>10.36</v>
      </c>
      <c r="BE104" s="15">
        <v>10.36</v>
      </c>
      <c r="BF104" s="15">
        <v>10.19</v>
      </c>
      <c r="BG104" s="15">
        <v>9.07</v>
      </c>
      <c r="BH104" s="15">
        <v>9.9600000000000009</v>
      </c>
      <c r="BI104" s="15">
        <v>10.119999999999999</v>
      </c>
      <c r="BK104" s="233" t="str">
        <f>IF(VLOOKUP($A104,'I-Ligands'!$A:$G,3,FALSE)="","",VLOOKUP($A104,'I-Ligands'!$A:$G,3,FALSE))</f>
        <v>Bombesin</v>
      </c>
      <c r="BL104" s="234" t="str">
        <f>IF(VLOOKUP($A104,'I-Ligands'!$A:$G,4,FALSE)="","",VLOOKUP($A104,'I-Ligands'!$A:$G,4,FALSE))</f>
        <v>Pyr-QRLGNQWAVGHLM-NH2</v>
      </c>
      <c r="BM104" s="110">
        <v>6.65</v>
      </c>
      <c r="BN104" s="111">
        <v>6.38</v>
      </c>
      <c r="BO104" s="111">
        <v>10.050000000000001</v>
      </c>
      <c r="BP104" s="111">
        <v>10.050000000000001</v>
      </c>
      <c r="BQ104" s="111">
        <v>8.76</v>
      </c>
      <c r="BR104" s="111">
        <v>6.47</v>
      </c>
      <c r="BS104" s="111">
        <v>6.47</v>
      </c>
      <c r="BT104" s="111">
        <v>8.19</v>
      </c>
      <c r="BU104" s="111">
        <v>12.09</v>
      </c>
      <c r="BV104" s="111">
        <v>12.09</v>
      </c>
      <c r="BW104" s="111">
        <v>12.73</v>
      </c>
      <c r="BX104" s="111">
        <v>8.3000000000000007</v>
      </c>
      <c r="BY104" s="111">
        <v>6.8</v>
      </c>
      <c r="BZ104" s="111">
        <v>6.22</v>
      </c>
      <c r="CA104" s="110">
        <f t="shared" si="98"/>
        <v>6.3759398496240598</v>
      </c>
      <c r="CB104" s="111">
        <f t="shared" si="99"/>
        <v>6.5360501567398126</v>
      </c>
      <c r="CC104" s="111">
        <f t="shared" si="100"/>
        <v>3.5323383084577111</v>
      </c>
      <c r="CD104" s="111">
        <f t="shared" si="101"/>
        <v>3.5323383084577111</v>
      </c>
      <c r="CE104" s="111">
        <f t="shared" si="102"/>
        <v>4.2922374429223744</v>
      </c>
      <c r="CF104" s="111">
        <f t="shared" si="103"/>
        <v>5.6568778979907268</v>
      </c>
      <c r="CG104" s="111">
        <f t="shared" si="104"/>
        <v>5.6568778979907268</v>
      </c>
      <c r="CH104" s="111">
        <f t="shared" si="105"/>
        <v>3.1379731379731379</v>
      </c>
      <c r="CI104" s="111">
        <f t="shared" si="106"/>
        <v>3.1596360628618694</v>
      </c>
      <c r="CJ104" s="111">
        <f t="shared" si="107"/>
        <v>3.1596360628618694</v>
      </c>
      <c r="CK104" s="111">
        <f t="shared" si="108"/>
        <v>2.8436763550667714</v>
      </c>
      <c r="CL104" s="111">
        <f t="shared" si="109"/>
        <v>2.4457831325301203</v>
      </c>
      <c r="CM104" s="111">
        <f t="shared" si="110"/>
        <v>6.3235294117647056</v>
      </c>
      <c r="CN104" s="111">
        <f t="shared" si="111"/>
        <v>6.7684887459807079</v>
      </c>
      <c r="CO104" s="18" t="e">
        <f>VLOOKUP(A104,Bouvier!A:B,4,FALSE)</f>
        <v>#N/A</v>
      </c>
      <c r="CP104" s="18" t="str">
        <f>VLOOKUP(A104,Martemyanov!A:BN,4,FALSE)</f>
        <v>Phys</v>
      </c>
    </row>
    <row r="105" spans="1:94" ht="18" x14ac:dyDescent="0.25">
      <c r="A105" s="12" t="s">
        <v>202</v>
      </c>
      <c r="B105" s="13" t="s">
        <v>2659</v>
      </c>
      <c r="C105" s="9" t="str">
        <f>IF(VLOOKUP($A105,'I-Ligands'!$A:$G,5,FALSE)="","",VLOOKUP($A105,'I-Ligands'!$A:$G,5,FALSE))</f>
        <v>Guide to Pharmacology</v>
      </c>
      <c r="D105" s="9">
        <f>IF(VLOOKUP($A105,'I-Ligands'!$A:$G,6,FALSE)="","",VLOOKUP($A105,'I-Ligands'!$A:$G,6,FALSE))</f>
        <v>1881</v>
      </c>
      <c r="E105" s="9" t="str">
        <f>IF(VLOOKUP($A105,'I-Ligands'!$A:$G,7,FALSE)="","",VLOOKUP($A105,'I-Ligands'!$A:$G,7,FALSE))</f>
        <v>Phys</v>
      </c>
      <c r="F105" s="7">
        <f t="array" ref="F105">_xlfn.IFS(AH105=0,0,AH105&gt;0,(LOG(0.01*T105/10^-AH105)))</f>
        <v>38.046464463213539</v>
      </c>
      <c r="G105" s="8">
        <f t="array" ref="G105">_xlfn.IFS(AI105=0,0,AI105&gt;0,(LOG(0.01*U105/10^-AI105)))</f>
        <v>37.646709524170838</v>
      </c>
      <c r="H105" s="8">
        <f t="array" ref="H105">_xlfn.IFS(AJ105=0,0,AJ105&gt;0,(LOG(0.01*V105/10^-AJ105)))</f>
        <v>0</v>
      </c>
      <c r="I105" s="8">
        <f t="array" ref="I105">_xlfn.IFS(AK105=0,0,AK105&gt;0,(LOG(0.01*W105/10^-AK105)))</f>
        <v>0</v>
      </c>
      <c r="J105" s="8">
        <f t="array" ref="J105">_xlfn.IFS(AL105=0,0,AL105&gt;0,(LOG(0.01*X105/10^-AL105)))</f>
        <v>0</v>
      </c>
      <c r="K105" s="8">
        <f t="array" ref="K105">_xlfn.IFS(AM105=0,0,AM105&gt;0,(LOG(0.01*Y105/10^-AM105)))</f>
        <v>0</v>
      </c>
      <c r="L105" s="8">
        <f t="array" ref="L105">_xlfn.IFS(AN105=0,0,AN105&gt;0,(LOG(0.01*Z105/10^-AN105)))</f>
        <v>0</v>
      </c>
      <c r="M105" s="8">
        <f t="array" ref="M105">_xlfn.IFS(AO105=0,0,AO105&gt;0,(LOG(0.01*AA105/10^-AO105)))</f>
        <v>0</v>
      </c>
      <c r="N105" s="8">
        <f t="array" ref="N105">_xlfn.IFS(AP105=0,0,AP105&gt;0,(LOG(0.01*AB105/10^-AP105)))</f>
        <v>25.625770802866619</v>
      </c>
      <c r="O105" s="8">
        <f t="array" ref="O105">_xlfn.IFS(AQ105=0,0,AQ105&gt;0,(LOG(0.01*AC105/10^-AQ105)))</f>
        <v>25.625770802866619</v>
      </c>
      <c r="P105" s="8">
        <f t="array" ref="P105">_xlfn.IFS(AR105=0,0,AR105&gt;0,(LOG(0.01*AD105/10^-AR105)))</f>
        <v>19.959136026932285</v>
      </c>
      <c r="Q105" s="8">
        <f t="array" ref="Q105">_xlfn.IFS(AS105=0,0,AS105&gt;0,(LOG(0.01*AE105/10^-AS105)))</f>
        <v>0</v>
      </c>
      <c r="R105" s="8">
        <f t="array" ref="R105">_xlfn.IFS(AT105=0,0,AT105&gt;0,(LOG(0.01*AF105/10^-AT105)))</f>
        <v>2.2113196136362987</v>
      </c>
      <c r="S105" s="8">
        <f t="array" ref="S105">_xlfn.IFS(AU105=0,0,AU105&gt;0,(LOG(0.01*AG105/10^-AU105)))</f>
        <v>18.370007332423882</v>
      </c>
      <c r="T105" s="16">
        <f t="shared" si="84"/>
        <v>70.22058823529413</v>
      </c>
      <c r="U105" s="17">
        <f t="shared" si="85"/>
        <v>70.260223048327134</v>
      </c>
      <c r="V105" s="17">
        <f t="shared" si="86"/>
        <v>0</v>
      </c>
      <c r="W105" s="17">
        <f t="shared" si="87"/>
        <v>0</v>
      </c>
      <c r="X105" s="17">
        <f t="shared" si="88"/>
        <v>0</v>
      </c>
      <c r="Y105" s="17">
        <f t="shared" si="89"/>
        <v>0</v>
      </c>
      <c r="Z105" s="17">
        <f t="shared" si="90"/>
        <v>0</v>
      </c>
      <c r="AA105" s="17">
        <f t="shared" si="91"/>
        <v>0</v>
      </c>
      <c r="AB105" s="17">
        <f t="shared" si="92"/>
        <v>53.182751540041068</v>
      </c>
      <c r="AC105" s="17">
        <f t="shared" si="93"/>
        <v>53.182751540041068</v>
      </c>
      <c r="AD105" s="17">
        <f t="shared" si="94"/>
        <v>45.617977528089888</v>
      </c>
      <c r="AE105" s="17">
        <f t="shared" si="95"/>
        <v>0</v>
      </c>
      <c r="AF105" s="17">
        <f t="shared" si="96"/>
        <v>6.4761904761904763</v>
      </c>
      <c r="AG105" s="17">
        <f t="shared" si="97"/>
        <v>37.154150197628461</v>
      </c>
      <c r="AH105" s="16">
        <v>38.200000000000003</v>
      </c>
      <c r="AI105" s="17">
        <v>37.799999999999997</v>
      </c>
      <c r="AP105" s="17">
        <v>25.9</v>
      </c>
      <c r="AQ105" s="17">
        <v>25.9</v>
      </c>
      <c r="AR105" s="17">
        <v>20.3</v>
      </c>
      <c r="AT105" s="17">
        <v>3.4</v>
      </c>
      <c r="AU105" s="17">
        <v>18.8</v>
      </c>
      <c r="AV105" s="14">
        <v>7.8</v>
      </c>
      <c r="AW105" s="15">
        <v>7.65</v>
      </c>
      <c r="BD105" s="15">
        <v>6.65</v>
      </c>
      <c r="BE105" s="15">
        <v>6.65</v>
      </c>
      <c r="BF105" s="15">
        <v>6.03</v>
      </c>
      <c r="BH105" s="15">
        <v>6.17</v>
      </c>
      <c r="BI105" s="15">
        <v>5.54</v>
      </c>
      <c r="BK105" s="233" t="str">
        <f>IF(VLOOKUP($A105,'I-Ligands'!$A:$G,3,FALSE)="","",VLOOKUP($A105,'I-Ligands'!$A:$G,3,FALSE))</f>
        <v>Prostaglandin D2</v>
      </c>
      <c r="BL105" s="234" t="str">
        <f>IF(VLOOKUP($A105,'I-Ligands'!$A:$G,4,FALSE)="","",VLOOKUP($A105,'I-Ligands'!$A:$G,4,FALSE))</f>
        <v>Prostaglandin D2</v>
      </c>
      <c r="BM105" s="110">
        <v>6.15</v>
      </c>
      <c r="BN105" s="111">
        <v>5.12</v>
      </c>
      <c r="BO105" s="111">
        <v>7.38</v>
      </c>
      <c r="BP105" s="111">
        <v>7.38</v>
      </c>
      <c r="BQ105" s="111">
        <v>8.34</v>
      </c>
      <c r="BR105" s="111">
        <v>6.7</v>
      </c>
      <c r="BS105" s="111">
        <v>6.7</v>
      </c>
      <c r="BT105" s="111">
        <v>5.8</v>
      </c>
      <c r="BU105" s="111">
        <v>8.16</v>
      </c>
      <c r="BV105" s="111">
        <v>8.16</v>
      </c>
      <c r="BW105" s="111">
        <v>5.45</v>
      </c>
      <c r="BX105" s="111">
        <v>3.77</v>
      </c>
      <c r="BY105" s="111">
        <v>2.2200000000000002</v>
      </c>
      <c r="BZ105" s="111">
        <v>3.08</v>
      </c>
      <c r="CA105" s="110">
        <f t="shared" si="98"/>
        <v>6.2113821138211387</v>
      </c>
      <c r="CB105" s="111">
        <f t="shared" si="99"/>
        <v>7.3828124999999991</v>
      </c>
      <c r="CC105" s="111">
        <f t="shared" si="100"/>
        <v>0</v>
      </c>
      <c r="CD105" s="111">
        <f t="shared" si="101"/>
        <v>0</v>
      </c>
      <c r="CE105" s="111">
        <f t="shared" si="102"/>
        <v>0</v>
      </c>
      <c r="CF105" s="111">
        <f t="shared" si="103"/>
        <v>0</v>
      </c>
      <c r="CG105" s="111">
        <f t="shared" si="104"/>
        <v>0</v>
      </c>
      <c r="CH105" s="111">
        <f t="shared" si="105"/>
        <v>0</v>
      </c>
      <c r="CI105" s="111">
        <f t="shared" si="106"/>
        <v>3.1740196078431371</v>
      </c>
      <c r="CJ105" s="111">
        <f t="shared" si="107"/>
        <v>3.1740196078431371</v>
      </c>
      <c r="CK105" s="111">
        <f t="shared" si="108"/>
        <v>3.7247706422018347</v>
      </c>
      <c r="CL105" s="111">
        <f t="shared" si="109"/>
        <v>0</v>
      </c>
      <c r="CM105" s="111">
        <f t="shared" si="110"/>
        <v>1.5315315315315314</v>
      </c>
      <c r="CN105" s="111">
        <f t="shared" si="111"/>
        <v>6.1038961038961039</v>
      </c>
      <c r="CO105" s="18" t="e">
        <f>VLOOKUP(A105,Bouvier!A:B,4,FALSE)</f>
        <v>#N/A</v>
      </c>
      <c r="CP105" s="18" t="str">
        <f>VLOOKUP(A105,Martemyanov!A:BN,4,FALSE)</f>
        <v>Phys</v>
      </c>
    </row>
    <row r="106" spans="1:94" x14ac:dyDescent="0.2">
      <c r="A106" s="12" t="s">
        <v>142</v>
      </c>
      <c r="B106" s="13" t="s">
        <v>143</v>
      </c>
      <c r="C106" s="9" t="str">
        <f>IF(VLOOKUP($A106,'I-Ligands'!$A:$G,5,FALSE)="","",VLOOKUP($A106,'I-Ligands'!$A:$G,5,FALSE))</f>
        <v>Guide to Pharmacology</v>
      </c>
      <c r="D106" s="9">
        <f>IF(VLOOKUP($A106,'I-Ligands'!$A:$G,6,FALSE)="","",VLOOKUP($A106,'I-Ligands'!$A:$G,6,FALSE))</f>
        <v>1283</v>
      </c>
      <c r="E106" s="9" t="str">
        <f>IF(VLOOKUP($A106,'I-Ligands'!$A:$G,7,FALSE)="","",VLOOKUP($A106,'I-Ligands'!$A:$G,7,FALSE))</f>
        <v>Phys</v>
      </c>
      <c r="F106" s="7">
        <f t="array" ref="F106">_xlfn.IFS(AH106=0,0,AH106&gt;0,(LOG(0.01*T106/10^-AH106)))</f>
        <v>38.75435070162753</v>
      </c>
      <c r="G106" s="8">
        <f t="array" ref="G106">_xlfn.IFS(AI106=0,0,AI106&gt;0,(LOG(0.01*U106/10^-AI106)))</f>
        <v>36.63506554300713</v>
      </c>
      <c r="H106" s="8">
        <f t="array" ref="H106">_xlfn.IFS(AJ106=0,0,AJ106&gt;0,(LOG(0.01*V106/10^-AJ106)))</f>
        <v>35.640392483549931</v>
      </c>
      <c r="I106" s="8">
        <f t="array" ref="I106">_xlfn.IFS(AK106=0,0,AK106&gt;0,(LOG(0.01*W106/10^-AK106)))</f>
        <v>35.640392483549931</v>
      </c>
      <c r="J106" s="8">
        <f t="array" ref="J106">_xlfn.IFS(AL106=0,0,AL106&gt;0,(LOG(0.01*X106/10^-AL106)))</f>
        <v>33.54010093965671</v>
      </c>
      <c r="K106" s="8">
        <f t="array" ref="K106">_xlfn.IFS(AM106=0,0,AM106&gt;0,(LOG(0.01*Y106/10^-AM106)))</f>
        <v>32.023908740944329</v>
      </c>
      <c r="L106" s="8">
        <f t="array" ref="L106">_xlfn.IFS(AN106=0,0,AN106&gt;0,(LOG(0.01*Z106/10^-AN106)))</f>
        <v>32.023908740944329</v>
      </c>
      <c r="M106" s="8">
        <f t="array" ref="M106">_xlfn.IFS(AO106=0,0,AO106&gt;0,(LOG(0.01*AA106/10^-AO106)))</f>
        <v>19.354436976283203</v>
      </c>
      <c r="N106" s="8">
        <f t="array" ref="N106">_xlfn.IFS(AP106=0,0,AP106&gt;0,(LOG(0.01*AB106/10^-AP106)))</f>
        <v>31.108015376331821</v>
      </c>
      <c r="O106" s="8">
        <f t="array" ref="O106">_xlfn.IFS(AQ106=0,0,AQ106&gt;0,(LOG(0.01*AC106/10^-AQ106)))</f>
        <v>31.108015376331821</v>
      </c>
      <c r="P106" s="8">
        <f t="array" ref="P106">_xlfn.IFS(AR106=0,0,AR106&gt;0,(LOG(0.01*AD106/10^-AR106)))</f>
        <v>30.640190705519515</v>
      </c>
      <c r="Q106" s="8">
        <f t="array" ref="Q106">_xlfn.IFS(AS106=0,0,AS106&gt;0,(LOG(0.01*AE106/10^-AS106)))</f>
        <v>23.777009083241538</v>
      </c>
      <c r="R106" s="8">
        <f t="array" ref="R106">_xlfn.IFS(AT106=0,0,AT106&gt;0,(LOG(0.01*AF106/10^-AT106)))</f>
        <v>35.12761540198187</v>
      </c>
      <c r="S106" s="8">
        <f t="array" ref="S106">_xlfn.IFS(AU106=0,0,AU106&gt;0,(LOG(0.01*AG106/10^-AU106)))</f>
        <v>29.772970737879863</v>
      </c>
      <c r="T106" s="16">
        <f t="shared" si="84"/>
        <v>71.507352941176478</v>
      </c>
      <c r="U106" s="17">
        <f t="shared" si="85"/>
        <v>68.40148698884758</v>
      </c>
      <c r="V106" s="17">
        <f t="shared" si="86"/>
        <v>69.245647969052214</v>
      </c>
      <c r="W106" s="17">
        <f t="shared" si="87"/>
        <v>69.245647969052214</v>
      </c>
      <c r="X106" s="17">
        <f t="shared" si="88"/>
        <v>69.199178644763862</v>
      </c>
      <c r="Y106" s="17">
        <f t="shared" si="89"/>
        <v>66.666666666666686</v>
      </c>
      <c r="Z106" s="17">
        <f t="shared" si="90"/>
        <v>66.666666666666686</v>
      </c>
      <c r="AA106" s="17">
        <f t="shared" si="91"/>
        <v>56.811594202898554</v>
      </c>
      <c r="AB106" s="17">
        <f t="shared" si="92"/>
        <v>64.271047227926076</v>
      </c>
      <c r="AC106" s="17">
        <f t="shared" si="93"/>
        <v>64.271047227926076</v>
      </c>
      <c r="AD106" s="17">
        <f t="shared" si="94"/>
        <v>69.213483146067418</v>
      </c>
      <c r="AE106" s="17">
        <f t="shared" si="95"/>
        <v>47.534516765285993</v>
      </c>
      <c r="AF106" s="17">
        <f t="shared" si="96"/>
        <v>67.238095238095227</v>
      </c>
      <c r="AG106" s="17">
        <f t="shared" si="97"/>
        <v>59.28853754940711</v>
      </c>
      <c r="AH106" s="16">
        <v>38.9</v>
      </c>
      <c r="AI106" s="17">
        <v>36.799999999999997</v>
      </c>
      <c r="AJ106" s="17">
        <v>35.799999999999997</v>
      </c>
      <c r="AK106" s="17">
        <v>35.799999999999997</v>
      </c>
      <c r="AL106" s="17">
        <v>33.700000000000003</v>
      </c>
      <c r="AM106" s="17">
        <v>32.200000000000003</v>
      </c>
      <c r="AN106" s="17">
        <v>32.200000000000003</v>
      </c>
      <c r="AO106" s="17">
        <v>19.600000000000001</v>
      </c>
      <c r="AP106" s="17">
        <v>31.3</v>
      </c>
      <c r="AQ106" s="17">
        <v>31.3</v>
      </c>
      <c r="AR106" s="17">
        <v>30.8</v>
      </c>
      <c r="AS106" s="17">
        <v>24.1</v>
      </c>
      <c r="AT106" s="17">
        <v>35.299999999999997</v>
      </c>
      <c r="AU106" s="17">
        <v>30</v>
      </c>
      <c r="AV106" s="14">
        <v>7.61</v>
      </c>
      <c r="AW106" s="15">
        <v>7.55</v>
      </c>
      <c r="AX106" s="15">
        <v>7.88</v>
      </c>
      <c r="AY106" s="15">
        <v>7.88</v>
      </c>
      <c r="AZ106" s="15">
        <v>8.33</v>
      </c>
      <c r="BA106" s="15">
        <v>7.44</v>
      </c>
      <c r="BB106" s="15">
        <v>7.44</v>
      </c>
      <c r="BC106" s="15">
        <v>7.15</v>
      </c>
      <c r="BD106" s="15">
        <v>9.39</v>
      </c>
      <c r="BE106" s="15">
        <v>9.39</v>
      </c>
      <c r="BF106" s="15">
        <v>9.31</v>
      </c>
      <c r="BG106" s="15">
        <v>6.82</v>
      </c>
      <c r="BH106" s="15">
        <v>7.46</v>
      </c>
      <c r="BI106" s="15">
        <v>7.15</v>
      </c>
      <c r="BK106" s="233" t="str">
        <f>IF(VLOOKUP($A106,'I-Ligands'!$A:$G,3,FALSE)="","",VLOOKUP($A106,'I-Ligands'!$A:$G,3,FALSE))</f>
        <v xml:space="preserve">Kisspeptin-10 </v>
      </c>
      <c r="BL106" s="234" t="str">
        <f>IF(VLOOKUP($A106,'I-Ligands'!$A:$G,4,FALSE)="","",VLOOKUP($A106,'I-Ligands'!$A:$G,4,FALSE))</f>
        <v>YNWNSFGLRF-NH2</v>
      </c>
      <c r="BM106" s="110">
        <v>6.13</v>
      </c>
      <c r="BN106" s="111">
        <v>7.17</v>
      </c>
      <c r="BO106" s="111">
        <v>6.68</v>
      </c>
      <c r="BP106" s="111">
        <v>6.68</v>
      </c>
      <c r="BQ106" s="111">
        <v>6.81</v>
      </c>
      <c r="BR106" s="111">
        <v>5.85</v>
      </c>
      <c r="BS106" s="111">
        <v>5.85</v>
      </c>
      <c r="BT106" s="111">
        <v>4.95</v>
      </c>
      <c r="BU106" s="111">
        <v>8.58</v>
      </c>
      <c r="BV106" s="111">
        <v>8.58</v>
      </c>
      <c r="BW106" s="111">
        <v>6.09</v>
      </c>
      <c r="BX106" s="111">
        <v>5.99</v>
      </c>
      <c r="BY106" s="111">
        <v>4.99</v>
      </c>
      <c r="BZ106" s="111">
        <v>4.8600000000000003</v>
      </c>
      <c r="CA106" s="110">
        <f t="shared" si="98"/>
        <v>6.3458401305057093</v>
      </c>
      <c r="CB106" s="111">
        <f t="shared" si="99"/>
        <v>5.1324965132496514</v>
      </c>
      <c r="CC106" s="111">
        <f t="shared" si="100"/>
        <v>5.3592814371257482</v>
      </c>
      <c r="CD106" s="111">
        <f t="shared" si="101"/>
        <v>5.3592814371257482</v>
      </c>
      <c r="CE106" s="111">
        <f t="shared" si="102"/>
        <v>4.9486049926578568</v>
      </c>
      <c r="CF106" s="111">
        <f t="shared" si="103"/>
        <v>5.5042735042735051</v>
      </c>
      <c r="CG106" s="111">
        <f t="shared" si="104"/>
        <v>5.5042735042735051</v>
      </c>
      <c r="CH106" s="111">
        <f t="shared" si="105"/>
        <v>3.9595959595959598</v>
      </c>
      <c r="CI106" s="111">
        <f t="shared" si="106"/>
        <v>3.6480186480186481</v>
      </c>
      <c r="CJ106" s="111">
        <f t="shared" si="107"/>
        <v>3.6480186480186481</v>
      </c>
      <c r="CK106" s="111">
        <f t="shared" si="108"/>
        <v>5.0574712643678161</v>
      </c>
      <c r="CL106" s="111">
        <f t="shared" si="109"/>
        <v>4.023372287145242</v>
      </c>
      <c r="CM106" s="111">
        <f t="shared" si="110"/>
        <v>7.0741482965931857</v>
      </c>
      <c r="CN106" s="111">
        <f t="shared" si="111"/>
        <v>6.1728395061728394</v>
      </c>
      <c r="CO106" s="18" t="e">
        <f>VLOOKUP(A106,Bouvier!A:B,4,FALSE)</f>
        <v>#N/A</v>
      </c>
      <c r="CP106" s="18" t="str">
        <f>VLOOKUP(A106,Martemyanov!A:BN,4,FALSE)</f>
        <v>Phys</v>
      </c>
    </row>
    <row r="107" spans="1:94" ht="18" x14ac:dyDescent="0.25">
      <c r="A107" s="12" t="s">
        <v>224</v>
      </c>
      <c r="B107" s="13" t="s">
        <v>2644</v>
      </c>
      <c r="C107" s="9" t="str">
        <f>IF(VLOOKUP($A107,'I-Ligands'!$A:$G,5,FALSE)="","",VLOOKUP($A107,'I-Ligands'!$A:$G,5,FALSE))</f>
        <v>Guide to Pharmacology</v>
      </c>
      <c r="D107" s="9">
        <f>IF(VLOOKUP($A107,'I-Ligands'!$A:$G,6,FALSE)="","",VLOOKUP($A107,'I-Ligands'!$A:$G,6,FALSE))</f>
        <v>2089</v>
      </c>
      <c r="E107" s="9" t="str">
        <f>IF(VLOOKUP($A107,'I-Ligands'!$A:$G,7,FALSE)="","",VLOOKUP($A107,'I-Ligands'!$A:$G,7,FALSE))</f>
        <v>Phys</v>
      </c>
      <c r="F107" s="7">
        <f t="array" ref="F107">_xlfn.IFS(AH107=0,0,AH107&gt;0,(LOG(0.01*T107/10^-AH107)))</f>
        <v>37.844184696918632</v>
      </c>
      <c r="G107" s="8">
        <f t="array" ref="G107">_xlfn.IFS(AI107=0,0,AI107&gt;0,(LOG(0.01*U107/10^-AI107)))</f>
        <v>34.610796968280191</v>
      </c>
      <c r="H107" s="8">
        <f t="array" ref="H107">_xlfn.IFS(AJ107=0,0,AJ107&gt;0,(LOG(0.01*V107/10^-AJ107)))</f>
        <v>35.944016658811719</v>
      </c>
      <c r="I107" s="8">
        <f t="array" ref="I107">_xlfn.IFS(AK107=0,0,AK107&gt;0,(LOG(0.01*W107/10^-AK107)))</f>
        <v>35.944016658811719</v>
      </c>
      <c r="J107" s="8">
        <f t="array" ref="J107">_xlfn.IFS(AL107=0,0,AL107&gt;0,(LOG(0.01*X107/10^-AL107)))</f>
        <v>33.134915272291686</v>
      </c>
      <c r="K107" s="8">
        <f t="array" ref="K107">_xlfn.IFS(AM107=0,0,AM107&gt;0,(LOG(0.01*Y107/10^-AM107)))</f>
        <v>24.30698797635187</v>
      </c>
      <c r="L107" s="8">
        <f t="array" ref="L107">_xlfn.IFS(AN107=0,0,AN107&gt;0,(LOG(0.01*Z107/10^-AN107)))</f>
        <v>24.30698797635187</v>
      </c>
      <c r="M107" s="8">
        <f t="array" ref="M107">_xlfn.IFS(AO107=0,0,AO107&gt;0,(LOG(0.01*AA107/10^-AO107)))</f>
        <v>16.692629826305001</v>
      </c>
      <c r="N107" s="8">
        <f t="array" ref="N107">_xlfn.IFS(AP107=0,0,AP107&gt;0,(LOG(0.01*AB107/10^-AP107)))</f>
        <v>35.565139254897566</v>
      </c>
      <c r="O107" s="8">
        <f t="array" ref="O107">_xlfn.IFS(AQ107=0,0,AQ107&gt;0,(LOG(0.01*AC107/10^-AQ107)))</f>
        <v>35.565139254897566</v>
      </c>
      <c r="P107" s="8">
        <f t="array" ref="P107">_xlfn.IFS(AR107=0,0,AR107&gt;0,(LOG(0.01*AD107/10^-AR107)))</f>
        <v>35.604308205131268</v>
      </c>
      <c r="Q107" s="8">
        <f t="array" ref="Q107">_xlfn.IFS(AS107=0,0,AS107&gt;0,(LOG(0.01*AE107/10^-AS107)))</f>
        <v>22.554827523006551</v>
      </c>
      <c r="R107" s="8">
        <f t="array" ref="R107">_xlfn.IFS(AT107=0,0,AT107&gt;0,(LOG(0.01*AF107/10^-AT107)))</f>
        <v>30.771202390428314</v>
      </c>
      <c r="S107" s="8">
        <f t="array" ref="S107">_xlfn.IFS(AU107=0,0,AU107&gt;0,(LOG(0.01*AG107/10^-AU107)))</f>
        <v>36.459330568554613</v>
      </c>
      <c r="T107" s="16">
        <f t="shared" si="84"/>
        <v>69.852941176470594</v>
      </c>
      <c r="U107" s="17">
        <f t="shared" si="85"/>
        <v>64.684014869888472</v>
      </c>
      <c r="V107" s="17">
        <f t="shared" si="86"/>
        <v>69.825918762088975</v>
      </c>
      <c r="W107" s="17">
        <f t="shared" si="87"/>
        <v>69.825918762088975</v>
      </c>
      <c r="X107" s="17">
        <f t="shared" si="88"/>
        <v>68.377823408624224</v>
      </c>
      <c r="Y107" s="17">
        <f t="shared" si="89"/>
        <v>50.931677018633543</v>
      </c>
      <c r="Z107" s="17">
        <f t="shared" si="90"/>
        <v>50.931677018633543</v>
      </c>
      <c r="AA107" s="17">
        <f t="shared" si="91"/>
        <v>49.275362318840578</v>
      </c>
      <c r="AB107" s="17">
        <f t="shared" si="92"/>
        <v>73.305954825462024</v>
      </c>
      <c r="AC107" s="17">
        <f t="shared" si="93"/>
        <v>73.305954825462024</v>
      </c>
      <c r="AD107" s="17">
        <f t="shared" si="94"/>
        <v>80.224719101123611</v>
      </c>
      <c r="AE107" s="17">
        <f t="shared" si="95"/>
        <v>45.167652859960548</v>
      </c>
      <c r="AF107" s="17">
        <f t="shared" si="96"/>
        <v>59.047619047619051</v>
      </c>
      <c r="AG107" s="17">
        <f t="shared" si="97"/>
        <v>72.332015810276673</v>
      </c>
      <c r="AH107" s="16">
        <v>38</v>
      </c>
      <c r="AI107" s="17">
        <v>34.799999999999997</v>
      </c>
      <c r="AJ107" s="17">
        <v>36.1</v>
      </c>
      <c r="AK107" s="17">
        <v>36.1</v>
      </c>
      <c r="AL107" s="17">
        <v>33.299999999999997</v>
      </c>
      <c r="AM107" s="17">
        <v>24.6</v>
      </c>
      <c r="AN107" s="17">
        <v>24.6</v>
      </c>
      <c r="AO107" s="17">
        <v>17</v>
      </c>
      <c r="AP107" s="17">
        <v>35.700000000000003</v>
      </c>
      <c r="AQ107" s="17">
        <v>35.700000000000003</v>
      </c>
      <c r="AR107" s="17">
        <v>35.700000000000003</v>
      </c>
      <c r="AS107" s="17">
        <v>22.9</v>
      </c>
      <c r="AT107" s="17">
        <v>31</v>
      </c>
      <c r="AU107" s="17">
        <v>36.6</v>
      </c>
      <c r="AV107" s="14">
        <v>7.94</v>
      </c>
      <c r="AW107" s="15">
        <v>7.88</v>
      </c>
      <c r="AX107" s="15">
        <v>8.08</v>
      </c>
      <c r="AY107" s="15">
        <v>8.08</v>
      </c>
      <c r="AZ107" s="15">
        <v>8.02</v>
      </c>
      <c r="BA107" s="15">
        <v>7.51</v>
      </c>
      <c r="BB107" s="15">
        <v>7.51</v>
      </c>
      <c r="BC107" s="15">
        <v>7.69</v>
      </c>
      <c r="BD107" s="15">
        <v>8.6</v>
      </c>
      <c r="BE107" s="15">
        <v>8.6</v>
      </c>
      <c r="BF107" s="15">
        <v>8.6300000000000008</v>
      </c>
      <c r="BG107" s="15">
        <v>7.53</v>
      </c>
      <c r="BH107" s="15">
        <v>7.84</v>
      </c>
      <c r="BI107" s="15">
        <v>8.1199999999999992</v>
      </c>
      <c r="BK107" s="233" t="str">
        <f>IF(VLOOKUP($A107,'I-Ligands'!$A:$G,3,FALSE)="","",VLOOKUP($A107,'I-Ligands'!$A:$G,3,FALSE))</f>
        <v>Neurokinin A</v>
      </c>
      <c r="BL107" s="234" t="str">
        <f>IF(VLOOKUP($A107,'I-Ligands'!$A:$G,4,FALSE)="","",VLOOKUP($A107,'I-Ligands'!$A:$G,4,FALSE))</f>
        <v>HKTDSFVGLM-NH2</v>
      </c>
      <c r="BM107" s="110">
        <v>6.42</v>
      </c>
      <c r="BN107" s="111">
        <v>4.9400000000000004</v>
      </c>
      <c r="BO107" s="111">
        <v>5.86</v>
      </c>
      <c r="BP107" s="111">
        <v>5.86</v>
      </c>
      <c r="BQ107" s="111">
        <v>5.99</v>
      </c>
      <c r="BR107" s="111">
        <v>4.87</v>
      </c>
      <c r="BS107" s="111">
        <v>4.87</v>
      </c>
      <c r="BT107" s="111">
        <v>3.26</v>
      </c>
      <c r="BU107" s="111">
        <v>9.5299999999999994</v>
      </c>
      <c r="BV107" s="111">
        <v>9.5299999999999994</v>
      </c>
      <c r="BW107" s="111">
        <v>11.13</v>
      </c>
      <c r="BX107" s="111">
        <v>4.2300000000000004</v>
      </c>
      <c r="BY107" s="111">
        <v>6.95</v>
      </c>
      <c r="BZ107" s="111">
        <v>4.4000000000000004</v>
      </c>
      <c r="CA107" s="110">
        <f t="shared" si="98"/>
        <v>5.9190031152647977</v>
      </c>
      <c r="CB107" s="111">
        <f t="shared" si="99"/>
        <v>7.0445344129554641</v>
      </c>
      <c r="CC107" s="111">
        <f t="shared" si="100"/>
        <v>6.1604095563139927</v>
      </c>
      <c r="CD107" s="111">
        <f t="shared" si="101"/>
        <v>6.1604095563139927</v>
      </c>
      <c r="CE107" s="111">
        <f t="shared" si="102"/>
        <v>5.5592654424040058</v>
      </c>
      <c r="CF107" s="111">
        <f t="shared" si="103"/>
        <v>5.0513347022587274</v>
      </c>
      <c r="CG107" s="111">
        <f t="shared" si="104"/>
        <v>5.0513347022587274</v>
      </c>
      <c r="CH107" s="111">
        <f t="shared" si="105"/>
        <v>5.2147239263803682</v>
      </c>
      <c r="CI107" s="111">
        <f t="shared" si="106"/>
        <v>3.7460650577124874</v>
      </c>
      <c r="CJ107" s="111">
        <f t="shared" si="107"/>
        <v>3.7460650577124874</v>
      </c>
      <c r="CK107" s="111">
        <f t="shared" si="108"/>
        <v>3.2075471698113209</v>
      </c>
      <c r="CL107" s="111">
        <f t="shared" si="109"/>
        <v>5.413711583924349</v>
      </c>
      <c r="CM107" s="111">
        <f t="shared" si="110"/>
        <v>4.4604316546762588</v>
      </c>
      <c r="CN107" s="111">
        <f t="shared" si="111"/>
        <v>8.3181818181818183</v>
      </c>
      <c r="CO107" s="18" t="e">
        <f>VLOOKUP(A107,Bouvier!A:B,4,FALSE)</f>
        <v>#N/A</v>
      </c>
      <c r="CP107" s="18" t="str">
        <f>VLOOKUP(A107,Martemyanov!A:BN,4,FALSE)</f>
        <v>Phys</v>
      </c>
    </row>
    <row r="108" spans="1:94" ht="18" x14ac:dyDescent="0.25">
      <c r="A108" s="12" t="s">
        <v>35</v>
      </c>
      <c r="B108" s="13" t="s">
        <v>2593</v>
      </c>
      <c r="C108" s="9" t="str">
        <f>IF(VLOOKUP($A108,'I-Ligands'!$A:$G,5,FALSE)="","",VLOOKUP($A108,'I-Ligands'!$A:$G,5,FALSE))</f>
        <v>Guide to Pharmacology</v>
      </c>
      <c r="D108" s="9">
        <f>IF(VLOOKUP($A108,'I-Ligands'!$A:$G,6,FALSE)="","",VLOOKUP($A108,'I-Ligands'!$A:$G,6,FALSE))</f>
        <v>505</v>
      </c>
      <c r="E108" s="9" t="str">
        <f>IF(VLOOKUP($A108,'I-Ligands'!$A:$G,7,FALSE)="","",VLOOKUP($A108,'I-Ligands'!$A:$G,7,FALSE))</f>
        <v>Phys</v>
      </c>
      <c r="F108" s="7">
        <f t="array" ref="F108">_xlfn.IFS(AH108=0,0,AH108&gt;0,(LOG(0.01*T108/10^-AH108)))</f>
        <v>46.229982091319769</v>
      </c>
      <c r="G108" s="8">
        <f t="array" ref="G108">_xlfn.IFS(AI108=0,0,AI108&gt;0,(LOG(0.01*U108/10^-AI108)))</f>
        <v>45.427229120990724</v>
      </c>
      <c r="H108" s="8">
        <f t="array" ref="H108">_xlfn.IFS(AJ108=0,0,AJ108&gt;0,(LOG(0.01*V108/10^-AJ108)))</f>
        <v>22.64823729292365</v>
      </c>
      <c r="I108" s="8">
        <f t="array" ref="I108">_xlfn.IFS(AK108=0,0,AK108&gt;0,(LOG(0.01*W108/10^-AK108)))</f>
        <v>22.64823729292365</v>
      </c>
      <c r="J108" s="8">
        <f t="array" ref="J108">_xlfn.IFS(AL108=0,0,AL108&gt;0,(LOG(0.01*X108/10^-AL108)))</f>
        <v>16.645467149177524</v>
      </c>
      <c r="K108" s="8">
        <f t="array" ref="K108">_xlfn.IFS(AM108=0,0,AM108&gt;0,(LOG(0.01*Y108/10^-AM108)))</f>
        <v>17.264026135610294</v>
      </c>
      <c r="L108" s="8">
        <f t="array" ref="L108">_xlfn.IFS(AN108=0,0,AN108&gt;0,(LOG(0.01*Z108/10^-AN108)))</f>
        <v>17.264026135610294</v>
      </c>
      <c r="M108" s="8">
        <f t="array" ref="M108">_xlfn.IFS(AO108=0,0,AO108&gt;0,(LOG(0.01*AA108/10^-AO108)))</f>
        <v>16.077024752974424</v>
      </c>
      <c r="N108" s="8">
        <f t="array" ref="N108">_xlfn.IFS(AP108=0,0,AP108&gt;0,(LOG(0.01*AB108/10^-AP108)))</f>
        <v>40.824194346792709</v>
      </c>
      <c r="O108" s="8">
        <f t="array" ref="O108">_xlfn.IFS(AQ108=0,0,AQ108&gt;0,(LOG(0.01*AC108/10^-AQ108)))</f>
        <v>40.824194346792709</v>
      </c>
      <c r="P108" s="8">
        <f t="array" ref="P108">_xlfn.IFS(AR108=0,0,AR108&gt;0,(LOG(0.01*AD108/10^-AR108)))</f>
        <v>38.639350954037987</v>
      </c>
      <c r="Q108" s="8">
        <f t="array" ref="Q108">_xlfn.IFS(AS108=0,0,AS108&gt;0,(LOG(0.01*AE108/10^-AS108)))</f>
        <v>25.506611746629897</v>
      </c>
      <c r="R108" s="8">
        <f t="array" ref="R108">_xlfn.IFS(AT108=0,0,AT108&gt;0,(LOG(0.01*AF108/10^-AT108)))</f>
        <v>9.3841620703766875</v>
      </c>
      <c r="S108" s="8">
        <f t="array" ref="S108">_xlfn.IFS(AU108=0,0,AU108&gt;0,(LOG(0.01*AG108/10^-AU108)))</f>
        <v>25.507469189123434</v>
      </c>
      <c r="T108" s="16">
        <f t="shared" si="84"/>
        <v>85.110294117647058</v>
      </c>
      <c r="U108" s="17">
        <f t="shared" si="85"/>
        <v>84.572490706319712</v>
      </c>
      <c r="V108" s="17">
        <f t="shared" si="86"/>
        <v>44.487427466150869</v>
      </c>
      <c r="W108" s="17">
        <f t="shared" si="87"/>
        <v>44.487427466150869</v>
      </c>
      <c r="X108" s="17">
        <f t="shared" si="88"/>
        <v>35.112936344969199</v>
      </c>
      <c r="Y108" s="17">
        <f t="shared" si="89"/>
        <v>36.645962732919259</v>
      </c>
      <c r="Z108" s="17">
        <f t="shared" si="90"/>
        <v>36.645962732919259</v>
      </c>
      <c r="AA108" s="17">
        <f t="shared" si="91"/>
        <v>47.536231884057962</v>
      </c>
      <c r="AB108" s="17">
        <f t="shared" si="92"/>
        <v>83.983572895277206</v>
      </c>
      <c r="AC108" s="17">
        <f t="shared" si="93"/>
        <v>83.983572895277206</v>
      </c>
      <c r="AD108" s="17">
        <f t="shared" si="94"/>
        <v>86.966292134831477</v>
      </c>
      <c r="AE108" s="17">
        <f t="shared" si="95"/>
        <v>50.887573964497037</v>
      </c>
      <c r="AF108" s="17">
        <f t="shared" si="96"/>
        <v>19.238095238095237</v>
      </c>
      <c r="AG108" s="17">
        <f t="shared" si="97"/>
        <v>50.988142292490117</v>
      </c>
      <c r="AH108" s="16">
        <v>46.3</v>
      </c>
      <c r="AI108" s="17">
        <v>45.5</v>
      </c>
      <c r="AJ108" s="17">
        <v>23</v>
      </c>
      <c r="AK108" s="17">
        <v>23</v>
      </c>
      <c r="AL108" s="17">
        <v>17.100000000000001</v>
      </c>
      <c r="AM108" s="17">
        <v>17.7</v>
      </c>
      <c r="AN108" s="17">
        <v>17.7</v>
      </c>
      <c r="AO108" s="17">
        <v>16.399999999999999</v>
      </c>
      <c r="AP108" s="17">
        <v>40.9</v>
      </c>
      <c r="AQ108" s="17">
        <v>40.9</v>
      </c>
      <c r="AR108" s="17">
        <v>38.700000000000003</v>
      </c>
      <c r="AS108" s="17">
        <v>25.8</v>
      </c>
      <c r="AT108" s="17">
        <v>10.1</v>
      </c>
      <c r="AU108" s="17">
        <v>25.8</v>
      </c>
      <c r="AV108" s="14">
        <v>7.75</v>
      </c>
      <c r="AW108" s="15">
        <v>7.46</v>
      </c>
      <c r="AX108" s="15">
        <v>5.99</v>
      </c>
      <c r="AY108" s="15">
        <v>5.99</v>
      </c>
      <c r="AZ108" s="15">
        <v>6.04</v>
      </c>
      <c r="BA108" s="15">
        <v>5.92</v>
      </c>
      <c r="BB108" s="15">
        <v>5.92</v>
      </c>
      <c r="BC108" s="15">
        <v>5.99</v>
      </c>
      <c r="BD108" s="15">
        <v>7.46</v>
      </c>
      <c r="BE108" s="15">
        <v>7.46</v>
      </c>
      <c r="BF108" s="15">
        <v>7.63</v>
      </c>
      <c r="BG108" s="15">
        <v>6.04</v>
      </c>
      <c r="BH108" s="15">
        <v>6.02</v>
      </c>
      <c r="BI108" s="15">
        <v>6.21</v>
      </c>
      <c r="BK108" s="233" t="str">
        <f>IF(VLOOKUP($A108,'I-Ligands'!$A:$G,3,FALSE)="","",VLOOKUP($A108,'I-Ligands'!$A:$G,3,FALSE))</f>
        <v>Norepinephrine</v>
      </c>
      <c r="BL108" s="234" t="str">
        <f>IF(VLOOKUP($A108,'I-Ligands'!$A:$G,4,FALSE)="","",VLOOKUP($A108,'I-Ligands'!$A:$G,4,FALSE))</f>
        <v>L-(−)-Norepinephrine (+)-bitartrate salt monohydrate</v>
      </c>
      <c r="BM108" s="110">
        <v>3.72</v>
      </c>
      <c r="BN108" s="111">
        <v>4.28</v>
      </c>
      <c r="BO108" s="111">
        <v>4.9800000000000004</v>
      </c>
      <c r="BP108" s="111">
        <v>4.9800000000000004</v>
      </c>
      <c r="BQ108" s="111">
        <v>6.67</v>
      </c>
      <c r="BR108" s="111">
        <v>5.22</v>
      </c>
      <c r="BS108" s="111">
        <v>5.22</v>
      </c>
      <c r="BT108" s="111">
        <v>7.62</v>
      </c>
      <c r="BU108" s="111">
        <v>9.1</v>
      </c>
      <c r="BV108" s="111">
        <v>9.1</v>
      </c>
      <c r="BW108" s="111">
        <v>8.75</v>
      </c>
      <c r="BX108" s="111">
        <v>5.44</v>
      </c>
      <c r="BY108" s="111">
        <v>6.25</v>
      </c>
      <c r="BZ108" s="111">
        <v>8.42</v>
      </c>
      <c r="CA108" s="110">
        <f t="shared" si="98"/>
        <v>12.446236559139784</v>
      </c>
      <c r="CB108" s="111">
        <f t="shared" si="99"/>
        <v>10.630841121495326</v>
      </c>
      <c r="CC108" s="111">
        <f t="shared" si="100"/>
        <v>4.618473895582329</v>
      </c>
      <c r="CD108" s="111">
        <f t="shared" si="101"/>
        <v>4.618473895582329</v>
      </c>
      <c r="CE108" s="111">
        <f t="shared" si="102"/>
        <v>2.5637181409295353</v>
      </c>
      <c r="CF108" s="111">
        <f t="shared" si="103"/>
        <v>3.3908045977011496</v>
      </c>
      <c r="CG108" s="111">
        <f t="shared" si="104"/>
        <v>3.3908045977011496</v>
      </c>
      <c r="CH108" s="111">
        <f t="shared" si="105"/>
        <v>2.1522309711286085</v>
      </c>
      <c r="CI108" s="111">
        <f t="shared" si="106"/>
        <v>4.4945054945054945</v>
      </c>
      <c r="CJ108" s="111">
        <f t="shared" si="107"/>
        <v>4.4945054945054945</v>
      </c>
      <c r="CK108" s="111">
        <f t="shared" si="108"/>
        <v>4.4228571428571435</v>
      </c>
      <c r="CL108" s="111">
        <f t="shared" si="109"/>
        <v>4.742647058823529</v>
      </c>
      <c r="CM108" s="111">
        <f t="shared" si="110"/>
        <v>1.6159999999999999</v>
      </c>
      <c r="CN108" s="111">
        <f t="shared" si="111"/>
        <v>3.0641330166270784</v>
      </c>
      <c r="CO108" s="18" t="e">
        <f>VLOOKUP(A108,Bouvier!A:B,4,FALSE)</f>
        <v>#N/A</v>
      </c>
      <c r="CP108" s="18" t="str">
        <f>VLOOKUP(A108,Martemyanov!A:BN,4,FALSE)</f>
        <v>Phys</v>
      </c>
    </row>
    <row r="109" spans="1:94" ht="18" x14ac:dyDescent="0.25">
      <c r="A109" s="12" t="s">
        <v>223</v>
      </c>
      <c r="B109" s="13" t="s">
        <v>2643</v>
      </c>
      <c r="C109" s="9" t="str">
        <f>IF(VLOOKUP($A109,'I-Ligands'!$A:$G,5,FALSE)="","",VLOOKUP($A109,'I-Ligands'!$A:$G,5,FALSE))</f>
        <v>Guide to Pharmacology</v>
      </c>
      <c r="D109" s="9">
        <f>IF(VLOOKUP($A109,'I-Ligands'!$A:$G,6,FALSE)="","",VLOOKUP($A109,'I-Ligands'!$A:$G,6,FALSE))</f>
        <v>2090</v>
      </c>
      <c r="E109" s="9" t="str">
        <f>IF(VLOOKUP($A109,'I-Ligands'!$A:$G,7,FALSE)="","",VLOOKUP($A109,'I-Ligands'!$A:$G,7,FALSE))</f>
        <v>Phys</v>
      </c>
      <c r="F109" s="7">
        <f t="array" ref="F109">_xlfn.IFS(AH109=0,0,AH109&gt;0,(LOG(0.01*T109/10^-AH109)))</f>
        <v>27.61000530357542</v>
      </c>
      <c r="G109" s="8">
        <f t="array" ref="G109">_xlfn.IFS(AI109=0,0,AI109&gt;0,(LOG(0.01*U109/10^-AI109)))</f>
        <v>25.684191072304429</v>
      </c>
      <c r="H109" s="8">
        <f t="array" ref="H109">_xlfn.IFS(AJ109=0,0,AJ109&gt;0,(LOG(0.01*V109/10^-AJ109)))</f>
        <v>33.210255923717625</v>
      </c>
      <c r="I109" s="8">
        <f t="array" ref="I109">_xlfn.IFS(AK109=0,0,AK109&gt;0,(LOG(0.01*W109/10^-AK109)))</f>
        <v>33.210255923717625</v>
      </c>
      <c r="J109" s="8">
        <f t="array" ref="J109">_xlfn.IFS(AL109=0,0,AL109&gt;0,(LOG(0.01*X109/10^-AL109)))</f>
        <v>26.438982300149942</v>
      </c>
      <c r="K109" s="8">
        <f t="array" ref="K109">_xlfn.IFS(AM109=0,0,AM109&gt;0,(LOG(0.01*Y109/10^-AM109)))</f>
        <v>26.645805149250897</v>
      </c>
      <c r="L109" s="8">
        <f t="array" ref="L109">_xlfn.IFS(AN109=0,0,AN109&gt;0,(LOG(0.01*Z109/10^-AN109)))</f>
        <v>26.645805149250897</v>
      </c>
      <c r="M109" s="8">
        <f t="array" ref="M109">_xlfn.IFS(AO109=0,0,AO109&gt;0,(LOG(0.01*AA109/10^-AO109)))</f>
        <v>19.763210900590707</v>
      </c>
      <c r="N109" s="8">
        <f t="array" ref="N109">_xlfn.IFS(AP109=0,0,AP109&gt;0,(LOG(0.01*AB109/10^-AP109)))</f>
        <v>32.121673561116474</v>
      </c>
      <c r="O109" s="8">
        <f t="array" ref="O109">_xlfn.IFS(AQ109=0,0,AQ109&gt;0,(LOG(0.01*AC109/10^-AQ109)))</f>
        <v>32.121673561116474</v>
      </c>
      <c r="P109" s="8">
        <f t="array" ref="P109">_xlfn.IFS(AR109=0,0,AR109&gt;0,(LOG(0.01*AD109/10^-AR109)))</f>
        <v>30.538778364496256</v>
      </c>
      <c r="Q109" s="8">
        <f t="array" ref="Q109">_xlfn.IFS(AS109=0,0,AS109&gt;0,(LOG(0.01*AE109/10^-AS109)))</f>
        <v>22.860480025557568</v>
      </c>
      <c r="R109" s="8">
        <f t="array" ref="R109">_xlfn.IFS(AT109=0,0,AT109&gt;0,(LOG(0.01*AF109/10^-AT109)))</f>
        <v>30.365562123075627</v>
      </c>
      <c r="S109" s="8">
        <f t="array" ref="S109">_xlfn.IFS(AU109=0,0,AU109&gt;0,(LOG(0.01*AG109/10^-AU109)))</f>
        <v>25.609149247241454</v>
      </c>
      <c r="T109" s="16">
        <f t="shared" si="84"/>
        <v>51.286764705882355</v>
      </c>
      <c r="U109" s="17">
        <f t="shared" si="85"/>
        <v>48.327137546468407</v>
      </c>
      <c r="V109" s="17">
        <f t="shared" si="86"/>
        <v>64.603481624758217</v>
      </c>
      <c r="W109" s="17">
        <f t="shared" si="87"/>
        <v>64.603481624758217</v>
      </c>
      <c r="X109" s="17">
        <f t="shared" si="88"/>
        <v>54.825462012320322</v>
      </c>
      <c r="Y109" s="17">
        <f t="shared" si="89"/>
        <v>55.693581780538302</v>
      </c>
      <c r="Z109" s="17">
        <f t="shared" si="90"/>
        <v>55.693581780538302</v>
      </c>
      <c r="AA109" s="17">
        <f t="shared" si="91"/>
        <v>57.971014492753625</v>
      </c>
      <c r="AB109" s="17">
        <f t="shared" si="92"/>
        <v>66.324435318275135</v>
      </c>
      <c r="AC109" s="17">
        <f t="shared" si="93"/>
        <v>66.324435318275135</v>
      </c>
      <c r="AD109" s="17">
        <f t="shared" si="94"/>
        <v>68.988764044943821</v>
      </c>
      <c r="AE109" s="17">
        <f t="shared" si="95"/>
        <v>45.759368836291912</v>
      </c>
      <c r="AF109" s="17">
        <f t="shared" si="96"/>
        <v>58.285714285714285</v>
      </c>
      <c r="AG109" s="17">
        <f t="shared" si="97"/>
        <v>51.185770750988141</v>
      </c>
      <c r="AH109" s="16">
        <v>27.9</v>
      </c>
      <c r="AI109" s="17">
        <v>26</v>
      </c>
      <c r="AJ109" s="17">
        <v>33.4</v>
      </c>
      <c r="AK109" s="17">
        <v>33.4</v>
      </c>
      <c r="AL109" s="17">
        <v>26.7</v>
      </c>
      <c r="AM109" s="17">
        <v>26.9</v>
      </c>
      <c r="AN109" s="17">
        <v>26.9</v>
      </c>
      <c r="AO109" s="17">
        <v>20</v>
      </c>
      <c r="AP109" s="17">
        <v>32.299999999999997</v>
      </c>
      <c r="AQ109" s="17">
        <v>32.299999999999997</v>
      </c>
      <c r="AR109" s="17">
        <v>30.7</v>
      </c>
      <c r="AS109" s="17">
        <v>23.2</v>
      </c>
      <c r="AT109" s="17">
        <v>30.6</v>
      </c>
      <c r="AU109" s="17">
        <v>25.9</v>
      </c>
      <c r="AV109" s="14">
        <v>8.64</v>
      </c>
      <c r="AW109" s="15">
        <v>8.69</v>
      </c>
      <c r="AX109" s="15">
        <v>9.3699999999999992</v>
      </c>
      <c r="AY109" s="15">
        <v>9.3699999999999992</v>
      </c>
      <c r="AZ109" s="15">
        <v>9.5399999999999991</v>
      </c>
      <c r="BA109" s="15">
        <v>8.84</v>
      </c>
      <c r="BB109" s="15">
        <v>8.84</v>
      </c>
      <c r="BC109" s="15">
        <v>8.94</v>
      </c>
      <c r="BD109" s="15">
        <v>10</v>
      </c>
      <c r="BE109" s="15">
        <v>10</v>
      </c>
      <c r="BF109" s="15">
        <v>10.01</v>
      </c>
      <c r="BG109" s="15">
        <v>8.58</v>
      </c>
      <c r="BH109" s="15">
        <v>8.9</v>
      </c>
      <c r="BI109" s="15">
        <v>8.86</v>
      </c>
      <c r="BK109" s="233" t="str">
        <f>IF(VLOOKUP($A109,'I-Ligands'!$A:$G,3,FALSE)="","",VLOOKUP($A109,'I-Ligands'!$A:$G,3,FALSE))</f>
        <v>Neurokinin B</v>
      </c>
      <c r="BL109" s="234" t="str">
        <f>IF(VLOOKUP($A109,'I-Ligands'!$A:$G,4,FALSE)="","",VLOOKUP($A109,'I-Ligands'!$A:$G,4,FALSE))</f>
        <v>DMHDFFVGLM-NH2</v>
      </c>
      <c r="BM109" s="110">
        <v>6.66</v>
      </c>
      <c r="BN109" s="111">
        <v>4.83</v>
      </c>
      <c r="BO109" s="111">
        <v>5.38</v>
      </c>
      <c r="BP109" s="111">
        <v>5.38</v>
      </c>
      <c r="BQ109" s="111">
        <v>4.9000000000000004</v>
      </c>
      <c r="BR109" s="111">
        <v>4.55</v>
      </c>
      <c r="BS109" s="111">
        <v>4.55</v>
      </c>
      <c r="BT109" s="111">
        <v>2.74</v>
      </c>
      <c r="BU109" s="111">
        <v>6.92</v>
      </c>
      <c r="BV109" s="111">
        <v>6.92</v>
      </c>
      <c r="BW109" s="111">
        <v>9.2100000000000009</v>
      </c>
      <c r="BX109" s="111">
        <v>3.8</v>
      </c>
      <c r="BY109" s="111">
        <v>5.33</v>
      </c>
      <c r="BZ109" s="111">
        <v>5.46</v>
      </c>
      <c r="CA109" s="110">
        <f t="shared" si="98"/>
        <v>4.1891891891891886</v>
      </c>
      <c r="CB109" s="111">
        <f t="shared" si="99"/>
        <v>5.383022774327122</v>
      </c>
      <c r="CC109" s="111">
        <f t="shared" si="100"/>
        <v>6.2081784386617098</v>
      </c>
      <c r="CD109" s="111">
        <f t="shared" si="101"/>
        <v>6.2081784386617098</v>
      </c>
      <c r="CE109" s="111">
        <f t="shared" si="102"/>
        <v>5.4489795918367339</v>
      </c>
      <c r="CF109" s="111">
        <f t="shared" si="103"/>
        <v>5.9120879120879124</v>
      </c>
      <c r="CG109" s="111">
        <f t="shared" si="104"/>
        <v>5.9120879120879124</v>
      </c>
      <c r="CH109" s="111">
        <f t="shared" si="105"/>
        <v>7.2992700729926998</v>
      </c>
      <c r="CI109" s="111">
        <f t="shared" si="106"/>
        <v>4.6676300578034677</v>
      </c>
      <c r="CJ109" s="111">
        <f t="shared" si="107"/>
        <v>4.6676300578034677</v>
      </c>
      <c r="CK109" s="111">
        <f t="shared" si="108"/>
        <v>3.333333333333333</v>
      </c>
      <c r="CL109" s="111">
        <f t="shared" si="109"/>
        <v>6.1052631578947372</v>
      </c>
      <c r="CM109" s="111">
        <f t="shared" si="110"/>
        <v>5.7410881801125706</v>
      </c>
      <c r="CN109" s="111">
        <f t="shared" si="111"/>
        <v>4.7435897435897436</v>
      </c>
      <c r="CO109" s="18" t="e">
        <f>VLOOKUP(A109,Bouvier!A:B,4,FALSE)</f>
        <v>#N/A</v>
      </c>
      <c r="CP109" s="18" t="str">
        <f>VLOOKUP(A109,Martemyanov!A:BN,4,FALSE)</f>
        <v>Phys</v>
      </c>
    </row>
    <row r="110" spans="1:94" x14ac:dyDescent="0.2">
      <c r="A110" s="12" t="s">
        <v>188</v>
      </c>
      <c r="B110" s="13" t="s">
        <v>189</v>
      </c>
      <c r="C110" s="9" t="str">
        <f>IF(VLOOKUP($A110,'I-Ligands'!$A:$G,5,FALSE)="","",VLOOKUP($A110,'I-Ligands'!$A:$G,5,FALSE))</f>
        <v>Guide to Pharmacology</v>
      </c>
      <c r="D110" s="9">
        <f>IF(VLOOKUP($A110,'I-Ligands'!$A:$G,6,FALSE)="","",VLOOKUP($A110,'I-Ligands'!$A:$G,6,FALSE))</f>
        <v>3636</v>
      </c>
      <c r="E110" s="9" t="str">
        <f>IF(VLOOKUP($A110,'I-Ligands'!$A:$G,7,FALSE)="","",VLOOKUP($A110,'I-Ligands'!$A:$G,7,FALSE))</f>
        <v>Phys</v>
      </c>
      <c r="F110" s="7">
        <f t="array" ref="F110">_xlfn.IFS(AH110=0,0,AH110&gt;0,(LOG(0.01*T110/10^-AH110)))</f>
        <v>16.494850021680094</v>
      </c>
      <c r="G110" s="8">
        <f t="array" ref="G110">_xlfn.IFS(AI110=0,0,AI110&gt;0,(LOG(0.01*U110/10^-AI110)))</f>
        <v>15.781405328737572</v>
      </c>
      <c r="H110" s="8">
        <f t="array" ref="H110">_xlfn.IFS(AJ110=0,0,AJ110&gt;0,(LOG(0.01*V110/10^-AJ110)))</f>
        <v>20.098263317961813</v>
      </c>
      <c r="I110" s="8">
        <f t="array" ref="I110">_xlfn.IFS(AK110=0,0,AK110&gt;0,(LOG(0.01*W110/10^-AK110)))</f>
        <v>20.098263317961813</v>
      </c>
      <c r="J110" s="8">
        <f t="array" ref="J110">_xlfn.IFS(AL110=0,0,AL110&gt;0,(LOG(0.01*X110/10^-AL110)))</f>
        <v>10.976929028012286</v>
      </c>
      <c r="K110" s="8">
        <f t="array" ref="K110">_xlfn.IFS(AM110=0,0,AM110&gt;0,(LOG(0.01*Y110/10^-AM110)))</f>
        <v>21.148491329164095</v>
      </c>
      <c r="L110" s="8">
        <f t="array" ref="L110">_xlfn.IFS(AN110=0,0,AN110&gt;0,(LOG(0.01*Z110/10^-AN110)))</f>
        <v>21.148491329164095</v>
      </c>
      <c r="M110" s="8">
        <f t="array" ref="M110">_xlfn.IFS(AO110=0,0,AO110&gt;0,(LOG(0.01*AA110/10^-AO110)))</f>
        <v>10.295604660413677</v>
      </c>
      <c r="N110" s="8">
        <f t="array" ref="N110">_xlfn.IFS(AP110=0,0,AP110&gt;0,(LOG(0.01*AB110/10^-AP110)))</f>
        <v>6.5817027585163439</v>
      </c>
      <c r="O110" s="8">
        <f t="array" ref="O110">_xlfn.IFS(AQ110=0,0,AQ110&gt;0,(LOG(0.01*AC110/10^-AQ110)))</f>
        <v>6.5817027585163439</v>
      </c>
      <c r="P110" s="8">
        <f t="array" ref="P110">_xlfn.IFS(AR110=0,0,AR110&gt;0,(LOG(0.01*AD110/10^-AR110)))</f>
        <v>2.7314235856358788</v>
      </c>
      <c r="Q110" s="8">
        <f t="array" ref="Q110">_xlfn.IFS(AS110=0,0,AS110&gt;0,(LOG(0.01*AE110/10^-AS110)))</f>
        <v>0</v>
      </c>
      <c r="R110" s="8">
        <f t="array" ref="R110">_xlfn.IFS(AT110=0,0,AT110&gt;0,(LOG(0.01*AF110/10^-AT110)))</f>
        <v>0</v>
      </c>
      <c r="S110" s="8">
        <f t="array" ref="S110">_xlfn.IFS(AU110=0,0,AU110&gt;0,(LOG(0.01*AG110/10^-AU110)))</f>
        <v>0</v>
      </c>
      <c r="T110" s="16">
        <f t="shared" si="84"/>
        <v>31.25</v>
      </c>
      <c r="U110" s="17">
        <f t="shared" si="85"/>
        <v>30.297397769516731</v>
      </c>
      <c r="V110" s="17">
        <f t="shared" si="86"/>
        <v>39.651837524177949</v>
      </c>
      <c r="W110" s="17">
        <f t="shared" si="87"/>
        <v>39.651837524177949</v>
      </c>
      <c r="X110" s="17">
        <f t="shared" si="88"/>
        <v>23.819301848049278</v>
      </c>
      <c r="Y110" s="17">
        <f t="shared" si="89"/>
        <v>44.513457556935819</v>
      </c>
      <c r="Z110" s="17">
        <f t="shared" si="90"/>
        <v>44.513457556935819</v>
      </c>
      <c r="AA110" s="17">
        <f t="shared" si="91"/>
        <v>31.304347826086957</v>
      </c>
      <c r="AB110" s="17">
        <f t="shared" si="92"/>
        <v>15.195071868583161</v>
      </c>
      <c r="AC110" s="17">
        <f t="shared" si="93"/>
        <v>15.195071868583161</v>
      </c>
      <c r="AD110" s="17">
        <f t="shared" si="94"/>
        <v>8.5393258426966288</v>
      </c>
      <c r="AE110" s="17">
        <f t="shared" si="95"/>
        <v>0</v>
      </c>
      <c r="AF110" s="17">
        <f t="shared" si="96"/>
        <v>0</v>
      </c>
      <c r="AG110" s="17">
        <f t="shared" si="97"/>
        <v>0</v>
      </c>
      <c r="AH110" s="16">
        <v>17</v>
      </c>
      <c r="AI110" s="17">
        <v>16.3</v>
      </c>
      <c r="AJ110" s="17">
        <v>20.5</v>
      </c>
      <c r="AK110" s="17">
        <v>20.5</v>
      </c>
      <c r="AL110" s="17">
        <v>11.6</v>
      </c>
      <c r="AM110" s="17">
        <v>21.5</v>
      </c>
      <c r="AN110" s="17">
        <v>21.5</v>
      </c>
      <c r="AO110" s="17">
        <v>10.8</v>
      </c>
      <c r="AP110" s="17">
        <v>7.4</v>
      </c>
      <c r="AQ110" s="17">
        <v>7.4</v>
      </c>
      <c r="AR110" s="17">
        <v>3.8</v>
      </c>
      <c r="AV110" s="14">
        <v>4.1399999999999997</v>
      </c>
      <c r="AW110" s="15">
        <v>3.99</v>
      </c>
      <c r="AX110" s="15">
        <v>4.21</v>
      </c>
      <c r="AY110" s="15">
        <v>4.21</v>
      </c>
      <c r="AZ110" s="15">
        <v>4.57</v>
      </c>
      <c r="BA110" s="15">
        <v>4.1399999999999997</v>
      </c>
      <c r="BB110" s="15">
        <v>4.1399999999999997</v>
      </c>
      <c r="BC110" s="15">
        <v>4.47</v>
      </c>
      <c r="BD110" s="15">
        <v>5.1100000000000003</v>
      </c>
      <c r="BE110" s="15">
        <v>5.1100000000000003</v>
      </c>
      <c r="BF110" s="15">
        <v>5.27</v>
      </c>
      <c r="BK110" s="233" t="str">
        <f>IF(VLOOKUP($A110,'I-Ligands'!$A:$G,3,FALSE)="","",VLOOKUP($A110,'I-Ligands'!$A:$G,3,FALSE))</f>
        <v>2-oxo-glutaric acid</v>
      </c>
      <c r="BL110" s="234" t="str">
        <f>IF(VLOOKUP($A110,'I-Ligands'!$A:$G,4,FALSE)="","",VLOOKUP($A110,'I-Ligands'!$A:$G,4,FALSE))</f>
        <v>2-Oxoglutaric Acid</v>
      </c>
      <c r="BM110" s="110">
        <v>1.56</v>
      </c>
      <c r="BN110" s="111">
        <v>1.36</v>
      </c>
      <c r="BO110" s="111">
        <v>1.72</v>
      </c>
      <c r="BP110" s="111">
        <v>1.72</v>
      </c>
      <c r="BQ110" s="111">
        <v>2.5</v>
      </c>
      <c r="BR110" s="111">
        <v>1.72</v>
      </c>
      <c r="BS110" s="111">
        <v>1.72</v>
      </c>
      <c r="BT110" s="111">
        <v>1.76</v>
      </c>
      <c r="BU110" s="111">
        <v>1.57</v>
      </c>
      <c r="BV110" s="111">
        <v>1.57</v>
      </c>
      <c r="BW110" s="111">
        <v>2.84</v>
      </c>
      <c r="BX110" s="111">
        <v>3.5</v>
      </c>
      <c r="BY110" s="111">
        <v>1.91</v>
      </c>
      <c r="BZ110" s="111">
        <v>2.86</v>
      </c>
      <c r="CA110" s="110">
        <f t="shared" si="98"/>
        <v>10.897435897435898</v>
      </c>
      <c r="CB110" s="111">
        <f t="shared" si="99"/>
        <v>11.985294117647058</v>
      </c>
      <c r="CC110" s="111">
        <f t="shared" si="100"/>
        <v>11.918604651162791</v>
      </c>
      <c r="CD110" s="111">
        <f t="shared" si="101"/>
        <v>11.918604651162791</v>
      </c>
      <c r="CE110" s="111">
        <f t="shared" si="102"/>
        <v>4.6399999999999997</v>
      </c>
      <c r="CF110" s="111">
        <f t="shared" si="103"/>
        <v>12.5</v>
      </c>
      <c r="CG110" s="111">
        <f t="shared" si="104"/>
        <v>12.5</v>
      </c>
      <c r="CH110" s="111">
        <f t="shared" si="105"/>
        <v>6.1363636363636367</v>
      </c>
      <c r="CI110" s="111">
        <f t="shared" si="106"/>
        <v>4.7133757961783438</v>
      </c>
      <c r="CJ110" s="111">
        <f t="shared" si="107"/>
        <v>4.7133757961783438</v>
      </c>
      <c r="CK110" s="111">
        <f t="shared" si="108"/>
        <v>1.3380281690140845</v>
      </c>
      <c r="CL110" s="111">
        <f t="shared" si="109"/>
        <v>0</v>
      </c>
      <c r="CM110" s="111">
        <f t="shared" si="110"/>
        <v>0</v>
      </c>
      <c r="CN110" s="111">
        <f t="shared" si="111"/>
        <v>0</v>
      </c>
      <c r="CO110" s="18" t="e">
        <f>VLOOKUP(A110,Bouvier!A:B,4,FALSE)</f>
        <v>#N/A</v>
      </c>
      <c r="CP110" s="18" t="str">
        <f>VLOOKUP(A110,Martemyanov!A:BN,4,FALSE)</f>
        <v>Phys</v>
      </c>
    </row>
    <row r="111" spans="1:94" ht="18" x14ac:dyDescent="0.25">
      <c r="A111" s="12" t="s">
        <v>186</v>
      </c>
      <c r="B111" s="13" t="s">
        <v>2647</v>
      </c>
      <c r="C111" s="9" t="str">
        <f>IF(VLOOKUP($A111,'I-Ligands'!$A:$G,5,FALSE)="","",VLOOKUP($A111,'I-Ligands'!$A:$G,5,FALSE))</f>
        <v>Guide to Pharmacology</v>
      </c>
      <c r="D111" s="9">
        <f>IF(VLOOKUP($A111,'I-Ligands'!$A:$G,6,FALSE)="","",VLOOKUP($A111,'I-Ligands'!$A:$G,6,FALSE))</f>
        <v>1697</v>
      </c>
      <c r="E111" s="9" t="str">
        <f>IF(VLOOKUP($A111,'I-Ligands'!$A:$G,7,FALSE)="","",VLOOKUP($A111,'I-Ligands'!$A:$G,7,FALSE))</f>
        <v>Phys</v>
      </c>
      <c r="F111" s="7">
        <f t="array" ref="F111">_xlfn.IFS(AH111=0,0,AH111&gt;0,(LOG(0.01*T111/10^-AH111)))</f>
        <v>42.695844869314996</v>
      </c>
      <c r="G111" s="8">
        <f t="array" ref="G111">_xlfn.IFS(AI111=0,0,AI111&gt;0,(LOG(0.01*U111/10^-AI111)))</f>
        <v>40.780941032340955</v>
      </c>
      <c r="H111" s="8">
        <f t="array" ref="H111">_xlfn.IFS(AJ111=0,0,AJ111&gt;0,(LOG(0.01*V111/10^-AJ111)))</f>
        <v>34.526838931696936</v>
      </c>
      <c r="I111" s="8">
        <f t="array" ref="I111">_xlfn.IFS(AK111=0,0,AK111&gt;0,(LOG(0.01*W111/10^-AK111)))</f>
        <v>34.526838931696936</v>
      </c>
      <c r="J111" s="8">
        <f t="array" ref="J111">_xlfn.IFS(AL111=0,0,AL111&gt;0,(LOG(0.01*X111/10^-AL111)))</f>
        <v>18.181983983003285</v>
      </c>
      <c r="K111" s="8">
        <f t="array" ref="K111">_xlfn.IFS(AM111=0,0,AM111&gt;0,(LOG(0.01*Y111/10^-AM111)))</f>
        <v>39.109338936268948</v>
      </c>
      <c r="L111" s="8">
        <f t="array" ref="L111">_xlfn.IFS(AN111=0,0,AN111&gt;0,(LOG(0.01*Z111/10^-AN111)))</f>
        <v>39.109338936268948</v>
      </c>
      <c r="M111" s="8">
        <f t="array" ref="M111">_xlfn.IFS(AO111=0,0,AO111&gt;0,(LOG(0.01*AA111/10^-AO111)))</f>
        <v>21.804603585748932</v>
      </c>
      <c r="N111" s="8">
        <f t="array" ref="N111">_xlfn.IFS(AP111=0,0,AP111&gt;0,(LOG(0.01*AB111/10^-AP111)))</f>
        <v>35.160245744173189</v>
      </c>
      <c r="O111" s="8">
        <f t="array" ref="O111">_xlfn.IFS(AQ111=0,0,AQ111&gt;0,(LOG(0.01*AC111/10^-AQ111)))</f>
        <v>35.160245744173189</v>
      </c>
      <c r="P111" s="8">
        <f t="array" ref="P111">_xlfn.IFS(AR111=0,0,AR111&gt;0,(LOG(0.01*AD111/10^-AR111)))</f>
        <v>31.248569637092281</v>
      </c>
      <c r="Q111" s="8">
        <f t="array" ref="Q111">_xlfn.IFS(AS111=0,0,AS111&gt;0,(LOG(0.01*AE111/10^-AS111)))</f>
        <v>18.982793770596889</v>
      </c>
      <c r="R111" s="8">
        <f t="array" ref="R111">_xlfn.IFS(AT111=0,0,AT111&gt;0,(LOG(0.01*AF111/10^-AT111)))</f>
        <v>33.912595075586545</v>
      </c>
      <c r="S111" s="8">
        <f t="array" ref="S111">_xlfn.IFS(AU111=0,0,AU111&gt;0,(LOG(0.01*AG111/10^-AU111)))</f>
        <v>32.611723326871882</v>
      </c>
      <c r="T111" s="16">
        <f t="shared" si="84"/>
        <v>78.67647058823529</v>
      </c>
      <c r="U111" s="17">
        <f t="shared" si="85"/>
        <v>76.022304832713758</v>
      </c>
      <c r="V111" s="17">
        <f t="shared" si="86"/>
        <v>67.117988394584145</v>
      </c>
      <c r="W111" s="17">
        <f t="shared" si="87"/>
        <v>67.117988394584145</v>
      </c>
      <c r="X111" s="17">
        <f t="shared" si="88"/>
        <v>38.193018480492817</v>
      </c>
      <c r="Y111" s="17">
        <f t="shared" si="89"/>
        <v>81.159420289855092</v>
      </c>
      <c r="Z111" s="17">
        <f t="shared" si="90"/>
        <v>81.159420289855092</v>
      </c>
      <c r="AA111" s="17">
        <f t="shared" si="91"/>
        <v>63.768115942028984</v>
      </c>
      <c r="AB111" s="17">
        <f t="shared" si="92"/>
        <v>72.484599589322372</v>
      </c>
      <c r="AC111" s="17">
        <f t="shared" si="93"/>
        <v>72.484599589322372</v>
      </c>
      <c r="AD111" s="17">
        <f t="shared" si="94"/>
        <v>70.561797752808985</v>
      </c>
      <c r="AE111" s="17">
        <f t="shared" si="95"/>
        <v>38.264299802761336</v>
      </c>
      <c r="AF111" s="17">
        <f t="shared" si="96"/>
        <v>64.952380952380949</v>
      </c>
      <c r="AG111" s="17">
        <f t="shared" si="97"/>
        <v>64.822134387351767</v>
      </c>
      <c r="AH111" s="16">
        <v>42.8</v>
      </c>
      <c r="AI111" s="17">
        <v>40.9</v>
      </c>
      <c r="AJ111" s="17">
        <v>34.700000000000003</v>
      </c>
      <c r="AK111" s="17">
        <v>34.700000000000003</v>
      </c>
      <c r="AL111" s="17">
        <v>18.600000000000001</v>
      </c>
      <c r="AM111" s="17">
        <v>39.200000000000003</v>
      </c>
      <c r="AN111" s="17">
        <v>39.200000000000003</v>
      </c>
      <c r="AO111" s="17">
        <v>22</v>
      </c>
      <c r="AP111" s="17">
        <v>35.299999999999997</v>
      </c>
      <c r="AQ111" s="17">
        <v>35.299999999999997</v>
      </c>
      <c r="AR111" s="17">
        <v>31.4</v>
      </c>
      <c r="AS111" s="17">
        <v>19.399999999999999</v>
      </c>
      <c r="AT111" s="17">
        <v>34.1</v>
      </c>
      <c r="AU111" s="17">
        <v>32.799999999999997</v>
      </c>
      <c r="AV111" s="14">
        <v>8.16</v>
      </c>
      <c r="AW111" s="15">
        <v>8.1999999999999993</v>
      </c>
      <c r="AX111" s="15">
        <v>9.32</v>
      </c>
      <c r="AY111" s="15">
        <v>9.32</v>
      </c>
      <c r="AZ111" s="15">
        <v>9.52</v>
      </c>
      <c r="BA111" s="15">
        <v>8.69</v>
      </c>
      <c r="BB111" s="15">
        <v>8.69</v>
      </c>
      <c r="BC111" s="15">
        <v>9.3800000000000008</v>
      </c>
      <c r="BD111" s="15">
        <v>9.33</v>
      </c>
      <c r="BE111" s="15">
        <v>9.33</v>
      </c>
      <c r="BF111" s="15">
        <v>9.6199999999999992</v>
      </c>
      <c r="BG111" s="15">
        <v>9.76</v>
      </c>
      <c r="BH111" s="15">
        <v>9.5299999999999994</v>
      </c>
      <c r="BI111" s="15">
        <v>9.44</v>
      </c>
      <c r="BK111" s="233" t="str">
        <f>IF(VLOOKUP($A111,'I-Ligands'!$A:$G,3,FALSE)="","",VLOOKUP($A111,'I-Ligands'!$A:$G,3,FALSE))</f>
        <v>Orexin-A</v>
      </c>
      <c r="BL111" s="234" t="str">
        <f>IF(VLOOKUP($A111,'I-Ligands'!$A:$G,4,FALSE)="","",VLOOKUP($A111,'I-Ligands'!$A:$G,4,FALSE))</f>
        <v>Pyr-PLPDCCRQKTCSCRLYELLHGAGNHAAGILTL-NH2</v>
      </c>
      <c r="BM111" s="110">
        <v>7.39</v>
      </c>
      <c r="BN111" s="111">
        <v>4.99</v>
      </c>
      <c r="BO111" s="111">
        <v>4.9400000000000004</v>
      </c>
      <c r="BP111" s="111">
        <v>4.9400000000000004</v>
      </c>
      <c r="BQ111" s="111">
        <v>4.6100000000000003</v>
      </c>
      <c r="BR111" s="111">
        <v>6.4</v>
      </c>
      <c r="BS111" s="111">
        <v>6.4</v>
      </c>
      <c r="BT111" s="111">
        <v>4.22</v>
      </c>
      <c r="BU111" s="111">
        <v>7.04</v>
      </c>
      <c r="BV111" s="111">
        <v>7.04</v>
      </c>
      <c r="BW111" s="111">
        <v>3.55</v>
      </c>
      <c r="BX111" s="111">
        <v>4.5599999999999996</v>
      </c>
      <c r="BY111" s="111">
        <v>4.6399999999999997</v>
      </c>
      <c r="BZ111" s="111">
        <v>4.8899999999999997</v>
      </c>
      <c r="CA111" s="110">
        <f t="shared" si="98"/>
        <v>5.7916102841677946</v>
      </c>
      <c r="CB111" s="111">
        <f t="shared" si="99"/>
        <v>8.1963927855711418</v>
      </c>
      <c r="CC111" s="111">
        <f t="shared" si="100"/>
        <v>7.0242914979757085</v>
      </c>
      <c r="CD111" s="111">
        <f t="shared" si="101"/>
        <v>7.0242914979757085</v>
      </c>
      <c r="CE111" s="111">
        <f t="shared" si="102"/>
        <v>4.0347071583514102</v>
      </c>
      <c r="CF111" s="111">
        <f t="shared" si="103"/>
        <v>6.125</v>
      </c>
      <c r="CG111" s="111">
        <f t="shared" si="104"/>
        <v>6.125</v>
      </c>
      <c r="CH111" s="111">
        <f t="shared" si="105"/>
        <v>5.2132701421800949</v>
      </c>
      <c r="CI111" s="111">
        <f t="shared" si="106"/>
        <v>5.014204545454545</v>
      </c>
      <c r="CJ111" s="111">
        <f t="shared" si="107"/>
        <v>5.014204545454545</v>
      </c>
      <c r="CK111" s="111">
        <f t="shared" si="108"/>
        <v>8.8450704225352119</v>
      </c>
      <c r="CL111" s="111">
        <f t="shared" si="109"/>
        <v>4.2543859649122808</v>
      </c>
      <c r="CM111" s="111">
        <f t="shared" si="110"/>
        <v>7.349137931034484</v>
      </c>
      <c r="CN111" s="111">
        <f t="shared" si="111"/>
        <v>6.7075664621676889</v>
      </c>
      <c r="CO111" s="18" t="e">
        <f>VLOOKUP(A111,Bouvier!A:B,4,FALSE)</f>
        <v>#N/A</v>
      </c>
      <c r="CP111" s="18" t="str">
        <f>VLOOKUP(A111,Martemyanov!A:BN,4,FALSE)</f>
        <v>Phys</v>
      </c>
    </row>
    <row r="112" spans="1:94" ht="18" x14ac:dyDescent="0.25">
      <c r="A112" s="12" t="s">
        <v>123</v>
      </c>
      <c r="B112" s="13" t="s">
        <v>2617</v>
      </c>
      <c r="C112" s="9" t="str">
        <f>IF(VLOOKUP($A112,'I-Ligands'!$A:$G,5,FALSE)="","",VLOOKUP($A112,'I-Ligands'!$A:$G,5,FALSE))</f>
        <v>Guide to Pharmacology</v>
      </c>
      <c r="D112" s="9">
        <f>IF(VLOOKUP($A112,'I-Ligands'!$A:$G,6,FALSE)="","",VLOOKUP($A112,'I-Ligands'!$A:$G,6,FALSE))</f>
        <v>3592</v>
      </c>
      <c r="E112" s="9" t="str">
        <f>IF(VLOOKUP($A112,'I-Ligands'!$A:$G,7,FALSE)="","",VLOOKUP($A112,'I-Ligands'!$A:$G,7,FALSE))</f>
        <v>Phys</v>
      </c>
      <c r="F112" s="7">
        <f t="array" ref="F112">_xlfn.IFS(AH112=0,0,AH112&gt;0,(LOG(0.01*T112/10^-AH112)))</f>
        <v>0</v>
      </c>
      <c r="G112" s="8">
        <f t="array" ref="G112">_xlfn.IFS(AI112=0,0,AI112&gt;0,(LOG(0.01*U112/10^-AI112)))</f>
        <v>0</v>
      </c>
      <c r="H112" s="8">
        <f t="array" ref="H112">_xlfn.IFS(AJ112=0,0,AJ112&gt;0,(LOG(0.01*V112/10^-AJ112)))</f>
        <v>21.322969190754591</v>
      </c>
      <c r="I112" s="8">
        <f t="array" ref="I112">_xlfn.IFS(AK112=0,0,AK112&gt;0,(LOG(0.01*W112/10^-AK112)))</f>
        <v>21.322969190754591</v>
      </c>
      <c r="J112" s="8">
        <f t="array" ref="J112">_xlfn.IFS(AL112=0,0,AL112&gt;0,(LOG(0.01*X112/10^-AL112)))</f>
        <v>24.506922719611584</v>
      </c>
      <c r="K112" s="8">
        <f t="array" ref="K112">_xlfn.IFS(AM112=0,0,AM112&gt;0,(LOG(0.01*Y112/10^-AM112)))</f>
        <v>14.800744300066087</v>
      </c>
      <c r="L112" s="8">
        <f t="array" ref="L112">_xlfn.IFS(AN112=0,0,AN112&gt;0,(LOG(0.01*Z112/10^-AN112)))</f>
        <v>14.800744300066087</v>
      </c>
      <c r="M112" s="8">
        <f t="array" ref="M112">_xlfn.IFS(AO112=0,0,AO112&gt;0,(LOG(0.01*AA112/10^-AO112)))</f>
        <v>5.5615214543803075</v>
      </c>
      <c r="N112" s="8">
        <f t="array" ref="N112">_xlfn.IFS(AP112=0,0,AP112&gt;0,(LOG(0.01*AB112/10^-AP112)))</f>
        <v>24.812144760266406</v>
      </c>
      <c r="O112" s="8">
        <f t="array" ref="O112">_xlfn.IFS(AQ112=0,0,AQ112&gt;0,(LOG(0.01*AC112/10^-AQ112)))</f>
        <v>24.812144760266406</v>
      </c>
      <c r="P112" s="8">
        <f t="array" ref="P112">_xlfn.IFS(AR112=0,0,AR112&gt;0,(LOG(0.01*AD112/10^-AR112)))</f>
        <v>22.815251968911216</v>
      </c>
      <c r="Q112" s="8">
        <f t="array" ref="Q112">_xlfn.IFS(AS112=0,0,AS112&gt;0,(LOG(0.01*AE112/10^-AS112)))</f>
        <v>19.289458266828259</v>
      </c>
      <c r="R112" s="8">
        <f t="array" ref="R112">_xlfn.IFS(AT112=0,0,AT112&gt;0,(LOG(0.01*AF112/10^-AT112)))</f>
        <v>27.117591259414432</v>
      </c>
      <c r="S112" s="8">
        <f t="array" ref="S112">_xlfn.IFS(AU112=0,0,AU112&gt;0,(LOG(0.01*AG112/10^-AU112)))</f>
        <v>18.267691089696701</v>
      </c>
      <c r="T112" s="16">
        <f t="shared" si="84"/>
        <v>0</v>
      </c>
      <c r="U112" s="17">
        <f t="shared" si="85"/>
        <v>0</v>
      </c>
      <c r="V112" s="17">
        <f t="shared" si="86"/>
        <v>41.972920696324948</v>
      </c>
      <c r="W112" s="17">
        <f t="shared" si="87"/>
        <v>41.972920696324948</v>
      </c>
      <c r="X112" s="17">
        <f t="shared" si="88"/>
        <v>50.92402464065708</v>
      </c>
      <c r="Y112" s="17">
        <f t="shared" si="89"/>
        <v>31.677018633540374</v>
      </c>
      <c r="Z112" s="17">
        <f t="shared" si="90"/>
        <v>31.677018633540374</v>
      </c>
      <c r="AA112" s="17">
        <f t="shared" si="91"/>
        <v>18.260869565217391</v>
      </c>
      <c r="AB112" s="17">
        <f t="shared" si="92"/>
        <v>51.540041067761805</v>
      </c>
      <c r="AC112" s="17">
        <f t="shared" si="93"/>
        <v>51.540041067761805</v>
      </c>
      <c r="AD112" s="17">
        <f t="shared" si="94"/>
        <v>51.91011235955056</v>
      </c>
      <c r="AE112" s="17">
        <f t="shared" si="95"/>
        <v>38.856015779092701</v>
      </c>
      <c r="AF112" s="17">
        <f t="shared" si="96"/>
        <v>52.19047619047619</v>
      </c>
      <c r="AG112" s="17">
        <f t="shared" si="97"/>
        <v>36.956521739130437</v>
      </c>
      <c r="AJ112" s="17">
        <v>21.7</v>
      </c>
      <c r="AK112" s="17">
        <v>21.7</v>
      </c>
      <c r="AL112" s="17">
        <v>24.8</v>
      </c>
      <c r="AM112" s="17">
        <v>15.3</v>
      </c>
      <c r="AN112" s="17">
        <v>15.3</v>
      </c>
      <c r="AO112" s="17">
        <v>6.3</v>
      </c>
      <c r="AP112" s="17">
        <v>25.1</v>
      </c>
      <c r="AQ112" s="17">
        <v>25.1</v>
      </c>
      <c r="AR112" s="17">
        <v>23.1</v>
      </c>
      <c r="AS112" s="17">
        <v>19.7</v>
      </c>
      <c r="AT112" s="17">
        <v>27.4</v>
      </c>
      <c r="AU112" s="17">
        <v>18.7</v>
      </c>
      <c r="AX112" s="15">
        <v>7.94</v>
      </c>
      <c r="AY112" s="15">
        <v>7.94</v>
      </c>
      <c r="AZ112" s="15">
        <v>8.52</v>
      </c>
      <c r="BA112" s="15">
        <v>7.9</v>
      </c>
      <c r="BB112" s="15">
        <v>7.9</v>
      </c>
      <c r="BC112" s="15">
        <v>7.25</v>
      </c>
      <c r="BD112" s="15">
        <v>8.74</v>
      </c>
      <c r="BE112" s="15">
        <v>8.74</v>
      </c>
      <c r="BF112" s="15">
        <v>8.43</v>
      </c>
      <c r="BG112" s="15">
        <v>7.98</v>
      </c>
      <c r="BH112" s="15">
        <v>8.3699999999999992</v>
      </c>
      <c r="BI112" s="15">
        <v>8.06</v>
      </c>
      <c r="BK112" s="233" t="str">
        <f>IF(VLOOKUP($A112,'I-Ligands'!$A:$G,3,FALSE)="","",VLOOKUP($A112,'I-Ligands'!$A:$G,3,FALSE))</f>
        <v>Galanin</v>
      </c>
      <c r="BL112" s="234" t="str">
        <f>IF(VLOOKUP($A112,'I-Ligands'!$A:$G,4,FALSE)="","",VLOOKUP($A112,'I-Ligands'!$A:$G,4,FALSE))</f>
        <v>GWTLNSAGYLLGPHAVGNHRSFSDKNGLTS</v>
      </c>
      <c r="BM112" s="110">
        <v>5.77</v>
      </c>
      <c r="BN112" s="111">
        <v>4.08</v>
      </c>
      <c r="BO112" s="111">
        <v>4.4000000000000004</v>
      </c>
      <c r="BP112" s="111">
        <v>4.4000000000000004</v>
      </c>
      <c r="BQ112" s="111">
        <v>3.12</v>
      </c>
      <c r="BR112" s="111">
        <v>4.38</v>
      </c>
      <c r="BS112" s="111">
        <v>4.38</v>
      </c>
      <c r="BT112" s="111">
        <v>5.77</v>
      </c>
      <c r="BU112" s="111">
        <v>4.8600000000000003</v>
      </c>
      <c r="BV112" s="111">
        <v>4.8600000000000003</v>
      </c>
      <c r="BW112" s="111">
        <v>4.13</v>
      </c>
      <c r="BX112" s="111">
        <v>4.28</v>
      </c>
      <c r="BY112" s="111">
        <v>2.97</v>
      </c>
      <c r="BZ112" s="111">
        <v>4.2300000000000004</v>
      </c>
      <c r="CA112" s="110">
        <f t="shared" si="98"/>
        <v>0</v>
      </c>
      <c r="CB112" s="111">
        <f t="shared" si="99"/>
        <v>0</v>
      </c>
      <c r="CC112" s="111">
        <f t="shared" si="100"/>
        <v>4.9318181818181817</v>
      </c>
      <c r="CD112" s="111">
        <f t="shared" si="101"/>
        <v>4.9318181818181817</v>
      </c>
      <c r="CE112" s="111">
        <f t="shared" si="102"/>
        <v>7.9487179487179489</v>
      </c>
      <c r="CF112" s="111">
        <f t="shared" si="103"/>
        <v>3.493150684931507</v>
      </c>
      <c r="CG112" s="111">
        <f t="shared" si="104"/>
        <v>3.493150684931507</v>
      </c>
      <c r="CH112" s="111">
        <f t="shared" si="105"/>
        <v>1.0918544194107453</v>
      </c>
      <c r="CI112" s="111">
        <f t="shared" si="106"/>
        <v>5.1646090534979425</v>
      </c>
      <c r="CJ112" s="111">
        <f t="shared" si="107"/>
        <v>5.1646090534979425</v>
      </c>
      <c r="CK112" s="111">
        <f t="shared" si="108"/>
        <v>5.593220338983051</v>
      </c>
      <c r="CL112" s="111">
        <f t="shared" si="109"/>
        <v>4.6028037383177569</v>
      </c>
      <c r="CM112" s="111">
        <f t="shared" si="110"/>
        <v>9.2255892255892249</v>
      </c>
      <c r="CN112" s="111">
        <f t="shared" si="111"/>
        <v>4.4208037825059092</v>
      </c>
      <c r="CO112" s="18" t="e">
        <f>VLOOKUP(A112,Bouvier!A:B,4,FALSE)</f>
        <v>#N/A</v>
      </c>
      <c r="CP112" s="18" t="str">
        <f>VLOOKUP(A112,Martemyanov!A:BN,4,FALSE)</f>
        <v>Phys</v>
      </c>
    </row>
    <row r="113" spans="1:95" ht="18" x14ac:dyDescent="0.25">
      <c r="A113" s="12" t="s">
        <v>30</v>
      </c>
      <c r="B113" s="13" t="s">
        <v>2591</v>
      </c>
      <c r="C113" s="9" t="str">
        <f>IF(VLOOKUP($A113,'I-Ligands'!$A:$G,5,FALSE)="","",VLOOKUP($A113,'I-Ligands'!$A:$G,5,FALSE))</f>
        <v>Guide to Pharmacology</v>
      </c>
      <c r="D113" s="9">
        <f>IF(VLOOKUP($A113,'I-Ligands'!$A:$G,6,FALSE)="","",VLOOKUP($A113,'I-Ligands'!$A:$G,6,FALSE))</f>
        <v>294</v>
      </c>
      <c r="E113" s="9" t="str">
        <f>IF(VLOOKUP($A113,'I-Ligands'!$A:$G,7,FALSE)="","",VLOOKUP($A113,'I-Ligands'!$A:$G,7,FALSE))</f>
        <v>Phys</v>
      </c>
      <c r="F113" s="7">
        <f t="array" ref="F113">_xlfn.IFS(AH113=0,0,AH113&gt;0,(LOG(0.01*T113/10^-AH113)))</f>
        <v>48.450142838904085</v>
      </c>
      <c r="G113" s="8">
        <f t="array" ref="G113">_xlfn.IFS(AI113=0,0,AI113&gt;0,(LOG(0.01*U113/10^-AI113)))</f>
        <v>51.279335089445432</v>
      </c>
      <c r="H113" s="8">
        <f t="array" ref="H113">_xlfn.IFS(AJ113=0,0,AJ113&gt;0,(LOG(0.01*V113/10^-AJ113)))</f>
        <v>35.842811957673348</v>
      </c>
      <c r="I113" s="8">
        <f t="array" ref="I113">_xlfn.IFS(AK113=0,0,AK113&gt;0,(LOG(0.01*W113/10^-AK113)))</f>
        <v>35.842811957673348</v>
      </c>
      <c r="J113" s="8">
        <f t="array" ref="J113">_xlfn.IFS(AL113=0,0,AL113&gt;0,(LOG(0.01*X113/10^-AL113)))</f>
        <v>23.998077312383682</v>
      </c>
      <c r="K113" s="8">
        <f t="array" ref="K113">_xlfn.IFS(AM113=0,0,AM113&gt;0,(LOG(0.01*Y113/10^-AM113)))</f>
        <v>43.353542598761003</v>
      </c>
      <c r="L113" s="8">
        <f t="array" ref="L113">_xlfn.IFS(AN113=0,0,AN113&gt;0,(LOG(0.01*Z113/10^-AN113)))</f>
        <v>43.353542598761003</v>
      </c>
      <c r="M113" s="8">
        <f t="array" ref="M113">_xlfn.IFS(AO113=0,0,AO113&gt;0,(LOG(0.01*AA113/10^-AO113)))</f>
        <v>30.852139384351563</v>
      </c>
      <c r="N113" s="8">
        <f t="array" ref="N113">_xlfn.IFS(AP113=0,0,AP113&gt;0,(LOG(0.01*AB113/10^-AP113)))</f>
        <v>27.658075242058963</v>
      </c>
      <c r="O113" s="8">
        <f t="array" ref="O113">_xlfn.IFS(AQ113=0,0,AQ113&gt;0,(LOG(0.01*AC113/10^-AQ113)))</f>
        <v>27.658075242058963</v>
      </c>
      <c r="P113" s="8">
        <f t="array" ref="P113">_xlfn.IFS(AR113=0,0,AR113&gt;0,(LOG(0.01*AD113/10^-AR113)))</f>
        <v>24.953040529800614</v>
      </c>
      <c r="Q113" s="8">
        <f t="array" ref="Q113">_xlfn.IFS(AS113=0,0,AS113&gt;0,(LOG(0.01*AE113/10^-AS113)))</f>
        <v>43.635473477637099</v>
      </c>
      <c r="R113" s="8">
        <f t="array" ref="R113">_xlfn.IFS(AT113=0,0,AT113&gt;0,(LOG(0.01*AF113/10^-AT113)))</f>
        <v>47.153782695228138</v>
      </c>
      <c r="S113" s="8">
        <f t="array" ref="S113">_xlfn.IFS(AU113=0,0,AU113&gt;0,(LOG(0.01*AG113/10^-AU113)))</f>
        <v>45.554814325824644</v>
      </c>
      <c r="T113" s="16">
        <f t="shared" si="84"/>
        <v>89.154411764705884</v>
      </c>
      <c r="U113" s="17">
        <f t="shared" si="85"/>
        <v>95.353159851301115</v>
      </c>
      <c r="V113" s="17">
        <f t="shared" si="86"/>
        <v>69.632495164410059</v>
      </c>
      <c r="W113" s="17">
        <f t="shared" si="87"/>
        <v>69.632495164410059</v>
      </c>
      <c r="X113" s="17">
        <f t="shared" si="88"/>
        <v>49.897330595482543</v>
      </c>
      <c r="Y113" s="17">
        <f t="shared" si="89"/>
        <v>89.855072463768124</v>
      </c>
      <c r="Z113" s="17">
        <f t="shared" si="90"/>
        <v>89.855072463768124</v>
      </c>
      <c r="AA113" s="17">
        <f t="shared" si="91"/>
        <v>89.565217391304344</v>
      </c>
      <c r="AB113" s="17">
        <f t="shared" si="92"/>
        <v>57.289527720739216</v>
      </c>
      <c r="AC113" s="17">
        <f t="shared" si="93"/>
        <v>57.289527720739216</v>
      </c>
      <c r="AD113" s="17">
        <f t="shared" si="94"/>
        <v>56.629213483146067</v>
      </c>
      <c r="AE113" s="17">
        <f t="shared" si="95"/>
        <v>86.193293885601577</v>
      </c>
      <c r="AF113" s="17">
        <f t="shared" si="96"/>
        <v>89.904761904761898</v>
      </c>
      <c r="AG113" s="17">
        <f t="shared" si="97"/>
        <v>90.118577075098813</v>
      </c>
      <c r="AH113" s="16">
        <v>48.5</v>
      </c>
      <c r="AI113" s="17">
        <v>51.3</v>
      </c>
      <c r="AJ113" s="17">
        <v>36</v>
      </c>
      <c r="AK113" s="17">
        <v>36</v>
      </c>
      <c r="AL113" s="17">
        <v>24.3</v>
      </c>
      <c r="AM113" s="17">
        <v>43.4</v>
      </c>
      <c r="AN113" s="17">
        <v>43.4</v>
      </c>
      <c r="AO113" s="17">
        <v>30.9</v>
      </c>
      <c r="AP113" s="17">
        <v>27.9</v>
      </c>
      <c r="AQ113" s="17">
        <v>27.9</v>
      </c>
      <c r="AR113" s="17">
        <v>25.2</v>
      </c>
      <c r="AS113" s="17">
        <v>43.7</v>
      </c>
      <c r="AT113" s="17">
        <v>47.2</v>
      </c>
      <c r="AU113" s="17">
        <v>45.6</v>
      </c>
      <c r="AV113" s="14">
        <v>7.5</v>
      </c>
      <c r="AW113" s="15">
        <v>7.42</v>
      </c>
      <c r="AX113" s="15">
        <v>8.48</v>
      </c>
      <c r="AY113" s="15">
        <v>8.48</v>
      </c>
      <c r="AZ113" s="15">
        <v>8.68</v>
      </c>
      <c r="BA113" s="15">
        <v>7.7</v>
      </c>
      <c r="BB113" s="15">
        <v>7.7</v>
      </c>
      <c r="BC113" s="15">
        <v>7.93</v>
      </c>
      <c r="BD113" s="15">
        <v>8.68</v>
      </c>
      <c r="BE113" s="15">
        <v>8.68</v>
      </c>
      <c r="BF113" s="15">
        <v>8.64</v>
      </c>
      <c r="BG113" s="15">
        <v>8.09</v>
      </c>
      <c r="BH113" s="15">
        <v>7.42</v>
      </c>
      <c r="BI113" s="15">
        <v>6.67</v>
      </c>
      <c r="BK113" s="233" t="str">
        <f>IF(VLOOKUP($A113,'I-Ligands'!$A:$G,3,FALSE)="","",VLOOKUP($A113,'I-Ligands'!$A:$G,3,FALSE))</f>
        <v>Acetylcholine</v>
      </c>
      <c r="BL113" s="234" t="str">
        <f>IF(VLOOKUP($A113,'I-Ligands'!$A:$G,4,FALSE)="","",VLOOKUP($A113,'I-Ligands'!$A:$G,4,FALSE))</f>
        <v>Acetylcholine Chloride</v>
      </c>
      <c r="BM113" s="110">
        <v>3.18</v>
      </c>
      <c r="BN113" s="111">
        <v>3.46</v>
      </c>
      <c r="BO113" s="111">
        <v>3.7</v>
      </c>
      <c r="BP113" s="111">
        <v>3.7</v>
      </c>
      <c r="BQ113" s="111">
        <v>6.37</v>
      </c>
      <c r="BR113" s="111">
        <v>2.79</v>
      </c>
      <c r="BS113" s="111">
        <v>2.79</v>
      </c>
      <c r="BT113" s="111">
        <v>4.3600000000000003</v>
      </c>
      <c r="BU113" s="111">
        <v>5.33</v>
      </c>
      <c r="BV113" s="111">
        <v>5.33</v>
      </c>
      <c r="BW113" s="111">
        <v>4.33</v>
      </c>
      <c r="BX113" s="111">
        <v>3.66</v>
      </c>
      <c r="BY113" s="111">
        <v>4.43</v>
      </c>
      <c r="BZ113" s="111">
        <v>4.33</v>
      </c>
      <c r="CA113" s="110">
        <f t="shared" si="98"/>
        <v>15.251572327044025</v>
      </c>
      <c r="CB113" s="111">
        <f t="shared" si="99"/>
        <v>14.826589595375722</v>
      </c>
      <c r="CC113" s="111">
        <f t="shared" si="100"/>
        <v>9.7297297297297298</v>
      </c>
      <c r="CD113" s="111">
        <f t="shared" si="101"/>
        <v>9.7297297297297298</v>
      </c>
      <c r="CE113" s="111">
        <f t="shared" si="102"/>
        <v>3.8147566718995289</v>
      </c>
      <c r="CF113" s="111">
        <f t="shared" si="103"/>
        <v>15.555555555555555</v>
      </c>
      <c r="CG113" s="111">
        <f t="shared" si="104"/>
        <v>15.555555555555555</v>
      </c>
      <c r="CH113" s="111">
        <f t="shared" si="105"/>
        <v>7.0871559633027514</v>
      </c>
      <c r="CI113" s="111">
        <f t="shared" si="106"/>
        <v>5.2345215759849903</v>
      </c>
      <c r="CJ113" s="111">
        <f t="shared" si="107"/>
        <v>5.2345215759849903</v>
      </c>
      <c r="CK113" s="111">
        <f t="shared" si="108"/>
        <v>5.8198614318706694</v>
      </c>
      <c r="CL113" s="111">
        <f t="shared" si="109"/>
        <v>11.939890710382514</v>
      </c>
      <c r="CM113" s="111">
        <f t="shared" si="110"/>
        <v>10.654627539503387</v>
      </c>
      <c r="CN113" s="111">
        <f t="shared" si="111"/>
        <v>10.531177829099308</v>
      </c>
      <c r="CO113" s="18" t="e">
        <f>VLOOKUP(A113,Bouvier!A:B,4,FALSE)</f>
        <v>#N/A</v>
      </c>
      <c r="CP113" s="18" t="str">
        <f>VLOOKUP(A113,Martemyanov!A:BN,4,FALSE)</f>
        <v>Phys</v>
      </c>
    </row>
    <row r="114" spans="1:95" ht="18" x14ac:dyDescent="0.25">
      <c r="A114" s="12" t="s">
        <v>222</v>
      </c>
      <c r="B114" s="13" t="s">
        <v>2642</v>
      </c>
      <c r="C114" s="9" t="str">
        <f>IF(VLOOKUP($A114,'I-Ligands'!$A:$G,5,FALSE)="","",VLOOKUP($A114,'I-Ligands'!$A:$G,5,FALSE))</f>
        <v>Guide to Pharmacology</v>
      </c>
      <c r="D114" s="9">
        <f>IF(VLOOKUP($A114,'I-Ligands'!$A:$G,6,FALSE)="","",VLOOKUP($A114,'I-Ligands'!$A:$G,6,FALSE))</f>
        <v>2098</v>
      </c>
      <c r="E114" s="9" t="str">
        <f>IF(VLOOKUP($A114,'I-Ligands'!$A:$G,7,FALSE)="","",VLOOKUP($A114,'I-Ligands'!$A:$G,7,FALSE))</f>
        <v>Phys</v>
      </c>
      <c r="F114" s="7">
        <f t="array" ref="F114">_xlfn.IFS(AH114=0,0,AH114&gt;0,(LOG(0.01*T114/10^-AH114)))</f>
        <v>46.229982091319769</v>
      </c>
      <c r="G114" s="8">
        <f t="array" ref="G114">_xlfn.IFS(AI114=0,0,AI114&gt;0,(LOG(0.01*U114/10^-AI114)))</f>
        <v>44.720495738331756</v>
      </c>
      <c r="H114" s="8">
        <f t="array" ref="H114">_xlfn.IFS(AJ114=0,0,AJ114&gt;0,(LOG(0.01*V114/10^-AJ114)))</f>
        <v>45.040685998784021</v>
      </c>
      <c r="I114" s="8">
        <f t="array" ref="I114">_xlfn.IFS(AK114=0,0,AK114&gt;0,(LOG(0.01*W114/10^-AK114)))</f>
        <v>45.040685998784021</v>
      </c>
      <c r="J114" s="8">
        <f t="array" ref="J114">_xlfn.IFS(AL114=0,0,AL114&gt;0,(LOG(0.01*X114/10^-AL114)))</f>
        <v>43.147954785600284</v>
      </c>
      <c r="K114" s="8">
        <f t="array" ref="K114">_xlfn.IFS(AM114=0,0,AM114&gt;0,(LOG(0.01*Y114/10^-AM114)))</f>
        <v>44.262456595471562</v>
      </c>
      <c r="L114" s="8">
        <f t="array" ref="L114">_xlfn.IFS(AN114=0,0,AN114&gt;0,(LOG(0.01*Z114/10^-AN114)))</f>
        <v>44.262456595471562</v>
      </c>
      <c r="M114" s="8">
        <f t="array" ref="M114">_xlfn.IFS(AO114=0,0,AO114&gt;0,(LOG(0.01*AA114/10^-AO114)))</f>
        <v>33.588520182316572</v>
      </c>
      <c r="N114" s="8">
        <f t="array" ref="N114">_xlfn.IFS(AP114=0,0,AP114&gt;0,(LOG(0.01*AB114/10^-AP114)))</f>
        <v>39.813443934472112</v>
      </c>
      <c r="O114" s="8">
        <f t="array" ref="O114">_xlfn.IFS(AQ114=0,0,AQ114&gt;0,(LOG(0.01*AC114/10^-AQ114)))</f>
        <v>39.813443934472112</v>
      </c>
      <c r="P114" s="8">
        <f t="array" ref="P114">_xlfn.IFS(AR114=0,0,AR114&gt;0,(LOG(0.01*AD114/10^-AR114)))</f>
        <v>40.56016602259627</v>
      </c>
      <c r="Q114" s="8">
        <f t="array" ref="Q114">_xlfn.IFS(AS114=0,0,AS114&gt;0,(LOG(0.01*AE114/10^-AS114)))</f>
        <v>41.008833862542737</v>
      </c>
      <c r="R114" s="8">
        <f t="array" ref="R114">_xlfn.IFS(AT114=0,0,AT114&gt;0,(LOG(0.01*AF114/10^-AT114)))</f>
        <v>47.254701837331858</v>
      </c>
      <c r="S114" s="8">
        <f t="array" ref="S114">_xlfn.IFS(AU114=0,0,AU114&gt;0,(LOG(0.01*AG114/10^-AU114)))</f>
        <v>45.251947685173036</v>
      </c>
      <c r="T114" s="16">
        <f t="shared" si="84"/>
        <v>85.110294117647058</v>
      </c>
      <c r="U114" s="17">
        <f t="shared" si="85"/>
        <v>83.271375464684013</v>
      </c>
      <c r="V114" s="17">
        <f t="shared" si="86"/>
        <v>87.234042553191486</v>
      </c>
      <c r="W114" s="17">
        <f t="shared" si="87"/>
        <v>87.234042553191486</v>
      </c>
      <c r="X114" s="17">
        <f t="shared" si="88"/>
        <v>88.706365503080079</v>
      </c>
      <c r="Y114" s="17">
        <f t="shared" si="89"/>
        <v>91.718426501035196</v>
      </c>
      <c r="Z114" s="17">
        <f t="shared" si="90"/>
        <v>91.718426501035196</v>
      </c>
      <c r="AA114" s="17">
        <f t="shared" si="91"/>
        <v>97.391304347826093</v>
      </c>
      <c r="AB114" s="17">
        <f t="shared" si="92"/>
        <v>81.930184804928132</v>
      </c>
      <c r="AC114" s="17">
        <f t="shared" si="93"/>
        <v>81.930184804928132</v>
      </c>
      <c r="AD114" s="17">
        <f t="shared" si="94"/>
        <v>91.235955056179776</v>
      </c>
      <c r="AE114" s="17">
        <f t="shared" si="95"/>
        <v>81.065088757396438</v>
      </c>
      <c r="AF114" s="17">
        <f t="shared" si="96"/>
        <v>90.095238095238102</v>
      </c>
      <c r="AG114" s="17">
        <f t="shared" si="97"/>
        <v>89.525691699604735</v>
      </c>
      <c r="AH114" s="16">
        <v>46.3</v>
      </c>
      <c r="AI114" s="17">
        <v>44.8</v>
      </c>
      <c r="AJ114" s="17">
        <v>45.1</v>
      </c>
      <c r="AK114" s="17">
        <v>45.1</v>
      </c>
      <c r="AL114" s="17">
        <v>43.2</v>
      </c>
      <c r="AM114" s="17">
        <v>44.3</v>
      </c>
      <c r="AN114" s="17">
        <v>44.3</v>
      </c>
      <c r="AO114" s="17">
        <v>33.6</v>
      </c>
      <c r="AP114" s="17">
        <v>39.9</v>
      </c>
      <c r="AQ114" s="17">
        <v>39.9</v>
      </c>
      <c r="AR114" s="17">
        <v>40.6</v>
      </c>
      <c r="AS114" s="17">
        <v>41.1</v>
      </c>
      <c r="AT114" s="17">
        <v>47.3</v>
      </c>
      <c r="AU114" s="17">
        <v>45.3</v>
      </c>
      <c r="AV114" s="14">
        <v>9.32</v>
      </c>
      <c r="AW114" s="15">
        <v>9.3000000000000007</v>
      </c>
      <c r="AX114" s="15">
        <v>9.52</v>
      </c>
      <c r="AY114" s="15">
        <v>9.52</v>
      </c>
      <c r="AZ114" s="15">
        <v>9.41</v>
      </c>
      <c r="BA114" s="15">
        <v>9.23</v>
      </c>
      <c r="BB114" s="15">
        <v>9.23</v>
      </c>
      <c r="BC114" s="15">
        <v>9.27</v>
      </c>
      <c r="BD114" s="15">
        <v>9.89</v>
      </c>
      <c r="BE114" s="15">
        <v>9.89</v>
      </c>
      <c r="BF114" s="15">
        <v>9.94</v>
      </c>
      <c r="BG114" s="15">
        <v>8.83</v>
      </c>
      <c r="BH114" s="15">
        <v>9.25</v>
      </c>
      <c r="BI114" s="15">
        <v>9.58</v>
      </c>
      <c r="BK114" s="233" t="str">
        <f>IF(VLOOKUP($A114,'I-Ligands'!$A:$G,3,FALSE)="","",VLOOKUP($A114,'I-Ligands'!$A:$G,3,FALSE))</f>
        <v>Substance P</v>
      </c>
      <c r="BL114" s="234" t="str">
        <f>IF(VLOOKUP($A114,'I-Ligands'!$A:$G,4,FALSE)="","",VLOOKUP($A114,'I-Ligands'!$A:$G,4,FALSE))</f>
        <v>RPKPQQFFGLM-NH2</v>
      </c>
      <c r="BM114" s="110">
        <v>4.4400000000000004</v>
      </c>
      <c r="BN114" s="111">
        <v>5.2</v>
      </c>
      <c r="BO114" s="111">
        <v>2.42</v>
      </c>
      <c r="BP114" s="111">
        <v>2.42</v>
      </c>
      <c r="BQ114" s="111">
        <v>5.07</v>
      </c>
      <c r="BR114" s="111">
        <v>3.56</v>
      </c>
      <c r="BS114" s="111">
        <v>3.56</v>
      </c>
      <c r="BT114" s="111">
        <v>3.1</v>
      </c>
      <c r="BU114" s="111">
        <v>6.77</v>
      </c>
      <c r="BV114" s="111">
        <v>6.77</v>
      </c>
      <c r="BW114" s="111">
        <v>6.29</v>
      </c>
      <c r="BX114" s="111">
        <v>2.6</v>
      </c>
      <c r="BY114" s="111">
        <v>4.4000000000000004</v>
      </c>
      <c r="BZ114" s="111">
        <v>3.43</v>
      </c>
      <c r="CA114" s="110">
        <f t="shared" si="98"/>
        <v>10.427927927927927</v>
      </c>
      <c r="CB114" s="111">
        <f t="shared" si="99"/>
        <v>8.615384615384615</v>
      </c>
      <c r="CC114" s="111">
        <f t="shared" si="100"/>
        <v>18.636363636363637</v>
      </c>
      <c r="CD114" s="111">
        <f t="shared" si="101"/>
        <v>18.636363636363637</v>
      </c>
      <c r="CE114" s="111">
        <f t="shared" si="102"/>
        <v>8.5207100591715985</v>
      </c>
      <c r="CF114" s="111">
        <f t="shared" si="103"/>
        <v>12.443820224719101</v>
      </c>
      <c r="CG114" s="111">
        <f t="shared" si="104"/>
        <v>12.443820224719101</v>
      </c>
      <c r="CH114" s="111">
        <f t="shared" si="105"/>
        <v>10.838709677419356</v>
      </c>
      <c r="CI114" s="111">
        <f t="shared" si="106"/>
        <v>5.8936484490398824</v>
      </c>
      <c r="CJ114" s="111">
        <f t="shared" si="107"/>
        <v>5.8936484490398824</v>
      </c>
      <c r="CK114" s="111">
        <f t="shared" si="108"/>
        <v>6.4546899841017487</v>
      </c>
      <c r="CL114" s="111">
        <f t="shared" si="109"/>
        <v>15.807692307692308</v>
      </c>
      <c r="CM114" s="111">
        <f t="shared" si="110"/>
        <v>10.749999999999998</v>
      </c>
      <c r="CN114" s="111">
        <f t="shared" si="111"/>
        <v>13.206997084548103</v>
      </c>
      <c r="CO114" s="18" t="e">
        <f>VLOOKUP(A114,Bouvier!A:B,4,FALSE)</f>
        <v>#N/A</v>
      </c>
      <c r="CP114" s="18" t="str">
        <f>VLOOKUP(A114,Martemyanov!A:BN,4,FALSE)</f>
        <v>Phys</v>
      </c>
    </row>
    <row r="115" spans="1:95" x14ac:dyDescent="0.2">
      <c r="A115" s="12" t="s">
        <v>221</v>
      </c>
      <c r="B115" s="13" t="s">
        <v>2538</v>
      </c>
      <c r="C115" s="9" t="str">
        <f>IF(VLOOKUP($A115,'I-Ligands'!$A:$G,5,FALSE)="","",VLOOKUP($A115,'I-Ligands'!$A:$G,5,FALSE))</f>
        <v>Guide to Pharmacology</v>
      </c>
      <c r="D115" s="9">
        <f>IF(VLOOKUP($A115,'I-Ligands'!$A:$G,6,FALSE)="","",VLOOKUP($A115,'I-Ligands'!$A:$G,6,FALSE))</f>
        <v>2019</v>
      </c>
      <c r="E115" s="9" t="str">
        <f>IF(VLOOKUP($A115,'I-Ligands'!$A:$G,7,FALSE)="","",VLOOKUP($A115,'I-Ligands'!$A:$G,7,FALSE))</f>
        <v>Phys</v>
      </c>
      <c r="F115" s="7">
        <f t="array" ref="F115">_xlfn.IFS(AH115=0,0,AH115&gt;0,(LOG(0.01*T115/10^-AH115)))</f>
        <v>17.212374366663628</v>
      </c>
      <c r="G115" s="8">
        <f t="array" ref="G115">_xlfn.IFS(AI115=0,0,AI115&gt;0,(LOG(0.01*U115/10^-AI115)))</f>
        <v>12.899551492828618</v>
      </c>
      <c r="H115" s="8">
        <f t="array" ref="H115">_xlfn.IFS(AJ115=0,0,AJ115&gt;0,(LOG(0.01*V115/10^-AJ115)))</f>
        <v>47.362287798580141</v>
      </c>
      <c r="I115" s="8">
        <f t="array" ref="I115">_xlfn.IFS(AK115=0,0,AK115&gt;0,(LOG(0.01*W115/10^-AK115)))</f>
        <v>47.362287798580141</v>
      </c>
      <c r="J115" s="8">
        <f t="array" ref="J115">_xlfn.IFS(AL115=0,0,AL115&gt;0,(LOG(0.01*X115/10^-AL115)))</f>
        <v>38.903535645811864</v>
      </c>
      <c r="K115" s="8">
        <f t="array" ref="K115">_xlfn.IFS(AM115=0,0,AM115&gt;0,(LOG(0.01*Y115/10^-AM115)))</f>
        <v>43.55553935851708</v>
      </c>
      <c r="L115" s="8">
        <f t="array" ref="L115">_xlfn.IFS(AN115=0,0,AN115&gt;0,(LOG(0.01*Z115/10^-AN115)))</f>
        <v>43.55553935851708</v>
      </c>
      <c r="M115" s="8">
        <f t="array" ref="M115">_xlfn.IFS(AO115=0,0,AO115&gt;0,(LOG(0.01*AA115/10^-AO115)))</f>
        <v>31.46049145871633</v>
      </c>
      <c r="N115" s="8">
        <f t="array" ref="N115">_xlfn.IFS(AP115=0,0,AP115&gt;0,(LOG(0.01*AB115/10^-AP115)))</f>
        <v>36.577137103037465</v>
      </c>
      <c r="O115" s="8">
        <f t="array" ref="O115">_xlfn.IFS(AQ115=0,0,AQ115&gt;0,(LOG(0.01*AC115/10^-AQ115)))</f>
        <v>36.577137103037465</v>
      </c>
      <c r="P115" s="8">
        <f t="array" ref="P115">_xlfn.IFS(AR115=0,0,AR115&gt;0,(LOG(0.01*AD115/10^-AR115)))</f>
        <v>35.503089986991952</v>
      </c>
      <c r="Q115" s="8">
        <f t="array" ref="Q115">_xlfn.IFS(AS115=0,0,AS115&gt;0,(LOG(0.01*AE115/10^-AS115)))</f>
        <v>43.534478529935257</v>
      </c>
      <c r="R115" s="8">
        <f t="array" ref="R115">_xlfn.IFS(AT115=0,0,AT115&gt;0,(LOG(0.01*AF115/10^-AT115)))</f>
        <v>46.245421687611994</v>
      </c>
      <c r="S115" s="8">
        <f t="array" ref="S115">_xlfn.IFS(AU115=0,0,AU115&gt;0,(LOG(0.01*AG115/10^-AU115)))</f>
        <v>33.016987566864245</v>
      </c>
      <c r="T115" s="16">
        <f t="shared" si="84"/>
        <v>32.536764705882355</v>
      </c>
      <c r="U115" s="17">
        <f t="shared" si="85"/>
        <v>25.092936802973981</v>
      </c>
      <c r="V115" s="17">
        <f t="shared" si="86"/>
        <v>91.682785299806568</v>
      </c>
      <c r="W115" s="17">
        <f t="shared" si="87"/>
        <v>91.682785299806568</v>
      </c>
      <c r="X115" s="17">
        <f t="shared" si="88"/>
        <v>80.082135523613957</v>
      </c>
      <c r="Y115" s="17">
        <f t="shared" si="89"/>
        <v>90.269151138716367</v>
      </c>
      <c r="Z115" s="17">
        <f t="shared" si="90"/>
        <v>90.269151138716367</v>
      </c>
      <c r="AA115" s="17">
        <f t="shared" si="91"/>
        <v>91.304347826086953</v>
      </c>
      <c r="AB115" s="17">
        <f t="shared" si="92"/>
        <v>75.359342915811098</v>
      </c>
      <c r="AC115" s="17">
        <f t="shared" si="93"/>
        <v>75.359342915811098</v>
      </c>
      <c r="AD115" s="17">
        <f t="shared" si="94"/>
        <v>80</v>
      </c>
      <c r="AE115" s="17">
        <f t="shared" si="95"/>
        <v>85.996055226824453</v>
      </c>
      <c r="AF115" s="17">
        <f t="shared" si="96"/>
        <v>88.19047619047619</v>
      </c>
      <c r="AG115" s="17">
        <f t="shared" si="97"/>
        <v>65.612648221343875</v>
      </c>
      <c r="AH115" s="16">
        <v>17.7</v>
      </c>
      <c r="AI115" s="17">
        <v>13.5</v>
      </c>
      <c r="AJ115" s="17">
        <v>47.4</v>
      </c>
      <c r="AK115" s="17">
        <v>47.4</v>
      </c>
      <c r="AL115" s="17">
        <v>39</v>
      </c>
      <c r="AM115" s="17">
        <v>43.6</v>
      </c>
      <c r="AN115" s="17">
        <v>43.6</v>
      </c>
      <c r="AO115" s="17">
        <v>31.5</v>
      </c>
      <c r="AP115" s="17">
        <v>36.700000000000003</v>
      </c>
      <c r="AQ115" s="17">
        <v>36.700000000000003</v>
      </c>
      <c r="AR115" s="17">
        <v>35.6</v>
      </c>
      <c r="AS115" s="17">
        <v>43.6</v>
      </c>
      <c r="AT115" s="17">
        <v>46.3</v>
      </c>
      <c r="AU115" s="17">
        <v>33.200000000000003</v>
      </c>
      <c r="AV115" s="14">
        <v>7.17</v>
      </c>
      <c r="AW115" s="15">
        <v>7.12</v>
      </c>
      <c r="AX115" s="15">
        <v>9.4499999999999993</v>
      </c>
      <c r="AY115" s="15">
        <v>9.4499999999999993</v>
      </c>
      <c r="AZ115" s="15">
        <v>10</v>
      </c>
      <c r="BA115" s="15">
        <v>9.18</v>
      </c>
      <c r="BB115" s="15">
        <v>9.18</v>
      </c>
      <c r="BC115" s="15">
        <v>9.07</v>
      </c>
      <c r="BD115" s="15">
        <v>7.7</v>
      </c>
      <c r="BE115" s="15">
        <v>7.7</v>
      </c>
      <c r="BF115" s="15">
        <v>8.83</v>
      </c>
      <c r="BG115" s="15">
        <v>8.0500000000000007</v>
      </c>
      <c r="BH115" s="15">
        <v>8.2200000000000006</v>
      </c>
      <c r="BI115" s="15">
        <v>7.38</v>
      </c>
      <c r="BK115" s="233" t="str">
        <f>IF(VLOOKUP($A115,'I-Ligands'!$A:$G,3,FALSE)="","",VLOOKUP($A115,'I-Ligands'!$A:$G,3,FALSE))</f>
        <v>Somatostatin</v>
      </c>
      <c r="BL115" s="234" t="str">
        <f>IF(VLOOKUP($A115,'I-Ligands'!$A:$G,4,FALSE)="","",VLOOKUP($A115,'I-Ligands'!$A:$G,4,FALSE))</f>
        <v>AGCKNFFWKTFTSC</v>
      </c>
      <c r="BM115" s="110">
        <v>5.98</v>
      </c>
      <c r="BN115" s="111">
        <v>3.96</v>
      </c>
      <c r="BO115" s="111">
        <v>7.85</v>
      </c>
      <c r="BP115" s="111">
        <v>7.85</v>
      </c>
      <c r="BQ115" s="111">
        <v>4.8600000000000003</v>
      </c>
      <c r="BR115" s="111">
        <v>7.16</v>
      </c>
      <c r="BS115" s="111">
        <v>7.16</v>
      </c>
      <c r="BT115" s="111">
        <v>4.25</v>
      </c>
      <c r="BU115" s="111">
        <v>6.19</v>
      </c>
      <c r="BV115" s="111">
        <v>6.19</v>
      </c>
      <c r="BW115" s="111">
        <v>3.04</v>
      </c>
      <c r="BX115" s="111">
        <v>6.17</v>
      </c>
      <c r="BY115" s="111">
        <v>3.9</v>
      </c>
      <c r="BZ115" s="111">
        <v>3.62</v>
      </c>
      <c r="CA115" s="110">
        <f t="shared" si="98"/>
        <v>2.9598662207357855</v>
      </c>
      <c r="CB115" s="111">
        <f t="shared" si="99"/>
        <v>3.4090909090909092</v>
      </c>
      <c r="CC115" s="111">
        <f t="shared" si="100"/>
        <v>6.0382165605095546</v>
      </c>
      <c r="CD115" s="111">
        <f t="shared" si="101"/>
        <v>6.0382165605095546</v>
      </c>
      <c r="CE115" s="111">
        <f t="shared" si="102"/>
        <v>8.0246913580246915</v>
      </c>
      <c r="CF115" s="111">
        <f t="shared" si="103"/>
        <v>6.0893854748603351</v>
      </c>
      <c r="CG115" s="111">
        <f t="shared" si="104"/>
        <v>6.0893854748603351</v>
      </c>
      <c r="CH115" s="111">
        <f t="shared" si="105"/>
        <v>7.4117647058823533</v>
      </c>
      <c r="CI115" s="111">
        <f t="shared" si="106"/>
        <v>5.9289176090468496</v>
      </c>
      <c r="CJ115" s="111">
        <f t="shared" si="107"/>
        <v>5.9289176090468496</v>
      </c>
      <c r="CK115" s="111">
        <f t="shared" si="108"/>
        <v>11.710526315789474</v>
      </c>
      <c r="CL115" s="111">
        <f t="shared" si="109"/>
        <v>7.0664505672609401</v>
      </c>
      <c r="CM115" s="111">
        <f t="shared" si="110"/>
        <v>11.87179487179487</v>
      </c>
      <c r="CN115" s="111">
        <f t="shared" si="111"/>
        <v>9.1712707182320443</v>
      </c>
      <c r="CO115" s="18" t="e">
        <f>VLOOKUP(A115,Bouvier!A:B,4,FALSE)</f>
        <v>#N/A</v>
      </c>
      <c r="CP115" s="18" t="str">
        <f>VLOOKUP(A115,Martemyanov!A:BN,4,FALSE)</f>
        <v>Phys</v>
      </c>
    </row>
    <row r="116" spans="1:95" ht="18" x14ac:dyDescent="0.25">
      <c r="A116" s="12" t="s">
        <v>179</v>
      </c>
      <c r="B116" s="13" t="s">
        <v>2646</v>
      </c>
      <c r="C116" s="9" t="str">
        <f>IF(VLOOKUP($A116,'I-Ligands'!$A:$G,5,FALSE)="","",VLOOKUP($A116,'I-Ligands'!$A:$G,5,FALSE))</f>
        <v>Guide to Pharmacology</v>
      </c>
      <c r="D116" s="9">
        <f>IF(VLOOKUP($A116,'I-Ligands'!$A:$G,6,FALSE)="","",VLOOKUP($A116,'I-Ligands'!$A:$G,6,FALSE))</f>
        <v>1579</v>
      </c>
      <c r="E116" s="9" t="str">
        <f>IF(VLOOKUP($A116,'I-Ligands'!$A:$G,7,FALSE)="","",VLOOKUP($A116,'I-Ligands'!$A:$G,7,FALSE))</f>
        <v>Phys</v>
      </c>
      <c r="F116" s="7">
        <f t="array" ref="F116">_xlfn.IFS(AH116=0,0,AH116&gt;0,(LOG(0.01*T116/10^-AH116)))</f>
        <v>11.44718647061827</v>
      </c>
      <c r="G116" s="8">
        <f t="array" ref="G116">_xlfn.IFS(AI116=0,0,AI116&gt;0,(LOG(0.01*U116/10^-AI116)))</f>
        <v>9.4778178960955302</v>
      </c>
      <c r="H116" s="8">
        <f t="array" ref="H116">_xlfn.IFS(AJ116=0,0,AJ116&gt;0,(LOG(0.01*V116/10^-AJ116)))</f>
        <v>25.599809220987311</v>
      </c>
      <c r="I116" s="8">
        <f t="array" ref="I116">_xlfn.IFS(AK116=0,0,AK116&gt;0,(LOG(0.01*W116/10^-AK116)))</f>
        <v>25.599809220987311</v>
      </c>
      <c r="J116" s="8">
        <f t="array" ref="J116">_xlfn.IFS(AL116=0,0,AL116&gt;0,(LOG(0.01*X116/10^-AL116)))</f>
        <v>26.743834802944352</v>
      </c>
      <c r="K116" s="8">
        <f t="array" ref="K116">_xlfn.IFS(AM116=0,0,AM116&gt;0,(LOG(0.01*Y116/10^-AM116)))</f>
        <v>17.571325374351794</v>
      </c>
      <c r="L116" s="8">
        <f t="array" ref="L116">_xlfn.IFS(AN116=0,0,AN116&gt;0,(LOG(0.01*Z116/10^-AN116)))</f>
        <v>17.571325374351794</v>
      </c>
      <c r="M116" s="8">
        <f t="array" ref="M116">_xlfn.IFS(AO116=0,0,AO116&gt;0,(LOG(0.01*AA116/10^-AO116)))</f>
        <v>11.748540735601475</v>
      </c>
      <c r="N116" s="8">
        <f t="array" ref="N116">_xlfn.IFS(AP116=0,0,AP116&gt;0,(LOG(0.01*AB116/10^-AP116)))</f>
        <v>37.285342640985846</v>
      </c>
      <c r="O116" s="8">
        <f t="array" ref="O116">_xlfn.IFS(AQ116=0,0,AQ116&gt;0,(LOG(0.01*AC116/10^-AQ116)))</f>
        <v>37.285342640985846</v>
      </c>
      <c r="P116" s="8">
        <f t="array" ref="P116">_xlfn.IFS(AR116=0,0,AR116&gt;0,(LOG(0.01*AD116/10^-AR116)))</f>
        <v>37.223348820827752</v>
      </c>
      <c r="Q116" s="8">
        <f t="array" ref="Q116">_xlfn.IFS(AS116=0,0,AS116&gt;0,(LOG(0.01*AE116/10^-AS116)))</f>
        <v>7.9345112932852819</v>
      </c>
      <c r="R116" s="8">
        <f t="array" ref="R116">_xlfn.IFS(AT116=0,0,AT116&gt;0,(LOG(0.01*AF116/10^-AT116)))</f>
        <v>18.149353640811963</v>
      </c>
      <c r="S116" s="8">
        <f t="array" ref="S116">_xlfn.IFS(AU116=0,0,AU116&gt;0,(LOG(0.01*AG116/10^-AU116)))</f>
        <v>13.02938839153042</v>
      </c>
      <c r="T116" s="16">
        <f t="shared" si="84"/>
        <v>22.242647058823529</v>
      </c>
      <c r="U116" s="17">
        <f t="shared" si="85"/>
        <v>18.959107806691449</v>
      </c>
      <c r="V116" s="17">
        <f t="shared" si="86"/>
        <v>50.096711798839458</v>
      </c>
      <c r="W116" s="17">
        <f t="shared" si="87"/>
        <v>50.096711798839458</v>
      </c>
      <c r="X116" s="17">
        <f t="shared" si="88"/>
        <v>55.441478439425047</v>
      </c>
      <c r="Y116" s="17">
        <f t="shared" si="89"/>
        <v>37.267080745341616</v>
      </c>
      <c r="Z116" s="17">
        <f t="shared" si="90"/>
        <v>37.267080745341616</v>
      </c>
      <c r="AA116" s="17">
        <f t="shared" si="91"/>
        <v>35.362318840579711</v>
      </c>
      <c r="AB116" s="17">
        <f t="shared" si="92"/>
        <v>76.796714579055433</v>
      </c>
      <c r="AC116" s="17">
        <f t="shared" si="93"/>
        <v>76.796714579055433</v>
      </c>
      <c r="AD116" s="17">
        <f t="shared" si="94"/>
        <v>83.82022471910112</v>
      </c>
      <c r="AE116" s="17">
        <f t="shared" si="95"/>
        <v>17.159763313609464</v>
      </c>
      <c r="AF116" s="17">
        <f t="shared" si="96"/>
        <v>35.428571428571431</v>
      </c>
      <c r="AG116" s="17">
        <f t="shared" si="97"/>
        <v>26.877470355731223</v>
      </c>
      <c r="AH116" s="16">
        <v>12.1</v>
      </c>
      <c r="AI116" s="17">
        <v>10.199999999999999</v>
      </c>
      <c r="AJ116" s="17">
        <v>25.9</v>
      </c>
      <c r="AK116" s="17">
        <v>25.9</v>
      </c>
      <c r="AL116" s="17">
        <v>27</v>
      </c>
      <c r="AM116" s="17">
        <v>18</v>
      </c>
      <c r="AN116" s="17">
        <v>18</v>
      </c>
      <c r="AO116" s="17">
        <v>12.2</v>
      </c>
      <c r="AP116" s="17">
        <v>37.4</v>
      </c>
      <c r="AQ116" s="17">
        <v>37.4</v>
      </c>
      <c r="AR116" s="17">
        <v>37.299999999999997</v>
      </c>
      <c r="AS116" s="17">
        <v>8.6999999999999993</v>
      </c>
      <c r="AT116" s="17">
        <v>18.600000000000001</v>
      </c>
      <c r="AU116" s="17">
        <v>13.6</v>
      </c>
      <c r="AV116" s="14">
        <v>8.14</v>
      </c>
      <c r="AW116" s="15">
        <v>8.0399999999999991</v>
      </c>
      <c r="AX116" s="15">
        <v>9.0299999999999994</v>
      </c>
      <c r="AY116" s="15">
        <v>9.0299999999999994</v>
      </c>
      <c r="AZ116" s="15">
        <v>9.16</v>
      </c>
      <c r="BA116" s="15">
        <v>8.65</v>
      </c>
      <c r="BB116" s="15">
        <v>8.65</v>
      </c>
      <c r="BC116" s="15">
        <v>8.94</v>
      </c>
      <c r="BD116" s="15">
        <v>9.7200000000000006</v>
      </c>
      <c r="BE116" s="15">
        <v>9.7200000000000006</v>
      </c>
      <c r="BF116" s="15">
        <v>9.61</v>
      </c>
      <c r="BG116" s="15">
        <v>7.9</v>
      </c>
      <c r="BH116" s="15">
        <v>8.65</v>
      </c>
      <c r="BI116" s="15">
        <v>8.6</v>
      </c>
      <c r="BK116" s="233" t="str">
        <f>IF(VLOOKUP($A116,'I-Ligands'!$A:$G,3,FALSE)="","",VLOOKUP($A116,'I-Ligands'!$A:$G,3,FALSE))</f>
        <v>NT</v>
      </c>
      <c r="BL116" s="234" t="str">
        <f>IF(VLOOKUP($A116,'I-Ligands'!$A:$G,4,FALSE)="","",VLOOKUP($A116,'I-Ligands'!$A:$G,4,FALSE))</f>
        <v>Neurotensin</v>
      </c>
      <c r="BM116" s="110">
        <v>3.85</v>
      </c>
      <c r="BN116" s="111">
        <v>3.21</v>
      </c>
      <c r="BO116" s="111">
        <v>4.21</v>
      </c>
      <c r="BP116" s="111">
        <v>4.21</v>
      </c>
      <c r="BQ116" s="111">
        <v>5.23</v>
      </c>
      <c r="BR116" s="111">
        <v>4.96</v>
      </c>
      <c r="BS116" s="111">
        <v>4.96</v>
      </c>
      <c r="BT116" s="111">
        <v>4.97</v>
      </c>
      <c r="BU116" s="111">
        <v>6.12</v>
      </c>
      <c r="BV116" s="111">
        <v>6.12</v>
      </c>
      <c r="BW116" s="111">
        <v>4.66</v>
      </c>
      <c r="BX116" s="111">
        <v>1.62</v>
      </c>
      <c r="BY116" s="111">
        <v>3.8</v>
      </c>
      <c r="BZ116" s="111">
        <v>6.73</v>
      </c>
      <c r="CA116" s="110">
        <f t="shared" si="98"/>
        <v>3.1428571428571428</v>
      </c>
      <c r="CB116" s="111">
        <f t="shared" si="99"/>
        <v>3.1775700934579438</v>
      </c>
      <c r="CC116" s="111">
        <f t="shared" si="100"/>
        <v>6.1520190023752965</v>
      </c>
      <c r="CD116" s="111">
        <f t="shared" si="101"/>
        <v>6.1520190023752965</v>
      </c>
      <c r="CE116" s="111">
        <f t="shared" si="102"/>
        <v>5.1625239005736132</v>
      </c>
      <c r="CF116" s="111">
        <f t="shared" si="103"/>
        <v>3.629032258064516</v>
      </c>
      <c r="CG116" s="111">
        <f t="shared" si="104"/>
        <v>3.629032258064516</v>
      </c>
      <c r="CH116" s="111">
        <f t="shared" si="105"/>
        <v>2.4547283702213281</v>
      </c>
      <c r="CI116" s="111">
        <f t="shared" si="106"/>
        <v>6.1111111111111107</v>
      </c>
      <c r="CJ116" s="111">
        <f t="shared" si="107"/>
        <v>6.1111111111111107</v>
      </c>
      <c r="CK116" s="111">
        <f t="shared" si="108"/>
        <v>8.0042918454935617</v>
      </c>
      <c r="CL116" s="111">
        <f t="shared" si="109"/>
        <v>5.3703703703703694</v>
      </c>
      <c r="CM116" s="111">
        <f t="shared" si="110"/>
        <v>4.8947368421052637</v>
      </c>
      <c r="CN116" s="111">
        <f t="shared" si="111"/>
        <v>2.0208023774145616</v>
      </c>
      <c r="CO116" s="18" t="e">
        <f>VLOOKUP(A116,Bouvier!A:B,4,FALSE)</f>
        <v>#N/A</v>
      </c>
      <c r="CP116" s="18" t="str">
        <f>VLOOKUP(A116,Martemyanov!A:BN,4,FALSE)</f>
        <v>Phys</v>
      </c>
    </row>
    <row r="117" spans="1:95" ht="18" x14ac:dyDescent="0.25">
      <c r="A117" s="12" t="s">
        <v>113</v>
      </c>
      <c r="B117" s="13" t="s">
        <v>2615</v>
      </c>
      <c r="C117" s="9" t="str">
        <f>IF(VLOOKUP($A117,'I-Ligands'!$A:$G,5,FALSE)="","",VLOOKUP($A117,'I-Ligands'!$A:$G,5,FALSE))</f>
        <v>Guide to Pharmacology</v>
      </c>
      <c r="D117" s="9">
        <f>IF(VLOOKUP($A117,'I-Ligands'!$A:$G,6,FALSE)="","",VLOOKUP($A117,'I-Ligands'!$A:$G,6,FALSE))</f>
        <v>989</v>
      </c>
      <c r="E117" s="9" t="str">
        <f>IF(VLOOKUP($A117,'I-Ligands'!$A:$G,7,FALSE)="","",VLOOKUP($A117,'I-Ligands'!$A:$G,7,FALSE))</f>
        <v>Phys</v>
      </c>
      <c r="F117" s="7">
        <f t="array" ref="F117">_xlfn.IFS(AH117=0,0,AH117&gt;0,(LOG(0.01*T117/10^-AH117)))</f>
        <v>36.63024891897534</v>
      </c>
      <c r="G117" s="8">
        <f t="array" ref="G117">_xlfn.IFS(AI117=0,0,AI117&gt;0,(LOG(0.01*U117/10^-AI117)))</f>
        <v>32.382435324401555</v>
      </c>
      <c r="H117" s="8">
        <f t="array" ref="H117">_xlfn.IFS(AJ117=0,0,AJ117&gt;0,(LOG(0.01*V117/10^-AJ117)))</f>
        <v>42.313875313498791</v>
      </c>
      <c r="I117" s="8">
        <f t="array" ref="I117">_xlfn.IFS(AK117=0,0,AK117&gt;0,(LOG(0.01*W117/10^-AK117)))</f>
        <v>42.313875313498791</v>
      </c>
      <c r="J117" s="8">
        <f t="array" ref="J117">_xlfn.IFS(AL117=0,0,AL117&gt;0,(LOG(0.01*X117/10^-AL117)))</f>
        <v>37.892254635402175</v>
      </c>
      <c r="K117" s="8">
        <f t="array" ref="K117">_xlfn.IFS(AM117=0,0,AM117&gt;0,(LOG(0.01*Y117/10^-AM117)))</f>
        <v>38.19925164321711</v>
      </c>
      <c r="L117" s="8">
        <f t="array" ref="L117">_xlfn.IFS(AN117=0,0,AN117&gt;0,(LOG(0.01*Z117/10^-AN117)))</f>
        <v>38.19925164321711</v>
      </c>
      <c r="M117" s="8">
        <f t="array" ref="M117">_xlfn.IFS(AO117=0,0,AO117&gt;0,(LOG(0.01*AA117/10^-AO117)))</f>
        <v>30.750731621427171</v>
      </c>
      <c r="N117" s="8">
        <f t="array" ref="N117">_xlfn.IFS(AP117=0,0,AP117&gt;0,(LOG(0.01*AB117/10^-AP117)))</f>
        <v>29.485227488102577</v>
      </c>
      <c r="O117" s="8">
        <f t="array" ref="O117">_xlfn.IFS(AQ117=0,0,AQ117&gt;0,(LOG(0.01*AC117/10^-AQ117)))</f>
        <v>29.485227488102577</v>
      </c>
      <c r="P117" s="8">
        <f t="array" ref="P117">_xlfn.IFS(AR117=0,0,AR117&gt;0,(LOG(0.01*AD117/10^-AR117)))</f>
        <v>29.727311177343498</v>
      </c>
      <c r="Q117" s="8">
        <f t="array" ref="Q117">_xlfn.IFS(AS117=0,0,AS117&gt;0,(LOG(0.01*AE117/10^-AS117)))</f>
        <v>42.019274136502339</v>
      </c>
      <c r="R117" s="8">
        <f t="array" ref="R117">_xlfn.IFS(AT117=0,0,AT117&gt;0,(LOG(0.01*AF117/10^-AT117)))</f>
        <v>43.620322133564478</v>
      </c>
      <c r="S117" s="8">
        <f t="array" ref="S117">_xlfn.IFS(AU117=0,0,AU117&gt;0,(LOG(0.01*AG117/10^-AU117)))</f>
        <v>39.897909474488166</v>
      </c>
      <c r="T117" s="16">
        <f t="shared" si="84"/>
        <v>67.647058823529406</v>
      </c>
      <c r="U117" s="17">
        <f t="shared" si="85"/>
        <v>60.594795539033463</v>
      </c>
      <c r="V117" s="17">
        <f t="shared" si="86"/>
        <v>82.011605415860728</v>
      </c>
      <c r="W117" s="17">
        <f t="shared" si="87"/>
        <v>82.011605415860728</v>
      </c>
      <c r="X117" s="17">
        <f t="shared" si="88"/>
        <v>78.028747433264883</v>
      </c>
      <c r="Y117" s="17">
        <f t="shared" si="89"/>
        <v>79.296066252587991</v>
      </c>
      <c r="Z117" s="17">
        <f t="shared" si="90"/>
        <v>79.296066252587991</v>
      </c>
      <c r="AA117" s="17">
        <f t="shared" si="91"/>
        <v>89.275362318840578</v>
      </c>
      <c r="AB117" s="17">
        <f t="shared" si="92"/>
        <v>60.985626283367552</v>
      </c>
      <c r="AC117" s="17">
        <f t="shared" si="93"/>
        <v>60.985626283367552</v>
      </c>
      <c r="AD117" s="17">
        <f t="shared" si="94"/>
        <v>67.19101123595506</v>
      </c>
      <c r="AE117" s="17">
        <f t="shared" si="95"/>
        <v>83.03747534516765</v>
      </c>
      <c r="AF117" s="17">
        <f t="shared" si="96"/>
        <v>83.238095238095241</v>
      </c>
      <c r="AG117" s="17">
        <f t="shared" si="97"/>
        <v>79.051383399209485</v>
      </c>
      <c r="AH117" s="16">
        <v>36.799999999999997</v>
      </c>
      <c r="AI117" s="17">
        <v>32.6</v>
      </c>
      <c r="AJ117" s="17">
        <v>42.4</v>
      </c>
      <c r="AK117" s="17">
        <v>42.4</v>
      </c>
      <c r="AL117" s="17">
        <v>38</v>
      </c>
      <c r="AM117" s="17">
        <v>38.299999999999997</v>
      </c>
      <c r="AN117" s="17">
        <v>38.299999999999997</v>
      </c>
      <c r="AO117" s="17">
        <v>30.8</v>
      </c>
      <c r="AP117" s="17">
        <v>29.7</v>
      </c>
      <c r="AQ117" s="17">
        <v>29.7</v>
      </c>
      <c r="AR117" s="17">
        <v>29.9</v>
      </c>
      <c r="AS117" s="17">
        <v>42.1</v>
      </c>
      <c r="AT117" s="17">
        <v>43.7</v>
      </c>
      <c r="AU117" s="17">
        <v>40</v>
      </c>
      <c r="AV117" s="14">
        <v>9.73</v>
      </c>
      <c r="AW117" s="15">
        <v>9.7100000000000009</v>
      </c>
      <c r="AX117" s="15">
        <v>10.56</v>
      </c>
      <c r="AY117" s="15">
        <v>10.56</v>
      </c>
      <c r="AZ117" s="15">
        <v>10.6</v>
      </c>
      <c r="BA117" s="15">
        <v>10.029999999999999</v>
      </c>
      <c r="BB117" s="15">
        <v>10.029999999999999</v>
      </c>
      <c r="BC117" s="15">
        <v>10.11</v>
      </c>
      <c r="BD117" s="15">
        <v>9.9</v>
      </c>
      <c r="BE117" s="15">
        <v>9.9</v>
      </c>
      <c r="BF117" s="15">
        <v>10.24</v>
      </c>
      <c r="BG117" s="15">
        <v>10.16</v>
      </c>
      <c r="BH117" s="15">
        <v>10.5</v>
      </c>
      <c r="BI117" s="15">
        <v>10.11</v>
      </c>
      <c r="BK117" s="233" t="str">
        <f>IF(VLOOKUP($A117,'I-Ligands'!$A:$G,3,FALSE)="","",VLOOKUP($A117,'I-Ligands'!$A:$G,3,FALSE))</f>
        <v>Endothelin-1</v>
      </c>
      <c r="BL117" s="234" t="str">
        <f>IF(VLOOKUP($A117,'I-Ligands'!$A:$G,4,FALSE)="","",VLOOKUP($A117,'I-Ligands'!$A:$G,4,FALSE))</f>
        <v>CSCSSLMDKECVYFCHLDIIW</v>
      </c>
      <c r="BM117" s="110">
        <v>6.9</v>
      </c>
      <c r="BN117" s="111">
        <v>7.06</v>
      </c>
      <c r="BO117" s="111">
        <v>8.5299999999999994</v>
      </c>
      <c r="BP117" s="111">
        <v>8.5299999999999994</v>
      </c>
      <c r="BQ117" s="111">
        <v>9.43</v>
      </c>
      <c r="BR117" s="111">
        <v>7.37</v>
      </c>
      <c r="BS117" s="111">
        <v>7.37</v>
      </c>
      <c r="BT117" s="111">
        <v>8.15</v>
      </c>
      <c r="BU117" s="111">
        <v>4.76</v>
      </c>
      <c r="BV117" s="111">
        <v>4.76</v>
      </c>
      <c r="BW117" s="111">
        <v>9.1999999999999993</v>
      </c>
      <c r="BX117" s="111">
        <v>5.83</v>
      </c>
      <c r="BY117" s="111">
        <v>6.25</v>
      </c>
      <c r="BZ117" s="111">
        <v>6.16</v>
      </c>
      <c r="CA117" s="110">
        <f t="shared" si="98"/>
        <v>5.333333333333333</v>
      </c>
      <c r="CB117" s="111">
        <f t="shared" si="99"/>
        <v>4.617563739376771</v>
      </c>
      <c r="CC117" s="111">
        <f t="shared" si="100"/>
        <v>4.9706916764361084</v>
      </c>
      <c r="CD117" s="111">
        <f t="shared" si="101"/>
        <v>4.9706916764361084</v>
      </c>
      <c r="CE117" s="111">
        <f t="shared" si="102"/>
        <v>4.0296924708377517</v>
      </c>
      <c r="CF117" s="111">
        <f t="shared" si="103"/>
        <v>5.1967435549525094</v>
      </c>
      <c r="CG117" s="111">
        <f t="shared" si="104"/>
        <v>5.1967435549525094</v>
      </c>
      <c r="CH117" s="111">
        <f t="shared" si="105"/>
        <v>3.7791411042944785</v>
      </c>
      <c r="CI117" s="111">
        <f t="shared" si="106"/>
        <v>6.2394957983193278</v>
      </c>
      <c r="CJ117" s="111">
        <f t="shared" si="107"/>
        <v>6.2394957983193278</v>
      </c>
      <c r="CK117" s="111">
        <f t="shared" si="108"/>
        <v>3.25</v>
      </c>
      <c r="CL117" s="111">
        <f t="shared" si="109"/>
        <v>7.2212692967409948</v>
      </c>
      <c r="CM117" s="111">
        <f t="shared" si="110"/>
        <v>6.9920000000000009</v>
      </c>
      <c r="CN117" s="111">
        <f t="shared" si="111"/>
        <v>6.4935064935064934</v>
      </c>
      <c r="CO117" s="18" t="e">
        <f>VLOOKUP(A117,Bouvier!A:B,4,FALSE)</f>
        <v>#N/A</v>
      </c>
      <c r="CP117" s="18" t="str">
        <f>VLOOKUP(A117,Martemyanov!A:BN,4,FALSE)</f>
        <v>Phys</v>
      </c>
    </row>
    <row r="118" spans="1:95" ht="18" x14ac:dyDescent="0.25">
      <c r="A118" s="12" t="s">
        <v>229</v>
      </c>
      <c r="B118" s="13" t="s">
        <v>2670</v>
      </c>
      <c r="C118" s="9" t="str">
        <f>IF(VLOOKUP($A118,'I-Ligands'!$A:$G,5,FALSE)="","",VLOOKUP($A118,'I-Ligands'!$A:$G,5,FALSE))</f>
        <v>Guide to Pharmacology</v>
      </c>
      <c r="D118" s="9">
        <f>IF(VLOOKUP($A118,'I-Ligands'!$A:$G,6,FALSE)="","",VLOOKUP($A118,'I-Ligands'!$A:$G,6,FALSE))</f>
        <v>2168</v>
      </c>
      <c r="E118" s="9" t="str">
        <f>IF(VLOOKUP($A118,'I-Ligands'!$A:$G,7,FALSE)="","",VLOOKUP($A118,'I-Ligands'!$A:$G,7,FALSE))</f>
        <v>Phys</v>
      </c>
      <c r="F118" s="7">
        <f t="array" ref="F118">_xlfn.IFS(AH118=0,0,AH118&gt;0,(LOG(0.01*T118/10^-AH118)))</f>
        <v>45.018577642179785</v>
      </c>
      <c r="G118" s="8">
        <f t="array" ref="G118">_xlfn.IFS(AI118=0,0,AI118&gt;0,(LOG(0.01*U118/10^-AI118)))</f>
        <v>43.508704213602201</v>
      </c>
      <c r="H118" s="8">
        <f t="array" ref="H118">_xlfn.IFS(AJ118=0,0,AJ118&gt;0,(LOG(0.01*V118/10^-AJ118)))</f>
        <v>33.716709155109143</v>
      </c>
      <c r="I118" s="8">
        <f t="array" ref="I118">_xlfn.IFS(AK118=0,0,AK118&gt;0,(LOG(0.01*W118/10^-AK118)))</f>
        <v>33.716709155109143</v>
      </c>
      <c r="J118" s="8">
        <f t="array" ref="J118">_xlfn.IFS(AL118=0,0,AL118&gt;0,(LOG(0.01*X118/10^-AL118)))</f>
        <v>33.54010093965671</v>
      </c>
      <c r="K118" s="8">
        <f t="array" ref="K118">_xlfn.IFS(AM118=0,0,AM118&gt;0,(LOG(0.01*Y118/10^-AM118)))</f>
        <v>14.389239137660764</v>
      </c>
      <c r="L118" s="8">
        <f t="array" ref="L118">_xlfn.IFS(AN118=0,0,AN118&gt;0,(LOG(0.01*Z118/10^-AN118)))</f>
        <v>14.389239137660764</v>
      </c>
      <c r="M118" s="8">
        <f t="array" ref="M118">_xlfn.IFS(AO118=0,0,AO118&gt;0,(LOG(0.01*AA118/10^-AO118)))</f>
        <v>15.563578029247179</v>
      </c>
      <c r="N118" s="8">
        <f t="array" ref="N118">_xlfn.IFS(AP118=0,0,AP118&gt;0,(LOG(0.01*AB118/10^-AP118)))</f>
        <v>41.026312860661434</v>
      </c>
      <c r="O118" s="8">
        <f t="array" ref="O118">_xlfn.IFS(AQ118=0,0,AQ118&gt;0,(LOG(0.01*AC118/10^-AQ118)))</f>
        <v>41.026312860661434</v>
      </c>
      <c r="P118" s="8">
        <f t="array" ref="P118">_xlfn.IFS(AR118=0,0,AR118&gt;0,(LOG(0.01*AD118/10^-AR118)))</f>
        <v>23.83365703159394</v>
      </c>
      <c r="Q118" s="8">
        <f t="array" ref="Q118">_xlfn.IFS(AS118=0,0,AS118&gt;0,(LOG(0.01*AE118/10^-AS118)))</f>
        <v>1.8863537345009369</v>
      </c>
      <c r="R118" s="8">
        <f t="array" ref="R118">_xlfn.IFS(AT118=0,0,AT118&gt;0,(LOG(0.01*AF118/10^-AT118)))</f>
        <v>6.4431635567144996</v>
      </c>
      <c r="S118" s="8">
        <f t="array" ref="S118">_xlfn.IFS(AU118=0,0,AU118&gt;0,(LOG(0.01*AG118/10^-AU118)))</f>
        <v>6.4591723432806569</v>
      </c>
      <c r="T118" s="16">
        <f t="shared" si="84"/>
        <v>82.904411764705884</v>
      </c>
      <c r="U118" s="17">
        <f t="shared" si="85"/>
        <v>81.040892193308551</v>
      </c>
      <c r="V118" s="17">
        <f t="shared" si="86"/>
        <v>65.570599613152794</v>
      </c>
      <c r="W118" s="17">
        <f t="shared" si="87"/>
        <v>65.570599613152794</v>
      </c>
      <c r="X118" s="17">
        <f t="shared" si="88"/>
        <v>69.199178644763862</v>
      </c>
      <c r="Y118" s="17">
        <f t="shared" si="89"/>
        <v>30.848861283643895</v>
      </c>
      <c r="Z118" s="17">
        <f t="shared" si="90"/>
        <v>30.848861283643895</v>
      </c>
      <c r="AA118" s="17">
        <f t="shared" si="91"/>
        <v>46.086956521739133</v>
      </c>
      <c r="AB118" s="17">
        <f t="shared" si="92"/>
        <v>84.394250513347018</v>
      </c>
      <c r="AC118" s="17">
        <f t="shared" si="93"/>
        <v>84.394250513347018</v>
      </c>
      <c r="AD118" s="17">
        <f t="shared" si="94"/>
        <v>54.157303370786515</v>
      </c>
      <c r="AE118" s="17">
        <f t="shared" si="95"/>
        <v>6.114398422090729</v>
      </c>
      <c r="AF118" s="17">
        <f t="shared" si="96"/>
        <v>13.904761904761905</v>
      </c>
      <c r="AG118" s="17">
        <f t="shared" si="97"/>
        <v>14.426877470355731</v>
      </c>
      <c r="AH118" s="16">
        <v>45.1</v>
      </c>
      <c r="AI118" s="17">
        <v>43.6</v>
      </c>
      <c r="AJ118" s="17">
        <v>33.9</v>
      </c>
      <c r="AK118" s="17">
        <v>33.9</v>
      </c>
      <c r="AL118" s="17">
        <v>33.700000000000003</v>
      </c>
      <c r="AM118" s="17">
        <v>14.9</v>
      </c>
      <c r="AN118" s="17">
        <v>14.9</v>
      </c>
      <c r="AO118" s="17">
        <v>15.9</v>
      </c>
      <c r="AP118" s="17">
        <v>41.1</v>
      </c>
      <c r="AQ118" s="17">
        <v>41.1</v>
      </c>
      <c r="AR118" s="17">
        <v>24.1</v>
      </c>
      <c r="AS118" s="17">
        <v>3.1</v>
      </c>
      <c r="AT118" s="17">
        <v>7.3</v>
      </c>
      <c r="AU118" s="17">
        <v>7.3</v>
      </c>
      <c r="AV118" s="14">
        <v>9.52</v>
      </c>
      <c r="AW118" s="15">
        <v>9.4600000000000009</v>
      </c>
      <c r="AX118" s="15">
        <v>9.0299999999999994</v>
      </c>
      <c r="AY118" s="15">
        <v>9.0299999999999994</v>
      </c>
      <c r="AZ118" s="15">
        <v>9.1199999999999992</v>
      </c>
      <c r="BA118" s="15">
        <v>8.84</v>
      </c>
      <c r="BB118" s="15">
        <v>8.84</v>
      </c>
      <c r="BC118" s="15">
        <v>8.7799999999999994</v>
      </c>
      <c r="BD118" s="15">
        <v>9.8800000000000008</v>
      </c>
      <c r="BE118" s="15">
        <v>9.8800000000000008</v>
      </c>
      <c r="BF118" s="15">
        <v>8.98</v>
      </c>
      <c r="BG118" s="15">
        <v>8.4600000000000009</v>
      </c>
      <c r="BH118" s="15">
        <v>8.7899999999999991</v>
      </c>
      <c r="BI118" s="15">
        <v>8.58</v>
      </c>
      <c r="BK118" s="233" t="str">
        <f>IF(VLOOKUP($A118,'I-Ligands'!$A:$G,3,FALSE)="","",VLOOKUP($A118,'I-Ligands'!$A:$G,3,FALSE))</f>
        <v>Vasopressin</v>
      </c>
      <c r="BL118" s="234" t="str">
        <f>IF(VLOOKUP($A118,'I-Ligands'!$A:$G,4,FALSE)="","",VLOOKUP($A118,'I-Ligands'!$A:$G,4,FALSE))</f>
        <v>CYFQNCPRG-NH2</v>
      </c>
      <c r="BM118" s="110">
        <v>4.82</v>
      </c>
      <c r="BN118" s="111">
        <v>3.46</v>
      </c>
      <c r="BO118" s="111">
        <v>9.59</v>
      </c>
      <c r="BP118" s="111">
        <v>9.59</v>
      </c>
      <c r="BQ118" s="111">
        <v>7.66</v>
      </c>
      <c r="BR118" s="111">
        <v>6.04</v>
      </c>
      <c r="BS118" s="111">
        <v>6.04</v>
      </c>
      <c r="BT118" s="111">
        <v>4.7300000000000004</v>
      </c>
      <c r="BU118" s="111">
        <v>6.48</v>
      </c>
      <c r="BV118" s="111">
        <v>6.48</v>
      </c>
      <c r="BW118" s="111">
        <v>4.7300000000000004</v>
      </c>
      <c r="BX118" s="111">
        <v>5.49</v>
      </c>
      <c r="BY118" s="111">
        <v>4.4800000000000004</v>
      </c>
      <c r="BZ118" s="111">
        <v>5.54</v>
      </c>
      <c r="CA118" s="110">
        <f t="shared" si="98"/>
        <v>9.3568464730290462</v>
      </c>
      <c r="CB118" s="111">
        <f t="shared" si="99"/>
        <v>12.601156069364162</v>
      </c>
      <c r="CC118" s="111">
        <f t="shared" si="100"/>
        <v>3.5349322210636078</v>
      </c>
      <c r="CD118" s="111">
        <f t="shared" si="101"/>
        <v>3.5349322210636078</v>
      </c>
      <c r="CE118" s="111">
        <f t="shared" si="102"/>
        <v>4.3994778067885116</v>
      </c>
      <c r="CF118" s="111">
        <f t="shared" si="103"/>
        <v>2.4668874172185431</v>
      </c>
      <c r="CG118" s="111">
        <f t="shared" si="104"/>
        <v>2.4668874172185431</v>
      </c>
      <c r="CH118" s="111">
        <f t="shared" si="105"/>
        <v>3.3615221987315009</v>
      </c>
      <c r="CI118" s="111">
        <f t="shared" si="106"/>
        <v>6.3425925925925926</v>
      </c>
      <c r="CJ118" s="111">
        <f t="shared" si="107"/>
        <v>6.3425925925925926</v>
      </c>
      <c r="CK118" s="111">
        <f t="shared" si="108"/>
        <v>5.0951374207188156</v>
      </c>
      <c r="CL118" s="111">
        <f t="shared" si="109"/>
        <v>0.56466302367941712</v>
      </c>
      <c r="CM118" s="111">
        <f t="shared" si="110"/>
        <v>1.6294642857142856</v>
      </c>
      <c r="CN118" s="111">
        <f t="shared" si="111"/>
        <v>1.3176895306859204</v>
      </c>
      <c r="CO118" s="18" t="e">
        <f>VLOOKUP(A118,Bouvier!A:B,4,FALSE)</f>
        <v>#N/A</v>
      </c>
      <c r="CP118" s="18" t="str">
        <f>VLOOKUP(A118,Martemyanov!A:BN,4,FALSE)</f>
        <v>Phys</v>
      </c>
    </row>
    <row r="119" spans="1:95" ht="18" x14ac:dyDescent="0.25">
      <c r="A119" s="12" t="s">
        <v>81</v>
      </c>
      <c r="B119" s="13" t="s">
        <v>2619</v>
      </c>
      <c r="C119" s="9" t="str">
        <f>IF(VLOOKUP($A119,'I-Ligands'!$A:$G,5,FALSE)="","",VLOOKUP($A119,'I-Ligands'!$A:$G,5,FALSE))</f>
        <v>Guide to Pharmacology</v>
      </c>
      <c r="D119" s="9">
        <f>IF(VLOOKUP($A119,'I-Ligands'!$A:$G,6,FALSE)="","",VLOOKUP($A119,'I-Ligands'!$A:$G,6,FALSE))</f>
        <v>864</v>
      </c>
      <c r="E119" s="9" t="str">
        <f>IF(VLOOKUP($A119,'I-Ligands'!$A:$G,7,FALSE)="","",VLOOKUP($A119,'I-Ligands'!$A:$G,7,FALSE))</f>
        <v>Phys</v>
      </c>
      <c r="F119" s="7">
        <f t="array" ref="F119">_xlfn.IFS(AH119=0,0,AH119&gt;0,(LOG(0.01*T119/10^-AH119)))</f>
        <v>39.158793650677254</v>
      </c>
      <c r="G119" s="8">
        <f t="array" ref="G119">_xlfn.IFS(AI119=0,0,AI119&gt;0,(LOG(0.01*U119/10^-AI119)))</f>
        <v>39.163610274709043</v>
      </c>
      <c r="H119" s="8">
        <f t="array" ref="H119">_xlfn.IFS(AJ119=0,0,AJ119&gt;0,(LOG(0.01*V119/10^-AJ119)))</f>
        <v>40.495035490483254</v>
      </c>
      <c r="I119" s="8">
        <f t="array" ref="I119">_xlfn.IFS(AK119=0,0,AK119&gt;0,(LOG(0.01*W119/10^-AK119)))</f>
        <v>40.495035490483254</v>
      </c>
      <c r="J119" s="8">
        <f t="array" ref="J119">_xlfn.IFS(AL119=0,0,AL119&gt;0,(LOG(0.01*X119/10^-AL119)))</f>
        <v>36.779497404944429</v>
      </c>
      <c r="K119" s="8">
        <f t="array" ref="K119">_xlfn.IFS(AM119=0,0,AM119&gt;0,(LOG(0.01*Y119/10^-AM119)))</f>
        <v>31.618479989232924</v>
      </c>
      <c r="L119" s="8">
        <f t="array" ref="L119">_xlfn.IFS(AN119=0,0,AN119&gt;0,(LOG(0.01*Z119/10^-AN119)))</f>
        <v>31.618479989232924</v>
      </c>
      <c r="M119" s="8">
        <f t="array" ref="M119">_xlfn.IFS(AO119=0,0,AO119&gt;0,(LOG(0.01*AA119/10^-AO119)))</f>
        <v>17.922252292911804</v>
      </c>
      <c r="N119" s="8">
        <f t="array" ref="N119">_xlfn.IFS(AP119=0,0,AP119&gt;0,(LOG(0.01*AB119/10^-AP119)))</f>
        <v>34.451547137578146</v>
      </c>
      <c r="O119" s="8">
        <f t="array" ref="O119">_xlfn.IFS(AQ119=0,0,AQ119&gt;0,(LOG(0.01*AC119/10^-AQ119)))</f>
        <v>34.451547137578146</v>
      </c>
      <c r="P119" s="8">
        <f t="array" ref="P119">_xlfn.IFS(AR119=0,0,AR119&gt;0,(LOG(0.01*AD119/10^-AR119)))</f>
        <v>27.798798020361289</v>
      </c>
      <c r="Q119" s="8">
        <f t="array" ref="Q119">_xlfn.IFS(AS119=0,0,AS119&gt;0,(LOG(0.01*AE119/10^-AS119)))</f>
        <v>32.205537050873275</v>
      </c>
      <c r="R119" s="8">
        <f t="array" ref="R119">_xlfn.IFS(AT119=0,0,AT119&gt;0,(LOG(0.01*AF119/10^-AT119)))</f>
        <v>38.870905303620539</v>
      </c>
      <c r="S119" s="8">
        <f t="array" ref="S119">_xlfn.IFS(AU119=0,0,AU119&gt;0,(LOG(0.01*AG119/10^-AU119)))</f>
        <v>35.143624188548024</v>
      </c>
      <c r="T119" s="16">
        <f t="shared" si="84"/>
        <v>72.242647058823522</v>
      </c>
      <c r="U119" s="17">
        <f t="shared" si="85"/>
        <v>73.048327137546465</v>
      </c>
      <c r="V119" s="17">
        <f t="shared" si="86"/>
        <v>78.529980657640223</v>
      </c>
      <c r="W119" s="17">
        <f t="shared" si="87"/>
        <v>78.529980657640223</v>
      </c>
      <c r="X119" s="17">
        <f t="shared" si="88"/>
        <v>75.770020533880896</v>
      </c>
      <c r="Y119" s="17">
        <f t="shared" si="89"/>
        <v>65.838509316770185</v>
      </c>
      <c r="Z119" s="17">
        <f t="shared" si="90"/>
        <v>65.838509316770185</v>
      </c>
      <c r="AA119" s="17">
        <f t="shared" si="91"/>
        <v>52.753623188405797</v>
      </c>
      <c r="AB119" s="17">
        <f t="shared" si="92"/>
        <v>71.047227926078023</v>
      </c>
      <c r="AC119" s="17">
        <f t="shared" si="93"/>
        <v>71.047227926078023</v>
      </c>
      <c r="AD119" s="17">
        <f t="shared" si="94"/>
        <v>62.921348314606739</v>
      </c>
      <c r="AE119" s="17">
        <f t="shared" si="95"/>
        <v>63.905325443786978</v>
      </c>
      <c r="AF119" s="17">
        <f t="shared" si="96"/>
        <v>74.285714285714292</v>
      </c>
      <c r="AG119" s="17">
        <f t="shared" si="97"/>
        <v>69.76284584980236</v>
      </c>
      <c r="AH119" s="16">
        <v>39.299999999999997</v>
      </c>
      <c r="AI119" s="17">
        <v>39.299999999999997</v>
      </c>
      <c r="AJ119" s="17">
        <v>40.6</v>
      </c>
      <c r="AK119" s="17">
        <v>40.6</v>
      </c>
      <c r="AL119" s="17">
        <v>36.9</v>
      </c>
      <c r="AM119" s="17">
        <v>31.8</v>
      </c>
      <c r="AN119" s="17">
        <v>31.8</v>
      </c>
      <c r="AO119" s="17">
        <v>18.2</v>
      </c>
      <c r="AP119" s="17">
        <v>34.6</v>
      </c>
      <c r="AQ119" s="17">
        <v>34.6</v>
      </c>
      <c r="AR119" s="17">
        <v>28</v>
      </c>
      <c r="AS119" s="17">
        <v>32.4</v>
      </c>
      <c r="AT119" s="17">
        <v>39</v>
      </c>
      <c r="AU119" s="17">
        <v>35.299999999999997</v>
      </c>
      <c r="AV119" s="14">
        <v>9.98</v>
      </c>
      <c r="AW119" s="15">
        <v>9.94</v>
      </c>
      <c r="AX119" s="15">
        <v>10.09</v>
      </c>
      <c r="AY119" s="15">
        <v>10.09</v>
      </c>
      <c r="AZ119" s="15">
        <v>10.34</v>
      </c>
      <c r="BA119" s="15">
        <v>9.58</v>
      </c>
      <c r="BB119" s="15">
        <v>9.58</v>
      </c>
      <c r="BC119" s="15">
        <v>9.4600000000000009</v>
      </c>
      <c r="BD119" s="15">
        <v>10.48</v>
      </c>
      <c r="BE119" s="15">
        <v>10.48</v>
      </c>
      <c r="BF119" s="15">
        <v>10.63</v>
      </c>
      <c r="BG119" s="15">
        <v>9.64</v>
      </c>
      <c r="BH119" s="15">
        <v>9.74</v>
      </c>
      <c r="BI119" s="15">
        <v>9.68</v>
      </c>
      <c r="BK119" s="233" t="str">
        <f>IF(VLOOKUP($A119,'I-Ligands'!$A:$G,3,FALSE)="","",VLOOKUP($A119,'I-Ligands'!$A:$G,3,FALSE))</f>
        <v>CCK-Octapeptide</v>
      </c>
      <c r="BL119" s="234" t="str">
        <f>IF(VLOOKUP($A119,'I-Ligands'!$A:$G,4,FALSE)="","",VLOOKUP($A119,'I-Ligands'!$A:$G,4,FALSE))</f>
        <v>DY(SO3H)MGWMDF-NH2</v>
      </c>
      <c r="BM119" s="110">
        <v>3.29</v>
      </c>
      <c r="BN119" s="111">
        <v>2.96</v>
      </c>
      <c r="BO119" s="111">
        <v>3.14</v>
      </c>
      <c r="BP119" s="111">
        <v>3.14</v>
      </c>
      <c r="BQ119" s="111">
        <v>3.24</v>
      </c>
      <c r="BR119" s="111">
        <v>2.92</v>
      </c>
      <c r="BS119" s="111">
        <v>2.92</v>
      </c>
      <c r="BT119" s="111">
        <v>2.2000000000000002</v>
      </c>
      <c r="BU119" s="111">
        <v>5.37</v>
      </c>
      <c r="BV119" s="111">
        <v>5.37</v>
      </c>
      <c r="BW119" s="111">
        <v>6.75</v>
      </c>
      <c r="BX119" s="111">
        <v>2.96</v>
      </c>
      <c r="BY119" s="111">
        <v>0.92</v>
      </c>
      <c r="BZ119" s="111">
        <v>2.25</v>
      </c>
      <c r="CA119" s="110">
        <f t="shared" si="98"/>
        <v>11.945288753799391</v>
      </c>
      <c r="CB119" s="111">
        <f t="shared" si="99"/>
        <v>13.277027027027026</v>
      </c>
      <c r="CC119" s="111">
        <f t="shared" si="100"/>
        <v>12.929936305732484</v>
      </c>
      <c r="CD119" s="111">
        <f t="shared" si="101"/>
        <v>12.929936305732484</v>
      </c>
      <c r="CE119" s="111">
        <f t="shared" si="102"/>
        <v>11.388888888888888</v>
      </c>
      <c r="CF119" s="111">
        <f t="shared" si="103"/>
        <v>10.890410958904111</v>
      </c>
      <c r="CG119" s="111">
        <f t="shared" si="104"/>
        <v>10.890410958904111</v>
      </c>
      <c r="CH119" s="111">
        <f t="shared" si="105"/>
        <v>8.2727272727272716</v>
      </c>
      <c r="CI119" s="111">
        <f t="shared" si="106"/>
        <v>6.4432029795158288</v>
      </c>
      <c r="CJ119" s="111">
        <f t="shared" si="107"/>
        <v>6.4432029795158288</v>
      </c>
      <c r="CK119" s="111">
        <f t="shared" si="108"/>
        <v>4.1481481481481479</v>
      </c>
      <c r="CL119" s="111">
        <f t="shared" si="109"/>
        <v>10.945945945945946</v>
      </c>
      <c r="CM119" s="111">
        <f t="shared" si="110"/>
        <v>42.391304347826086</v>
      </c>
      <c r="CN119" s="111">
        <f t="shared" si="111"/>
        <v>15.688888888888888</v>
      </c>
      <c r="CO119" s="18" t="e">
        <f>VLOOKUP(A119,Bouvier!A:B,4,FALSE)</f>
        <v>#N/A</v>
      </c>
      <c r="CP119" s="18" t="str">
        <f>VLOOKUP(A119,Martemyanov!A:BN,4,FALSE)</f>
        <v>Phys</v>
      </c>
    </row>
    <row r="120" spans="1:95" x14ac:dyDescent="0.2">
      <c r="A120" s="12" t="s">
        <v>209</v>
      </c>
      <c r="B120" s="13" t="s">
        <v>2537</v>
      </c>
      <c r="C120" s="9" t="str">
        <f>IF(VLOOKUP($A120,'I-Ligands'!$A:$G,5,FALSE)="","",VLOOKUP($A120,'I-Ligands'!$A:$G,5,FALSE))</f>
        <v>Guide to Pharmacology</v>
      </c>
      <c r="D120" s="9">
        <f>IF(VLOOKUP($A120,'I-Ligands'!$A:$G,6,FALSE)="","",VLOOKUP($A120,'I-Ligands'!$A:$G,6,FALSE))</f>
        <v>1888</v>
      </c>
      <c r="E120" s="9" t="str">
        <f>IF(VLOOKUP($A120,'I-Ligands'!$A:$G,7,FALSE)="","",VLOOKUP($A120,'I-Ligands'!$A:$G,7,FALSE))</f>
        <v>Surr</v>
      </c>
      <c r="F120" s="7">
        <f t="array" ref="F120">_xlfn.IFS(AH120=0,0,AH120&gt;0,(LOG(0.01*T120/10^-AH120)))</f>
        <v>48.046546176675655</v>
      </c>
      <c r="G120" s="8">
        <f t="array" ref="G120">_xlfn.IFS(AI120=0,0,AI120&gt;0,(LOG(0.01*U120/10^-AI120)))</f>
        <v>47.244078865071423</v>
      </c>
      <c r="H120" s="8">
        <f t="array" ref="H120">_xlfn.IFS(AJ120=0,0,AJ120&gt;0,(LOG(0.01*V120/10^-AJ120)))</f>
        <v>48.472251195508321</v>
      </c>
      <c r="I120" s="8">
        <f t="array" ref="I120">_xlfn.IFS(AK120=0,0,AK120&gt;0,(LOG(0.01*W120/10^-AK120)))</f>
        <v>48.472251195508321</v>
      </c>
      <c r="J120" s="8">
        <f t="array" ref="J120">_xlfn.IFS(AL120=0,0,AL120&gt;0,(LOG(0.01*X120/10^-AL120)))</f>
        <v>37.18417987059405</v>
      </c>
      <c r="K120" s="8">
        <f t="array" ref="K120">_xlfn.IFS(AM120=0,0,AM120&gt;0,(LOG(0.01*Y120/10^-AM120)))</f>
        <v>24.001659142846805</v>
      </c>
      <c r="L120" s="8">
        <f t="array" ref="L120">_xlfn.IFS(AN120=0,0,AN120&gt;0,(LOG(0.01*Z120/10^-AN120)))</f>
        <v>24.001659142846805</v>
      </c>
      <c r="M120" s="8">
        <f t="array" ref="M120">_xlfn.IFS(AO120=0,0,AO120&gt;0,(LOG(0.01*AA120/10^-AO120)))</f>
        <v>11.022878745280339</v>
      </c>
      <c r="N120" s="8">
        <f t="array" ref="N120">_xlfn.IFS(AP120=0,0,AP120&gt;0,(LOG(0.01*AB120/10^-AP120)))</f>
        <v>43.450960295740011</v>
      </c>
      <c r="O120" s="8">
        <f t="array" ref="O120">_xlfn.IFS(AQ120=0,0,AQ120&gt;0,(LOG(0.01*AC120/10^-AQ120)))</f>
        <v>43.450960295740011</v>
      </c>
      <c r="P120" s="8">
        <f t="array" ref="P120">_xlfn.IFS(AR120=0,0,AR120&gt;0,(LOG(0.01*AD120/10^-AR120)))</f>
        <v>42.075922084854739</v>
      </c>
      <c r="Q120" s="8">
        <f t="array" ref="Q120">_xlfn.IFS(AS120=0,0,AS120&gt;0,(LOG(0.01*AE120/10^-AS120)))</f>
        <v>16.012475984880574</v>
      </c>
      <c r="R120" s="8">
        <f t="array" ref="R120">_xlfn.IFS(AT120=0,0,AT120&gt;0,(LOG(0.01*AF120/10^-AT120)))</f>
        <v>47.052861603722945</v>
      </c>
      <c r="S120" s="8">
        <f t="array" ref="S120">_xlfn.IFS(AU120=0,0,AU120&gt;0,(LOG(0.01*AG120/10^-AU120)))</f>
        <v>50.600000000000009</v>
      </c>
      <c r="T120" s="16">
        <f t="shared" si="84"/>
        <v>88.419117647058826</v>
      </c>
      <c r="U120" s="17">
        <f t="shared" si="85"/>
        <v>87.918215613382898</v>
      </c>
      <c r="V120" s="17">
        <f t="shared" si="86"/>
        <v>93.810444874274651</v>
      </c>
      <c r="W120" s="17">
        <f t="shared" si="87"/>
        <v>93.810444874274651</v>
      </c>
      <c r="X120" s="17">
        <f t="shared" si="88"/>
        <v>76.59137577002052</v>
      </c>
      <c r="Y120" s="17">
        <f t="shared" si="89"/>
        <v>50.310559006211186</v>
      </c>
      <c r="Z120" s="17">
        <f t="shared" si="90"/>
        <v>50.310559006211186</v>
      </c>
      <c r="AA120" s="17">
        <f t="shared" si="91"/>
        <v>33.333333333333336</v>
      </c>
      <c r="AB120" s="17">
        <f t="shared" si="92"/>
        <v>89.322381930184804</v>
      </c>
      <c r="AC120" s="17">
        <f t="shared" si="93"/>
        <v>89.322381930184804</v>
      </c>
      <c r="AD120" s="17">
        <f t="shared" si="94"/>
        <v>94.606741573033702</v>
      </c>
      <c r="AE120" s="17">
        <f t="shared" si="95"/>
        <v>32.544378698224847</v>
      </c>
      <c r="AF120" s="17">
        <f t="shared" si="96"/>
        <v>89.714285714285708</v>
      </c>
      <c r="AG120" s="17">
        <f t="shared" si="97"/>
        <v>100</v>
      </c>
      <c r="AH120" s="16">
        <v>48.1</v>
      </c>
      <c r="AI120" s="17">
        <v>47.3</v>
      </c>
      <c r="AJ120" s="17">
        <v>48.5</v>
      </c>
      <c r="AK120" s="17">
        <v>48.5</v>
      </c>
      <c r="AL120" s="17">
        <v>37.299999999999997</v>
      </c>
      <c r="AM120" s="17">
        <v>24.3</v>
      </c>
      <c r="AN120" s="17">
        <v>24.3</v>
      </c>
      <c r="AO120" s="17">
        <v>11.5</v>
      </c>
      <c r="AP120" s="17">
        <v>43.5</v>
      </c>
      <c r="AQ120" s="17">
        <v>43.5</v>
      </c>
      <c r="AR120" s="17">
        <v>42.1</v>
      </c>
      <c r="AS120" s="17">
        <v>16.5</v>
      </c>
      <c r="AT120" s="17">
        <v>47.1</v>
      </c>
      <c r="AU120" s="17">
        <v>50.6</v>
      </c>
      <c r="AV120" s="14">
        <v>8</v>
      </c>
      <c r="AW120" s="15">
        <v>7.84</v>
      </c>
      <c r="AX120" s="15">
        <v>8.16</v>
      </c>
      <c r="AY120" s="15">
        <v>8.16</v>
      </c>
      <c r="AZ120" s="15">
        <v>7.48</v>
      </c>
      <c r="BA120" s="15">
        <v>7.11</v>
      </c>
      <c r="BB120" s="15">
        <v>7.11</v>
      </c>
      <c r="BC120" s="15">
        <v>6.96</v>
      </c>
      <c r="BD120" s="15">
        <v>9.1300000000000008</v>
      </c>
      <c r="BE120" s="15">
        <v>9.1300000000000008</v>
      </c>
      <c r="BF120" s="15">
        <v>9.08</v>
      </c>
      <c r="BG120" s="15">
        <v>6.85</v>
      </c>
      <c r="BH120" s="15">
        <v>8.01</v>
      </c>
      <c r="BI120" s="15">
        <v>8.6300000000000008</v>
      </c>
      <c r="BK120" s="233" t="str">
        <f>IF(VLOOKUP($A120,'I-Ligands'!$A:$G,3,FALSE)="","",VLOOKUP($A120,'I-Ligands'!$A:$G,3,FALSE))</f>
        <v>U-46619</v>
      </c>
      <c r="BL120" s="234" t="str">
        <f>IF(VLOOKUP($A120,'I-Ligands'!$A:$G,4,FALSE)="","",VLOOKUP($A120,'I-Ligands'!$A:$G,4,FALSE))</f>
        <v>U-46619</v>
      </c>
      <c r="BM120" s="110">
        <v>3.44</v>
      </c>
      <c r="BN120" s="111">
        <v>2.85</v>
      </c>
      <c r="BO120" s="111">
        <v>2.17</v>
      </c>
      <c r="BP120" s="111">
        <v>2.17</v>
      </c>
      <c r="BQ120" s="111">
        <v>1.78</v>
      </c>
      <c r="BR120" s="111">
        <v>1.71</v>
      </c>
      <c r="BS120" s="111">
        <v>1.71</v>
      </c>
      <c r="BT120" s="111">
        <v>2.13</v>
      </c>
      <c r="BU120" s="111">
        <v>5.96</v>
      </c>
      <c r="BV120" s="111">
        <v>5.96</v>
      </c>
      <c r="BW120" s="111">
        <v>7.14</v>
      </c>
      <c r="BX120" s="111">
        <v>2.58</v>
      </c>
      <c r="BY120" s="111">
        <v>1</v>
      </c>
      <c r="BZ120" s="111">
        <v>2.5499999999999998</v>
      </c>
      <c r="CA120" s="110">
        <f t="shared" si="98"/>
        <v>13.982558139534884</v>
      </c>
      <c r="CB120" s="111">
        <f t="shared" si="99"/>
        <v>16.596491228070175</v>
      </c>
      <c r="CC120" s="111">
        <f t="shared" si="100"/>
        <v>22.350230414746544</v>
      </c>
      <c r="CD120" s="111">
        <f t="shared" si="101"/>
        <v>22.350230414746544</v>
      </c>
      <c r="CE120" s="111">
        <f t="shared" si="102"/>
        <v>20.95505617977528</v>
      </c>
      <c r="CF120" s="111">
        <f t="shared" si="103"/>
        <v>14.210526315789474</v>
      </c>
      <c r="CG120" s="111">
        <f t="shared" si="104"/>
        <v>14.210526315789474</v>
      </c>
      <c r="CH120" s="111">
        <f t="shared" si="105"/>
        <v>5.39906103286385</v>
      </c>
      <c r="CI120" s="111">
        <f t="shared" si="106"/>
        <v>7.298657718120805</v>
      </c>
      <c r="CJ120" s="111">
        <f t="shared" si="107"/>
        <v>7.298657718120805</v>
      </c>
      <c r="CK120" s="111">
        <f t="shared" si="108"/>
        <v>5.8963585434173673</v>
      </c>
      <c r="CL120" s="111">
        <f t="shared" si="109"/>
        <v>6.3953488372093021</v>
      </c>
      <c r="CM120" s="111">
        <f t="shared" si="110"/>
        <v>47.1</v>
      </c>
      <c r="CN120" s="111">
        <f t="shared" si="111"/>
        <v>19.843137254901961</v>
      </c>
      <c r="CO120" s="18" t="e">
        <f>VLOOKUP(A120,Bouvier!A:B,4,FALSE)</f>
        <v>#N/A</v>
      </c>
      <c r="CP120" s="18" t="str">
        <f>VLOOKUP(A120,Martemyanov!A:BN,4,FALSE)</f>
        <v>Phys</v>
      </c>
    </row>
    <row r="121" spans="1:95" ht="18" x14ac:dyDescent="0.25">
      <c r="A121" s="12" t="s">
        <v>23</v>
      </c>
      <c r="B121" s="13" t="s">
        <v>2580</v>
      </c>
      <c r="C121" s="9" t="str">
        <f>IF(VLOOKUP($A121,'I-Ligands'!$A:$G,5,FALSE)="","",VLOOKUP($A121,'I-Ligands'!$A:$G,5,FALSE))</f>
        <v>Guide to Pharmacology</v>
      </c>
      <c r="D121" s="9">
        <f>IF(VLOOKUP($A121,'I-Ligands'!$A:$G,6,FALSE)="","",VLOOKUP($A121,'I-Ligands'!$A:$G,6,FALSE))</f>
        <v>5</v>
      </c>
      <c r="E121" s="9" t="str">
        <f>IF(VLOOKUP($A121,'I-Ligands'!$A:$G,7,FALSE)="","",VLOOKUP($A121,'I-Ligands'!$A:$G,7,FALSE))</f>
        <v>Phys</v>
      </c>
      <c r="F121" s="7">
        <f t="array" ref="F121">_xlfn.IFS(AH121=0,0,AH121&gt;0,(LOG(0.01*T121/10^-AH121)))</f>
        <v>23.950007373900135</v>
      </c>
      <c r="G121" s="8">
        <f t="array" ref="G121">_xlfn.IFS(AI121=0,0,AI121&gt;0,(LOG(0.01*U121/10^-AI121)))</f>
        <v>23.038433581743757</v>
      </c>
      <c r="H121" s="8">
        <f t="array" ref="H121">_xlfn.IFS(AJ121=0,0,AJ121&gt;0,(LOG(0.01*V121/10^-AJ121)))</f>
        <v>21.22096320805699</v>
      </c>
      <c r="I121" s="8">
        <f t="array" ref="I121">_xlfn.IFS(AK121=0,0,AK121&gt;0,(LOG(0.01*W121/10^-AK121)))</f>
        <v>21.22096320805699</v>
      </c>
      <c r="J121" s="8">
        <f t="array" ref="J121">_xlfn.IFS(AL121=0,0,AL121&gt;0,(LOG(0.01*X121/10^-AL121)))</f>
        <v>18.795772267488914</v>
      </c>
      <c r="K121" s="8">
        <f t="array" ref="K121">_xlfn.IFS(AM121=0,0,AM121&gt;0,(LOG(0.01*Y121/10^-AM121)))</f>
        <v>20.332023214705405</v>
      </c>
      <c r="L121" s="8">
        <f t="array" ref="L121">_xlfn.IFS(AN121=0,0,AN121&gt;0,(LOG(0.01*Z121/10^-AN121)))</f>
        <v>20.332023214705405</v>
      </c>
      <c r="M121" s="8">
        <f t="array" ref="M121">_xlfn.IFS(AO121=0,0,AO121&gt;0,(LOG(0.01*AA121/10^-AO121)))</f>
        <v>12.576124257233563</v>
      </c>
      <c r="N121" s="8">
        <f t="array" ref="N121">_xlfn.IFS(AP121=0,0,AP121&gt;0,(LOG(0.01*AB121/10^-AP121)))</f>
        <v>19.102505650147886</v>
      </c>
      <c r="O121" s="8">
        <f t="array" ref="O121">_xlfn.IFS(AQ121=0,0,AQ121&gt;0,(LOG(0.01*AC121/10^-AQ121)))</f>
        <v>19.102505650147886</v>
      </c>
      <c r="P121" s="8">
        <f t="array" ref="P121">_xlfn.IFS(AR121=0,0,AR121&gt;0,(LOG(0.01*AD121/10^-AR121)))</f>
        <v>16.889686092147866</v>
      </c>
      <c r="Q121" s="8">
        <f t="array" ref="Q121">_xlfn.IFS(AS121=0,0,AS121&gt;0,(LOG(0.01*AE121/10^-AS121)))</f>
        <v>16.115100128706722</v>
      </c>
      <c r="R121" s="8">
        <f t="array" ref="R121">_xlfn.IFS(AT121=0,0,AT121&gt;0,(LOG(0.01*AF121/10^-AT121)))</f>
        <v>18.967642426524268</v>
      </c>
      <c r="S121" s="8">
        <f t="array" ref="S121">_xlfn.IFS(AU121=0,0,AU121&gt;0,(LOG(0.01*AG121/10^-AU121)))</f>
        <v>16.321158764886064</v>
      </c>
      <c r="T121" s="16">
        <f t="shared" si="84"/>
        <v>44.669117647058826</v>
      </c>
      <c r="U121" s="17">
        <f t="shared" si="85"/>
        <v>43.494423791821561</v>
      </c>
      <c r="V121" s="17">
        <f t="shared" si="86"/>
        <v>41.779497098646033</v>
      </c>
      <c r="W121" s="17">
        <f t="shared" si="87"/>
        <v>41.779497098646033</v>
      </c>
      <c r="X121" s="17">
        <f t="shared" si="88"/>
        <v>39.425051334702253</v>
      </c>
      <c r="Y121" s="17">
        <f t="shared" si="89"/>
        <v>42.857142857142861</v>
      </c>
      <c r="Z121" s="17">
        <f t="shared" si="90"/>
        <v>42.857142857142861</v>
      </c>
      <c r="AA121" s="17">
        <f t="shared" si="91"/>
        <v>37.681159420289852</v>
      </c>
      <c r="AB121" s="17">
        <f t="shared" si="92"/>
        <v>40.041067761806978</v>
      </c>
      <c r="AC121" s="17">
        <f t="shared" si="93"/>
        <v>40.041067761806978</v>
      </c>
      <c r="AD121" s="17">
        <f t="shared" si="94"/>
        <v>38.876404494382022</v>
      </c>
      <c r="AE121" s="17">
        <f t="shared" si="95"/>
        <v>32.741617357001978</v>
      </c>
      <c r="AF121" s="17">
        <f t="shared" si="96"/>
        <v>36.952380952380949</v>
      </c>
      <c r="AG121" s="17">
        <f t="shared" si="97"/>
        <v>33.201581027667984</v>
      </c>
      <c r="AH121" s="16">
        <v>24.3</v>
      </c>
      <c r="AI121" s="17">
        <v>23.4</v>
      </c>
      <c r="AJ121" s="17">
        <v>21.6</v>
      </c>
      <c r="AK121" s="17">
        <v>21.6</v>
      </c>
      <c r="AL121" s="17">
        <v>19.2</v>
      </c>
      <c r="AM121" s="17">
        <v>20.7</v>
      </c>
      <c r="AN121" s="17">
        <v>20.7</v>
      </c>
      <c r="AO121" s="17">
        <v>13</v>
      </c>
      <c r="AP121" s="17">
        <v>19.5</v>
      </c>
      <c r="AQ121" s="17">
        <v>19.5</v>
      </c>
      <c r="AR121" s="17">
        <v>17.3</v>
      </c>
      <c r="AS121" s="17">
        <v>16.600000000000001</v>
      </c>
      <c r="AT121" s="17">
        <v>19.399999999999999</v>
      </c>
      <c r="AU121" s="17">
        <v>16.8</v>
      </c>
      <c r="AV121" s="14">
        <v>6.98</v>
      </c>
      <c r="AW121" s="15">
        <v>6.91</v>
      </c>
      <c r="AX121" s="15">
        <v>7.63</v>
      </c>
      <c r="AY121" s="15">
        <v>7.63</v>
      </c>
      <c r="AZ121" s="15">
        <v>7.69</v>
      </c>
      <c r="BA121" s="15">
        <v>7.32</v>
      </c>
      <c r="BB121" s="15">
        <v>7.32</v>
      </c>
      <c r="BC121" s="15">
        <v>7.7</v>
      </c>
      <c r="BD121" s="15">
        <v>7.21</v>
      </c>
      <c r="BE121" s="15">
        <v>7.21</v>
      </c>
      <c r="BF121" s="15">
        <v>7.48</v>
      </c>
      <c r="BG121" s="15">
        <v>6.62</v>
      </c>
      <c r="BH121" s="15">
        <v>6.69</v>
      </c>
      <c r="BI121" s="15">
        <v>6.7</v>
      </c>
      <c r="BK121" s="233" t="str">
        <f>IF(VLOOKUP($A121,'I-Ligands'!$A:$G,3,FALSE)="","",VLOOKUP($A121,'I-Ligands'!$A:$G,3,FALSE))</f>
        <v>Serotonin</v>
      </c>
      <c r="BL121" s="234" t="str">
        <f>IF(VLOOKUP($A121,'I-Ligands'!$A:$G,4,FALSE)="","",VLOOKUP($A121,'I-Ligands'!$A:$G,4,FALSE))</f>
        <v>5-Hydroxytryptamine Hydrochloride</v>
      </c>
      <c r="BM121" s="110">
        <v>2.5099999999999998</v>
      </c>
      <c r="BN121" s="111">
        <v>2</v>
      </c>
      <c r="BO121" s="111">
        <v>1.7</v>
      </c>
      <c r="BP121" s="111">
        <v>1.7</v>
      </c>
      <c r="BQ121" s="111">
        <v>2.54</v>
      </c>
      <c r="BR121" s="111">
        <v>1.85</v>
      </c>
      <c r="BS121" s="111">
        <v>1.85</v>
      </c>
      <c r="BT121" s="111">
        <v>1.99</v>
      </c>
      <c r="BU121" s="111">
        <v>1.6</v>
      </c>
      <c r="BV121" s="111">
        <v>1.6</v>
      </c>
      <c r="BW121" s="111">
        <v>1.06</v>
      </c>
      <c r="BX121" s="111">
        <v>2.93</v>
      </c>
      <c r="BY121" s="111">
        <v>1.19</v>
      </c>
      <c r="BZ121" s="111">
        <v>1.48</v>
      </c>
      <c r="CA121" s="110">
        <f t="shared" si="98"/>
        <v>9.6812749003984067</v>
      </c>
      <c r="CB121" s="111">
        <f t="shared" si="99"/>
        <v>11.7</v>
      </c>
      <c r="CC121" s="111">
        <f t="shared" si="100"/>
        <v>12.705882352941178</v>
      </c>
      <c r="CD121" s="111">
        <f t="shared" si="101"/>
        <v>12.705882352941178</v>
      </c>
      <c r="CE121" s="111">
        <f t="shared" si="102"/>
        <v>7.5590551181102361</v>
      </c>
      <c r="CF121" s="111">
        <f t="shared" si="103"/>
        <v>11.189189189189188</v>
      </c>
      <c r="CG121" s="111">
        <f t="shared" si="104"/>
        <v>11.189189189189188</v>
      </c>
      <c r="CH121" s="111">
        <f t="shared" si="105"/>
        <v>6.5326633165829149</v>
      </c>
      <c r="CI121" s="111">
        <f t="shared" si="106"/>
        <v>12.1875</v>
      </c>
      <c r="CJ121" s="111">
        <f t="shared" si="107"/>
        <v>12.1875</v>
      </c>
      <c r="CK121" s="111">
        <f t="shared" si="108"/>
        <v>16.320754716981131</v>
      </c>
      <c r="CL121" s="111">
        <f t="shared" si="109"/>
        <v>5.6655290102389078</v>
      </c>
      <c r="CM121" s="111">
        <f t="shared" si="110"/>
        <v>16.30252100840336</v>
      </c>
      <c r="CN121" s="111">
        <f t="shared" si="111"/>
        <v>11.351351351351353</v>
      </c>
      <c r="CO121" s="18" t="e">
        <f>VLOOKUP(A121,Bouvier!A:B,4,FALSE)</f>
        <v>#N/A</v>
      </c>
      <c r="CP121" s="18" t="str">
        <f>VLOOKUP(A121,Martemyanov!A:BN,4,FALSE)</f>
        <v>Phys</v>
      </c>
    </row>
    <row r="122" spans="1:95" ht="18" x14ac:dyDescent="0.25">
      <c r="A122" s="12" t="s">
        <v>121</v>
      </c>
      <c r="B122" s="13" t="s">
        <v>2616</v>
      </c>
      <c r="C122" s="9" t="str">
        <f>IF(VLOOKUP($A122,'I-Ligands'!$A:$G,5,FALSE)="","",VLOOKUP($A122,'I-Ligands'!$A:$G,5,FALSE))</f>
        <v>Guide to Pharmacology</v>
      </c>
      <c r="D122" s="9">
        <f>IF(VLOOKUP($A122,'I-Ligands'!$A:$G,6,FALSE)="","",VLOOKUP($A122,'I-Ligands'!$A:$G,6,FALSE))</f>
        <v>3592</v>
      </c>
      <c r="E122" s="9" t="str">
        <f>IF(VLOOKUP($A122,'I-Ligands'!$A:$G,7,FALSE)="","",VLOOKUP($A122,'I-Ligands'!$A:$G,7,FALSE))</f>
        <v>Phys</v>
      </c>
      <c r="F122" s="7">
        <f t="array" ref="F122">_xlfn.IFS(AH122=0,0,AH122&gt;0,(LOG(0.01*T122/10^-AH122)))</f>
        <v>8.9511728345680641</v>
      </c>
      <c r="G122" s="8">
        <f t="array" ref="G122">_xlfn.IFS(AI122=0,0,AI122&gt;0,(LOG(0.01*U122/10^-AI122)))</f>
        <v>5.7952925270344382</v>
      </c>
      <c r="H122" s="8">
        <f t="array" ref="H122">_xlfn.IFS(AJ122=0,0,AJ122&gt;0,(LOG(0.01*V122/10^-AJ122)))</f>
        <v>41.707685738681093</v>
      </c>
      <c r="I122" s="8">
        <f t="array" ref="I122">_xlfn.IFS(AK122=0,0,AK122&gt;0,(LOG(0.01*W122/10^-AK122)))</f>
        <v>41.707685738681093</v>
      </c>
      <c r="J122" s="8">
        <f t="array" ref="J122">_xlfn.IFS(AL122=0,0,AL122&gt;0,(LOG(0.01*X122/10^-AL122)))</f>
        <v>35.565139254897566</v>
      </c>
      <c r="K122" s="8">
        <f t="array" ref="K122">_xlfn.IFS(AM122=0,0,AM122&gt;0,(LOG(0.01*Y122/10^-AM122)))</f>
        <v>24.713992877920525</v>
      </c>
      <c r="L122" s="8">
        <f t="array" ref="L122">_xlfn.IFS(AN122=0,0,AN122&gt;0,(LOG(0.01*Z122/10^-AN122)))</f>
        <v>24.713992877920525</v>
      </c>
      <c r="M122" s="8">
        <f t="array" ref="M122">_xlfn.IFS(AO122=0,0,AO122&gt;0,(LOG(0.01*AA122/10^-AO122)))</f>
        <v>12.265984625882682</v>
      </c>
      <c r="N122" s="8">
        <f t="array" ref="N122">_xlfn.IFS(AP122=0,0,AP122&gt;0,(LOG(0.01*AB122/10^-AP122)))</f>
        <v>19.817822408231994</v>
      </c>
      <c r="O122" s="8">
        <f t="array" ref="O122">_xlfn.IFS(AQ122=0,0,AQ122&gt;0,(LOG(0.01*AC122/10^-AQ122)))</f>
        <v>19.817822408231994</v>
      </c>
      <c r="P122" s="8">
        <f t="array" ref="P122">_xlfn.IFS(AR122=0,0,AR122&gt;0,(LOG(0.01*AD122/10^-AR122)))</f>
        <v>19.039441718949295</v>
      </c>
      <c r="Q122" s="8">
        <f t="array" ref="Q122">_xlfn.IFS(AS122=0,0,AS122&gt;0,(LOG(0.01*AE122/10^-AS122)))</f>
        <v>9.399313414449308</v>
      </c>
      <c r="R122" s="8">
        <f t="array" ref="R122">_xlfn.IFS(AT122=0,0,AT122&gt;0,(LOG(0.01*AF122/10^-AT122)))</f>
        <v>12.290430406893295</v>
      </c>
      <c r="S122" s="8">
        <f t="array" ref="S122">_xlfn.IFS(AU122=0,0,AU122&gt;0,(LOG(0.01*AG122/10^-AU122)))</f>
        <v>9.9211553484249713</v>
      </c>
      <c r="T122" s="16">
        <f t="shared" si="84"/>
        <v>17.830882352941174</v>
      </c>
      <c r="U122" s="17">
        <f t="shared" si="85"/>
        <v>12.453531598513012</v>
      </c>
      <c r="V122" s="17">
        <f t="shared" si="86"/>
        <v>80.851063829787236</v>
      </c>
      <c r="W122" s="17">
        <f t="shared" si="87"/>
        <v>80.851063829787236</v>
      </c>
      <c r="X122" s="17">
        <f t="shared" si="88"/>
        <v>73.305954825462024</v>
      </c>
      <c r="Y122" s="17">
        <f t="shared" si="89"/>
        <v>51.759834368530022</v>
      </c>
      <c r="Z122" s="17">
        <f t="shared" si="90"/>
        <v>51.759834368530022</v>
      </c>
      <c r="AA122" s="17">
        <f t="shared" si="91"/>
        <v>36.811594202898547</v>
      </c>
      <c r="AB122" s="17">
        <f t="shared" si="92"/>
        <v>41.478439425051334</v>
      </c>
      <c r="AC122" s="17">
        <f t="shared" si="93"/>
        <v>41.478439425051334</v>
      </c>
      <c r="AD122" s="17">
        <f t="shared" si="94"/>
        <v>43.595505617977523</v>
      </c>
      <c r="AE122" s="17">
        <f t="shared" si="95"/>
        <v>19.92110453648915</v>
      </c>
      <c r="AF122" s="17">
        <f t="shared" si="96"/>
        <v>24.571428571428573</v>
      </c>
      <c r="AG122" s="17">
        <f t="shared" si="97"/>
        <v>20.948616600790512</v>
      </c>
      <c r="AH122" s="16">
        <v>9.6999999999999993</v>
      </c>
      <c r="AI122" s="17">
        <v>6.7</v>
      </c>
      <c r="AJ122" s="17">
        <v>41.8</v>
      </c>
      <c r="AK122" s="17">
        <v>41.8</v>
      </c>
      <c r="AL122" s="17">
        <v>35.700000000000003</v>
      </c>
      <c r="AM122" s="17">
        <v>25</v>
      </c>
      <c r="AN122" s="17">
        <v>25</v>
      </c>
      <c r="AO122" s="17">
        <v>12.7</v>
      </c>
      <c r="AP122" s="17">
        <v>20.2</v>
      </c>
      <c r="AQ122" s="17">
        <v>20.2</v>
      </c>
      <c r="AR122" s="17">
        <v>19.399999999999999</v>
      </c>
      <c r="AS122" s="17">
        <v>10.1</v>
      </c>
      <c r="AT122" s="17">
        <v>12.9</v>
      </c>
      <c r="AU122" s="17">
        <v>10.6</v>
      </c>
      <c r="AV122" s="14">
        <v>6.92</v>
      </c>
      <c r="AW122" s="15">
        <v>7.04</v>
      </c>
      <c r="AX122" s="15">
        <v>8.0399999999999991</v>
      </c>
      <c r="AY122" s="15">
        <v>8.0399999999999991</v>
      </c>
      <c r="AZ122" s="15">
        <v>8.4700000000000006</v>
      </c>
      <c r="BA122" s="15">
        <v>7.8</v>
      </c>
      <c r="BB122" s="15">
        <v>7.8</v>
      </c>
      <c r="BC122" s="15">
        <v>7.42</v>
      </c>
      <c r="BD122" s="15">
        <v>7.27</v>
      </c>
      <c r="BE122" s="15">
        <v>7.27</v>
      </c>
      <c r="BF122" s="15">
        <v>7.26</v>
      </c>
      <c r="BG122" s="15">
        <v>6.9</v>
      </c>
      <c r="BH122" s="15">
        <v>7.27</v>
      </c>
      <c r="BI122" s="15">
        <v>7.11</v>
      </c>
      <c r="BK122" s="233" t="str">
        <f>IF(VLOOKUP($A122,'I-Ligands'!$A:$G,3,FALSE)="","",VLOOKUP($A122,'I-Ligands'!$A:$G,3,FALSE))</f>
        <v>Galanin</v>
      </c>
      <c r="BL122" s="234" t="str">
        <f>IF(VLOOKUP($A122,'I-Ligands'!$A:$G,4,FALSE)="","",VLOOKUP($A122,'I-Ligands'!$A:$G,4,FALSE))</f>
        <v>GWTLNSAGYLLGPHAVGNHRSFSDKNGLTS</v>
      </c>
      <c r="BM122" s="110">
        <v>0.93</v>
      </c>
      <c r="BN122" s="111">
        <v>0.64</v>
      </c>
      <c r="BO122" s="111">
        <v>0.74</v>
      </c>
      <c r="BP122" s="111">
        <v>0.74</v>
      </c>
      <c r="BQ122" s="111">
        <v>0.87</v>
      </c>
      <c r="BR122" s="111">
        <v>1.99</v>
      </c>
      <c r="BS122" s="111">
        <v>1.99</v>
      </c>
      <c r="BT122" s="111">
        <v>1.51</v>
      </c>
      <c r="BU122" s="111">
        <v>1.5</v>
      </c>
      <c r="BV122" s="111">
        <v>1.5</v>
      </c>
      <c r="BW122" s="111">
        <v>2.91</v>
      </c>
      <c r="BX122" s="111">
        <v>2.2400000000000002</v>
      </c>
      <c r="BY122" s="111">
        <v>0.5</v>
      </c>
      <c r="BZ122" s="111">
        <v>2.02</v>
      </c>
      <c r="CA122" s="110">
        <f t="shared" si="98"/>
        <v>10.430107526881718</v>
      </c>
      <c r="CB122" s="111">
        <f t="shared" si="99"/>
        <v>10.46875</v>
      </c>
      <c r="CC122" s="111">
        <f t="shared" si="100"/>
        <v>56.486486486486484</v>
      </c>
      <c r="CD122" s="111">
        <f t="shared" si="101"/>
        <v>56.486486486486484</v>
      </c>
      <c r="CE122" s="111">
        <f t="shared" si="102"/>
        <v>41.03448275862069</v>
      </c>
      <c r="CF122" s="111">
        <f t="shared" si="103"/>
        <v>12.562814070351759</v>
      </c>
      <c r="CG122" s="111">
        <f t="shared" si="104"/>
        <v>12.562814070351759</v>
      </c>
      <c r="CH122" s="111">
        <f t="shared" si="105"/>
        <v>8.4105960264900652</v>
      </c>
      <c r="CI122" s="111">
        <f t="shared" si="106"/>
        <v>13.466666666666667</v>
      </c>
      <c r="CJ122" s="111">
        <f t="shared" si="107"/>
        <v>13.466666666666667</v>
      </c>
      <c r="CK122" s="111">
        <f t="shared" si="108"/>
        <v>6.6666666666666661</v>
      </c>
      <c r="CL122" s="111">
        <f t="shared" si="109"/>
        <v>4.5089285714285712</v>
      </c>
      <c r="CM122" s="111">
        <f t="shared" si="110"/>
        <v>25.8</v>
      </c>
      <c r="CN122" s="111">
        <f t="shared" si="111"/>
        <v>5.2475247524752477</v>
      </c>
      <c r="CO122" s="18" t="e">
        <f>VLOOKUP(A122,Bouvier!A:B,4,FALSE)</f>
        <v>#N/A</v>
      </c>
      <c r="CP122" s="18" t="str">
        <f>VLOOKUP(A122,Martemyanov!A:BN,4,FALSE)</f>
        <v>Phys</v>
      </c>
    </row>
    <row r="123" spans="1:95" x14ac:dyDescent="0.2">
      <c r="A123" s="12" t="s">
        <v>199</v>
      </c>
      <c r="B123" s="13" t="s">
        <v>2543</v>
      </c>
      <c r="C123" s="9" t="str">
        <f>IF(VLOOKUP($A123,'I-Ligands'!$A:$G,5,FALSE)="","",VLOOKUP($A123,'I-Ligands'!$A:$G,5,FALSE))</f>
        <v>Guide to Pharmacology</v>
      </c>
      <c r="D123" s="9">
        <f>IF(VLOOKUP($A123,'I-Ligands'!$A:$G,6,FALSE)="","",VLOOKUP($A123,'I-Ligands'!$A:$G,6,FALSE))</f>
        <v>1815</v>
      </c>
      <c r="E123" s="9" t="str">
        <f>IF(VLOOKUP($A123,'I-Ligands'!$A:$G,7,FALSE)="","",VLOOKUP($A123,'I-Ligands'!$A:$G,7,FALSE))</f>
        <v>Phys</v>
      </c>
      <c r="F123" s="7">
        <f t="array" ref="F123">_xlfn.IFS(AH123=0,0,AH123&gt;0,(LOG(0.01*T123/10^-AH123)))</f>
        <v>27.203733794132088</v>
      </c>
      <c r="G123" s="8">
        <f t="array" ref="G123">_xlfn.IFS(AI123=0,0,AI123&gt;0,(LOG(0.01*U123/10^-AI123)))</f>
        <v>21.815570698784249</v>
      </c>
      <c r="H123" s="8">
        <f t="array" ref="H123">_xlfn.IFS(AJ123=0,0,AJ123&gt;0,(LOG(0.01*V123/10^-AJ123)))</f>
        <v>7.0841365481964997</v>
      </c>
      <c r="I123" s="8">
        <f t="array" ref="I123">_xlfn.IFS(AK123=0,0,AK123&gt;0,(LOG(0.01*W123/10^-AK123)))</f>
        <v>7.0841365481964997</v>
      </c>
      <c r="J123" s="8">
        <f t="array" ref="J123">_xlfn.IFS(AL123=0,0,AL123&gt;0,(LOG(0.01*X123/10^-AL123)))</f>
        <v>5.4118115882389475</v>
      </c>
      <c r="K123" s="8">
        <f t="array" ref="K123">_xlfn.IFS(AM123=0,0,AM123&gt;0,(LOG(0.01*Y123/10^-AM123)))</f>
        <v>6.479375729368944</v>
      </c>
      <c r="L123" s="8">
        <f t="array" ref="L123">_xlfn.IFS(AN123=0,0,AN123&gt;0,(LOG(0.01*Z123/10^-AN123)))</f>
        <v>6.479375729368944</v>
      </c>
      <c r="M123" s="8">
        <f t="array" ref="M123">_xlfn.IFS(AO123=0,0,AO123&gt;0,(LOG(0.01*AA123/10^-AO123)))</f>
        <v>7.6812589973028009</v>
      </c>
      <c r="N123" s="8">
        <f t="array" ref="N123">_xlfn.IFS(AP123=0,0,AP123&gt;0,(LOG(0.01*AB123/10^-AP123)))</f>
        <v>17.977288861794904</v>
      </c>
      <c r="O123" s="8">
        <f t="array" ref="O123">_xlfn.IFS(AQ123=0,0,AQ123&gt;0,(LOG(0.01*AC123/10^-AQ123)))</f>
        <v>17.977288861794904</v>
      </c>
      <c r="P123" s="8">
        <f t="array" ref="P123">_xlfn.IFS(AR123=0,0,AR123&gt;0,(LOG(0.01*AD123/10^-AR123)))</f>
        <v>15.555759971674993</v>
      </c>
      <c r="Q123" s="8">
        <f t="array" ref="Q123">_xlfn.IFS(AS123=0,0,AS123&gt;0,(LOG(0.01*AE123/10^-AS123)))</f>
        <v>4.3192679102674534</v>
      </c>
      <c r="R123" s="8">
        <f t="array" ref="R123">_xlfn.IFS(AT123=0,0,AT123&gt;0,(LOG(0.01*AF123/10^-AT123)))</f>
        <v>3.4330532103693874</v>
      </c>
      <c r="S123" s="8">
        <f t="array" ref="S123">_xlfn.IFS(AU123=0,0,AU123&gt;0,(LOG(0.01*AG123/10^-AU123)))</f>
        <v>6.8823402083326837</v>
      </c>
      <c r="T123" s="16">
        <f t="shared" si="84"/>
        <v>50.551470588235297</v>
      </c>
      <c r="U123" s="17">
        <f t="shared" si="85"/>
        <v>41.263940520446099</v>
      </c>
      <c r="V123" s="17">
        <f t="shared" si="86"/>
        <v>15.280464216634428</v>
      </c>
      <c r="W123" s="17">
        <f t="shared" si="87"/>
        <v>15.280464216634428</v>
      </c>
      <c r="X123" s="17">
        <f t="shared" si="88"/>
        <v>12.936344969199178</v>
      </c>
      <c r="Y123" s="17">
        <f t="shared" si="89"/>
        <v>15.113871635610767</v>
      </c>
      <c r="Z123" s="17">
        <f t="shared" si="90"/>
        <v>15.113871635610767</v>
      </c>
      <c r="AA123" s="17">
        <f t="shared" si="91"/>
        <v>24.057971014492757</v>
      </c>
      <c r="AB123" s="17">
        <f t="shared" si="92"/>
        <v>37.782340862422991</v>
      </c>
      <c r="AC123" s="17">
        <f t="shared" si="93"/>
        <v>37.782340862422991</v>
      </c>
      <c r="AD123" s="17">
        <f t="shared" si="94"/>
        <v>35.955056179775283</v>
      </c>
      <c r="AE123" s="17">
        <f t="shared" si="95"/>
        <v>10.453648915187376</v>
      </c>
      <c r="AF123" s="17">
        <f t="shared" si="96"/>
        <v>8.5714285714285712</v>
      </c>
      <c r="AG123" s="17">
        <f t="shared" si="97"/>
        <v>15.217391304347826</v>
      </c>
      <c r="AH123" s="16">
        <v>27.5</v>
      </c>
      <c r="AI123" s="17">
        <v>22.2</v>
      </c>
      <c r="AJ123" s="17">
        <v>7.9</v>
      </c>
      <c r="AK123" s="17">
        <v>7.9</v>
      </c>
      <c r="AL123" s="17">
        <v>6.3</v>
      </c>
      <c r="AM123" s="17">
        <v>7.3</v>
      </c>
      <c r="AN123" s="17">
        <v>7.3</v>
      </c>
      <c r="AO123" s="17">
        <v>8.3000000000000007</v>
      </c>
      <c r="AP123" s="17">
        <v>18.399999999999999</v>
      </c>
      <c r="AQ123" s="17">
        <v>18.399999999999999</v>
      </c>
      <c r="AR123" s="17">
        <v>16</v>
      </c>
      <c r="AS123" s="17">
        <v>5.3</v>
      </c>
      <c r="AT123" s="17">
        <v>4.5</v>
      </c>
      <c r="AU123" s="17">
        <v>7.7</v>
      </c>
      <c r="AV123" s="14">
        <v>8.81</v>
      </c>
      <c r="AW123" s="15">
        <v>8.75</v>
      </c>
      <c r="AX123" s="15">
        <v>8.4499999999999993</v>
      </c>
      <c r="AY123" s="15">
        <v>8.4499999999999993</v>
      </c>
      <c r="AZ123" s="15">
        <v>8.57</v>
      </c>
      <c r="BA123" s="15">
        <v>8.5399999999999991</v>
      </c>
      <c r="BB123" s="15">
        <v>8.5399999999999991</v>
      </c>
      <c r="BC123" s="15">
        <v>8.73</v>
      </c>
      <c r="BD123" s="15">
        <v>8.81</v>
      </c>
      <c r="BE123" s="15">
        <v>8.81</v>
      </c>
      <c r="BF123" s="15">
        <v>8.7899999999999991</v>
      </c>
      <c r="BG123" s="15">
        <v>9.1300000000000008</v>
      </c>
      <c r="BH123" s="15">
        <v>8.8000000000000007</v>
      </c>
      <c r="BI123" s="15">
        <v>8.39</v>
      </c>
      <c r="BK123" s="233" t="str">
        <f>IF(VLOOKUP($A123,'I-Ligands'!$A:$G,3,FALSE)="","",VLOOKUP($A123,'I-Ligands'!$A:$G,3,FALSE))</f>
        <v>TIP39</v>
      </c>
      <c r="BL123" s="234" t="str">
        <f>IF(VLOOKUP($A123,'I-Ligands'!$A:$G,4,FALSE)="","",VLOOKUP($A123,'I-Ligands'!$A:$G,4,FALSE))</f>
        <v>SLALADDAAFRERARLLAALERRHWLNSYMHKLLVLDAP</v>
      </c>
      <c r="BM123" s="110">
        <v>4.2</v>
      </c>
      <c r="BN123" s="111">
        <v>3.92</v>
      </c>
      <c r="BO123" s="111">
        <v>4.8</v>
      </c>
      <c r="BP123" s="111">
        <v>4.8</v>
      </c>
      <c r="BQ123" s="111">
        <v>4.76</v>
      </c>
      <c r="BR123" s="111">
        <v>3.18</v>
      </c>
      <c r="BS123" s="111">
        <v>3.18</v>
      </c>
      <c r="BT123" s="111">
        <v>3.69</v>
      </c>
      <c r="BU123" s="111">
        <v>6.74</v>
      </c>
      <c r="BV123" s="111">
        <v>6.74</v>
      </c>
      <c r="BW123" s="111">
        <v>5.78</v>
      </c>
      <c r="BX123" s="111">
        <v>2.8</v>
      </c>
      <c r="BY123" s="111">
        <v>3.65</v>
      </c>
      <c r="BZ123" s="111">
        <v>3.94</v>
      </c>
      <c r="CA123" s="110">
        <f t="shared" si="98"/>
        <v>6.5476190476190474</v>
      </c>
      <c r="CB123" s="111">
        <f t="shared" si="99"/>
        <v>5.6632653061224492</v>
      </c>
      <c r="CC123" s="111">
        <f t="shared" si="100"/>
        <v>1.6458333333333335</v>
      </c>
      <c r="CD123" s="111">
        <f t="shared" si="101"/>
        <v>1.6458333333333335</v>
      </c>
      <c r="CE123" s="111">
        <f t="shared" si="102"/>
        <v>1.3235294117647058</v>
      </c>
      <c r="CF123" s="111">
        <f t="shared" si="103"/>
        <v>2.2955974842767293</v>
      </c>
      <c r="CG123" s="111">
        <f t="shared" si="104"/>
        <v>2.2955974842767293</v>
      </c>
      <c r="CH123" s="111">
        <f t="shared" si="105"/>
        <v>2.2493224932249323</v>
      </c>
      <c r="CI123" s="111">
        <f t="shared" si="106"/>
        <v>2.7299703264094952</v>
      </c>
      <c r="CJ123" s="111">
        <f t="shared" si="107"/>
        <v>2.7299703264094952</v>
      </c>
      <c r="CK123" s="111">
        <f t="shared" si="108"/>
        <v>2.7681660899653977</v>
      </c>
      <c r="CL123" s="111">
        <f t="shared" si="109"/>
        <v>1.892857142857143</v>
      </c>
      <c r="CM123" s="111">
        <f t="shared" si="110"/>
        <v>1.2328767123287672</v>
      </c>
      <c r="CN123" s="111">
        <f t="shared" si="111"/>
        <v>1.9543147208121827</v>
      </c>
      <c r="CO123" s="18" t="e">
        <f>VLOOKUP(A123,Bouvier!A:B,4,FALSE)</f>
        <v>#N/A</v>
      </c>
      <c r="CP123" s="18" t="str">
        <f>VLOOKUP(A123,Martemyanov!A:BN,4,FALSE)</f>
        <v>Phys</v>
      </c>
    </row>
    <row r="124" spans="1:95" ht="18" x14ac:dyDescent="0.25">
      <c r="A124" s="12" t="s">
        <v>231</v>
      </c>
      <c r="B124" s="13" t="s">
        <v>2658</v>
      </c>
      <c r="C124" s="9" t="str">
        <f>IF(VLOOKUP($A124,'I-Ligands'!$A:$G,5,FALSE)="","",VLOOKUP($A124,'I-Ligands'!$A:$G,5,FALSE))</f>
        <v>Guide to Pharmacology</v>
      </c>
      <c r="D124" s="9">
        <f>IF(VLOOKUP($A124,'I-Ligands'!$A:$G,6,FALSE)="","",VLOOKUP($A124,'I-Ligands'!$A:$G,6,FALSE))</f>
        <v>2257</v>
      </c>
      <c r="E124" s="9" t="str">
        <f>IF(VLOOKUP($A124,'I-Ligands'!$A:$G,7,FALSE)="","",VLOOKUP($A124,'I-Ligands'!$A:$G,7,FALSE))</f>
        <v>Phys</v>
      </c>
      <c r="F124" s="7">
        <f t="array" ref="F124">_xlfn.IFS(AH124=0,0,AH124&gt;0,(LOG(0.01*T124/10^-AH124)))</f>
        <v>47.441094709926695</v>
      </c>
      <c r="G124" s="8">
        <f t="array" ref="G124">_xlfn.IFS(AI124=0,0,AI124&gt;0,(LOG(0.01*U124/10^-AI124)))</f>
        <v>45.931975556015182</v>
      </c>
      <c r="H124" s="8">
        <f t="array" ref="H124">_xlfn.IFS(AJ124=0,0,AJ124&gt;0,(LOG(0.01*V124/10^-AJ124)))</f>
        <v>34.020535562962202</v>
      </c>
      <c r="I124" s="8">
        <f t="array" ref="I124">_xlfn.IFS(AK124=0,0,AK124&gt;0,(LOG(0.01*W124/10^-AK124)))</f>
        <v>34.020535562962202</v>
      </c>
      <c r="J124" s="8">
        <f t="array" ref="J124">_xlfn.IFS(AL124=0,0,AL124&gt;0,(LOG(0.01*X124/10^-AL124)))</f>
        <v>35.969978240691027</v>
      </c>
      <c r="K124" s="8">
        <f t="array" ref="K124">_xlfn.IFS(AM124=0,0,AM124&gt;0,(LOG(0.01*Y124/10^-AM124)))</f>
        <v>35.771147317826809</v>
      </c>
      <c r="L124" s="8">
        <f t="array" ref="L124">_xlfn.IFS(AN124=0,0,AN124&gt;0,(LOG(0.01*Z124/10^-AN124)))</f>
        <v>35.771147317826809</v>
      </c>
      <c r="M124" s="8">
        <f t="array" ref="M124">_xlfn.IFS(AO124=0,0,AO124&gt;0,(LOG(0.01*AA124/10^-AO124)))</f>
        <v>25.97882141226501</v>
      </c>
      <c r="N124" s="8">
        <f t="array" ref="N124">_xlfn.IFS(AP124=0,0,AP124&gt;0,(LOG(0.01*AB124/10^-AP124)))</f>
        <v>43.753945149289471</v>
      </c>
      <c r="O124" s="8">
        <f t="array" ref="O124">_xlfn.IFS(AQ124=0,0,AQ124&gt;0,(LOG(0.01*AC124/10^-AQ124)))</f>
        <v>43.753945149289471</v>
      </c>
      <c r="P124" s="8">
        <f t="array" ref="P124">_xlfn.IFS(AR124=0,0,AR124&gt;0,(LOG(0.01*AD124/10^-AR124)))</f>
        <v>42.075922084854739</v>
      </c>
      <c r="Q124" s="8">
        <f t="array" ref="Q124">_xlfn.IFS(AS124=0,0,AS124&gt;0,(LOG(0.01*AE124/10^-AS124)))</f>
        <v>0</v>
      </c>
      <c r="R124" s="8">
        <f t="array" ref="R124">_xlfn.IFS(AT124=0,0,AT124&gt;0,(LOG(0.01*AF124/10^-AT124)))</f>
        <v>0</v>
      </c>
      <c r="S124" s="8">
        <f t="array" ref="S124">_xlfn.IFS(AU124=0,0,AU124&gt;0,(LOG(0.01*AG124/10^-AU124)))</f>
        <v>25.507469189123434</v>
      </c>
      <c r="T124" s="16">
        <f t="shared" si="84"/>
        <v>87.316176470588232</v>
      </c>
      <c r="U124" s="17">
        <f t="shared" si="85"/>
        <v>85.501858736059489</v>
      </c>
      <c r="V124" s="17">
        <f t="shared" si="86"/>
        <v>66.150870406189554</v>
      </c>
      <c r="W124" s="17">
        <f t="shared" si="87"/>
        <v>66.150870406189554</v>
      </c>
      <c r="X124" s="17">
        <f t="shared" si="88"/>
        <v>74.127310061601634</v>
      </c>
      <c r="Y124" s="17">
        <f t="shared" si="89"/>
        <v>74.327122153209118</v>
      </c>
      <c r="Z124" s="17">
        <f t="shared" si="90"/>
        <v>74.327122153209118</v>
      </c>
      <c r="AA124" s="17">
        <f t="shared" si="91"/>
        <v>75.652173913043484</v>
      </c>
      <c r="AB124" s="17">
        <f t="shared" si="92"/>
        <v>89.938398357289529</v>
      </c>
      <c r="AC124" s="17">
        <f t="shared" si="93"/>
        <v>89.938398357289529</v>
      </c>
      <c r="AD124" s="17">
        <f t="shared" si="94"/>
        <v>94.606741573033702</v>
      </c>
      <c r="AE124" s="17">
        <f t="shared" si="95"/>
        <v>0</v>
      </c>
      <c r="AF124" s="17">
        <f t="shared" si="96"/>
        <v>0</v>
      </c>
      <c r="AG124" s="17">
        <f t="shared" si="97"/>
        <v>50.988142292490117</v>
      </c>
      <c r="AH124" s="16">
        <v>47.5</v>
      </c>
      <c r="AI124" s="17">
        <v>46</v>
      </c>
      <c r="AJ124" s="17">
        <v>34.200000000000003</v>
      </c>
      <c r="AK124" s="17">
        <v>34.200000000000003</v>
      </c>
      <c r="AL124" s="17">
        <v>36.1</v>
      </c>
      <c r="AM124" s="17">
        <v>35.9</v>
      </c>
      <c r="AN124" s="17">
        <v>35.9</v>
      </c>
      <c r="AO124" s="17">
        <v>26.1</v>
      </c>
      <c r="AP124" s="17">
        <v>43.8</v>
      </c>
      <c r="AQ124" s="17">
        <v>43.8</v>
      </c>
      <c r="AR124" s="17">
        <v>42.1</v>
      </c>
      <c r="AU124" s="17">
        <v>25.8</v>
      </c>
      <c r="AV124" s="14">
        <v>8.3800000000000008</v>
      </c>
      <c r="AW124" s="15">
        <v>8.3699999999999992</v>
      </c>
      <c r="AX124" s="15">
        <v>7.14</v>
      </c>
      <c r="AY124" s="15">
        <v>7.14</v>
      </c>
      <c r="AZ124" s="15">
        <v>7.15</v>
      </c>
      <c r="BA124" s="15">
        <v>7.11</v>
      </c>
      <c r="BB124" s="15">
        <v>7.11</v>
      </c>
      <c r="BC124" s="15">
        <v>6.99</v>
      </c>
      <c r="BD124" s="15">
        <v>8.4600000000000009</v>
      </c>
      <c r="BE124" s="15">
        <v>8.4600000000000009</v>
      </c>
      <c r="BF124" s="15">
        <v>7.94</v>
      </c>
      <c r="BI124" s="15">
        <v>6.85</v>
      </c>
      <c r="BK124" s="233" t="str">
        <f>IF(VLOOKUP($A124,'I-Ligands'!$A:$G,3,FALSE)="","",VLOOKUP($A124,'I-Ligands'!$A:$G,3,FALSE))</f>
        <v>PACAP27</v>
      </c>
      <c r="BL124" s="234" t="str">
        <f>IF(VLOOKUP($A124,'I-Ligands'!$A:$G,4,FALSE)="","",VLOOKUP($A124,'I-Ligands'!$A:$G,4,FALSE))</f>
        <v>HSDGIFTDSYSRYRKQMAVKKYLAAVL-NH2</v>
      </c>
      <c r="BM124" s="110">
        <v>2.36</v>
      </c>
      <c r="BN124" s="111">
        <v>3.41</v>
      </c>
      <c r="BO124" s="111">
        <v>1.46</v>
      </c>
      <c r="BP124" s="111">
        <v>1.46</v>
      </c>
      <c r="BQ124" s="111">
        <v>1.83</v>
      </c>
      <c r="BR124" s="111">
        <v>1.0900000000000001</v>
      </c>
      <c r="BS124" s="111">
        <v>1.0900000000000001</v>
      </c>
      <c r="BT124" s="111">
        <v>2.23</v>
      </c>
      <c r="BU124" s="111">
        <v>2.0299999999999998</v>
      </c>
      <c r="BV124" s="111">
        <v>2.0299999999999998</v>
      </c>
      <c r="BW124" s="111">
        <v>3.6</v>
      </c>
      <c r="BX124" s="111">
        <v>2.56</v>
      </c>
      <c r="BY124" s="111">
        <v>2.0699999999999998</v>
      </c>
      <c r="BZ124" s="111">
        <v>0.71</v>
      </c>
      <c r="CA124" s="110">
        <f t="shared" si="98"/>
        <v>20.127118644067799</v>
      </c>
      <c r="CB124" s="111">
        <f t="shared" si="99"/>
        <v>13.48973607038123</v>
      </c>
      <c r="CC124" s="111">
        <f t="shared" si="100"/>
        <v>23.424657534246577</v>
      </c>
      <c r="CD124" s="111">
        <f t="shared" si="101"/>
        <v>23.424657534246577</v>
      </c>
      <c r="CE124" s="111">
        <f t="shared" si="102"/>
        <v>19.726775956284154</v>
      </c>
      <c r="CF124" s="111">
        <f t="shared" si="103"/>
        <v>32.935779816513758</v>
      </c>
      <c r="CG124" s="111">
        <f t="shared" si="104"/>
        <v>32.935779816513758</v>
      </c>
      <c r="CH124" s="111">
        <f t="shared" si="105"/>
        <v>11.704035874439462</v>
      </c>
      <c r="CI124" s="111">
        <f t="shared" si="106"/>
        <v>21.576354679802957</v>
      </c>
      <c r="CJ124" s="111">
        <f t="shared" si="107"/>
        <v>21.576354679802957</v>
      </c>
      <c r="CK124" s="111">
        <f t="shared" si="108"/>
        <v>11.694444444444445</v>
      </c>
      <c r="CL124" s="111">
        <f t="shared" si="109"/>
        <v>0</v>
      </c>
      <c r="CM124" s="111">
        <f t="shared" si="110"/>
        <v>0</v>
      </c>
      <c r="CN124" s="111">
        <f t="shared" si="111"/>
        <v>36.338028169014088</v>
      </c>
      <c r="CO124" s="18" t="e">
        <f>VLOOKUP(A124,Bouvier!A:B,4,FALSE)</f>
        <v>#N/A</v>
      </c>
      <c r="CP124" s="18" t="str">
        <f>VLOOKUP(A124,Martemyanov!A:BN,4,FALSE)</f>
        <v>Phys</v>
      </c>
    </row>
    <row r="125" spans="1:95" ht="18" x14ac:dyDescent="0.25">
      <c r="A125" s="12" t="s">
        <v>197</v>
      </c>
      <c r="B125" s="13" t="s">
        <v>2657</v>
      </c>
      <c r="C125" s="9" t="str">
        <f>IF(VLOOKUP($A125,'I-Ligands'!$A:$G,5,FALSE)="","",VLOOKUP($A125,'I-Ligands'!$A:$G,5,FALSE))</f>
        <v>Guide to Pharmacology</v>
      </c>
      <c r="D125" s="9">
        <f>IF(VLOOKUP($A125,'I-Ligands'!$A:$G,6,FALSE)="","",VLOOKUP($A125,'I-Ligands'!$A:$G,6,FALSE))</f>
        <v>1783</v>
      </c>
      <c r="E125" s="9" t="str">
        <f>IF(VLOOKUP($A125,'I-Ligands'!$A:$G,7,FALSE)="","",VLOOKUP($A125,'I-Ligands'!$A:$G,7,FALSE))</f>
        <v>Phys</v>
      </c>
      <c r="F125" s="7">
        <f t="array" ref="F125">_xlfn.IFS(AH125=0,0,AH125&gt;0,(LOG(0.01*T125/10^-AH125)))</f>
        <v>0</v>
      </c>
      <c r="G125" s="8">
        <f t="array" ref="G125">_xlfn.IFS(AI125=0,0,AI125&gt;0,(LOG(0.01*U125/10^-AI125)))</f>
        <v>0</v>
      </c>
      <c r="H125" s="8">
        <f t="array" ref="H125">_xlfn.IFS(AJ125=0,0,AJ125&gt;0,(LOG(0.01*V125/10^-AJ125)))</f>
        <v>5.2789011464043121</v>
      </c>
      <c r="I125" s="8">
        <f t="array" ref="I125">_xlfn.IFS(AK125=0,0,AK125&gt;0,(LOG(0.01*W125/10^-AK125)))</f>
        <v>5.2789011464043121</v>
      </c>
      <c r="J125" s="8">
        <f t="array" ref="J125">_xlfn.IFS(AL125=0,0,AL125&gt;0,(LOG(0.01*X125/10^-AL125)))</f>
        <v>2.017621017105272</v>
      </c>
      <c r="K125" s="8">
        <f t="array" ref="K125">_xlfn.IFS(AM125=0,0,AM125&gt;0,(LOG(0.01*Y125/10^-AM125)))</f>
        <v>6.0549019599857443</v>
      </c>
      <c r="L125" s="8">
        <f t="array" ref="L125">_xlfn.IFS(AN125=0,0,AN125&gt;0,(LOG(0.01*Z125/10^-AN125)))</f>
        <v>6.0549019599857443</v>
      </c>
      <c r="M125" s="8">
        <f t="array" ref="M125">_xlfn.IFS(AO125=0,0,AO125&gt;0,(LOG(0.01*AA125/10^-AO125)))</f>
        <v>3.7249387366083</v>
      </c>
      <c r="N125" s="8">
        <f t="array" ref="N125">_xlfn.IFS(AP125=0,0,AP125&gt;0,(LOG(0.01*AB125/10^-AP125)))</f>
        <v>2.914531030113328</v>
      </c>
      <c r="O125" s="8">
        <f t="array" ref="O125">_xlfn.IFS(AQ125=0,0,AQ125&gt;0,(LOG(0.01*AC125/10^-AQ125)))</f>
        <v>2.914531030113328</v>
      </c>
      <c r="P125" s="8">
        <f t="array" ref="P125">_xlfn.IFS(AR125=0,0,AR125&gt;0,(LOG(0.01*AD125/10^-AR125)))</f>
        <v>6.8324535812998608</v>
      </c>
      <c r="Q125" s="8">
        <f t="array" ref="Q125">_xlfn.IFS(AS125=0,0,AS125&gt;0,(LOG(0.01*AE125/10^-AS125)))</f>
        <v>0</v>
      </c>
      <c r="R125" s="8">
        <f t="array" ref="R125">_xlfn.IFS(AT125=0,0,AT125&gt;0,(LOG(0.01*AF125/10^-AT125)))</f>
        <v>0</v>
      </c>
      <c r="S125" s="8">
        <f t="array" ref="S125">_xlfn.IFS(AU125=0,0,AU125&gt;0,(LOG(0.01*AG125/10^-AU125)))</f>
        <v>0</v>
      </c>
      <c r="T125" s="16">
        <f t="shared" si="84"/>
        <v>0</v>
      </c>
      <c r="U125" s="17">
        <f t="shared" si="85"/>
        <v>0</v>
      </c>
      <c r="V125" s="17">
        <f t="shared" si="86"/>
        <v>11.992263056092842</v>
      </c>
      <c r="W125" s="17">
        <f t="shared" si="87"/>
        <v>11.992263056092842</v>
      </c>
      <c r="X125" s="17">
        <f t="shared" si="88"/>
        <v>6.5708418891170428</v>
      </c>
      <c r="Y125" s="17">
        <f t="shared" si="89"/>
        <v>14.285714285714286</v>
      </c>
      <c r="Z125" s="17">
        <f t="shared" si="90"/>
        <v>14.285714285714286</v>
      </c>
      <c r="AA125" s="17">
        <f t="shared" si="91"/>
        <v>13.333333333333332</v>
      </c>
      <c r="AB125" s="17">
        <f t="shared" si="92"/>
        <v>8.2135523613963031</v>
      </c>
      <c r="AC125" s="17">
        <f t="shared" si="93"/>
        <v>8.2135523613963031</v>
      </c>
      <c r="AD125" s="17">
        <f t="shared" si="94"/>
        <v>17.078651685393258</v>
      </c>
      <c r="AE125" s="17">
        <f t="shared" si="95"/>
        <v>0</v>
      </c>
      <c r="AF125" s="17">
        <f t="shared" si="96"/>
        <v>0</v>
      </c>
      <c r="AG125" s="17">
        <f t="shared" si="97"/>
        <v>0</v>
      </c>
      <c r="AJ125" s="17">
        <v>6.2</v>
      </c>
      <c r="AK125" s="17">
        <v>6.2</v>
      </c>
      <c r="AL125" s="17">
        <v>3.2</v>
      </c>
      <c r="AM125" s="17">
        <v>6.9</v>
      </c>
      <c r="AN125" s="17">
        <v>6.9</v>
      </c>
      <c r="AO125" s="17">
        <v>4.5999999999999996</v>
      </c>
      <c r="AP125" s="17">
        <v>4</v>
      </c>
      <c r="AQ125" s="17">
        <v>4</v>
      </c>
      <c r="AR125" s="17">
        <v>7.6</v>
      </c>
      <c r="AX125" s="15">
        <v>6.9</v>
      </c>
      <c r="AY125" s="15">
        <v>6.9</v>
      </c>
      <c r="AZ125" s="15">
        <v>7</v>
      </c>
      <c r="BA125" s="15">
        <v>6.79</v>
      </c>
      <c r="BB125" s="15">
        <v>6.79</v>
      </c>
      <c r="BC125" s="15">
        <v>6.91</v>
      </c>
      <c r="BD125" s="15">
        <v>5.28</v>
      </c>
      <c r="BE125" s="15">
        <v>5.28</v>
      </c>
      <c r="BF125" s="15">
        <v>6.02</v>
      </c>
      <c r="BK125" s="233" t="str">
        <f>IF(VLOOKUP($A125,'I-Ligands'!$A:$G,3,FALSE)="","",VLOOKUP($A125,'I-Ligands'!$A:$G,3,FALSE))</f>
        <v>UDP-Glucose</v>
      </c>
      <c r="BL125" s="234" t="str">
        <f>IF(VLOOKUP($A125,'I-Ligands'!$A:$G,4,FALSE)="","",VLOOKUP($A125,'I-Ligands'!$A:$G,4,FALSE))</f>
        <v>UDP-Glucose Disodium Salt</v>
      </c>
      <c r="BM125" s="110">
        <v>2.98</v>
      </c>
      <c r="BN125" s="111">
        <v>2.67</v>
      </c>
      <c r="BO125" s="111">
        <v>6.6</v>
      </c>
      <c r="BP125" s="111">
        <v>6.6</v>
      </c>
      <c r="BQ125" s="111">
        <v>4.9800000000000004</v>
      </c>
      <c r="BR125" s="111">
        <v>6.02</v>
      </c>
      <c r="BS125" s="111">
        <v>6.02</v>
      </c>
      <c r="BT125" s="111">
        <v>3.04</v>
      </c>
      <c r="BU125" s="111">
        <v>2.5</v>
      </c>
      <c r="BV125" s="111">
        <v>2.5</v>
      </c>
      <c r="BW125" s="111">
        <v>3.97</v>
      </c>
      <c r="BX125" s="111">
        <v>2.61</v>
      </c>
      <c r="BY125" s="111">
        <v>2.89</v>
      </c>
      <c r="BZ125" s="111">
        <v>3.91</v>
      </c>
      <c r="CA125" s="110">
        <f t="shared" si="98"/>
        <v>0</v>
      </c>
      <c r="CB125" s="111">
        <f t="shared" si="99"/>
        <v>0</v>
      </c>
      <c r="CC125" s="111">
        <f t="shared" si="100"/>
        <v>0.93939393939393945</v>
      </c>
      <c r="CD125" s="111">
        <f t="shared" si="101"/>
        <v>0.93939393939393945</v>
      </c>
      <c r="CE125" s="111">
        <f t="shared" si="102"/>
        <v>0.64257028112449799</v>
      </c>
      <c r="CF125" s="111">
        <f t="shared" si="103"/>
        <v>1.1461794019933556</v>
      </c>
      <c r="CG125" s="111">
        <f t="shared" si="104"/>
        <v>1.1461794019933556</v>
      </c>
      <c r="CH125" s="111">
        <f t="shared" si="105"/>
        <v>1.513157894736842</v>
      </c>
      <c r="CI125" s="111">
        <f t="shared" si="106"/>
        <v>1.6</v>
      </c>
      <c r="CJ125" s="111">
        <f t="shared" si="107"/>
        <v>1.6</v>
      </c>
      <c r="CK125" s="111">
        <f t="shared" si="108"/>
        <v>1.9143576826196471</v>
      </c>
      <c r="CL125" s="111">
        <f t="shared" si="109"/>
        <v>0</v>
      </c>
      <c r="CM125" s="111">
        <f t="shared" si="110"/>
        <v>0</v>
      </c>
      <c r="CN125" s="111">
        <f t="shared" si="111"/>
        <v>0</v>
      </c>
      <c r="CO125" s="18" t="e">
        <f>VLOOKUP(A125,Bouvier!A:B,4,FALSE)</f>
        <v>#N/A</v>
      </c>
      <c r="CP125" s="18" t="e">
        <f>VLOOKUP(A125,Martemyanov!A:BN,4,FALSE)</f>
        <v>#N/A</v>
      </c>
      <c r="CQ125" s="18" t="s">
        <v>5256</v>
      </c>
    </row>
    <row r="126" spans="1:95" ht="18" x14ac:dyDescent="0.25">
      <c r="A126" s="12" t="s">
        <v>195</v>
      </c>
      <c r="B126" s="13" t="s">
        <v>2655</v>
      </c>
      <c r="C126" s="9" t="str">
        <f>IF(VLOOKUP($A126,'I-Ligands'!$A:$G,5,FALSE)="","",VLOOKUP($A126,'I-Ligands'!$A:$G,5,FALSE))</f>
        <v>Guide to Pharmacology</v>
      </c>
      <c r="D126" s="9">
        <f>IF(VLOOKUP($A126,'I-Ligands'!$A:$G,6,FALSE)="","",VLOOKUP($A126,'I-Ligands'!$A:$G,6,FALSE))</f>
        <v>1712</v>
      </c>
      <c r="E126" s="9" t="str">
        <f>IF(VLOOKUP($A126,'I-Ligands'!$A:$G,7,FALSE)="","",VLOOKUP($A126,'I-Ligands'!$A:$G,7,FALSE))</f>
        <v>Phys</v>
      </c>
      <c r="F126" s="7">
        <f t="array" ref="F126">_xlfn.IFS(AH126=0,0,AH126&gt;0,(LOG(0.01*T126/10^-AH126)))</f>
        <v>0</v>
      </c>
      <c r="G126" s="8">
        <f t="array" ref="G126">_xlfn.IFS(AI126=0,0,AI126&gt;0,(LOG(0.01*U126/10^-AI126)))</f>
        <v>0</v>
      </c>
      <c r="H126" s="8">
        <f t="array" ref="H126">_xlfn.IFS(AJ126=0,0,AJ126&gt;0,(LOG(0.01*V126/10^-AJ126)))</f>
        <v>11.365690702953682</v>
      </c>
      <c r="I126" s="8">
        <f t="array" ref="I126">_xlfn.IFS(AK126=0,0,AK126&gt;0,(LOG(0.01*W126/10^-AK126)))</f>
        <v>11.365690702953682</v>
      </c>
      <c r="J126" s="8">
        <f t="array" ref="J126">_xlfn.IFS(AL126=0,0,AL126&gt;0,(LOG(0.01*X126/10^-AL126)))</f>
        <v>8.2667135482246898</v>
      </c>
      <c r="K126" s="8">
        <f t="array" ref="K126">_xlfn.IFS(AM126=0,0,AM126&gt;0,(LOG(0.01*Y126/10^-AM126)))</f>
        <v>19.923548907161702</v>
      </c>
      <c r="L126" s="8">
        <f t="array" ref="L126">_xlfn.IFS(AN126=0,0,AN126&gt;0,(LOG(0.01*Z126/10^-AN126)))</f>
        <v>19.923548907161702</v>
      </c>
      <c r="M126" s="8">
        <f t="array" ref="M126">_xlfn.IFS(AO126=0,0,AO126&gt;0,(LOG(0.01*AA126/10^-AO126)))</f>
        <v>18.126998727936265</v>
      </c>
      <c r="N126" s="8">
        <f t="array" ref="N126">_xlfn.IFS(AP126=0,0,AP126&gt;0,(LOG(0.01*AB126/10^-AP126)))</f>
        <v>13.046009947155584</v>
      </c>
      <c r="O126" s="8">
        <f t="array" ref="O126">_xlfn.IFS(AQ126=0,0,AQ126&gt;0,(LOG(0.01*AC126/10^-AQ126)))</f>
        <v>13.046009947155584</v>
      </c>
      <c r="P126" s="8">
        <f t="array" ref="P126">_xlfn.IFS(AR126=0,0,AR126&gt;0,(LOG(0.01*AD126/10^-AR126)))</f>
        <v>20.571786275130123</v>
      </c>
      <c r="Q126" s="8">
        <f t="array" ref="Q126">_xlfn.IFS(AS126=0,0,AS126&gt;0,(LOG(0.01*AE126/10^-AS126)))</f>
        <v>0</v>
      </c>
      <c r="R126" s="8">
        <f t="array" ref="R126">_xlfn.IFS(AT126=0,0,AT126&gt;0,(LOG(0.01*AF126/10^-AT126)))</f>
        <v>28.640738539350593</v>
      </c>
      <c r="S126" s="8">
        <f t="array" ref="S126">_xlfn.IFS(AU126=0,0,AU126&gt;0,(LOG(0.01*AG126/10^-AU126)))</f>
        <v>24.083239309498932</v>
      </c>
      <c r="T126" s="16">
        <f t="shared" si="84"/>
        <v>0</v>
      </c>
      <c r="U126" s="17">
        <f t="shared" si="85"/>
        <v>0</v>
      </c>
      <c r="V126" s="17">
        <f t="shared" si="86"/>
        <v>23.210831721470019</v>
      </c>
      <c r="W126" s="17">
        <f t="shared" si="87"/>
        <v>23.210831721470019</v>
      </c>
      <c r="X126" s="17">
        <f t="shared" si="88"/>
        <v>18.480492813141684</v>
      </c>
      <c r="Y126" s="17">
        <f t="shared" si="89"/>
        <v>42.028985507246382</v>
      </c>
      <c r="Z126" s="17">
        <f t="shared" si="90"/>
        <v>42.028985507246382</v>
      </c>
      <c r="AA126" s="17">
        <f t="shared" si="91"/>
        <v>53.333333333333329</v>
      </c>
      <c r="AB126" s="17">
        <f t="shared" si="92"/>
        <v>27.926078028747433</v>
      </c>
      <c r="AC126" s="17">
        <f t="shared" si="93"/>
        <v>27.926078028747433</v>
      </c>
      <c r="AD126" s="17">
        <f t="shared" si="94"/>
        <v>46.966292134831463</v>
      </c>
      <c r="AE126" s="17">
        <f t="shared" si="95"/>
        <v>0</v>
      </c>
      <c r="AF126" s="17">
        <f t="shared" si="96"/>
        <v>55.047619047619051</v>
      </c>
      <c r="AG126" s="17">
        <f t="shared" si="97"/>
        <v>48.221343873517782</v>
      </c>
      <c r="AJ126" s="17">
        <v>12</v>
      </c>
      <c r="AK126" s="17">
        <v>12</v>
      </c>
      <c r="AL126" s="17">
        <v>9</v>
      </c>
      <c r="AM126" s="17">
        <v>20.3</v>
      </c>
      <c r="AN126" s="17">
        <v>20.3</v>
      </c>
      <c r="AO126" s="17">
        <v>18.399999999999999</v>
      </c>
      <c r="AP126" s="17">
        <v>13.6</v>
      </c>
      <c r="AQ126" s="17">
        <v>13.6</v>
      </c>
      <c r="AR126" s="17">
        <v>20.9</v>
      </c>
      <c r="AT126" s="17">
        <v>28.9</v>
      </c>
      <c r="AU126" s="17">
        <v>24.4</v>
      </c>
      <c r="AX126" s="15">
        <v>6.95</v>
      </c>
      <c r="AY126" s="15">
        <v>6.95</v>
      </c>
      <c r="AZ126" s="15">
        <v>7.24</v>
      </c>
      <c r="BA126" s="15">
        <v>6.75</v>
      </c>
      <c r="BB126" s="15">
        <v>6.75</v>
      </c>
      <c r="BC126" s="15">
        <v>6.14</v>
      </c>
      <c r="BD126" s="15">
        <v>5.58</v>
      </c>
      <c r="BE126" s="15">
        <v>5.58</v>
      </c>
      <c r="BF126" s="15">
        <v>5.74</v>
      </c>
      <c r="BH126" s="15">
        <v>5.6</v>
      </c>
      <c r="BI126" s="15">
        <v>5.53</v>
      </c>
      <c r="BK126" s="233" t="str">
        <f>IF(VLOOKUP($A126,'I-Ligands'!$A:$G,3,FALSE)="","",VLOOKUP($A126,'I-Ligands'!$A:$G,3,FALSE))</f>
        <v>ADP</v>
      </c>
      <c r="BL126" s="234" t="str">
        <f>IF(VLOOKUP($A126,'I-Ligands'!$A:$G,4,FALSE)="","",VLOOKUP($A126,'I-Ligands'!$A:$G,4,FALSE))</f>
        <v>Adenosine 5'-Diphosphate Sodium Salt</v>
      </c>
      <c r="BM126" s="110">
        <v>5.54</v>
      </c>
      <c r="BN126" s="111">
        <v>4.18</v>
      </c>
      <c r="BO126" s="111">
        <v>11.69</v>
      </c>
      <c r="BP126" s="111">
        <v>11.69</v>
      </c>
      <c r="BQ126" s="111">
        <v>11.58</v>
      </c>
      <c r="BR126" s="111">
        <v>12.93</v>
      </c>
      <c r="BS126" s="111">
        <v>12.93</v>
      </c>
      <c r="BT126" s="111">
        <v>7.36</v>
      </c>
      <c r="BU126" s="111">
        <v>8.2200000000000006</v>
      </c>
      <c r="BV126" s="111">
        <v>8.2200000000000006</v>
      </c>
      <c r="BW126" s="111">
        <v>7.54</v>
      </c>
      <c r="BX126" s="111">
        <v>4.63</v>
      </c>
      <c r="BY126" s="111">
        <v>5.01</v>
      </c>
      <c r="BZ126" s="111">
        <v>5.12</v>
      </c>
      <c r="CA126" s="110">
        <f t="shared" si="98"/>
        <v>0</v>
      </c>
      <c r="CB126" s="111">
        <f t="shared" si="99"/>
        <v>0</v>
      </c>
      <c r="CC126" s="111">
        <f t="shared" si="100"/>
        <v>1.0265183917878529</v>
      </c>
      <c r="CD126" s="111">
        <f t="shared" si="101"/>
        <v>1.0265183917878529</v>
      </c>
      <c r="CE126" s="111">
        <f t="shared" si="102"/>
        <v>0.77720207253886009</v>
      </c>
      <c r="CF126" s="111">
        <f t="shared" si="103"/>
        <v>1.5699922660479506</v>
      </c>
      <c r="CG126" s="111">
        <f t="shared" si="104"/>
        <v>1.5699922660479506</v>
      </c>
      <c r="CH126" s="111">
        <f t="shared" si="105"/>
        <v>2.4999999999999996</v>
      </c>
      <c r="CI126" s="111">
        <f t="shared" si="106"/>
        <v>1.6545012165450119</v>
      </c>
      <c r="CJ126" s="111">
        <f t="shared" si="107"/>
        <v>1.6545012165450119</v>
      </c>
      <c r="CK126" s="111">
        <f t="shared" si="108"/>
        <v>2.7718832891246681</v>
      </c>
      <c r="CL126" s="111">
        <f t="shared" si="109"/>
        <v>0</v>
      </c>
      <c r="CM126" s="111">
        <f t="shared" si="110"/>
        <v>5.7684630738522955</v>
      </c>
      <c r="CN126" s="111">
        <f t="shared" si="111"/>
        <v>4.765625</v>
      </c>
      <c r="CO126" s="18" t="e">
        <f>VLOOKUP(A126,Bouvier!A:B,4,FALSE)</f>
        <v>#N/A</v>
      </c>
      <c r="CP126" s="18" t="e">
        <f>VLOOKUP(A126,Martemyanov!A:BN,4,FALSE)</f>
        <v>#N/A</v>
      </c>
      <c r="CQ126" s="18" t="s">
        <v>5256</v>
      </c>
    </row>
    <row r="127" spans="1:95" x14ac:dyDescent="0.2">
      <c r="A127" s="12" t="s">
        <v>82</v>
      </c>
      <c r="B127" s="13" t="s">
        <v>83</v>
      </c>
      <c r="C127" s="9" t="str">
        <f>IF(VLOOKUP($A127,'I-Ligands'!$A:$G,5,FALSE)="","",VLOOKUP($A127,'I-Ligands'!$A:$G,5,FALSE))</f>
        <v>Guide to Pharmacology</v>
      </c>
      <c r="D127" s="9">
        <f>IF(VLOOKUP($A127,'I-Ligands'!$A:$G,6,FALSE)="","",VLOOKUP($A127,'I-Ligands'!$A:$G,6,FALSE))</f>
        <v>5567</v>
      </c>
      <c r="E127" s="9" t="str">
        <f>IF(VLOOKUP($A127,'I-Ligands'!$A:$G,7,FALSE)="","",VLOOKUP($A127,'I-Ligands'!$A:$G,7,FALSE))</f>
        <v>Surr</v>
      </c>
      <c r="F127" s="7">
        <f t="array" ref="F127">_xlfn.IFS(AH127=0,0,AH127&gt;0,(LOG(0.01*T127/10^-AH127)))</f>
        <v>24.764074821782863</v>
      </c>
      <c r="G127" s="8">
        <f t="array" ref="G127">_xlfn.IFS(AI127=0,0,AI127&gt;0,(LOG(0.01*U127/10^-AI127)))</f>
        <v>35.319446077388704</v>
      </c>
      <c r="H127" s="8">
        <f t="array" ref="H127">_xlfn.IFS(AJ127=0,0,AJ127&gt;0,(LOG(0.01*V127/10^-AJ127)))</f>
        <v>0</v>
      </c>
      <c r="I127" s="8">
        <f t="array" ref="I127">_xlfn.IFS(AK127=0,0,AK127&gt;0,(LOG(0.01*W127/10^-AK127)))</f>
        <v>0</v>
      </c>
      <c r="J127" s="8">
        <f t="array" ref="J127">_xlfn.IFS(AL127=0,0,AL127&gt;0,(LOG(0.01*X127/10^-AL127)))</f>
        <v>0</v>
      </c>
      <c r="K127" s="8">
        <f t="array" ref="K127">_xlfn.IFS(AM127=0,0,AM127&gt;0,(LOG(0.01*Y127/10^-AM127)))</f>
        <v>0</v>
      </c>
      <c r="L127" s="8">
        <f t="array" ref="L127">_xlfn.IFS(AN127=0,0,AN127&gt;0,(LOG(0.01*Z127/10^-AN127)))</f>
        <v>0</v>
      </c>
      <c r="M127" s="8">
        <f t="array" ref="M127">_xlfn.IFS(AO127=0,0,AO127&gt;0,(LOG(0.01*AA127/10^-AO127)))</f>
        <v>0</v>
      </c>
      <c r="N127" s="8">
        <f t="array" ref="N127">_xlfn.IFS(AP127=0,0,AP127&gt;0,(LOG(0.01*AB127/10^-AP127)))</f>
        <v>17.260444305147171</v>
      </c>
      <c r="O127" s="8">
        <f t="array" ref="O127">_xlfn.IFS(AQ127=0,0,AQ127&gt;0,(LOG(0.01*AC127/10^-AQ127)))</f>
        <v>17.260444305147171</v>
      </c>
      <c r="P127" s="8">
        <f t="array" ref="P127">_xlfn.IFS(AR127=0,0,AR127&gt;0,(LOG(0.01*AD127/10^-AR127)))</f>
        <v>10.600858011689249</v>
      </c>
      <c r="Q127" s="8">
        <f t="array" ref="Q127">_xlfn.IFS(AS127=0,0,AS127&gt;0,(LOG(0.01*AE127/10^-AS127)))</f>
        <v>0</v>
      </c>
      <c r="R127" s="8">
        <f t="array" ref="R127">_xlfn.IFS(AT127=0,0,AT127&gt;0,(LOG(0.01*AF127/10^-AT127)))</f>
        <v>0</v>
      </c>
      <c r="S127" s="8">
        <f t="array" ref="S127">_xlfn.IFS(AU127=0,0,AU127&gt;0,(LOG(0.01*AG127/10^-AU127)))</f>
        <v>0</v>
      </c>
      <c r="T127" s="16">
        <f t="shared" si="84"/>
        <v>46.139705882352942</v>
      </c>
      <c r="U127" s="17">
        <f t="shared" si="85"/>
        <v>65.985130111524171</v>
      </c>
      <c r="V127" s="17">
        <f t="shared" si="86"/>
        <v>0</v>
      </c>
      <c r="W127" s="17">
        <f t="shared" si="87"/>
        <v>0</v>
      </c>
      <c r="X127" s="17">
        <f t="shared" si="88"/>
        <v>0</v>
      </c>
      <c r="Y127" s="17">
        <f t="shared" si="89"/>
        <v>0</v>
      </c>
      <c r="Z127" s="17">
        <f t="shared" si="90"/>
        <v>0</v>
      </c>
      <c r="AA127" s="17">
        <f t="shared" si="91"/>
        <v>0</v>
      </c>
      <c r="AB127" s="17">
        <f t="shared" si="92"/>
        <v>36.344969199178642</v>
      </c>
      <c r="AC127" s="17">
        <f t="shared" si="93"/>
        <v>36.344969199178642</v>
      </c>
      <c r="AD127" s="17">
        <f t="shared" si="94"/>
        <v>25.168539325842698</v>
      </c>
      <c r="AE127" s="17">
        <f t="shared" si="95"/>
        <v>0</v>
      </c>
      <c r="AF127" s="17">
        <f t="shared" si="96"/>
        <v>0</v>
      </c>
      <c r="AG127" s="17">
        <f t="shared" si="97"/>
        <v>0</v>
      </c>
      <c r="AH127" s="16">
        <v>25.1</v>
      </c>
      <c r="AI127" s="17">
        <v>35.5</v>
      </c>
      <c r="AP127" s="17">
        <v>17.7</v>
      </c>
      <c r="AQ127" s="17">
        <v>17.7</v>
      </c>
      <c r="AR127" s="17">
        <v>11.2</v>
      </c>
      <c r="AV127" s="14">
        <v>5.49</v>
      </c>
      <c r="AW127" s="15">
        <v>5.13</v>
      </c>
      <c r="BD127" s="15">
        <v>5.64</v>
      </c>
      <c r="BE127" s="15">
        <v>5.64</v>
      </c>
      <c r="BF127" s="15">
        <v>5.71</v>
      </c>
      <c r="BK127" s="233" t="str">
        <f>IF(VLOOKUP($A127,'I-Ligands'!$A:$G,3,FALSE)="","",VLOOKUP($A127,'I-Ligands'!$A:$G,3,FALSE))</f>
        <v>9-HODE</v>
      </c>
      <c r="BL127" s="234" t="str">
        <f>IF(VLOOKUP($A127,'I-Ligands'!$A:$G,4,FALSE)="","",VLOOKUP($A127,'I-Ligands'!$A:$G,4,FALSE))</f>
        <v>(±)9-HODE</v>
      </c>
      <c r="BM127" s="110">
        <v>5.2</v>
      </c>
      <c r="BN127" s="111">
        <v>4.72</v>
      </c>
      <c r="BO127" s="111">
        <v>7.96</v>
      </c>
      <c r="BP127" s="111">
        <v>7.96</v>
      </c>
      <c r="BQ127" s="111">
        <v>7.36</v>
      </c>
      <c r="BR127" s="111">
        <v>9.27</v>
      </c>
      <c r="BS127" s="111">
        <v>9.27</v>
      </c>
      <c r="BT127" s="111">
        <v>8.09</v>
      </c>
      <c r="BU127" s="111">
        <v>8.7799999999999994</v>
      </c>
      <c r="BV127" s="111">
        <v>8.7799999999999994</v>
      </c>
      <c r="BW127" s="111">
        <v>10.49</v>
      </c>
      <c r="BX127" s="111">
        <v>10.64</v>
      </c>
      <c r="BY127" s="111">
        <v>8.0500000000000007</v>
      </c>
      <c r="BZ127" s="111">
        <v>7.93</v>
      </c>
      <c r="CA127" s="110">
        <f t="shared" si="98"/>
        <v>4.8269230769230766</v>
      </c>
      <c r="CB127" s="111">
        <f t="shared" si="99"/>
        <v>7.5211864406779663</v>
      </c>
      <c r="CC127" s="111">
        <f t="shared" si="100"/>
        <v>0</v>
      </c>
      <c r="CD127" s="111">
        <f t="shared" si="101"/>
        <v>0</v>
      </c>
      <c r="CE127" s="111">
        <f t="shared" si="102"/>
        <v>0</v>
      </c>
      <c r="CF127" s="111">
        <f t="shared" si="103"/>
        <v>0</v>
      </c>
      <c r="CG127" s="111">
        <f t="shared" si="104"/>
        <v>0</v>
      </c>
      <c r="CH127" s="111">
        <f t="shared" si="105"/>
        <v>0</v>
      </c>
      <c r="CI127" s="111">
        <f t="shared" si="106"/>
        <v>2.0159453302961277</v>
      </c>
      <c r="CJ127" s="111">
        <f t="shared" si="107"/>
        <v>2.0159453302961277</v>
      </c>
      <c r="CK127" s="111">
        <f t="shared" si="108"/>
        <v>1.0676835081029552</v>
      </c>
      <c r="CL127" s="111">
        <f t="shared" si="109"/>
        <v>0</v>
      </c>
      <c r="CM127" s="111">
        <f t="shared" si="110"/>
        <v>0</v>
      </c>
      <c r="CN127" s="111">
        <f t="shared" si="111"/>
        <v>0</v>
      </c>
      <c r="CO127" s="18" t="e">
        <f>VLOOKUP(A127,Bouvier!A:B,4,FALSE)</f>
        <v>#N/A</v>
      </c>
      <c r="CP127" s="18" t="e">
        <f>VLOOKUP(A127,Martemyanov!A:BN,4,FALSE)</f>
        <v>#N/A</v>
      </c>
      <c r="CQ127" s="18" t="s">
        <v>5256</v>
      </c>
    </row>
    <row r="128" spans="1:95" ht="18" x14ac:dyDescent="0.25">
      <c r="A128" s="12" t="s">
        <v>153</v>
      </c>
      <c r="B128" s="13" t="s">
        <v>2631</v>
      </c>
      <c r="C128" s="9" t="str">
        <f>IF(VLOOKUP($A128,'I-Ligands'!$A:$G,5,FALSE)="","",VLOOKUP($A128,'I-Ligands'!$A:$G,5,FALSE))</f>
        <v>Guide to Pharmacology</v>
      </c>
      <c r="D128" s="9">
        <f>IF(VLOOKUP($A128,'I-Ligands'!$A:$G,6,FALSE)="","",VLOOKUP($A128,'I-Ligands'!$A:$G,6,FALSE))</f>
        <v>2906</v>
      </c>
      <c r="E128" s="9" t="str">
        <f>IF(VLOOKUP($A128,'I-Ligands'!$A:$G,7,FALSE)="","",VLOOKUP($A128,'I-Ligands'!$A:$G,7,FALSE))</f>
        <v>Phys</v>
      </c>
      <c r="F128" s="7">
        <f t="array" ref="F128">_xlfn.IFS(AH128=0,0,AH128&gt;0,(LOG(0.01*T128/10^-AH128)))</f>
        <v>23.644612342013428</v>
      </c>
      <c r="G128" s="8">
        <f t="array" ref="G128">_xlfn.IFS(AI128=0,0,AI128&gt;0,(LOG(0.01*U128/10^-AI128)))</f>
        <v>24.36191467759328</v>
      </c>
      <c r="H128" s="8">
        <f t="array" ref="H128">_xlfn.IFS(AJ128=0,0,AJ128&gt;0,(LOG(0.01*V128/10^-AJ128)))</f>
        <v>35.741603905484375</v>
      </c>
      <c r="I128" s="8">
        <f t="array" ref="I128">_xlfn.IFS(AK128=0,0,AK128&gt;0,(LOG(0.01*W128/10^-AK128)))</f>
        <v>35.741603905484375</v>
      </c>
      <c r="J128" s="8">
        <f t="array" ref="J128">_xlfn.IFS(AL128=0,0,AL128&gt;0,(LOG(0.01*X128/10^-AL128)))</f>
        <v>31.614898158769801</v>
      </c>
      <c r="K128" s="8">
        <f t="array" ref="K128">_xlfn.IFS(AM128=0,0,AM128&gt;0,(LOG(0.01*Y128/10^-AM128)))</f>
        <v>35.163827574636315</v>
      </c>
      <c r="L128" s="8">
        <f t="array" ref="L128">_xlfn.IFS(AN128=0,0,AN128&gt;0,(LOG(0.01*Z128/10^-AN128)))</f>
        <v>35.163827574636315</v>
      </c>
      <c r="M128" s="8">
        <f t="array" ref="M128">_xlfn.IFS(AO128=0,0,AO128&gt;0,(LOG(0.01*AA128/10^-AO128)))</f>
        <v>27.909338936268945</v>
      </c>
      <c r="N128" s="8">
        <f t="array" ref="N128">_xlfn.IFS(AP128=0,0,AP128&gt;0,(LOG(0.01*AB128/10^-AP128)))</f>
        <v>23.183538901057105</v>
      </c>
      <c r="O128" s="8">
        <f t="array" ref="O128">_xlfn.IFS(AQ128=0,0,AQ128&gt;0,(LOG(0.01*AC128/10^-AQ128)))</f>
        <v>23.183538901057105</v>
      </c>
      <c r="P128" s="8">
        <f t="array" ref="P128">_xlfn.IFS(AR128=0,0,AR128&gt;0,(LOG(0.01*AD128/10^-AR128)))</f>
        <v>27.900346308924156</v>
      </c>
      <c r="Q128" s="8">
        <f t="array" ref="Q128">_xlfn.IFS(AS128=0,0,AS128&gt;0,(LOG(0.01*AE128/10^-AS128)))</f>
        <v>24.692932049338701</v>
      </c>
      <c r="R128" s="8">
        <f t="array" ref="R128">_xlfn.IFS(AT128=0,0,AT128&gt;0,(LOG(0.01*AF128/10^-AT128)))</f>
        <v>29.85840719218789</v>
      </c>
      <c r="S128" s="8">
        <f t="array" ref="S128">_xlfn.IFS(AU128=0,0,AU128&gt;0,(LOG(0.01*AG128/10^-AU128)))</f>
        <v>22.046097501494362</v>
      </c>
      <c r="T128" s="16">
        <f t="shared" si="84"/>
        <v>44.117647058823529</v>
      </c>
      <c r="U128" s="17">
        <f t="shared" si="85"/>
        <v>45.910780669144984</v>
      </c>
      <c r="V128" s="17">
        <f t="shared" si="86"/>
        <v>69.439071566731144</v>
      </c>
      <c r="W128" s="17">
        <f t="shared" si="87"/>
        <v>69.439071566731144</v>
      </c>
      <c r="X128" s="17">
        <f t="shared" si="88"/>
        <v>65.297741273100613</v>
      </c>
      <c r="Y128" s="17">
        <f t="shared" si="89"/>
        <v>73.084886128364388</v>
      </c>
      <c r="Z128" s="17">
        <f t="shared" si="90"/>
        <v>73.084886128364388</v>
      </c>
      <c r="AA128" s="17">
        <f t="shared" si="91"/>
        <v>81.159420289855078</v>
      </c>
      <c r="AB128" s="17">
        <f t="shared" si="92"/>
        <v>48.254620123203281</v>
      </c>
      <c r="AC128" s="17">
        <f t="shared" si="93"/>
        <v>48.254620123203281</v>
      </c>
      <c r="AD128" s="17">
        <f t="shared" si="94"/>
        <v>63.146067415730336</v>
      </c>
      <c r="AE128" s="17">
        <f t="shared" si="95"/>
        <v>49.309664694280073</v>
      </c>
      <c r="AF128" s="17">
        <f t="shared" si="96"/>
        <v>57.333333333333336</v>
      </c>
      <c r="AG128" s="17">
        <f t="shared" si="97"/>
        <v>44.268774703557312</v>
      </c>
      <c r="AH128" s="16">
        <v>24</v>
      </c>
      <c r="AI128" s="17">
        <v>24.7</v>
      </c>
      <c r="AJ128" s="17">
        <v>35.9</v>
      </c>
      <c r="AK128" s="17">
        <v>35.9</v>
      </c>
      <c r="AL128" s="17">
        <v>31.8</v>
      </c>
      <c r="AM128" s="17">
        <v>35.299999999999997</v>
      </c>
      <c r="AN128" s="17">
        <v>35.299999999999997</v>
      </c>
      <c r="AO128" s="17">
        <v>28</v>
      </c>
      <c r="AP128" s="17">
        <v>23.5</v>
      </c>
      <c r="AQ128" s="17">
        <v>23.5</v>
      </c>
      <c r="AR128" s="17">
        <v>28.1</v>
      </c>
      <c r="AS128" s="17">
        <v>25</v>
      </c>
      <c r="AT128" s="17">
        <v>30.1</v>
      </c>
      <c r="AU128" s="17">
        <v>22.4</v>
      </c>
      <c r="AV128" s="14">
        <v>5.86</v>
      </c>
      <c r="AW128" s="15">
        <v>5.51</v>
      </c>
      <c r="AX128" s="15">
        <v>6.54</v>
      </c>
      <c r="AY128" s="15">
        <v>6.54</v>
      </c>
      <c r="AZ128" s="15">
        <v>6.79</v>
      </c>
      <c r="BA128" s="15">
        <v>6.65</v>
      </c>
      <c r="BB128" s="15">
        <v>6.65</v>
      </c>
      <c r="BC128" s="15">
        <v>6.28</v>
      </c>
      <c r="BD128" s="15">
        <v>5.9</v>
      </c>
      <c r="BE128" s="15">
        <v>5.9</v>
      </c>
      <c r="BF128" s="15">
        <v>6.25</v>
      </c>
      <c r="BG128" s="15">
        <v>5.87</v>
      </c>
      <c r="BH128" s="15">
        <v>6.94</v>
      </c>
      <c r="BI128" s="15">
        <v>7.07</v>
      </c>
      <c r="BK128" s="233" t="str">
        <f>IF(VLOOKUP($A128,'I-Ligands'!$A:$G,3,FALSE)="","",VLOOKUP($A128,'I-Ligands'!$A:$G,3,FALSE))</f>
        <v>Lysophosphatidic acid</v>
      </c>
      <c r="BL128" s="234" t="str">
        <f>IF(VLOOKUP($A128,'I-Ligands'!$A:$G,4,FALSE)="","",VLOOKUP($A128,'I-Ligands'!$A:$G,4,FALSE))</f>
        <v>1-oleoyl-2-hydroxy-sn-glycero-3-phosphate, sodium salt</v>
      </c>
      <c r="BM128" s="110">
        <v>4.6100000000000003</v>
      </c>
      <c r="BN128" s="111">
        <v>5.76</v>
      </c>
      <c r="BO128" s="111">
        <v>5.74</v>
      </c>
      <c r="BP128" s="111">
        <v>5.74</v>
      </c>
      <c r="BQ128" s="111">
        <v>5.67</v>
      </c>
      <c r="BR128" s="111">
        <v>5.93</v>
      </c>
      <c r="BS128" s="111">
        <v>5.93</v>
      </c>
      <c r="BT128" s="111">
        <v>4.3499999999999996</v>
      </c>
      <c r="BU128" s="111">
        <v>5.6</v>
      </c>
      <c r="BV128" s="111">
        <v>5.6</v>
      </c>
      <c r="BW128" s="111">
        <v>5.76</v>
      </c>
      <c r="BX128" s="111">
        <v>4.76</v>
      </c>
      <c r="BY128" s="111">
        <v>4.87</v>
      </c>
      <c r="BZ128" s="111">
        <v>4.47</v>
      </c>
      <c r="CA128" s="110">
        <f t="shared" si="98"/>
        <v>5.2060737527114966</v>
      </c>
      <c r="CB128" s="111">
        <f t="shared" si="99"/>
        <v>4.2881944444444446</v>
      </c>
      <c r="CC128" s="111">
        <f t="shared" si="100"/>
        <v>6.2543554006968636</v>
      </c>
      <c r="CD128" s="111">
        <f t="shared" si="101"/>
        <v>6.2543554006968636</v>
      </c>
      <c r="CE128" s="111">
        <f t="shared" si="102"/>
        <v>5.6084656084656084</v>
      </c>
      <c r="CF128" s="111">
        <f t="shared" si="103"/>
        <v>5.9527824620573355</v>
      </c>
      <c r="CG128" s="111">
        <f t="shared" si="104"/>
        <v>5.9527824620573355</v>
      </c>
      <c r="CH128" s="111">
        <f t="shared" si="105"/>
        <v>6.4367816091954024</v>
      </c>
      <c r="CI128" s="111">
        <f t="shared" si="106"/>
        <v>4.1964285714285721</v>
      </c>
      <c r="CJ128" s="111">
        <f t="shared" si="107"/>
        <v>4.1964285714285721</v>
      </c>
      <c r="CK128" s="111">
        <f t="shared" si="108"/>
        <v>4.8784722222222223</v>
      </c>
      <c r="CL128" s="111">
        <f t="shared" si="109"/>
        <v>5.2521008403361344</v>
      </c>
      <c r="CM128" s="111">
        <f t="shared" si="110"/>
        <v>6.1806981519507191</v>
      </c>
      <c r="CN128" s="111">
        <f t="shared" si="111"/>
        <v>5.0111856823266221</v>
      </c>
      <c r="CO128" s="18" t="e">
        <f>VLOOKUP(A128,Bouvier!A:B,4,FALSE)</f>
        <v>#N/A</v>
      </c>
      <c r="CP128" s="18" t="e">
        <f>VLOOKUP(A128,Martemyanov!A:BN,4,FALSE)</f>
        <v>#N/A</v>
      </c>
      <c r="CQ128" s="18" t="s">
        <v>5256</v>
      </c>
    </row>
    <row r="129" spans="1:95" ht="18" x14ac:dyDescent="0.25">
      <c r="A129" s="12" t="s">
        <v>196</v>
      </c>
      <c r="B129" s="13" t="s">
        <v>2656</v>
      </c>
      <c r="C129" s="9" t="str">
        <f>IF(VLOOKUP($A129,'I-Ligands'!$A:$G,5,FALSE)="","",VLOOKUP($A129,'I-Ligands'!$A:$G,5,FALSE))</f>
        <v>Guide to Pharmacology</v>
      </c>
      <c r="D129" s="9">
        <f>IF(VLOOKUP($A129,'I-Ligands'!$A:$G,6,FALSE)="","",VLOOKUP($A129,'I-Ligands'!$A:$G,6,FALSE))</f>
        <v>1712</v>
      </c>
      <c r="E129" s="9" t="str">
        <f>IF(VLOOKUP($A129,'I-Ligands'!$A:$G,7,FALSE)="","",VLOOKUP($A129,'I-Ligands'!$A:$G,7,FALSE))</f>
        <v>Phys</v>
      </c>
      <c r="F129" s="7">
        <f t="array" ref="F129">_xlfn.IFS(AH129=0,0,AH129&gt;0,(LOG(0.01*T129/10^-AH129)))</f>
        <v>0</v>
      </c>
      <c r="G129" s="8">
        <f t="array" ref="G129">_xlfn.IFS(AI129=0,0,AI129&gt;0,(LOG(0.01*U129/10^-AI129)))</f>
        <v>0</v>
      </c>
      <c r="H129" s="8">
        <f t="array" ref="H129">_xlfn.IFS(AJ129=0,0,AJ129&gt;0,(LOG(0.01*V129/10^-AJ129)))</f>
        <v>8.868780689945627</v>
      </c>
      <c r="I129" s="8">
        <f t="array" ref="I129">_xlfn.IFS(AK129=0,0,AK129&gt;0,(LOG(0.01*W129/10^-AK129)))</f>
        <v>8.868780689945627</v>
      </c>
      <c r="J129" s="8">
        <f t="array" ref="J129">_xlfn.IFS(AL129=0,0,AL129&gt;0,(LOG(0.01*X129/10^-AL129)))</f>
        <v>4.8758990323483031</v>
      </c>
      <c r="K129" s="8">
        <f t="array" ref="K129">_xlfn.IFS(AM129=0,0,AM129&gt;0,(LOG(0.01*Y129/10^-AM129)))</f>
        <v>8.060535541398659</v>
      </c>
      <c r="L129" s="8">
        <f t="array" ref="L129">_xlfn.IFS(AN129=0,0,AN129&gt;0,(LOG(0.01*Z129/10^-AN129)))</f>
        <v>8.060535541398659</v>
      </c>
      <c r="M129" s="8">
        <f t="array" ref="M129">_xlfn.IFS(AO129=0,0,AO129&gt;0,(LOG(0.01*AA129/10^-AO129)))</f>
        <v>1.360120913598764</v>
      </c>
      <c r="N129" s="8">
        <f t="array" ref="N129">_xlfn.IFS(AP129=0,0,AP129&gt;0,(LOG(0.01*AB129/10^-AP129)))</f>
        <v>16.953020287067964</v>
      </c>
      <c r="O129" s="8">
        <f t="array" ref="O129">_xlfn.IFS(AQ129=0,0,AQ129&gt;0,(LOG(0.01*AC129/10^-AQ129)))</f>
        <v>16.953020287067964</v>
      </c>
      <c r="P129" s="8">
        <f t="array" ref="P129">_xlfn.IFS(AR129=0,0,AR129&gt;0,(LOG(0.01*AD129/10^-AR129)))</f>
        <v>18.016457812028605</v>
      </c>
      <c r="Q129" s="8">
        <f t="array" ref="Q129">_xlfn.IFS(AS129=0,0,AS129&gt;0,(LOG(0.01*AE129/10^-AS129)))</f>
        <v>2.8970520319946265</v>
      </c>
      <c r="R129" s="8">
        <f t="array" ref="R129">_xlfn.IFS(AT129=0,0,AT129&gt;0,(LOG(0.01*AF129/10^-AT129)))</f>
        <v>2.9926245533137785</v>
      </c>
      <c r="S129" s="8">
        <f t="array" ref="S129">_xlfn.IFS(AU129=0,0,AU129&gt;0,(LOG(0.01*AG129/10^-AU129)))</f>
        <v>5.3951900326137823</v>
      </c>
      <c r="T129" s="16">
        <f t="shared" si="84"/>
        <v>0</v>
      </c>
      <c r="U129" s="17">
        <f t="shared" si="85"/>
        <v>0</v>
      </c>
      <c r="V129" s="17">
        <f t="shared" si="86"/>
        <v>18.568665377176014</v>
      </c>
      <c r="W129" s="17">
        <f t="shared" si="87"/>
        <v>18.568665377176014</v>
      </c>
      <c r="X129" s="17">
        <f t="shared" si="88"/>
        <v>11.909650924024639</v>
      </c>
      <c r="Y129" s="17">
        <f t="shared" si="89"/>
        <v>18.219461697722572</v>
      </c>
      <c r="Z129" s="17">
        <f t="shared" si="90"/>
        <v>18.219461697722572</v>
      </c>
      <c r="AA129" s="17">
        <f t="shared" si="91"/>
        <v>7.2463768115942031</v>
      </c>
      <c r="AB129" s="17">
        <f t="shared" si="92"/>
        <v>35.728952772073917</v>
      </c>
      <c r="AC129" s="17">
        <f t="shared" si="93"/>
        <v>35.728952772073917</v>
      </c>
      <c r="AD129" s="17">
        <f t="shared" si="94"/>
        <v>41.348314606741567</v>
      </c>
      <c r="AE129" s="17">
        <f t="shared" si="95"/>
        <v>7.8895463510848121</v>
      </c>
      <c r="AF129" s="17">
        <f t="shared" si="96"/>
        <v>7.8095238095238084</v>
      </c>
      <c r="AG129" s="17">
        <f t="shared" si="97"/>
        <v>12.450592885375494</v>
      </c>
      <c r="AJ129" s="17">
        <v>9.6</v>
      </c>
      <c r="AK129" s="17">
        <v>9.6</v>
      </c>
      <c r="AL129" s="17">
        <v>5.8</v>
      </c>
      <c r="AM129" s="17">
        <v>8.8000000000000007</v>
      </c>
      <c r="AN129" s="17">
        <v>8.8000000000000007</v>
      </c>
      <c r="AO129" s="17">
        <v>2.5</v>
      </c>
      <c r="AP129" s="17">
        <v>17.399999999999999</v>
      </c>
      <c r="AQ129" s="17">
        <v>17.399999999999999</v>
      </c>
      <c r="AR129" s="17">
        <v>18.399999999999999</v>
      </c>
      <c r="AS129" s="17">
        <v>4</v>
      </c>
      <c r="AT129" s="17">
        <v>4.0999999999999996</v>
      </c>
      <c r="AU129" s="17">
        <v>6.3</v>
      </c>
      <c r="AX129" s="15">
        <v>5.52</v>
      </c>
      <c r="AY129" s="15">
        <v>5.52</v>
      </c>
      <c r="AZ129" s="15">
        <v>5.62</v>
      </c>
      <c r="BA129" s="15">
        <v>6.04</v>
      </c>
      <c r="BB129" s="15">
        <v>6.04</v>
      </c>
      <c r="BC129" s="15">
        <v>5.72</v>
      </c>
      <c r="BD129" s="15">
        <v>6.49</v>
      </c>
      <c r="BE129" s="15">
        <v>6.49</v>
      </c>
      <c r="BF129" s="15">
        <v>6.51</v>
      </c>
      <c r="BG129" s="15">
        <v>6.46</v>
      </c>
      <c r="BH129" s="15">
        <v>6.17</v>
      </c>
      <c r="BI129" s="15">
        <v>6.26</v>
      </c>
      <c r="BK129" s="233" t="str">
        <f>IF(VLOOKUP($A129,'I-Ligands'!$A:$G,3,FALSE)="","",VLOOKUP($A129,'I-Ligands'!$A:$G,3,FALSE))</f>
        <v>ADP</v>
      </c>
      <c r="BL129" s="234" t="str">
        <f>IF(VLOOKUP($A129,'I-Ligands'!$A:$G,4,FALSE)="","",VLOOKUP($A129,'I-Ligands'!$A:$G,4,FALSE))</f>
        <v>Adenosine 5'-Diphosphate Sodium Salt</v>
      </c>
      <c r="BM129" s="110">
        <v>0.47</v>
      </c>
      <c r="BN129" s="111">
        <v>0.89</v>
      </c>
      <c r="BO129" s="111">
        <v>2.81</v>
      </c>
      <c r="BP129" s="111">
        <v>2.81</v>
      </c>
      <c r="BQ129" s="111">
        <v>3.4</v>
      </c>
      <c r="BR129" s="111">
        <v>2.38</v>
      </c>
      <c r="BS129" s="111">
        <v>2.38</v>
      </c>
      <c r="BT129" s="111">
        <v>3.15</v>
      </c>
      <c r="BU129" s="111">
        <v>2.34</v>
      </c>
      <c r="BV129" s="111">
        <v>2.34</v>
      </c>
      <c r="BW129" s="111">
        <v>4.8099999999999996</v>
      </c>
      <c r="BX129" s="111">
        <v>2.14</v>
      </c>
      <c r="BY129" s="111">
        <v>4.2</v>
      </c>
      <c r="BZ129" s="111">
        <v>4.0199999999999996</v>
      </c>
      <c r="CA129" s="110">
        <f t="shared" si="98"/>
        <v>0</v>
      </c>
      <c r="CB129" s="111">
        <f t="shared" si="99"/>
        <v>0</v>
      </c>
      <c r="CC129" s="111">
        <f t="shared" si="100"/>
        <v>3.4163701067615655</v>
      </c>
      <c r="CD129" s="111">
        <f t="shared" si="101"/>
        <v>3.4163701067615655</v>
      </c>
      <c r="CE129" s="111">
        <f t="shared" si="102"/>
        <v>1.7058823529411764</v>
      </c>
      <c r="CF129" s="111">
        <f t="shared" si="103"/>
        <v>3.6974789915966393</v>
      </c>
      <c r="CG129" s="111">
        <f t="shared" si="104"/>
        <v>3.6974789915966393</v>
      </c>
      <c r="CH129" s="111">
        <f t="shared" si="105"/>
        <v>0.79365079365079372</v>
      </c>
      <c r="CI129" s="111">
        <f t="shared" si="106"/>
        <v>7.4358974358974361</v>
      </c>
      <c r="CJ129" s="111">
        <f t="shared" si="107"/>
        <v>7.4358974358974361</v>
      </c>
      <c r="CK129" s="111">
        <f t="shared" si="108"/>
        <v>3.8253638253638256</v>
      </c>
      <c r="CL129" s="111">
        <f t="shared" si="109"/>
        <v>1.8691588785046729</v>
      </c>
      <c r="CM129" s="111">
        <f t="shared" si="110"/>
        <v>0.97619047619047605</v>
      </c>
      <c r="CN129" s="111">
        <f t="shared" si="111"/>
        <v>1.5671641791044777</v>
      </c>
      <c r="CO129" s="18" t="e">
        <f>VLOOKUP(A129,Bouvier!A:B,4,FALSE)</f>
        <v>#N/A</v>
      </c>
      <c r="CP129" s="18" t="e">
        <f>VLOOKUP(A129,Martemyanov!A:BN,4,FALSE)</f>
        <v>#N/A</v>
      </c>
      <c r="CQ129" s="18" t="s">
        <v>5256</v>
      </c>
    </row>
    <row r="130" spans="1:95" ht="18" x14ac:dyDescent="0.25">
      <c r="A130" s="12" t="s">
        <v>151</v>
      </c>
      <c r="B130" s="13" t="s">
        <v>2629</v>
      </c>
      <c r="C130" s="9" t="str">
        <f>IF(VLOOKUP($A130,'I-Ligands'!$A:$G,5,FALSE)="","",VLOOKUP($A130,'I-Ligands'!$A:$G,5,FALSE))</f>
        <v>Guide to Pharmacology</v>
      </c>
      <c r="D130" s="9">
        <f>IF(VLOOKUP($A130,'I-Ligands'!$A:$G,6,FALSE)="","",VLOOKUP($A130,'I-Ligands'!$A:$G,6,FALSE))</f>
        <v>2906</v>
      </c>
      <c r="E130" s="9" t="str">
        <f>IF(VLOOKUP($A130,'I-Ligands'!$A:$G,7,FALSE)="","",VLOOKUP($A130,'I-Ligands'!$A:$G,7,FALSE))</f>
        <v>Phys</v>
      </c>
      <c r="F130" s="7">
        <f t="array" ref="F130">_xlfn.IFS(AH130=0,0,AH130&gt;0,(LOG(0.01*T130/10^-AH130)))</f>
        <v>13.616689444684877</v>
      </c>
      <c r="G130" s="8">
        <f t="array" ref="G130">_xlfn.IFS(AI130=0,0,AI130&gt;0,(LOG(0.01*U130/10^-AI130)))</f>
        <v>13.105938291490018</v>
      </c>
      <c r="H130" s="8">
        <f t="array" ref="H130">_xlfn.IFS(AJ130=0,0,AJ130&gt;0,(LOG(0.01*V130/10^-AJ130)))</f>
        <v>11.779931142068294</v>
      </c>
      <c r="I130" s="8">
        <f t="array" ref="I130">_xlfn.IFS(AK130=0,0,AK130&gt;0,(LOG(0.01*W130/10^-AK130)))</f>
        <v>11.779931142068294</v>
      </c>
      <c r="J130" s="8">
        <f t="array" ref="J130">_xlfn.IFS(AL130=0,0,AL130&gt;0,(LOG(0.01*X130/10^-AL130)))</f>
        <v>8.685598892385066</v>
      </c>
      <c r="K130" s="8">
        <f t="array" ref="K130">_xlfn.IFS(AM130=0,0,AM130&gt;0,(LOG(0.01*Y130/10^-AM130)))</f>
        <v>14.492144128304169</v>
      </c>
      <c r="L130" s="8">
        <f t="array" ref="L130">_xlfn.IFS(AN130=0,0,AN130&gt;0,(LOG(0.01*Z130/10^-AN130)))</f>
        <v>14.492144128304169</v>
      </c>
      <c r="M130" s="8">
        <f t="array" ref="M130">_xlfn.IFS(AO130=0,0,AO130&gt;0,(LOG(0.01*AA130/10^-AO130)))</f>
        <v>15.666300887582651</v>
      </c>
      <c r="N130" s="8">
        <f t="array" ref="N130">_xlfn.IFS(AP130=0,0,AP130&gt;0,(LOG(0.01*AB130/10^-AP130)))</f>
        <v>17.567743543888671</v>
      </c>
      <c r="O130" s="8">
        <f t="array" ref="O130">_xlfn.IFS(AQ130=0,0,AQ130&gt;0,(LOG(0.01*AC130/10^-AQ130)))</f>
        <v>17.567743543888671</v>
      </c>
      <c r="P130" s="8">
        <f t="array" ref="P130">_xlfn.IFS(AR130=0,0,AR130&gt;0,(LOG(0.01*AD130/10^-AR130)))</f>
        <v>13.600859101674448</v>
      </c>
      <c r="Q130" s="8">
        <f t="array" ref="Q130">_xlfn.IFS(AS130=0,0,AS130&gt;0,(LOG(0.01*AE130/10^-AS130)))</f>
        <v>16.935541288949263</v>
      </c>
      <c r="R130" s="8">
        <f t="array" ref="R130">_xlfn.IFS(AT130=0,0,AT130&gt;0,(LOG(0.01*AF130/10^-AT130)))</f>
        <v>5.1651705316048107</v>
      </c>
      <c r="S130" s="8">
        <f t="array" ref="S130">_xlfn.IFS(AU130=0,0,AU130&gt;0,(LOG(0.01*AG130/10^-AU130)))</f>
        <v>11.478634853476652</v>
      </c>
      <c r="T130" s="16">
        <f t="shared" ref="T130:T151" si="112">IF(AH130="",0,100*AH130/MAX(AH:AH))</f>
        <v>26.102941176470591</v>
      </c>
      <c r="U130" s="17">
        <f t="shared" ref="U130:U151" si="113">IF(AI130="",0,100*AI130/MAX(AI:AI))</f>
        <v>25.464684014869889</v>
      </c>
      <c r="V130" s="17">
        <f t="shared" ref="V130:V151" si="114">IF(AJ130="",0,100*AJ130/MAX(AJ:AJ))</f>
        <v>23.984526112185684</v>
      </c>
      <c r="W130" s="17">
        <f t="shared" ref="W130:W151" si="115">IF(AK130="",0,100*AK130/MAX(AK:AK))</f>
        <v>23.984526112185684</v>
      </c>
      <c r="X130" s="17">
        <f t="shared" ref="X130:X151" si="116">IF(AL130="",0,100*AL130/MAX(AL:AL))</f>
        <v>19.301848049281315</v>
      </c>
      <c r="Y130" s="17">
        <f t="shared" ref="Y130:Y151" si="117">IF(AM130="",0,100*AM130/MAX(AM:AM))</f>
        <v>31.055900621118013</v>
      </c>
      <c r="Z130" s="17">
        <f t="shared" ref="Z130:Z151" si="118">IF(AN130="",0,100*AN130/MAX(AN:AN))</f>
        <v>31.055900621118013</v>
      </c>
      <c r="AA130" s="17">
        <f t="shared" ref="AA130:AA151" si="119">IF(AO130="",0,100*AO130/MAX(AO:AO))</f>
        <v>46.376811594202898</v>
      </c>
      <c r="AB130" s="17">
        <f t="shared" ref="AB130:AB151" si="120">IF(AP130="",0,100*AP130/MAX(AP:AP))</f>
        <v>36.960985626283367</v>
      </c>
      <c r="AC130" s="17">
        <f t="shared" ref="AC130:AC151" si="121">IF(AQ130="",0,100*AQ130/MAX(AQ:AQ))</f>
        <v>36.960985626283367</v>
      </c>
      <c r="AD130" s="17">
        <f t="shared" ref="AD130:AD151" si="122">IF(AR130="",0,100*AR130/MAX(AR:AR))</f>
        <v>31.685393258426966</v>
      </c>
      <c r="AE130" s="17">
        <f t="shared" ref="AE130:AE151" si="123">IF(AS130="",0,100*AS130/MAX(AS:AS))</f>
        <v>34.319526627218927</v>
      </c>
      <c r="AF130" s="17">
        <f t="shared" ref="AF130:AF151" si="124">IF(AT130="",0,100*AT130/MAX(AT:AT))</f>
        <v>11.619047619047619</v>
      </c>
      <c r="AG130" s="17">
        <f t="shared" ref="AG130:AG151" si="125">IF(AU130="",0,100*AU130/MAX(AU:AU))</f>
        <v>23.913043478260867</v>
      </c>
      <c r="AH130" s="16">
        <v>14.2</v>
      </c>
      <c r="AI130" s="17">
        <v>13.7</v>
      </c>
      <c r="AJ130" s="17">
        <v>12.4</v>
      </c>
      <c r="AK130" s="17">
        <v>12.4</v>
      </c>
      <c r="AL130" s="17">
        <v>9.4</v>
      </c>
      <c r="AM130" s="17">
        <v>15</v>
      </c>
      <c r="AN130" s="17">
        <v>15</v>
      </c>
      <c r="AO130" s="17">
        <v>16</v>
      </c>
      <c r="AP130" s="17">
        <v>18</v>
      </c>
      <c r="AQ130" s="17">
        <v>18</v>
      </c>
      <c r="AR130" s="17">
        <v>14.1</v>
      </c>
      <c r="AS130" s="17">
        <v>17.399999999999999</v>
      </c>
      <c r="AT130" s="17">
        <v>6.1</v>
      </c>
      <c r="AU130" s="17">
        <v>12.1</v>
      </c>
      <c r="AV130" s="14">
        <v>7.31</v>
      </c>
      <c r="AW130" s="15">
        <v>7.25</v>
      </c>
      <c r="AX130" s="15">
        <v>7.16</v>
      </c>
      <c r="AY130" s="15">
        <v>7.16</v>
      </c>
      <c r="AZ130" s="15">
        <v>7.19</v>
      </c>
      <c r="BA130" s="15">
        <v>7.12</v>
      </c>
      <c r="BB130" s="15">
        <v>7.12</v>
      </c>
      <c r="BC130" s="15">
        <v>6.93</v>
      </c>
      <c r="BD130" s="15">
        <v>6.53</v>
      </c>
      <c r="BE130" s="15">
        <v>6.53</v>
      </c>
      <c r="BF130" s="15">
        <v>6.85</v>
      </c>
      <c r="BG130" s="15">
        <v>6.82</v>
      </c>
      <c r="BH130" s="15">
        <v>7.04</v>
      </c>
      <c r="BI130" s="15">
        <v>7.21</v>
      </c>
      <c r="BK130" s="233" t="str">
        <f>IF(VLOOKUP($A130,'I-Ligands'!$A:$G,3,FALSE)="","",VLOOKUP($A130,'I-Ligands'!$A:$G,3,FALSE))</f>
        <v>Lysophosphatidic acid</v>
      </c>
      <c r="BL130" s="234" t="str">
        <f>IF(VLOOKUP($A130,'I-Ligands'!$A:$G,4,FALSE)="","",VLOOKUP($A130,'I-Ligands'!$A:$G,4,FALSE))</f>
        <v>1-oleoyl-2-hydroxy-sn-glycero-3-phosphate, sodium salt</v>
      </c>
      <c r="BM130" s="110">
        <v>4.2</v>
      </c>
      <c r="BN130" s="111">
        <v>3.65</v>
      </c>
      <c r="BO130" s="111">
        <v>4.05</v>
      </c>
      <c r="BP130" s="111">
        <v>4.05</v>
      </c>
      <c r="BQ130" s="111">
        <v>4.2300000000000004</v>
      </c>
      <c r="BR130" s="111">
        <v>4.71</v>
      </c>
      <c r="BS130" s="111">
        <v>4.71</v>
      </c>
      <c r="BT130" s="111">
        <v>4.5</v>
      </c>
      <c r="BU130" s="111">
        <v>4.76</v>
      </c>
      <c r="BV130" s="111">
        <v>4.76</v>
      </c>
      <c r="BW130" s="111">
        <v>5.65</v>
      </c>
      <c r="BX130" s="111">
        <v>8.56</v>
      </c>
      <c r="BY130" s="111">
        <v>5.01</v>
      </c>
      <c r="BZ130" s="111">
        <v>6.17</v>
      </c>
      <c r="CA130" s="110">
        <f t="shared" ref="CA130:CA151" si="126">IF(AH130="",0,IFERROR(AH130/BM130,""))</f>
        <v>3.3809523809523805</v>
      </c>
      <c r="CB130" s="111">
        <f t="shared" ref="CB130:CB151" si="127">IF(AI130="",0,IFERROR(AI130/BN130,""))</f>
        <v>3.7534246575342465</v>
      </c>
      <c r="CC130" s="111">
        <f t="shared" ref="CC130:CC151" si="128">IF(AJ130="",0,IFERROR(AJ130/BO130,""))</f>
        <v>3.0617283950617287</v>
      </c>
      <c r="CD130" s="111">
        <f t="shared" ref="CD130:CD151" si="129">IF(AK130="",0,IFERROR(AK130/BP130,""))</f>
        <v>3.0617283950617287</v>
      </c>
      <c r="CE130" s="111">
        <f t="shared" ref="CE130:CE151" si="130">IF(AL130="",0,IFERROR(AL130/BQ130,""))</f>
        <v>2.2222222222222219</v>
      </c>
      <c r="CF130" s="111">
        <f t="shared" ref="CF130:CF151" si="131">IF(AM130="",0,IFERROR(AM130/BR130,""))</f>
        <v>3.1847133757961785</v>
      </c>
      <c r="CG130" s="111">
        <f t="shared" ref="CG130:CG151" si="132">IF(AN130="",0,IFERROR(AN130/BS130,""))</f>
        <v>3.1847133757961785</v>
      </c>
      <c r="CH130" s="111">
        <f t="shared" ref="CH130:CH151" si="133">IF(AO130="",0,IFERROR(AO130/BT130,""))</f>
        <v>3.5555555555555554</v>
      </c>
      <c r="CI130" s="111">
        <f t="shared" ref="CI130:CI151" si="134">IF(AP130="",0,IFERROR(AP130/BU130,""))</f>
        <v>3.7815126050420171</v>
      </c>
      <c r="CJ130" s="111">
        <f t="shared" ref="CJ130:CJ151" si="135">IF(AQ130="",0,IFERROR(AQ130/BV130,""))</f>
        <v>3.7815126050420171</v>
      </c>
      <c r="CK130" s="111">
        <f t="shared" ref="CK130:CK151" si="136">IF(AR130="",0,IFERROR(AR130/BW130,""))</f>
        <v>2.4955752212389379</v>
      </c>
      <c r="CL130" s="111">
        <f t="shared" ref="CL130:CL151" si="137">IF(AS130="",0,IFERROR(AS130/BX130,""))</f>
        <v>2.0327102803738315</v>
      </c>
      <c r="CM130" s="111">
        <f t="shared" ref="CM130:CM151" si="138">IF(AT130="",0,IFERROR(AT130/BY130,""))</f>
        <v>1.217564870259481</v>
      </c>
      <c r="CN130" s="111">
        <f t="shared" ref="CN130:CN151" si="139">IF(AU130="",0,IFERROR(AU130/BZ130,""))</f>
        <v>1.9611021069692058</v>
      </c>
      <c r="CO130" s="18" t="e">
        <f>VLOOKUP(A130,Bouvier!A:B,4,FALSE)</f>
        <v>#N/A</v>
      </c>
      <c r="CP130" s="18" t="e">
        <f>VLOOKUP(A130,Martemyanov!A:BN,4,FALSE)</f>
        <v>#N/A</v>
      </c>
      <c r="CQ130" s="18" t="s">
        <v>5256</v>
      </c>
    </row>
    <row r="131" spans="1:95" x14ac:dyDescent="0.2">
      <c r="A131" s="12" t="s">
        <v>115</v>
      </c>
      <c r="B131" s="13" t="s">
        <v>1131</v>
      </c>
      <c r="C131" s="9" t="str">
        <f>IF(VLOOKUP($A131,'I-Ligands'!$A:$G,5,FALSE)="","",VLOOKUP($A131,'I-Ligands'!$A:$G,5,FALSE))</f>
        <v>Guide to Pharmacology</v>
      </c>
      <c r="D131" s="9">
        <f>IF(VLOOKUP($A131,'I-Ligands'!$A:$G,6,FALSE)="","",VLOOKUP($A131,'I-Ligands'!$A:$G,6,FALSE))</f>
        <v>1048</v>
      </c>
      <c r="E131" s="9" t="str">
        <f>IF(VLOOKUP($A131,'I-Ligands'!$A:$G,7,FALSE)="","",VLOOKUP($A131,'I-Ligands'!$A:$G,7,FALSE))</f>
        <v>Surr</v>
      </c>
      <c r="F131" s="7">
        <f t="array" ref="F131">_xlfn.IFS(AH131=0,0,AH131&gt;0,(LOG(0.01*T131/10^-AH131)))</f>
        <v>2.0829150401797079</v>
      </c>
      <c r="G131" s="8">
        <f t="array" ref="G131">_xlfn.IFS(AI131=0,0,AI131&gt;0,(LOG(0.01*U131/10^-AI131)))</f>
        <v>2.4255202251008985</v>
      </c>
      <c r="H131" s="8">
        <f t="array" ref="H131">_xlfn.IFS(AJ131=0,0,AJ131&gt;0,(LOG(0.01*V131/10^-AJ131)))</f>
        <v>22.953865377932079</v>
      </c>
      <c r="I131" s="8">
        <f t="array" ref="I131">_xlfn.IFS(AK131=0,0,AK131&gt;0,(LOG(0.01*W131/10^-AK131)))</f>
        <v>22.953865377932079</v>
      </c>
      <c r="J131" s="8">
        <f t="array" ref="J131">_xlfn.IFS(AL131=0,0,AL131&gt;0,(LOG(0.01*X131/10^-AL131)))</f>
        <v>36.577137103037465</v>
      </c>
      <c r="K131" s="8">
        <f t="array" ref="K131">_xlfn.IFS(AM131=0,0,AM131&gt;0,(LOG(0.01*Y131/10^-AM131)))</f>
        <v>20.229920089617647</v>
      </c>
      <c r="L131" s="8">
        <f t="array" ref="L131">_xlfn.IFS(AN131=0,0,AN131&gt;0,(LOG(0.01*Z131/10^-AN131)))</f>
        <v>20.229920089617647</v>
      </c>
      <c r="M131" s="8">
        <f t="array" ref="M131">_xlfn.IFS(AO131=0,0,AO131&gt;0,(LOG(0.01*AA131/10^-AO131)))</f>
        <v>8.2066635770768972</v>
      </c>
      <c r="N131" s="8">
        <f t="array" ref="N131">_xlfn.IFS(AP131=0,0,AP131&gt;0,(LOG(0.01*AB131/10^-AP131)))</f>
        <v>10.145894794272317</v>
      </c>
      <c r="O131" s="8">
        <f t="array" ref="O131">_xlfn.IFS(AQ131=0,0,AQ131&gt;0,(LOG(0.01*AC131/10^-AQ131)))</f>
        <v>10.145894794272317</v>
      </c>
      <c r="P131" s="8">
        <f t="array" ref="P131">_xlfn.IFS(AR131=0,0,AR131&gt;0,(LOG(0.01*AD131/10^-AR131)))</f>
        <v>34.996947105484892</v>
      </c>
      <c r="Q131" s="8">
        <f t="array" ref="Q131">_xlfn.IFS(AS131=0,0,AS131&gt;0,(LOG(0.01*AE131/10^-AS131)))</f>
        <v>3.4482045544420084</v>
      </c>
      <c r="R131" s="8">
        <f t="array" ref="R131">_xlfn.IFS(AT131=0,0,AT131&gt;0,(LOG(0.01*AF131/10^-AT131)))</f>
        <v>4.7357155522665355</v>
      </c>
      <c r="S131" s="8">
        <f t="array" ref="S131">_xlfn.IFS(AU131=0,0,AU131&gt;0,(LOG(0.01*AG131/10^-AU131)))</f>
        <v>6.1409475231744581</v>
      </c>
      <c r="T131" s="16">
        <f t="shared" si="112"/>
        <v>6.0661764705882355</v>
      </c>
      <c r="U131" s="17">
        <f t="shared" si="113"/>
        <v>6.6914498141263943</v>
      </c>
      <c r="V131" s="17">
        <f t="shared" si="114"/>
        <v>45.067698259187615</v>
      </c>
      <c r="W131" s="17">
        <f t="shared" si="115"/>
        <v>45.067698259187615</v>
      </c>
      <c r="X131" s="17">
        <f t="shared" si="116"/>
        <v>75.359342915811098</v>
      </c>
      <c r="Y131" s="17">
        <f t="shared" si="117"/>
        <v>42.65010351966874</v>
      </c>
      <c r="Z131" s="17">
        <f t="shared" si="118"/>
        <v>42.65010351966874</v>
      </c>
      <c r="AA131" s="17">
        <f t="shared" si="119"/>
        <v>25.507246376811597</v>
      </c>
      <c r="AB131" s="17">
        <f t="shared" si="120"/>
        <v>22.17659137577002</v>
      </c>
      <c r="AC131" s="17">
        <f t="shared" si="121"/>
        <v>22.17659137577002</v>
      </c>
      <c r="AD131" s="17">
        <f t="shared" si="122"/>
        <v>78.876404494382029</v>
      </c>
      <c r="AE131" s="17">
        <f t="shared" si="123"/>
        <v>8.8757396449704142</v>
      </c>
      <c r="AF131" s="17">
        <f t="shared" si="124"/>
        <v>10.857142857142858</v>
      </c>
      <c r="AG131" s="17">
        <f t="shared" si="125"/>
        <v>13.83399209486166</v>
      </c>
      <c r="AH131" s="16">
        <v>3.3</v>
      </c>
      <c r="AI131" s="17">
        <v>3.6</v>
      </c>
      <c r="AJ131" s="17">
        <v>23.3</v>
      </c>
      <c r="AK131" s="17">
        <v>23.3</v>
      </c>
      <c r="AL131" s="17">
        <v>36.700000000000003</v>
      </c>
      <c r="AM131" s="17">
        <v>20.6</v>
      </c>
      <c r="AN131" s="17">
        <v>20.6</v>
      </c>
      <c r="AO131" s="17">
        <v>8.8000000000000007</v>
      </c>
      <c r="AP131" s="17">
        <v>10.8</v>
      </c>
      <c r="AQ131" s="17">
        <v>10.8</v>
      </c>
      <c r="AR131" s="17">
        <v>35.1</v>
      </c>
      <c r="AS131" s="17">
        <v>4.5</v>
      </c>
      <c r="AT131" s="17">
        <v>5.7</v>
      </c>
      <c r="AU131" s="17">
        <v>7</v>
      </c>
      <c r="AV131" s="14">
        <v>6.1</v>
      </c>
      <c r="AW131" s="15">
        <v>6.41</v>
      </c>
      <c r="AX131" s="15">
        <v>6.67</v>
      </c>
      <c r="AY131" s="15">
        <v>6.67</v>
      </c>
      <c r="AZ131" s="15">
        <v>7.28</v>
      </c>
      <c r="BA131" s="15">
        <v>6.45</v>
      </c>
      <c r="BB131" s="15">
        <v>6.45</v>
      </c>
      <c r="BC131" s="15">
        <v>6.73</v>
      </c>
      <c r="BD131" s="15">
        <v>6.61</v>
      </c>
      <c r="BE131" s="15">
        <v>6.61</v>
      </c>
      <c r="BF131" s="15">
        <v>7.48</v>
      </c>
      <c r="BG131" s="15">
        <v>6.14</v>
      </c>
      <c r="BH131" s="15">
        <v>6.6</v>
      </c>
      <c r="BI131" s="15">
        <v>6.64</v>
      </c>
      <c r="BK131" s="233" t="str">
        <f>IF(VLOOKUP($A131,'I-Ligands'!$A:$G,3,FALSE)="","",VLOOKUP($A131,'I-Ligands'!$A:$G,3,FALSE))</f>
        <v>WKYMVM</v>
      </c>
      <c r="BL131" s="234" t="str">
        <f>IF(VLOOKUP($A131,'I-Ligands'!$A:$G,4,FALSE)="","",VLOOKUP($A131,'I-Ligands'!$A:$G,4,FALSE))</f>
        <v>WKYMVM-NH2</v>
      </c>
      <c r="BM131" s="110">
        <v>2.99</v>
      </c>
      <c r="BN131" s="111">
        <v>3.09</v>
      </c>
      <c r="BO131" s="111">
        <v>2.41</v>
      </c>
      <c r="BP131" s="111">
        <v>2.41</v>
      </c>
      <c r="BQ131" s="111">
        <v>4.82</v>
      </c>
      <c r="BR131" s="111">
        <v>2.41</v>
      </c>
      <c r="BS131" s="111">
        <v>2.41</v>
      </c>
      <c r="BT131" s="111">
        <v>4.1900000000000004</v>
      </c>
      <c r="BU131" s="111">
        <v>6.53</v>
      </c>
      <c r="BV131" s="111">
        <v>6.53</v>
      </c>
      <c r="BW131" s="111">
        <v>5.22</v>
      </c>
      <c r="BX131" s="111">
        <v>1.86</v>
      </c>
      <c r="BY131" s="111">
        <v>0.69</v>
      </c>
      <c r="BZ131" s="111">
        <v>1.52</v>
      </c>
      <c r="CA131" s="110">
        <f t="shared" si="126"/>
        <v>1.1036789297658862</v>
      </c>
      <c r="CB131" s="111">
        <f t="shared" si="127"/>
        <v>1.1650485436893205</v>
      </c>
      <c r="CC131" s="111">
        <f t="shared" si="128"/>
        <v>9.6680497925311197</v>
      </c>
      <c r="CD131" s="111">
        <f t="shared" si="129"/>
        <v>9.6680497925311197</v>
      </c>
      <c r="CE131" s="111">
        <f t="shared" si="130"/>
        <v>7.6141078838174279</v>
      </c>
      <c r="CF131" s="111">
        <f t="shared" si="131"/>
        <v>8.5477178423236513</v>
      </c>
      <c r="CG131" s="111">
        <f t="shared" si="132"/>
        <v>8.5477178423236513</v>
      </c>
      <c r="CH131" s="111">
        <f t="shared" si="133"/>
        <v>2.100238663484487</v>
      </c>
      <c r="CI131" s="111">
        <f t="shared" si="134"/>
        <v>1.6539050535987749</v>
      </c>
      <c r="CJ131" s="111">
        <f t="shared" si="135"/>
        <v>1.6539050535987749</v>
      </c>
      <c r="CK131" s="111">
        <f t="shared" si="136"/>
        <v>6.7241379310344831</v>
      </c>
      <c r="CL131" s="111">
        <f t="shared" si="137"/>
        <v>2.4193548387096775</v>
      </c>
      <c r="CM131" s="111">
        <f t="shared" si="138"/>
        <v>8.2608695652173925</v>
      </c>
      <c r="CN131" s="111">
        <f t="shared" si="139"/>
        <v>4.6052631578947372</v>
      </c>
      <c r="CO131" s="18" t="e">
        <f>VLOOKUP(A131,Bouvier!A:B,4,FALSE)</f>
        <v>#N/A</v>
      </c>
      <c r="CP131" s="18" t="e">
        <f>VLOOKUP(A131,Martemyanov!A:BN,4,FALSE)</f>
        <v>#N/A</v>
      </c>
      <c r="CQ131" s="18" t="s">
        <v>5256</v>
      </c>
    </row>
    <row r="132" spans="1:95" ht="18" x14ac:dyDescent="0.25">
      <c r="A132" s="12" t="s">
        <v>150</v>
      </c>
      <c r="B132" s="13" t="s">
        <v>2628</v>
      </c>
      <c r="C132" s="9" t="str">
        <f>IF(VLOOKUP($A132,'I-Ligands'!$A:$G,5,FALSE)="","",VLOOKUP($A132,'I-Ligands'!$A:$G,5,FALSE))</f>
        <v>Guide to Pharmacology</v>
      </c>
      <c r="D132" s="9">
        <f>IF(VLOOKUP($A132,'I-Ligands'!$A:$G,6,FALSE)="","",VLOOKUP($A132,'I-Ligands'!$A:$G,6,FALSE))</f>
        <v>2906</v>
      </c>
      <c r="E132" s="9" t="str">
        <f>IF(VLOOKUP($A132,'I-Ligands'!$A:$G,7,FALSE)="","",VLOOKUP($A132,'I-Ligands'!$A:$G,7,FALSE))</f>
        <v>Phys</v>
      </c>
      <c r="F132" s="7">
        <f t="array" ref="F132">_xlfn.IFS(AH132=0,0,AH132&gt;0,(LOG(0.01*T132/10^-AH132)))</f>
        <v>40.573995509527045</v>
      </c>
      <c r="G132" s="8">
        <f t="array" ref="G132">_xlfn.IFS(AI132=0,0,AI132&gt;0,(LOG(0.01*U132/10^-AI132)))</f>
        <v>33.19296419114518</v>
      </c>
      <c r="H132" s="8">
        <f t="array" ref="H132">_xlfn.IFS(AJ132=0,0,AJ132&gt;0,(LOG(0.01*V132/10^-AJ132)))</f>
        <v>31.284820010695665</v>
      </c>
      <c r="I132" s="8">
        <f t="array" ref="I132">_xlfn.IFS(AK132=0,0,AK132&gt;0,(LOG(0.01*W132/10^-AK132)))</f>
        <v>31.284820010695665</v>
      </c>
      <c r="J132" s="8">
        <f t="array" ref="J132">_xlfn.IFS(AL132=0,0,AL132&gt;0,(LOG(0.01*X132/10^-AL132)))</f>
        <v>24.608670385881105</v>
      </c>
      <c r="K132" s="8">
        <f t="array" ref="K132">_xlfn.IFS(AM132=0,0,AM132&gt;0,(LOG(0.01*Y132/10^-AM132)))</f>
        <v>26.747416633407475</v>
      </c>
      <c r="L132" s="8">
        <f t="array" ref="L132">_xlfn.IFS(AN132=0,0,AN132&gt;0,(LOG(0.01*Z132/10^-AN132)))</f>
        <v>26.747416633407475</v>
      </c>
      <c r="M132" s="8">
        <f t="array" ref="M132">_xlfn.IFS(AO132=0,0,AO132&gt;0,(LOG(0.01*AA132/10^-AO132)))</f>
        <v>18.434022511463226</v>
      </c>
      <c r="N132" s="8">
        <f t="array" ref="N132">_xlfn.IFS(AP132=0,0,AP132&gt;0,(LOG(0.01*AB132/10^-AP132)))</f>
        <v>23.08168689619551</v>
      </c>
      <c r="O132" s="8">
        <f t="array" ref="O132">_xlfn.IFS(AQ132=0,0,AQ132&gt;0,(LOG(0.01*AC132/10^-AQ132)))</f>
        <v>23.08168689619551</v>
      </c>
      <c r="P132" s="8">
        <f t="array" ref="P132">_xlfn.IFS(AR132=0,0,AR132&gt;0,(LOG(0.01*AD132/10^-AR132)))</f>
        <v>18.937197298026845</v>
      </c>
      <c r="Q132" s="8">
        <f t="array" ref="Q132">_xlfn.IFS(AS132=0,0,AS132&gt;0,(LOG(0.01*AE132/10^-AS132)))</f>
        <v>31.191921688739878</v>
      </c>
      <c r="R132" s="8">
        <f t="array" ref="R132">_xlfn.IFS(AT132=0,0,AT132&gt;0,(LOG(0.01*AF132/10^-AT132)))</f>
        <v>25.084674413213982</v>
      </c>
      <c r="S132" s="8">
        <f t="array" ref="S132">_xlfn.IFS(AU132=0,0,AU132&gt;0,(LOG(0.01*AG132/10^-AU132)))</f>
        <v>28.85974247214611</v>
      </c>
      <c r="T132" s="16">
        <f t="shared" si="112"/>
        <v>74.816176470588246</v>
      </c>
      <c r="U132" s="17">
        <f t="shared" si="113"/>
        <v>62.081784386617102</v>
      </c>
      <c r="V132" s="17">
        <f t="shared" si="114"/>
        <v>60.928433268858797</v>
      </c>
      <c r="W132" s="17">
        <f t="shared" si="115"/>
        <v>60.928433268858797</v>
      </c>
      <c r="X132" s="17">
        <f t="shared" si="116"/>
        <v>51.129363449691986</v>
      </c>
      <c r="Y132" s="17">
        <f t="shared" si="117"/>
        <v>55.900621118012424</v>
      </c>
      <c r="Z132" s="17">
        <f t="shared" si="118"/>
        <v>55.900621118012424</v>
      </c>
      <c r="AA132" s="17">
        <f t="shared" si="119"/>
        <v>54.20289855072464</v>
      </c>
      <c r="AB132" s="17">
        <f t="shared" si="120"/>
        <v>48.049281314168375</v>
      </c>
      <c r="AC132" s="17">
        <f t="shared" si="121"/>
        <v>48.049281314168375</v>
      </c>
      <c r="AD132" s="17">
        <f t="shared" si="122"/>
        <v>43.370786516853933</v>
      </c>
      <c r="AE132" s="17">
        <f t="shared" si="123"/>
        <v>61.932938856015774</v>
      </c>
      <c r="AF132" s="17">
        <f t="shared" si="124"/>
        <v>48.38095238095238</v>
      </c>
      <c r="AG132" s="17">
        <f t="shared" si="125"/>
        <v>57.509881422924899</v>
      </c>
      <c r="AH132" s="16">
        <v>40.700000000000003</v>
      </c>
      <c r="AI132" s="17">
        <v>33.4</v>
      </c>
      <c r="AJ132" s="17">
        <v>31.5</v>
      </c>
      <c r="AK132" s="17">
        <v>31.5</v>
      </c>
      <c r="AL132" s="17">
        <v>24.9</v>
      </c>
      <c r="AM132" s="17">
        <v>27</v>
      </c>
      <c r="AN132" s="17">
        <v>27</v>
      </c>
      <c r="AO132" s="17">
        <v>18.7</v>
      </c>
      <c r="AP132" s="17">
        <v>23.4</v>
      </c>
      <c r="AQ132" s="17">
        <v>23.4</v>
      </c>
      <c r="AR132" s="17">
        <v>19.3</v>
      </c>
      <c r="AS132" s="17">
        <v>31.4</v>
      </c>
      <c r="AT132" s="17">
        <v>25.4</v>
      </c>
      <c r="AU132" s="17">
        <v>29.1</v>
      </c>
      <c r="AV132" s="14">
        <v>5.81</v>
      </c>
      <c r="AW132" s="15">
        <v>6.03</v>
      </c>
      <c r="AX132" s="15">
        <v>6.72</v>
      </c>
      <c r="AY132" s="15">
        <v>6.72</v>
      </c>
      <c r="AZ132" s="15">
        <v>6.99</v>
      </c>
      <c r="BA132" s="15">
        <v>6.94</v>
      </c>
      <c r="BB132" s="15">
        <v>6.94</v>
      </c>
      <c r="BC132" s="15">
        <v>7.19</v>
      </c>
      <c r="BD132" s="15">
        <v>6.63</v>
      </c>
      <c r="BE132" s="15">
        <v>6.63</v>
      </c>
      <c r="BF132" s="15">
        <v>6.81</v>
      </c>
      <c r="BG132" s="15">
        <v>6.38</v>
      </c>
      <c r="BH132" s="15">
        <v>6.32</v>
      </c>
      <c r="BI132" s="15">
        <v>6.54</v>
      </c>
      <c r="BK132" s="233" t="str">
        <f>IF(VLOOKUP($A132,'I-Ligands'!$A:$G,3,FALSE)="","",VLOOKUP($A132,'I-Ligands'!$A:$G,3,FALSE))</f>
        <v>Lysophosphatidic acid</v>
      </c>
      <c r="BL132" s="234" t="str">
        <f>IF(VLOOKUP($A132,'I-Ligands'!$A:$G,4,FALSE)="","",VLOOKUP($A132,'I-Ligands'!$A:$G,4,FALSE))</f>
        <v>1-oleoyl-2-hydroxy-sn-glycero-3-phosphate, sodium salt</v>
      </c>
      <c r="BM132" s="110">
        <v>10.119999999999999</v>
      </c>
      <c r="BN132" s="111">
        <v>7.83</v>
      </c>
      <c r="BO132" s="111">
        <v>11</v>
      </c>
      <c r="BP132" s="111">
        <v>11</v>
      </c>
      <c r="BQ132" s="111">
        <v>9.2899999999999991</v>
      </c>
      <c r="BR132" s="111">
        <v>8.99</v>
      </c>
      <c r="BS132" s="111">
        <v>8.99</v>
      </c>
      <c r="BT132" s="111">
        <v>6.42</v>
      </c>
      <c r="BU132" s="111">
        <v>10.210000000000001</v>
      </c>
      <c r="BV132" s="111">
        <v>10.210000000000001</v>
      </c>
      <c r="BW132" s="111">
        <v>8.92</v>
      </c>
      <c r="BX132" s="111">
        <v>8.89</v>
      </c>
      <c r="BY132" s="111">
        <v>8.18</v>
      </c>
      <c r="BZ132" s="111">
        <v>9.32</v>
      </c>
      <c r="CA132" s="110">
        <f t="shared" si="126"/>
        <v>4.0217391304347831</v>
      </c>
      <c r="CB132" s="111">
        <f t="shared" si="127"/>
        <v>4.2656449553001279</v>
      </c>
      <c r="CC132" s="111">
        <f t="shared" si="128"/>
        <v>2.8636363636363638</v>
      </c>
      <c r="CD132" s="111">
        <f t="shared" si="129"/>
        <v>2.8636363636363638</v>
      </c>
      <c r="CE132" s="111">
        <f t="shared" si="130"/>
        <v>2.6803013993541445</v>
      </c>
      <c r="CF132" s="111">
        <f t="shared" si="131"/>
        <v>3.0033370411568407</v>
      </c>
      <c r="CG132" s="111">
        <f t="shared" si="132"/>
        <v>3.0033370411568407</v>
      </c>
      <c r="CH132" s="111">
        <f t="shared" si="133"/>
        <v>2.9127725856697819</v>
      </c>
      <c r="CI132" s="111">
        <f t="shared" si="134"/>
        <v>2.2918707149853081</v>
      </c>
      <c r="CJ132" s="111">
        <f t="shared" si="135"/>
        <v>2.2918707149853081</v>
      </c>
      <c r="CK132" s="111">
        <f t="shared" si="136"/>
        <v>2.1636771300448432</v>
      </c>
      <c r="CL132" s="111">
        <f t="shared" si="137"/>
        <v>3.5320584926884138</v>
      </c>
      <c r="CM132" s="111">
        <f t="shared" si="138"/>
        <v>3.1051344743276283</v>
      </c>
      <c r="CN132" s="111">
        <f t="shared" si="139"/>
        <v>3.1223175965665235</v>
      </c>
      <c r="CO132" s="18" t="e">
        <f>VLOOKUP(A132,Bouvier!A:B,4,FALSE)</f>
        <v>#N/A</v>
      </c>
      <c r="CP132" s="18" t="e">
        <f>VLOOKUP(A132,Martemyanov!A:BN,4,FALSE)</f>
        <v>#N/A</v>
      </c>
      <c r="CQ132" s="18" t="s">
        <v>5256</v>
      </c>
    </row>
    <row r="133" spans="1:95" ht="18" x14ac:dyDescent="0.25">
      <c r="A133" s="12" t="s">
        <v>194</v>
      </c>
      <c r="B133" s="13" t="s">
        <v>2654</v>
      </c>
      <c r="C133" s="9" t="str">
        <f>IF(VLOOKUP($A133,'I-Ligands'!$A:$G,5,FALSE)="","",VLOOKUP($A133,'I-Ligands'!$A:$G,5,FALSE))</f>
        <v>Guide to Pharmacology</v>
      </c>
      <c r="D133" s="9">
        <f>IF(VLOOKUP($A133,'I-Ligands'!$A:$G,6,FALSE)="","",VLOOKUP($A133,'I-Ligands'!$A:$G,6,FALSE))</f>
        <v>1713</v>
      </c>
      <c r="E133" s="9" t="str">
        <f>IF(VLOOKUP($A133,'I-Ligands'!$A:$G,7,FALSE)="","",VLOOKUP($A133,'I-Ligands'!$A:$G,7,FALSE))</f>
        <v>Phys</v>
      </c>
      <c r="F133" s="7">
        <f t="array" ref="F133">_xlfn.IFS(AH133=0,0,AH133&gt;0,(LOG(0.01*T133/10^-AH133)))</f>
        <v>6.3217335967330897</v>
      </c>
      <c r="G133" s="8">
        <f t="array" ref="G133">_xlfn.IFS(AI133=0,0,AI133&gt;0,(LOG(0.01*U133/10^-AI133)))</f>
        <v>10.829915564687225</v>
      </c>
      <c r="H133" s="8">
        <f t="array" ref="H133">_xlfn.IFS(AJ133=0,0,AJ133&gt;0,(LOG(0.01*V133/10^-AJ133)))</f>
        <v>15.901353304953755</v>
      </c>
      <c r="I133" s="8">
        <f t="array" ref="I133">_xlfn.IFS(AK133=0,0,AK133&gt;0,(LOG(0.01*W133/10^-AK133)))</f>
        <v>15.901353304953755</v>
      </c>
      <c r="J133" s="8">
        <f t="array" ref="J133">_xlfn.IFS(AL133=0,0,AL133&gt;0,(LOG(0.01*X133/10^-AL133)))</f>
        <v>14.076823894569804</v>
      </c>
      <c r="K133" s="8">
        <f t="array" ref="K133">_xlfn.IFS(AM133=0,0,AM133&gt;0,(LOG(0.01*Y133/10^-AM133)))</f>
        <v>29.996059812205644</v>
      </c>
      <c r="L133" s="8">
        <f t="array" ref="L133">_xlfn.IFS(AN133=0,0,AN133&gt;0,(LOG(0.01*Z133/10^-AN133)))</f>
        <v>29.996059812205644</v>
      </c>
      <c r="M133" s="8">
        <f t="array" ref="M133">_xlfn.IFS(AO133=0,0,AO133&gt;0,(LOG(0.01*AA133/10^-AO133)))</f>
        <v>22.008533879377364</v>
      </c>
      <c r="N133" s="8">
        <f t="array" ref="N133">_xlfn.IFS(AP133=0,0,AP133&gt;0,(LOG(0.01*AB133/10^-AP133)))</f>
        <v>10.457794017572024</v>
      </c>
      <c r="O133" s="8">
        <f t="array" ref="O133">_xlfn.IFS(AQ133=0,0,AQ133&gt;0,(LOG(0.01*AC133/10^-AQ133)))</f>
        <v>10.457794017572024</v>
      </c>
      <c r="P133" s="8">
        <f t="array" ref="P133">_xlfn.IFS(AR133=0,0,AR133&gt;0,(LOG(0.01*AD133/10^-AR133)))</f>
        <v>7.7810589147333618</v>
      </c>
      <c r="Q133" s="8">
        <f t="array" ref="Q133">_xlfn.IFS(AS133=0,0,AS133&gt;0,(LOG(0.01*AE133/10^-AS133)))</f>
        <v>36.863193764733658</v>
      </c>
      <c r="R133" s="8">
        <f t="array" ref="R133">_xlfn.IFS(AT133=0,0,AT133&gt;0,(LOG(0.01*AF133/10^-AT133)))</f>
        <v>17.842291786324473</v>
      </c>
      <c r="S133" s="8">
        <f t="array" ref="S133">_xlfn.IFS(AU133=0,0,AU133&gt;0,(LOG(0.01*AG133/10^-AU133)))</f>
        <v>11.685754594599601</v>
      </c>
      <c r="T133" s="16">
        <f t="shared" si="112"/>
        <v>13.23529411764706</v>
      </c>
      <c r="U133" s="17">
        <f t="shared" si="113"/>
        <v>21.375464684014872</v>
      </c>
      <c r="V133" s="17">
        <f t="shared" si="114"/>
        <v>31.721470019342355</v>
      </c>
      <c r="W133" s="17">
        <f t="shared" si="115"/>
        <v>31.721470019342355</v>
      </c>
      <c r="X133" s="17">
        <f t="shared" si="116"/>
        <v>29.979466119096507</v>
      </c>
      <c r="Y133" s="17">
        <f t="shared" si="117"/>
        <v>62.52587991718427</v>
      </c>
      <c r="Z133" s="17">
        <f t="shared" si="118"/>
        <v>62.52587991718427</v>
      </c>
      <c r="AA133" s="17">
        <f t="shared" si="119"/>
        <v>64.347826086956516</v>
      </c>
      <c r="AB133" s="17">
        <f t="shared" si="120"/>
        <v>22.792607802874741</v>
      </c>
      <c r="AC133" s="17">
        <f t="shared" si="121"/>
        <v>22.792607802874741</v>
      </c>
      <c r="AD133" s="17">
        <f t="shared" si="122"/>
        <v>19.101123595505619</v>
      </c>
      <c r="AE133" s="17">
        <f t="shared" si="123"/>
        <v>72.978303747534511</v>
      </c>
      <c r="AF133" s="17">
        <f t="shared" si="124"/>
        <v>34.857142857142854</v>
      </c>
      <c r="AG133" s="17">
        <f t="shared" si="125"/>
        <v>24.308300395256918</v>
      </c>
      <c r="AH133" s="16">
        <v>7.2</v>
      </c>
      <c r="AI133" s="17">
        <v>11.5</v>
      </c>
      <c r="AJ133" s="17">
        <v>16.399999999999999</v>
      </c>
      <c r="AK133" s="17">
        <v>16.399999999999999</v>
      </c>
      <c r="AL133" s="17">
        <v>14.6</v>
      </c>
      <c r="AM133" s="17">
        <v>30.2</v>
      </c>
      <c r="AN133" s="17">
        <v>30.2</v>
      </c>
      <c r="AO133" s="17">
        <v>22.2</v>
      </c>
      <c r="AP133" s="17">
        <v>11.1</v>
      </c>
      <c r="AQ133" s="17">
        <v>11.1</v>
      </c>
      <c r="AR133" s="17">
        <v>8.5</v>
      </c>
      <c r="AS133" s="17">
        <v>37</v>
      </c>
      <c r="AT133" s="17">
        <v>18.3</v>
      </c>
      <c r="AU133" s="17">
        <v>12.3</v>
      </c>
      <c r="AV133" s="14">
        <v>6.94</v>
      </c>
      <c r="AW133" s="15">
        <v>6.71</v>
      </c>
      <c r="AX133" s="15">
        <v>6.78</v>
      </c>
      <c r="AY133" s="15">
        <v>6.78</v>
      </c>
      <c r="AZ133" s="15">
        <v>6.9</v>
      </c>
      <c r="BA133" s="15">
        <v>6.35</v>
      </c>
      <c r="BB133" s="15">
        <v>6.35</v>
      </c>
      <c r="BC133" s="15">
        <v>6.14</v>
      </c>
      <c r="BD133" s="15">
        <v>6.88</v>
      </c>
      <c r="BE133" s="15">
        <v>6.88</v>
      </c>
      <c r="BF133" s="15">
        <v>6.8</v>
      </c>
      <c r="BG133" s="15">
        <v>5.65</v>
      </c>
      <c r="BH133" s="15">
        <v>6.68</v>
      </c>
      <c r="BI133" s="15">
        <v>6.91</v>
      </c>
      <c r="BK133" s="233" t="str">
        <f>IF(VLOOKUP($A133,'I-Ligands'!$A:$G,3,FALSE)="","",VLOOKUP($A133,'I-Ligands'!$A:$G,3,FALSE))</f>
        <v>ATP</v>
      </c>
      <c r="BL133" s="234" t="str">
        <f>IF(VLOOKUP($A133,'I-Ligands'!$A:$G,4,FALSE)="","",VLOOKUP($A133,'I-Ligands'!$A:$G,4,FALSE))</f>
        <v>Adenosine 5'-Triphosphate Disodium Salt</v>
      </c>
      <c r="BM133" s="110">
        <v>6.89</v>
      </c>
      <c r="BN133" s="111">
        <v>3.46</v>
      </c>
      <c r="BO133" s="111">
        <v>3.7</v>
      </c>
      <c r="BP133" s="111">
        <v>3.7</v>
      </c>
      <c r="BQ133" s="111">
        <v>3.38</v>
      </c>
      <c r="BR133" s="111">
        <v>2.46</v>
      </c>
      <c r="BS133" s="111">
        <v>2.46</v>
      </c>
      <c r="BT133" s="111">
        <v>6.48</v>
      </c>
      <c r="BU133" s="111">
        <v>3.32</v>
      </c>
      <c r="BV133" s="111">
        <v>3.32</v>
      </c>
      <c r="BW133" s="111">
        <v>2.94</v>
      </c>
      <c r="BX133" s="111">
        <v>4.5599999999999996</v>
      </c>
      <c r="BY133" s="111">
        <v>3.04</v>
      </c>
      <c r="BZ133" s="111">
        <v>2.66</v>
      </c>
      <c r="CA133" s="110">
        <f t="shared" si="126"/>
        <v>1.0449927431059507</v>
      </c>
      <c r="CB133" s="111">
        <f t="shared" si="127"/>
        <v>3.3236994219653178</v>
      </c>
      <c r="CC133" s="111">
        <f t="shared" si="128"/>
        <v>4.4324324324324316</v>
      </c>
      <c r="CD133" s="111">
        <f t="shared" si="129"/>
        <v>4.4324324324324316</v>
      </c>
      <c r="CE133" s="111">
        <f t="shared" si="130"/>
        <v>4.3195266272189352</v>
      </c>
      <c r="CF133" s="111">
        <f t="shared" si="131"/>
        <v>12.276422764227641</v>
      </c>
      <c r="CG133" s="111">
        <f t="shared" si="132"/>
        <v>12.276422764227641</v>
      </c>
      <c r="CH133" s="111">
        <f t="shared" si="133"/>
        <v>3.4259259259259256</v>
      </c>
      <c r="CI133" s="111">
        <f t="shared" si="134"/>
        <v>3.3433734939759039</v>
      </c>
      <c r="CJ133" s="111">
        <f t="shared" si="135"/>
        <v>3.3433734939759039</v>
      </c>
      <c r="CK133" s="111">
        <f t="shared" si="136"/>
        <v>2.8911564625850339</v>
      </c>
      <c r="CL133" s="111">
        <f t="shared" si="137"/>
        <v>8.1140350877192997</v>
      </c>
      <c r="CM133" s="111">
        <f t="shared" si="138"/>
        <v>6.0197368421052637</v>
      </c>
      <c r="CN133" s="111">
        <f t="shared" si="139"/>
        <v>4.6240601503759402</v>
      </c>
      <c r="CO133" s="18" t="e">
        <f>VLOOKUP(A133,Bouvier!A:B,4,FALSE)</f>
        <v>#N/A</v>
      </c>
      <c r="CP133" s="18" t="e">
        <f>VLOOKUP(A133,Martemyanov!A:BN,4,FALSE)</f>
        <v>#N/A</v>
      </c>
      <c r="CQ133" s="18" t="s">
        <v>5256</v>
      </c>
    </row>
    <row r="134" spans="1:95" x14ac:dyDescent="0.2">
      <c r="A134" s="12" t="s">
        <v>94</v>
      </c>
      <c r="B134" s="13" t="s">
        <v>95</v>
      </c>
      <c r="C134" s="9" t="str">
        <f>IF(VLOOKUP($A134,'I-Ligands'!$A:$G,5,FALSE)="","",VLOOKUP($A134,'I-Ligands'!$A:$G,5,FALSE))</f>
        <v>Guide to Pharmacology</v>
      </c>
      <c r="D134" s="9">
        <f>IF(VLOOKUP($A134,'I-Ligands'!$A:$G,6,FALSE)="","",VLOOKUP($A134,'I-Ligands'!$A:$G,6,FALSE))</f>
        <v>4058</v>
      </c>
      <c r="E134" s="9" t="str">
        <f>IF(VLOOKUP($A134,'I-Ligands'!$A:$G,7,FALSE)="","",VLOOKUP($A134,'I-Ligands'!$A:$G,7,FALSE))</f>
        <v>Phys</v>
      </c>
      <c r="F134" s="7">
        <f t="array" ref="F134">_xlfn.IFS(AH134=0,0,AH134&gt;0,(LOG(0.01*T134/10^-AH134)))</f>
        <v>28.016187535826116</v>
      </c>
      <c r="G134" s="8">
        <f t="array" ref="G134">_xlfn.IFS(AI134=0,0,AI134&gt;0,(LOG(0.01*U134/10^-AI134)))</f>
        <v>30.050660352835919</v>
      </c>
      <c r="H134" s="8">
        <f t="array" ref="H134">_xlfn.IFS(AJ134=0,0,AJ134&gt;0,(LOG(0.01*V134/10^-AJ134)))</f>
        <v>13.535728569561437</v>
      </c>
      <c r="I134" s="8">
        <f t="array" ref="I134">_xlfn.IFS(AK134=0,0,AK134&gt;0,(LOG(0.01*W134/10^-AK134)))</f>
        <v>13.535728569561437</v>
      </c>
      <c r="J134" s="8">
        <f t="array" ref="J134">_xlfn.IFS(AL134=0,0,AL134&gt;0,(LOG(0.01*X134/10^-AL134)))</f>
        <v>9.2081062333829156</v>
      </c>
      <c r="K134" s="8">
        <f t="array" ref="K134">_xlfn.IFS(AM134=0,0,AM134&gt;0,(LOG(0.01*Y134/10^-AM134)))</f>
        <v>18.594806470201316</v>
      </c>
      <c r="L134" s="8">
        <f t="array" ref="L134">_xlfn.IFS(AN134=0,0,AN134&gt;0,(LOG(0.01*Z134/10^-AN134)))</f>
        <v>18.594806470201316</v>
      </c>
      <c r="M134" s="8">
        <f t="array" ref="M134">_xlfn.IFS(AO134=0,0,AO134&gt;0,(LOG(0.01*AA134/10^-AO134)))</f>
        <v>15.152512603097017</v>
      </c>
      <c r="N134" s="8">
        <f t="array" ref="N134">_xlfn.IFS(AP134=0,0,AP134&gt;0,(LOG(0.01*AB134/10^-AP134)))</f>
        <v>16.235187509932949</v>
      </c>
      <c r="O134" s="8">
        <f t="array" ref="O134">_xlfn.IFS(AQ134=0,0,AQ134&gt;0,(LOG(0.01*AC134/10^-AQ134)))</f>
        <v>16.235187509932949</v>
      </c>
      <c r="P134" s="8">
        <f t="array" ref="P134">_xlfn.IFS(AR134=0,0,AR134&gt;0,(LOG(0.01*AD134/10^-AR134)))</f>
        <v>11.948550002027126</v>
      </c>
      <c r="Q134" s="8">
        <f t="array" ref="Q134">_xlfn.IFS(AS134=0,0,AS134&gt;0,(LOG(0.01*AE134/10^-AS134)))</f>
        <v>33.421331318056509</v>
      </c>
      <c r="R134" s="8">
        <f t="array" ref="R134">_xlfn.IFS(AT134=0,0,AT134&gt;0,(LOG(0.01*AF134/10^-AT134)))</f>
        <v>22.030088714928205</v>
      </c>
      <c r="S134" s="8">
        <f t="array" ref="S134">_xlfn.IFS(AU134=0,0,AU134&gt;0,(LOG(0.01*AG134/10^-AU134)))</f>
        <v>29.570065747236463</v>
      </c>
      <c r="T134" s="16">
        <f t="shared" si="112"/>
        <v>52.022058823529413</v>
      </c>
      <c r="U134" s="17">
        <f t="shared" si="113"/>
        <v>56.319702602230485</v>
      </c>
      <c r="V134" s="17">
        <f t="shared" si="114"/>
        <v>27.27272727272727</v>
      </c>
      <c r="W134" s="17">
        <f t="shared" si="115"/>
        <v>27.27272727272727</v>
      </c>
      <c r="X134" s="17">
        <f t="shared" si="116"/>
        <v>20.328542094455852</v>
      </c>
      <c r="Y134" s="17">
        <f t="shared" si="117"/>
        <v>39.337474120082817</v>
      </c>
      <c r="Z134" s="17">
        <f t="shared" si="118"/>
        <v>39.337474120082817</v>
      </c>
      <c r="AA134" s="17">
        <f t="shared" si="119"/>
        <v>44.927536231884055</v>
      </c>
      <c r="AB134" s="17">
        <f t="shared" si="120"/>
        <v>34.291581108829568</v>
      </c>
      <c r="AC134" s="17">
        <f t="shared" si="121"/>
        <v>34.291581108829568</v>
      </c>
      <c r="AD134" s="17">
        <f t="shared" si="122"/>
        <v>28.089887640449437</v>
      </c>
      <c r="AE134" s="17">
        <f t="shared" si="123"/>
        <v>66.272189349112423</v>
      </c>
      <c r="AF134" s="17">
        <f t="shared" si="124"/>
        <v>42.666666666666664</v>
      </c>
      <c r="AG134" s="17">
        <f t="shared" si="125"/>
        <v>58.893280632411063</v>
      </c>
      <c r="AH134" s="16">
        <v>28.3</v>
      </c>
      <c r="AI134" s="17">
        <v>30.3</v>
      </c>
      <c r="AJ134" s="17">
        <v>14.1</v>
      </c>
      <c r="AK134" s="17">
        <v>14.1</v>
      </c>
      <c r="AL134" s="17">
        <v>9.9</v>
      </c>
      <c r="AM134" s="17">
        <v>19</v>
      </c>
      <c r="AN134" s="17">
        <v>19</v>
      </c>
      <c r="AO134" s="17">
        <v>15.5</v>
      </c>
      <c r="AP134" s="17">
        <v>16.7</v>
      </c>
      <c r="AQ134" s="17">
        <v>16.7</v>
      </c>
      <c r="AR134" s="17">
        <v>12.5</v>
      </c>
      <c r="AS134" s="17">
        <v>33.6</v>
      </c>
      <c r="AT134" s="17">
        <v>22.4</v>
      </c>
      <c r="AU134" s="17">
        <v>29.8</v>
      </c>
      <c r="AV134" s="14">
        <v>6.97</v>
      </c>
      <c r="AW134" s="15">
        <v>6.95</v>
      </c>
      <c r="AX134" s="15">
        <v>6.83</v>
      </c>
      <c r="AY134" s="15">
        <v>6.83</v>
      </c>
      <c r="AZ134" s="15">
        <v>7.07</v>
      </c>
      <c r="BA134" s="15">
        <v>6.99</v>
      </c>
      <c r="BB134" s="15">
        <v>6.99</v>
      </c>
      <c r="BC134" s="15">
        <v>6.91</v>
      </c>
      <c r="BD134" s="15">
        <v>7.08</v>
      </c>
      <c r="BE134" s="15">
        <v>7.08</v>
      </c>
      <c r="BF134" s="15">
        <v>6.92</v>
      </c>
      <c r="BG134" s="15">
        <v>6.71</v>
      </c>
      <c r="BH134" s="15">
        <v>7.03</v>
      </c>
      <c r="BI134" s="15">
        <v>6.78</v>
      </c>
      <c r="BK134" s="233" t="str">
        <f>IF(VLOOKUP($A134,'I-Ligands'!$A:$G,3,FALSE)="","",VLOOKUP($A134,'I-Ligands'!$A:$G,3,FALSE))</f>
        <v>BAM-22P</v>
      </c>
      <c r="BL134" s="234" t="str">
        <f>IF(VLOOKUP($A134,'I-Ligands'!$A:$G,4,FALSE)="","",VLOOKUP($A134,'I-Ligands'!$A:$G,4,FALSE))</f>
        <v>YGGFMRRVGRPEWWMDYQKRYG</v>
      </c>
      <c r="BM134" s="110">
        <v>9.76</v>
      </c>
      <c r="BN134" s="111">
        <v>9.3000000000000007</v>
      </c>
      <c r="BO134" s="111">
        <v>6.31</v>
      </c>
      <c r="BP134" s="111">
        <v>6.31</v>
      </c>
      <c r="BQ134" s="111">
        <v>6.17</v>
      </c>
      <c r="BR134" s="111">
        <v>9.49</v>
      </c>
      <c r="BS134" s="111">
        <v>9.49</v>
      </c>
      <c r="BT134" s="111">
        <v>8.09</v>
      </c>
      <c r="BU134" s="111">
        <v>8.83</v>
      </c>
      <c r="BV134" s="111">
        <v>8.83</v>
      </c>
      <c r="BW134" s="111">
        <v>6.16</v>
      </c>
      <c r="BX134" s="111">
        <v>9.31</v>
      </c>
      <c r="BY134" s="111">
        <v>9.23</v>
      </c>
      <c r="BZ134" s="111">
        <v>8.32</v>
      </c>
      <c r="CA134" s="110">
        <f t="shared" si="126"/>
        <v>2.8995901639344264</v>
      </c>
      <c r="CB134" s="111">
        <f t="shared" si="127"/>
        <v>3.258064516129032</v>
      </c>
      <c r="CC134" s="111">
        <f t="shared" si="128"/>
        <v>2.2345483359746434</v>
      </c>
      <c r="CD134" s="111">
        <f t="shared" si="129"/>
        <v>2.2345483359746434</v>
      </c>
      <c r="CE134" s="111">
        <f t="shared" si="130"/>
        <v>1.6045380875202595</v>
      </c>
      <c r="CF134" s="111">
        <f t="shared" si="131"/>
        <v>2.0021074815595363</v>
      </c>
      <c r="CG134" s="111">
        <f t="shared" si="132"/>
        <v>2.0021074815595363</v>
      </c>
      <c r="CH134" s="111">
        <f t="shared" si="133"/>
        <v>1.9159456118665019</v>
      </c>
      <c r="CI134" s="111">
        <f t="shared" si="134"/>
        <v>1.8912797281993203</v>
      </c>
      <c r="CJ134" s="111">
        <f t="shared" si="135"/>
        <v>1.8912797281993203</v>
      </c>
      <c r="CK134" s="111">
        <f t="shared" si="136"/>
        <v>2.029220779220779</v>
      </c>
      <c r="CL134" s="111">
        <f t="shared" si="137"/>
        <v>3.6090225563909772</v>
      </c>
      <c r="CM134" s="111">
        <f t="shared" si="138"/>
        <v>2.4268689057421451</v>
      </c>
      <c r="CN134" s="111">
        <f t="shared" si="139"/>
        <v>3.5817307692307692</v>
      </c>
      <c r="CO134" s="18" t="e">
        <f>VLOOKUP(A134,Bouvier!A:B,4,FALSE)</f>
        <v>#N/A</v>
      </c>
      <c r="CP134" s="18" t="e">
        <f>VLOOKUP(A134,Martemyanov!A:BN,4,FALSE)</f>
        <v>#N/A</v>
      </c>
      <c r="CQ134" s="18" t="s">
        <v>5256</v>
      </c>
    </row>
    <row r="135" spans="1:95" x14ac:dyDescent="0.2">
      <c r="A135" s="12" t="s">
        <v>88</v>
      </c>
      <c r="B135" s="13" t="s">
        <v>88</v>
      </c>
      <c r="C135" s="9" t="str">
        <f>IF(VLOOKUP($A135,'I-Ligands'!$A:$G,5,FALSE)="","",VLOOKUP($A135,'I-Ligands'!$A:$G,5,FALSE))</f>
        <v>CAS registry number</v>
      </c>
      <c r="D135" s="9" t="str">
        <f>IF(VLOOKUP($A135,'I-Ligands'!$A:$G,6,FALSE)="","",VLOOKUP($A135,'I-Ligands'!$A:$G,6,FALSE))</f>
        <v>130798-51-5</v>
      </c>
      <c r="E135" s="9" t="str">
        <f>IF(VLOOKUP($A135,'I-Ligands'!$A:$G,7,FALSE)="","",VLOOKUP($A135,'I-Ligands'!$A:$G,7,FALSE))</f>
        <v>Surr</v>
      </c>
      <c r="F135" s="7">
        <f t="array" ref="F135">_xlfn.IFS(AH135=0,0,AH135&gt;0,(LOG(0.01*T135/10^-AH135)))</f>
        <v>0</v>
      </c>
      <c r="G135" s="8">
        <f t="array" ref="G135">_xlfn.IFS(AI135=0,0,AI135&gt;0,(LOG(0.01*U135/10^-AI135)))</f>
        <v>0</v>
      </c>
      <c r="H135" s="8">
        <f t="array" ref="H135">_xlfn.IFS(AJ135=0,0,AJ135&gt;0,(LOG(0.01*V135/10^-AJ135)))</f>
        <v>30.980664050924499</v>
      </c>
      <c r="I135" s="8">
        <f t="array" ref="I135">_xlfn.IFS(AK135=0,0,AK135&gt;0,(LOG(0.01*W135/10^-AK135)))</f>
        <v>30.980664050924499</v>
      </c>
      <c r="J135" s="8">
        <f t="array" ref="J135">_xlfn.IFS(AL135=0,0,AL135&gt;0,(LOG(0.01*X135/10^-AL135)))</f>
        <v>20.532617324896421</v>
      </c>
      <c r="K135" s="8">
        <f t="array" ref="K135">_xlfn.IFS(AM135=0,0,AM135&gt;0,(LOG(0.01*Y135/10^-AM135)))</f>
        <v>36.985426778863541</v>
      </c>
      <c r="L135" s="8">
        <f t="array" ref="L135">_xlfn.IFS(AN135=0,0,AN135&gt;0,(LOG(0.01*Z135/10^-AN135)))</f>
        <v>36.985426778863541</v>
      </c>
      <c r="M135" s="8">
        <f t="array" ref="M135">_xlfn.IFS(AO135=0,0,AO135&gt;0,(LOG(0.01*AA135/10^-AO135)))</f>
        <v>17.20521895361302</v>
      </c>
      <c r="N135" s="8">
        <f t="array" ref="N135">_xlfn.IFS(AP135=0,0,AP135&gt;0,(LOG(0.01*AB135/10^-AP135)))</f>
        <v>30.905231427812211</v>
      </c>
      <c r="O135" s="8">
        <f t="array" ref="O135">_xlfn.IFS(AQ135=0,0,AQ135&gt;0,(LOG(0.01*AC135/10^-AQ135)))</f>
        <v>30.905231427812211</v>
      </c>
      <c r="P135" s="8">
        <f t="array" ref="P135">_xlfn.IFS(AR135=0,0,AR135&gt;0,(LOG(0.01*AD135/10^-AR135)))</f>
        <v>20.367610334475987</v>
      </c>
      <c r="Q135" s="8">
        <f t="array" ref="Q135">_xlfn.IFS(AS135=0,0,AS135&gt;0,(LOG(0.01*AE135/10^-AS135)))</f>
        <v>0</v>
      </c>
      <c r="R135" s="8">
        <f t="array" ref="R135">_xlfn.IFS(AT135=0,0,AT135&gt;0,(LOG(0.01*AF135/10^-AT135)))</f>
        <v>37.55618204679984</v>
      </c>
      <c r="S135" s="8">
        <f t="array" ref="S135">_xlfn.IFS(AU135=0,0,AU135&gt;0,(LOG(0.01*AG135/10^-AU135)))</f>
        <v>30.077292111662508</v>
      </c>
      <c r="T135" s="16">
        <f t="shared" si="112"/>
        <v>0</v>
      </c>
      <c r="U135" s="17">
        <f t="shared" si="113"/>
        <v>0</v>
      </c>
      <c r="V135" s="17">
        <f t="shared" si="114"/>
        <v>60.348162475822051</v>
      </c>
      <c r="W135" s="17">
        <f t="shared" si="115"/>
        <v>60.348162475822051</v>
      </c>
      <c r="X135" s="17">
        <f t="shared" si="116"/>
        <v>42.915811088295683</v>
      </c>
      <c r="Y135" s="17">
        <f t="shared" si="117"/>
        <v>76.811594202898561</v>
      </c>
      <c r="Z135" s="17">
        <f t="shared" si="118"/>
        <v>76.811594202898561</v>
      </c>
      <c r="AA135" s="17">
        <f t="shared" si="119"/>
        <v>50.724637681159422</v>
      </c>
      <c r="AB135" s="17">
        <f t="shared" si="120"/>
        <v>63.860369609856257</v>
      </c>
      <c r="AC135" s="17">
        <f t="shared" si="121"/>
        <v>63.860369609856257</v>
      </c>
      <c r="AD135" s="17">
        <f t="shared" si="122"/>
        <v>46.516853932584269</v>
      </c>
      <c r="AE135" s="17">
        <f t="shared" si="123"/>
        <v>0</v>
      </c>
      <c r="AF135" s="17">
        <f t="shared" si="124"/>
        <v>71.809523809523824</v>
      </c>
      <c r="AG135" s="17">
        <f t="shared" si="125"/>
        <v>59.881422924901187</v>
      </c>
      <c r="AJ135" s="17">
        <v>31.2</v>
      </c>
      <c r="AK135" s="17">
        <v>31.2</v>
      </c>
      <c r="AL135" s="17">
        <v>20.9</v>
      </c>
      <c r="AM135" s="17">
        <v>37.1</v>
      </c>
      <c r="AN135" s="17">
        <v>37.1</v>
      </c>
      <c r="AO135" s="17">
        <v>17.5</v>
      </c>
      <c r="AP135" s="17">
        <v>31.1</v>
      </c>
      <c r="AQ135" s="17">
        <v>31.1</v>
      </c>
      <c r="AR135" s="17">
        <v>20.7</v>
      </c>
      <c r="AT135" s="17">
        <v>37.700000000000003</v>
      </c>
      <c r="AU135" s="17">
        <v>30.3</v>
      </c>
      <c r="AX135" s="15">
        <v>7.31</v>
      </c>
      <c r="AY135" s="15">
        <v>7.31</v>
      </c>
      <c r="AZ135" s="15">
        <v>7.4</v>
      </c>
      <c r="BA135" s="15">
        <v>6.42</v>
      </c>
      <c r="BB135" s="15">
        <v>6.42</v>
      </c>
      <c r="BC135" s="15">
        <v>5.45</v>
      </c>
      <c r="BD135" s="15">
        <v>7.09</v>
      </c>
      <c r="BE135" s="15">
        <v>7.09</v>
      </c>
      <c r="BF135" s="15">
        <v>6.12</v>
      </c>
      <c r="BH135" s="15">
        <v>5.62</v>
      </c>
      <c r="BI135" s="15">
        <v>5.39</v>
      </c>
      <c r="BK135" s="233" t="str">
        <f>IF(VLOOKUP($A135,'I-Ligands'!$A:$G,3,FALSE)="","",VLOOKUP($A135,'I-Ligands'!$A:$G,3,FALSE))</f>
        <v>MDL 29951</v>
      </c>
      <c r="BL135" s="234" t="str">
        <f>IF(VLOOKUP($A135,'I-Ligands'!$A:$G,4,FALSE)="","",VLOOKUP($A135,'I-Ligands'!$A:$G,4,FALSE))</f>
        <v>MDL 29951</v>
      </c>
      <c r="BM135" s="110">
        <v>3.87</v>
      </c>
      <c r="BN135" s="111">
        <v>3.64</v>
      </c>
      <c r="BO135" s="111">
        <v>8.75</v>
      </c>
      <c r="BP135" s="111">
        <v>8.75</v>
      </c>
      <c r="BQ135" s="111">
        <v>10.41</v>
      </c>
      <c r="BR135" s="111">
        <v>4.91</v>
      </c>
      <c r="BS135" s="111">
        <v>4.91</v>
      </c>
      <c r="BT135" s="111">
        <v>6.86</v>
      </c>
      <c r="BU135" s="111">
        <v>12.11</v>
      </c>
      <c r="BV135" s="111">
        <v>12.11</v>
      </c>
      <c r="BW135" s="111">
        <v>8.91</v>
      </c>
      <c r="BX135" s="111">
        <v>5.07</v>
      </c>
      <c r="BY135" s="111">
        <v>4.59</v>
      </c>
      <c r="BZ135" s="111">
        <v>5.33</v>
      </c>
      <c r="CA135" s="110">
        <f t="shared" si="126"/>
        <v>0</v>
      </c>
      <c r="CB135" s="111">
        <f t="shared" si="127"/>
        <v>0</v>
      </c>
      <c r="CC135" s="111">
        <f t="shared" si="128"/>
        <v>3.5657142857142858</v>
      </c>
      <c r="CD135" s="111">
        <f t="shared" si="129"/>
        <v>3.5657142857142858</v>
      </c>
      <c r="CE135" s="111">
        <f t="shared" si="130"/>
        <v>2.0076849183477425</v>
      </c>
      <c r="CF135" s="111">
        <f t="shared" si="131"/>
        <v>7.5560081466395115</v>
      </c>
      <c r="CG135" s="111">
        <f t="shared" si="132"/>
        <v>7.5560081466395115</v>
      </c>
      <c r="CH135" s="111">
        <f t="shared" si="133"/>
        <v>2.5510204081632653</v>
      </c>
      <c r="CI135" s="111">
        <f t="shared" si="134"/>
        <v>2.5681255161023948</v>
      </c>
      <c r="CJ135" s="111">
        <f t="shared" si="135"/>
        <v>2.5681255161023948</v>
      </c>
      <c r="CK135" s="111">
        <f t="shared" si="136"/>
        <v>2.3232323232323231</v>
      </c>
      <c r="CL135" s="111">
        <f t="shared" si="137"/>
        <v>0</v>
      </c>
      <c r="CM135" s="111">
        <f t="shared" si="138"/>
        <v>8.2135076252723316</v>
      </c>
      <c r="CN135" s="111">
        <f t="shared" si="139"/>
        <v>5.6848030018761726</v>
      </c>
      <c r="CO135" s="18" t="e">
        <f>VLOOKUP(A135,Bouvier!A:B,4,FALSE)</f>
        <v>#N/A</v>
      </c>
      <c r="CP135" s="18" t="e">
        <f>VLOOKUP(A135,Martemyanov!A:BN,4,FALSE)</f>
        <v>#N/A</v>
      </c>
      <c r="CQ135" s="18" t="s">
        <v>5256</v>
      </c>
    </row>
    <row r="136" spans="1:95" x14ac:dyDescent="0.2">
      <c r="A136" s="12" t="s">
        <v>96</v>
      </c>
      <c r="B136" s="13" t="s">
        <v>97</v>
      </c>
      <c r="C136" s="9" t="str">
        <f>IF(VLOOKUP($A136,'I-Ligands'!$A:$G,5,FALSE)="","",VLOOKUP($A136,'I-Ligands'!$A:$G,5,FALSE))</f>
        <v>Guide to Pharmacology</v>
      </c>
      <c r="D136" s="9">
        <f>IF(VLOOKUP($A136,'I-Ligands'!$A:$G,6,FALSE)="","",VLOOKUP($A136,'I-Ligands'!$A:$G,6,FALSE))</f>
        <v>2007</v>
      </c>
      <c r="E136" s="9" t="str">
        <f>IF(VLOOKUP($A136,'I-Ligands'!$A:$G,7,FALSE)="","",VLOOKUP($A136,'I-Ligands'!$A:$G,7,FALSE))</f>
        <v>Phys</v>
      </c>
      <c r="F136" s="7">
        <f t="array" ref="F136">_xlfn.IFS(AH136=0,0,AH136&gt;0,(LOG(0.01*T136/10^-AH136)))</f>
        <v>29.03126872065593</v>
      </c>
      <c r="G136" s="8">
        <f t="array" ref="G136">_xlfn.IFS(AI136=0,0,AI136&gt;0,(LOG(0.01*U136/10^-AI136)))</f>
        <v>27.919466832652972</v>
      </c>
      <c r="H136" s="8">
        <f t="array" ref="H136">_xlfn.IFS(AJ136=0,0,AJ136&gt;0,(LOG(0.01*V136/10^-AJ136)))</f>
        <v>21.424965950510664</v>
      </c>
      <c r="I136" s="8">
        <f t="array" ref="I136">_xlfn.IFS(AK136=0,0,AK136&gt;0,(LOG(0.01*W136/10^-AK136)))</f>
        <v>21.424965950510664</v>
      </c>
      <c r="J136" s="8">
        <f t="array" ref="J136">_xlfn.IFS(AL136=0,0,AL136&gt;0,(LOG(0.01*X136/10^-AL136)))</f>
        <v>19.102505650147886</v>
      </c>
      <c r="K136" s="8">
        <f t="array" ref="K136">_xlfn.IFS(AM136=0,0,AM136&gt;0,(LOG(0.01*Y136/10^-AM136)))</f>
        <v>26.950621773282688</v>
      </c>
      <c r="L136" s="8">
        <f t="array" ref="L136">_xlfn.IFS(AN136=0,0,AN136&gt;0,(LOG(0.01*Z136/10^-AN136)))</f>
        <v>26.950621773282688</v>
      </c>
      <c r="M136" s="8">
        <f t="array" ref="M136">_xlfn.IFS(AO136=0,0,AO136&gt;0,(LOG(0.01*AA136/10^-AO136)))</f>
        <v>16.48749018665259</v>
      </c>
      <c r="N136" s="8">
        <f t="array" ref="N136">_xlfn.IFS(AP136=0,0,AP136&gt;0,(LOG(0.01*AB136/10^-AP136)))</f>
        <v>26.134074965655198</v>
      </c>
      <c r="O136" s="8">
        <f t="array" ref="O136">_xlfn.IFS(AQ136=0,0,AQ136&gt;0,(LOG(0.01*AC136/10^-AQ136)))</f>
        <v>26.134074965655198</v>
      </c>
      <c r="P136" s="8">
        <f t="array" ref="P136">_xlfn.IFS(AR136=0,0,AR136&gt;0,(LOG(0.01*AD136/10^-AR136)))</f>
        <v>19.754836046439561</v>
      </c>
      <c r="Q136" s="8">
        <f t="array" ref="Q136">_xlfn.IFS(AS136=0,0,AS136&gt;0,(LOG(0.01*AE136/10^-AS136)))</f>
        <v>21.841345015117302</v>
      </c>
      <c r="R136" s="8">
        <f t="array" ref="R136">_xlfn.IFS(AT136=0,0,AT136&gt;0,(LOG(0.01*AF136/10^-AT136)))</f>
        <v>23.761857739168917</v>
      </c>
      <c r="S136" s="8">
        <f t="array" ref="S136">_xlfn.IFS(AU136=0,0,AU136&gt;0,(LOG(0.01*AG136/10^-AU136)))</f>
        <v>16.321158764886064</v>
      </c>
      <c r="T136" s="16">
        <f t="shared" si="112"/>
        <v>53.860294117647058</v>
      </c>
      <c r="U136" s="17">
        <f t="shared" si="113"/>
        <v>52.416356877323423</v>
      </c>
      <c r="V136" s="17">
        <f t="shared" si="114"/>
        <v>42.166344294003864</v>
      </c>
      <c r="W136" s="17">
        <f t="shared" si="115"/>
        <v>42.166344294003864</v>
      </c>
      <c r="X136" s="17">
        <f t="shared" si="116"/>
        <v>40.041067761806978</v>
      </c>
      <c r="Y136" s="17">
        <f t="shared" si="117"/>
        <v>56.314699792960667</v>
      </c>
      <c r="Z136" s="17">
        <f t="shared" si="118"/>
        <v>56.314699792960667</v>
      </c>
      <c r="AA136" s="17">
        <f t="shared" si="119"/>
        <v>48.695652173913047</v>
      </c>
      <c r="AB136" s="17">
        <f t="shared" si="120"/>
        <v>54.209445585215605</v>
      </c>
      <c r="AC136" s="17">
        <f t="shared" si="121"/>
        <v>54.209445585215605</v>
      </c>
      <c r="AD136" s="17">
        <f t="shared" si="122"/>
        <v>45.168539325842701</v>
      </c>
      <c r="AE136" s="17">
        <f t="shared" si="123"/>
        <v>43.786982248520708</v>
      </c>
      <c r="AF136" s="17">
        <f t="shared" si="124"/>
        <v>45.904761904761905</v>
      </c>
      <c r="AG136" s="17">
        <f t="shared" si="125"/>
        <v>33.201581027667984</v>
      </c>
      <c r="AH136" s="16">
        <v>29.3</v>
      </c>
      <c r="AI136" s="17">
        <v>28.2</v>
      </c>
      <c r="AJ136" s="17">
        <v>21.8</v>
      </c>
      <c r="AK136" s="17">
        <v>21.8</v>
      </c>
      <c r="AL136" s="17">
        <v>19.5</v>
      </c>
      <c r="AM136" s="17">
        <v>27.2</v>
      </c>
      <c r="AN136" s="17">
        <v>27.2</v>
      </c>
      <c r="AO136" s="17">
        <v>16.8</v>
      </c>
      <c r="AP136" s="17">
        <v>26.4</v>
      </c>
      <c r="AQ136" s="17">
        <v>26.4</v>
      </c>
      <c r="AR136" s="17">
        <v>20.100000000000001</v>
      </c>
      <c r="AS136" s="17">
        <v>22.2</v>
      </c>
      <c r="AT136" s="17">
        <v>24.1</v>
      </c>
      <c r="AU136" s="17">
        <v>16.8</v>
      </c>
      <c r="AV136" s="14">
        <v>6.95</v>
      </c>
      <c r="AW136" s="15">
        <v>6.98</v>
      </c>
      <c r="AX136" s="15">
        <v>7.31</v>
      </c>
      <c r="AY136" s="15">
        <v>7.31</v>
      </c>
      <c r="AZ136" s="15">
        <v>7.3</v>
      </c>
      <c r="BA136" s="15">
        <v>7.09</v>
      </c>
      <c r="BB136" s="15">
        <v>7.09</v>
      </c>
      <c r="BC136" s="15">
        <v>6.96</v>
      </c>
      <c r="BD136" s="15">
        <v>7.13</v>
      </c>
      <c r="BE136" s="15">
        <v>7.13</v>
      </c>
      <c r="BF136" s="15">
        <v>7.28</v>
      </c>
      <c r="BG136" s="15">
        <v>6.72</v>
      </c>
      <c r="BH136" s="15">
        <v>6.92</v>
      </c>
      <c r="BI136" s="15">
        <v>6.78</v>
      </c>
      <c r="BK136" s="233" t="str">
        <f>IF(VLOOKUP($A136,'I-Ligands'!$A:$G,3,FALSE)="","",VLOOKUP($A136,'I-Ligands'!$A:$G,3,FALSE))</f>
        <v>Cortistatin-14</v>
      </c>
      <c r="BL136" s="234" t="str">
        <f>IF(VLOOKUP($A136,'I-Ligands'!$A:$G,4,FALSE)="","",VLOOKUP($A136,'I-Ligands'!$A:$G,4,FALSE))</f>
        <v>PCKNFFWKTFSSCK</v>
      </c>
      <c r="BM136" s="110">
        <v>5.07</v>
      </c>
      <c r="BN136" s="111">
        <v>3.73</v>
      </c>
      <c r="BO136" s="111">
        <v>5.29</v>
      </c>
      <c r="BP136" s="111">
        <v>5.29</v>
      </c>
      <c r="BQ136" s="111">
        <v>6.79</v>
      </c>
      <c r="BR136" s="111">
        <v>4.1100000000000003</v>
      </c>
      <c r="BS136" s="111">
        <v>4.1100000000000003</v>
      </c>
      <c r="BT136" s="111">
        <v>3.54</v>
      </c>
      <c r="BU136" s="111">
        <v>6.91</v>
      </c>
      <c r="BV136" s="111">
        <v>6.91</v>
      </c>
      <c r="BW136" s="111">
        <v>7.3</v>
      </c>
      <c r="BX136" s="111">
        <v>4.68</v>
      </c>
      <c r="BY136" s="111">
        <v>4.6100000000000003</v>
      </c>
      <c r="BZ136" s="111">
        <v>4.51</v>
      </c>
      <c r="CA136" s="110">
        <f t="shared" si="126"/>
        <v>5.779092702169625</v>
      </c>
      <c r="CB136" s="111">
        <f t="shared" si="127"/>
        <v>7.5603217158176941</v>
      </c>
      <c r="CC136" s="111">
        <f t="shared" si="128"/>
        <v>4.1209829867674861</v>
      </c>
      <c r="CD136" s="111">
        <f t="shared" si="129"/>
        <v>4.1209829867674861</v>
      </c>
      <c r="CE136" s="111">
        <f t="shared" si="130"/>
        <v>2.8718703976435935</v>
      </c>
      <c r="CF136" s="111">
        <f t="shared" si="131"/>
        <v>6.6180048661800477</v>
      </c>
      <c r="CG136" s="111">
        <f t="shared" si="132"/>
        <v>6.6180048661800477</v>
      </c>
      <c r="CH136" s="111">
        <f t="shared" si="133"/>
        <v>4.7457627118644066</v>
      </c>
      <c r="CI136" s="111">
        <f t="shared" si="134"/>
        <v>3.8205499276410997</v>
      </c>
      <c r="CJ136" s="111">
        <f t="shared" si="135"/>
        <v>3.8205499276410997</v>
      </c>
      <c r="CK136" s="111">
        <f t="shared" si="136"/>
        <v>2.7534246575342469</v>
      </c>
      <c r="CL136" s="111">
        <f t="shared" si="137"/>
        <v>4.7435897435897436</v>
      </c>
      <c r="CM136" s="111">
        <f t="shared" si="138"/>
        <v>5.2277657266811275</v>
      </c>
      <c r="CN136" s="111">
        <f t="shared" si="139"/>
        <v>3.725055432372506</v>
      </c>
      <c r="CO136" s="18" t="e">
        <f>VLOOKUP(A136,Bouvier!A:B,4,FALSE)</f>
        <v>#N/A</v>
      </c>
      <c r="CP136" s="18" t="e">
        <f>VLOOKUP(A136,Martemyanov!A:BN,4,FALSE)</f>
        <v>#N/A</v>
      </c>
      <c r="CQ136" s="18" t="s">
        <v>5256</v>
      </c>
    </row>
    <row r="137" spans="1:95" ht="18" x14ac:dyDescent="0.25">
      <c r="A137" s="12" t="s">
        <v>156</v>
      </c>
      <c r="B137" s="13" t="s">
        <v>2666</v>
      </c>
      <c r="C137" s="9" t="str">
        <f>IF(VLOOKUP($A137,'I-Ligands'!$A:$G,5,FALSE)="","",VLOOKUP($A137,'I-Ligands'!$A:$G,5,FALSE))</f>
        <v>Guide to Pharmacology</v>
      </c>
      <c r="D137" s="9">
        <f>IF(VLOOKUP($A137,'I-Ligands'!$A:$G,6,FALSE)="","",VLOOKUP($A137,'I-Ligands'!$A:$G,6,FALSE))</f>
        <v>911</v>
      </c>
      <c r="E137" s="9" t="str">
        <f>IF(VLOOKUP($A137,'I-Ligands'!$A:$G,7,FALSE)="","",VLOOKUP($A137,'I-Ligands'!$A:$G,7,FALSE))</f>
        <v>Phys</v>
      </c>
      <c r="F137" s="7">
        <f t="array" ref="F137">_xlfn.IFS(AH137=0,0,AH137&gt;0,(LOG(0.01*T137/10^-AH137)))</f>
        <v>34.707226527261007</v>
      </c>
      <c r="G137" s="8">
        <f t="array" ref="G137">_xlfn.IFS(AI137=0,0,AI137&gt;0,(LOG(0.01*U137/10^-AI137)))</f>
        <v>34.104511844376383</v>
      </c>
      <c r="H137" s="8">
        <f t="array" ref="H137">_xlfn.IFS(AJ137=0,0,AJ137&gt;0,(LOG(0.01*V137/10^-AJ137)))</f>
        <v>22.240617896053465</v>
      </c>
      <c r="I137" s="8">
        <f t="array" ref="I137">_xlfn.IFS(AK137=0,0,AK137&gt;0,(LOG(0.01*W137/10^-AK137)))</f>
        <v>22.240617896053465</v>
      </c>
      <c r="J137" s="8">
        <f t="array" ref="J137">_xlfn.IFS(AL137=0,0,AL137&gt;0,(LOG(0.01*X137/10^-AL137)))</f>
        <v>13.149191605941773</v>
      </c>
      <c r="K137" s="8">
        <f t="array" ref="K137">_xlfn.IFS(AM137=0,0,AM137&gt;0,(LOG(0.01*Y137/10^-AM137)))</f>
        <v>15.314709956202913</v>
      </c>
      <c r="L137" s="8">
        <f t="array" ref="L137">_xlfn.IFS(AN137=0,0,AN137&gt;0,(LOG(0.01*Z137/10^-AN137)))</f>
        <v>15.314709956202913</v>
      </c>
      <c r="M137" s="8">
        <f t="array" ref="M137">_xlfn.IFS(AO137=0,0,AO137&gt;0,(LOG(0.01*AA137/10^-AO137)))</f>
        <v>8.730663853480662</v>
      </c>
      <c r="N137" s="8">
        <f t="array" ref="N137">_xlfn.IFS(AP137=0,0,AP137&gt;0,(LOG(0.01*AB137/10^-AP137)))</f>
        <v>24.506922719611584</v>
      </c>
      <c r="O137" s="8">
        <f t="array" ref="O137">_xlfn.IFS(AQ137=0,0,AQ137&gt;0,(LOG(0.01*AC137/10^-AQ137)))</f>
        <v>24.506922719611584</v>
      </c>
      <c r="P137" s="8">
        <f t="array" ref="P137">_xlfn.IFS(AR137=0,0,AR137&gt;0,(LOG(0.01*AD137/10^-AR137)))</f>
        <v>29.727311177343498</v>
      </c>
      <c r="Q137" s="8">
        <f t="array" ref="Q137">_xlfn.IFS(AS137=0,0,AS137&gt;0,(LOG(0.01*AE137/10^-AS137)))</f>
        <v>28.046778476190962</v>
      </c>
      <c r="R137" s="8">
        <f t="array" ref="R137">_xlfn.IFS(AT137=0,0,AT137&gt;0,(LOG(0.01*AF137/10^-AT137)))</f>
        <v>13.838203188689295</v>
      </c>
      <c r="S137" s="8">
        <f t="array" ref="S137">_xlfn.IFS(AU137=0,0,AU137&gt;0,(LOG(0.01*AG137/10^-AU137)))</f>
        <v>13.648137827543257</v>
      </c>
      <c r="T137" s="16">
        <f t="shared" si="112"/>
        <v>64.154411764705884</v>
      </c>
      <c r="U137" s="17">
        <f t="shared" si="113"/>
        <v>63.754646840148695</v>
      </c>
      <c r="V137" s="17">
        <f t="shared" si="114"/>
        <v>43.713733075435201</v>
      </c>
      <c r="W137" s="17">
        <f t="shared" si="115"/>
        <v>43.713733075435201</v>
      </c>
      <c r="X137" s="17">
        <f t="shared" si="116"/>
        <v>28.131416837782339</v>
      </c>
      <c r="Y137" s="17">
        <f t="shared" si="117"/>
        <v>32.712215320910978</v>
      </c>
      <c r="Z137" s="17">
        <f t="shared" si="118"/>
        <v>32.712215320910978</v>
      </c>
      <c r="AA137" s="17">
        <f t="shared" si="119"/>
        <v>26.956521739130437</v>
      </c>
      <c r="AB137" s="17">
        <f t="shared" si="120"/>
        <v>50.92402464065708</v>
      </c>
      <c r="AC137" s="17">
        <f t="shared" si="121"/>
        <v>50.92402464065708</v>
      </c>
      <c r="AD137" s="17">
        <f t="shared" si="122"/>
        <v>67.19101123595506</v>
      </c>
      <c r="AE137" s="17">
        <f t="shared" si="123"/>
        <v>55.818540433925044</v>
      </c>
      <c r="AF137" s="17">
        <f t="shared" si="124"/>
        <v>27.428571428571427</v>
      </c>
      <c r="AG137" s="17">
        <f t="shared" si="125"/>
        <v>28.063241106719367</v>
      </c>
      <c r="AH137" s="16">
        <v>34.9</v>
      </c>
      <c r="AI137" s="17">
        <v>34.299999999999997</v>
      </c>
      <c r="AJ137" s="17">
        <v>22.6</v>
      </c>
      <c r="AK137" s="17">
        <v>22.6</v>
      </c>
      <c r="AL137" s="17">
        <v>13.7</v>
      </c>
      <c r="AM137" s="17">
        <v>15.8</v>
      </c>
      <c r="AN137" s="17">
        <v>15.8</v>
      </c>
      <c r="AO137" s="17">
        <v>9.3000000000000007</v>
      </c>
      <c r="AP137" s="17">
        <v>24.8</v>
      </c>
      <c r="AQ137" s="17">
        <v>24.8</v>
      </c>
      <c r="AR137" s="17">
        <v>29.9</v>
      </c>
      <c r="AS137" s="17">
        <v>28.3</v>
      </c>
      <c r="AT137" s="17">
        <v>14.4</v>
      </c>
      <c r="AU137" s="17">
        <v>14.2</v>
      </c>
      <c r="AV137" s="14">
        <v>6.59</v>
      </c>
      <c r="AW137" s="15">
        <v>6.56</v>
      </c>
      <c r="AX137" s="15">
        <v>7.64</v>
      </c>
      <c r="AY137" s="15">
        <v>7.64</v>
      </c>
      <c r="AZ137" s="15">
        <v>7.97</v>
      </c>
      <c r="BA137" s="15">
        <v>7.86</v>
      </c>
      <c r="BB137" s="15">
        <v>7.86</v>
      </c>
      <c r="BC137" s="15">
        <v>7.89</v>
      </c>
      <c r="BD137" s="15">
        <v>7.36</v>
      </c>
      <c r="BE137" s="15">
        <v>7.36</v>
      </c>
      <c r="BF137" s="15">
        <v>7.36</v>
      </c>
      <c r="BG137" s="15">
        <v>7.56</v>
      </c>
      <c r="BH137" s="15">
        <v>7.93</v>
      </c>
      <c r="BI137" s="15">
        <v>7.76</v>
      </c>
      <c r="BK137" s="233" t="str">
        <f>IF(VLOOKUP($A137,'I-Ligands'!$A:$G,3,FALSE)="","",VLOOKUP($A137,'I-Ligands'!$A:$G,3,FALSE))</f>
        <v>Sphingosine 1-phosphate</v>
      </c>
      <c r="BL137" s="234" t="str">
        <f>IF(VLOOKUP($A137,'I-Ligands'!$A:$G,4,FALSE)="","",VLOOKUP($A137,'I-Ligands'!$A:$G,4,FALSE))</f>
        <v>Sphingosine-1-Phosphate</v>
      </c>
      <c r="BM137" s="110">
        <v>4.67</v>
      </c>
      <c r="BN137" s="111">
        <v>2.86</v>
      </c>
      <c r="BO137" s="111">
        <v>3.74</v>
      </c>
      <c r="BP137" s="111">
        <v>3.74</v>
      </c>
      <c r="BQ137" s="111">
        <v>4.3899999999999997</v>
      </c>
      <c r="BR137" s="111">
        <v>6.42</v>
      </c>
      <c r="BS137" s="111">
        <v>6.42</v>
      </c>
      <c r="BT137" s="111">
        <v>4.51</v>
      </c>
      <c r="BU137" s="111">
        <v>6.36</v>
      </c>
      <c r="BV137" s="111">
        <v>6.36</v>
      </c>
      <c r="BW137" s="111">
        <v>8.27</v>
      </c>
      <c r="BX137" s="111">
        <v>1.8</v>
      </c>
      <c r="BY137" s="111">
        <v>1.78</v>
      </c>
      <c r="BZ137" s="111">
        <v>4.46</v>
      </c>
      <c r="CA137" s="110">
        <f t="shared" si="126"/>
        <v>7.4732334047109203</v>
      </c>
      <c r="CB137" s="111">
        <f t="shared" si="127"/>
        <v>11.993006993006993</v>
      </c>
      <c r="CC137" s="111">
        <f t="shared" si="128"/>
        <v>6.0427807486631018</v>
      </c>
      <c r="CD137" s="111">
        <f t="shared" si="129"/>
        <v>6.0427807486631018</v>
      </c>
      <c r="CE137" s="111">
        <f t="shared" si="130"/>
        <v>3.120728929384966</v>
      </c>
      <c r="CF137" s="111">
        <f t="shared" si="131"/>
        <v>2.4610591900311527</v>
      </c>
      <c r="CG137" s="111">
        <f t="shared" si="132"/>
        <v>2.4610591900311527</v>
      </c>
      <c r="CH137" s="111">
        <f t="shared" si="133"/>
        <v>2.0620842572062088</v>
      </c>
      <c r="CI137" s="111">
        <f t="shared" si="134"/>
        <v>3.89937106918239</v>
      </c>
      <c r="CJ137" s="111">
        <f t="shared" si="135"/>
        <v>3.89937106918239</v>
      </c>
      <c r="CK137" s="111">
        <f t="shared" si="136"/>
        <v>3.6154776299879083</v>
      </c>
      <c r="CL137" s="111">
        <f t="shared" si="137"/>
        <v>15.722222222222221</v>
      </c>
      <c r="CM137" s="111">
        <f t="shared" si="138"/>
        <v>8.0898876404494384</v>
      </c>
      <c r="CN137" s="111">
        <f t="shared" si="139"/>
        <v>3.1838565022421523</v>
      </c>
      <c r="CO137" s="18" t="e">
        <f>VLOOKUP(A137,Bouvier!A:B,4,FALSE)</f>
        <v>#N/A</v>
      </c>
      <c r="CP137" s="18" t="e">
        <f>VLOOKUP(A137,Martemyanov!A:BN,4,FALSE)</f>
        <v>#N/A</v>
      </c>
      <c r="CQ137" s="18" t="s">
        <v>5256</v>
      </c>
    </row>
    <row r="138" spans="1:95" ht="18" x14ac:dyDescent="0.25">
      <c r="A138" s="12" t="s">
        <v>155</v>
      </c>
      <c r="B138" s="13" t="s">
        <v>2665</v>
      </c>
      <c r="C138" s="9" t="str">
        <f>IF(VLOOKUP($A138,'I-Ligands'!$A:$G,5,FALSE)="","",VLOOKUP($A138,'I-Ligands'!$A:$G,5,FALSE))</f>
        <v>Guide to Pharmacology</v>
      </c>
      <c r="D138" s="9">
        <f>IF(VLOOKUP($A138,'I-Ligands'!$A:$G,6,FALSE)="","",VLOOKUP($A138,'I-Ligands'!$A:$G,6,FALSE))</f>
        <v>911</v>
      </c>
      <c r="E138" s="9" t="str">
        <f>IF(VLOOKUP($A138,'I-Ligands'!$A:$G,7,FALSE)="","",VLOOKUP($A138,'I-Ligands'!$A:$G,7,FALSE))</f>
        <v>Phys</v>
      </c>
      <c r="F138" s="7">
        <f t="array" ref="F138">_xlfn.IFS(AH138=0,0,AH138&gt;0,(LOG(0.01*T138/10^-AH138)))</f>
        <v>14.851921821138284</v>
      </c>
      <c r="G138" s="8">
        <f t="array" ref="G138">_xlfn.IFS(AI138=0,0,AI138&gt;0,(LOG(0.01*U138/10^-AI138)))</f>
        <v>13.930585726568587</v>
      </c>
      <c r="H138" s="8">
        <f t="array" ref="H138">_xlfn.IFS(AJ138=0,0,AJ138&gt;0,(LOG(0.01*V138/10^-AJ138)))</f>
        <v>26.108113383775891</v>
      </c>
      <c r="I138" s="8">
        <f t="array" ref="I138">_xlfn.IFS(AK138=0,0,AK138&gt;0,(LOG(0.01*W138/10^-AK138)))</f>
        <v>26.108113383775891</v>
      </c>
      <c r="J138" s="8">
        <f t="array" ref="J138">_xlfn.IFS(AL138=0,0,AL138&gt;0,(LOG(0.01*X138/10^-AL138)))</f>
        <v>20.022101206211268</v>
      </c>
      <c r="K138" s="8">
        <f t="array" ref="K138">_xlfn.IFS(AM138=0,0,AM138&gt;0,(LOG(0.01*Y138/10^-AM138)))</f>
        <v>25.629352633329741</v>
      </c>
      <c r="L138" s="8">
        <f t="array" ref="L138">_xlfn.IFS(AN138=0,0,AN138&gt;0,(LOG(0.01*Z138/10^-AN138)))</f>
        <v>25.629352633329741</v>
      </c>
      <c r="M138" s="8">
        <f t="array" ref="M138">_xlfn.IFS(AO138=0,0,AO138&gt;0,(LOG(0.01*AA138/10^-AO138)))</f>
        <v>13.298901472083132</v>
      </c>
      <c r="N138" s="8">
        <f t="array" ref="N138">_xlfn.IFS(AP138=0,0,AP138&gt;0,(LOG(0.01*AB138/10^-AP138)))</f>
        <v>25.625770802866619</v>
      </c>
      <c r="O138" s="8">
        <f t="array" ref="O138">_xlfn.IFS(AQ138=0,0,AQ138&gt;0,(LOG(0.01*AC138/10^-AQ138)))</f>
        <v>25.625770802866619</v>
      </c>
      <c r="P138" s="8">
        <f t="array" ref="P138">_xlfn.IFS(AR138=0,0,AR138&gt;0,(LOG(0.01*AD138/10^-AR138)))</f>
        <v>23.83365703159394</v>
      </c>
      <c r="Q138" s="8">
        <f t="array" ref="Q138">_xlfn.IFS(AS138=0,0,AS138&gt;0,(LOG(0.01*AE138/10^-AS138)))</f>
        <v>26.014947789156423</v>
      </c>
      <c r="R138" s="8">
        <f t="array" ref="R138">_xlfn.IFS(AT138=0,0,AT138&gt;0,(LOG(0.01*AF138/10^-AT138)))</f>
        <v>22.437775543594501</v>
      </c>
      <c r="S138" s="8">
        <f t="array" ref="S138">_xlfn.IFS(AU138=0,0,AU138&gt;0,(LOG(0.01*AG138/10^-AU138)))</f>
        <v>6.3531819795914704</v>
      </c>
      <c r="T138" s="16">
        <f t="shared" si="112"/>
        <v>28.308823529411764</v>
      </c>
      <c r="U138" s="17">
        <f t="shared" si="113"/>
        <v>26.951672862453535</v>
      </c>
      <c r="V138" s="17">
        <f t="shared" si="114"/>
        <v>51.063829787234042</v>
      </c>
      <c r="W138" s="17">
        <f t="shared" si="115"/>
        <v>51.063829787234042</v>
      </c>
      <c r="X138" s="17">
        <f t="shared" si="116"/>
        <v>41.889117043121139</v>
      </c>
      <c r="Y138" s="17">
        <f t="shared" si="117"/>
        <v>53.623188405797102</v>
      </c>
      <c r="Z138" s="17">
        <f t="shared" si="118"/>
        <v>53.623188405797102</v>
      </c>
      <c r="AA138" s="17">
        <f t="shared" si="119"/>
        <v>39.710144927536234</v>
      </c>
      <c r="AB138" s="17">
        <f t="shared" si="120"/>
        <v>53.182751540041068</v>
      </c>
      <c r="AC138" s="17">
        <f t="shared" si="121"/>
        <v>53.182751540041068</v>
      </c>
      <c r="AD138" s="17">
        <f t="shared" si="122"/>
        <v>54.157303370786515</v>
      </c>
      <c r="AE138" s="17">
        <f t="shared" si="123"/>
        <v>51.873767258382642</v>
      </c>
      <c r="AF138" s="17">
        <f t="shared" si="124"/>
        <v>43.428571428571431</v>
      </c>
      <c r="AG138" s="17">
        <f t="shared" si="125"/>
        <v>14.229249011857707</v>
      </c>
      <c r="AH138" s="16">
        <v>15.4</v>
      </c>
      <c r="AI138" s="17">
        <v>14.5</v>
      </c>
      <c r="AJ138" s="17">
        <v>26.4</v>
      </c>
      <c r="AK138" s="17">
        <v>26.4</v>
      </c>
      <c r="AL138" s="17">
        <v>20.399999999999999</v>
      </c>
      <c r="AM138" s="17">
        <v>25.9</v>
      </c>
      <c r="AN138" s="17">
        <v>25.9</v>
      </c>
      <c r="AO138" s="17">
        <v>13.7</v>
      </c>
      <c r="AP138" s="17">
        <v>25.9</v>
      </c>
      <c r="AQ138" s="17">
        <v>25.9</v>
      </c>
      <c r="AR138" s="17">
        <v>24.1</v>
      </c>
      <c r="AS138" s="17">
        <v>26.3</v>
      </c>
      <c r="AT138" s="17">
        <v>22.8</v>
      </c>
      <c r="AU138" s="17">
        <v>7.2</v>
      </c>
      <c r="AV138" s="14">
        <v>6.95</v>
      </c>
      <c r="AW138" s="15">
        <v>6.86</v>
      </c>
      <c r="AX138" s="15">
        <v>7.91</v>
      </c>
      <c r="AY138" s="15">
        <v>7.91</v>
      </c>
      <c r="AZ138" s="15">
        <v>8.48</v>
      </c>
      <c r="BA138" s="15">
        <v>8.14</v>
      </c>
      <c r="BB138" s="15">
        <v>8.14</v>
      </c>
      <c r="BC138" s="15">
        <v>8.69</v>
      </c>
      <c r="BD138" s="15">
        <v>7.75</v>
      </c>
      <c r="BE138" s="15">
        <v>7.75</v>
      </c>
      <c r="BF138" s="15">
        <v>8.18</v>
      </c>
      <c r="BG138" s="15">
        <v>7.46</v>
      </c>
      <c r="BH138" s="15">
        <v>8.6199999999999992</v>
      </c>
      <c r="BI138" s="15">
        <v>8.9</v>
      </c>
      <c r="BK138" s="233" t="str">
        <f>IF(VLOOKUP($A138,'I-Ligands'!$A:$G,3,FALSE)="","",VLOOKUP($A138,'I-Ligands'!$A:$G,3,FALSE))</f>
        <v>Sphingosine 1-phosphate</v>
      </c>
      <c r="BL138" s="234" t="str">
        <f>IF(VLOOKUP($A138,'I-Ligands'!$A:$G,4,FALSE)="","",VLOOKUP($A138,'I-Ligands'!$A:$G,4,FALSE))</f>
        <v>Sphingosine-1-Phosphate</v>
      </c>
      <c r="BM138" s="110">
        <v>4.3600000000000003</v>
      </c>
      <c r="BN138" s="111">
        <v>5.05</v>
      </c>
      <c r="BO138" s="111">
        <v>2.8</v>
      </c>
      <c r="BP138" s="111">
        <v>2.8</v>
      </c>
      <c r="BQ138" s="111">
        <v>3.15</v>
      </c>
      <c r="BR138" s="111">
        <v>3.82</v>
      </c>
      <c r="BS138" s="111">
        <v>3.82</v>
      </c>
      <c r="BT138" s="111">
        <v>3.25</v>
      </c>
      <c r="BU138" s="111">
        <v>5.82</v>
      </c>
      <c r="BV138" s="111">
        <v>5.82</v>
      </c>
      <c r="BW138" s="111">
        <v>2.74</v>
      </c>
      <c r="BX138" s="111">
        <v>4.5999999999999996</v>
      </c>
      <c r="BY138" s="111">
        <v>5.03</v>
      </c>
      <c r="BZ138" s="111">
        <v>6.01</v>
      </c>
      <c r="CA138" s="110">
        <f t="shared" si="126"/>
        <v>3.5321100917431192</v>
      </c>
      <c r="CB138" s="111">
        <f t="shared" si="127"/>
        <v>2.8712871287128712</v>
      </c>
      <c r="CC138" s="111">
        <f t="shared" si="128"/>
        <v>9.4285714285714288</v>
      </c>
      <c r="CD138" s="111">
        <f t="shared" si="129"/>
        <v>9.4285714285714288</v>
      </c>
      <c r="CE138" s="111">
        <f t="shared" si="130"/>
        <v>6.4761904761904763</v>
      </c>
      <c r="CF138" s="111">
        <f t="shared" si="131"/>
        <v>6.7801047120418847</v>
      </c>
      <c r="CG138" s="111">
        <f t="shared" si="132"/>
        <v>6.7801047120418847</v>
      </c>
      <c r="CH138" s="111">
        <f t="shared" si="133"/>
        <v>4.2153846153846155</v>
      </c>
      <c r="CI138" s="111">
        <f t="shared" si="134"/>
        <v>4.4501718213058412</v>
      </c>
      <c r="CJ138" s="111">
        <f t="shared" si="135"/>
        <v>4.4501718213058412</v>
      </c>
      <c r="CK138" s="111">
        <f t="shared" si="136"/>
        <v>8.7956204379562042</v>
      </c>
      <c r="CL138" s="111">
        <f t="shared" si="137"/>
        <v>5.7173913043478271</v>
      </c>
      <c r="CM138" s="111">
        <f t="shared" si="138"/>
        <v>4.5328031809145131</v>
      </c>
      <c r="CN138" s="111">
        <f t="shared" si="139"/>
        <v>1.1980033277870217</v>
      </c>
      <c r="CO138" s="18" t="e">
        <f>VLOOKUP(A138,Bouvier!A:B,4,FALSE)</f>
        <v>#N/A</v>
      </c>
      <c r="CP138" s="18" t="e">
        <f>VLOOKUP(A138,Martemyanov!A:BN,4,FALSE)</f>
        <v>#N/A</v>
      </c>
      <c r="CQ138" s="18" t="s">
        <v>5256</v>
      </c>
    </row>
    <row r="139" spans="1:95" x14ac:dyDescent="0.2">
      <c r="A139" s="12" t="s">
        <v>212</v>
      </c>
      <c r="B139" s="13" t="s">
        <v>212</v>
      </c>
      <c r="C139" s="9" t="str">
        <f>IF(VLOOKUP($A139,'I-Ligands'!$A:$G,5,FALSE)="","",VLOOKUP($A139,'I-Ligands'!$A:$G,5,FALSE))</f>
        <v>Guide to Pharmacology</v>
      </c>
      <c r="D139" s="9">
        <f>IF(VLOOKUP($A139,'I-Ligands'!$A:$G,6,FALSE)="","",VLOOKUP($A139,'I-Ligands'!$A:$G,6,FALSE))</f>
        <v>4453</v>
      </c>
      <c r="E139" s="9" t="str">
        <f>IF(VLOOKUP($A139,'I-Ligands'!$A:$G,7,FALSE)="","",VLOOKUP($A139,'I-Ligands'!$A:$G,7,FALSE))</f>
        <v>Phys</v>
      </c>
      <c r="F139" s="7">
        <f t="array" ref="F139">_xlfn.IFS(AH139=0,0,AH139&gt;0,(LOG(0.01*T139/10^-AH139)))</f>
        <v>35.71949554888014</v>
      </c>
      <c r="G139" s="8">
        <f t="array" ref="G139">_xlfn.IFS(AI139=0,0,AI139&gt;0,(LOG(0.01*U139/10^-AI139)))</f>
        <v>36.027926294866781</v>
      </c>
      <c r="H139" s="8">
        <f t="array" ref="H139">_xlfn.IFS(AJ139=0,0,AJ139&gt;0,(LOG(0.01*V139/10^-AJ139)))</f>
        <v>39.585299963669179</v>
      </c>
      <c r="I139" s="8">
        <f t="array" ref="I139">_xlfn.IFS(AK139=0,0,AK139&gt;0,(LOG(0.01*W139/10^-AK139)))</f>
        <v>39.585299963669179</v>
      </c>
      <c r="J139" s="8">
        <f t="array" ref="J139">_xlfn.IFS(AL139=0,0,AL139&gt;0,(LOG(0.01*X139/10^-AL139)))</f>
        <v>33.64138773906302</v>
      </c>
      <c r="K139" s="8">
        <f t="array" ref="K139">_xlfn.IFS(AM139=0,0,AM139&gt;0,(LOG(0.01*Y139/10^-AM139)))</f>
        <v>31.618479989232924</v>
      </c>
      <c r="L139" s="8">
        <f t="array" ref="L139">_xlfn.IFS(AN139=0,0,AN139&gt;0,(LOG(0.01*Z139/10^-AN139)))</f>
        <v>31.618479989232924</v>
      </c>
      <c r="M139" s="8">
        <f t="array" ref="M139">_xlfn.IFS(AO139=0,0,AO139&gt;0,(LOG(0.01*AA139/10^-AO139)))</f>
        <v>21.396634656077659</v>
      </c>
      <c r="N139" s="8">
        <f t="array" ref="N139">_xlfn.IFS(AP139=0,0,AP139&gt;0,(LOG(0.01*AB139/10^-AP139)))</f>
        <v>26.947039942819565</v>
      </c>
      <c r="O139" s="8">
        <f t="array" ref="O139">_xlfn.IFS(AQ139=0,0,AQ139&gt;0,(LOG(0.01*AC139/10^-AQ139)))</f>
        <v>26.947039942819565</v>
      </c>
      <c r="P139" s="8">
        <f t="array" ref="P139">_xlfn.IFS(AR139=0,0,AR139&gt;0,(LOG(0.01*AD139/10^-AR139)))</f>
        <v>27.392549071084289</v>
      </c>
      <c r="Q139" s="8">
        <f t="array" ref="Q139">_xlfn.IFS(AS139=0,0,AS139&gt;0,(LOG(0.01*AE139/10^-AS139)))</f>
        <v>36.559658104918761</v>
      </c>
      <c r="R139" s="8">
        <f t="array" ref="R139">_xlfn.IFS(AT139=0,0,AT139&gt;0,(LOG(0.01*AF139/10^-AT139)))</f>
        <v>37.050383636475949</v>
      </c>
      <c r="S139" s="8">
        <f t="array" ref="S139">_xlfn.IFS(AU139=0,0,AU139&gt;0,(LOG(0.01*AG139/10^-AU139)))</f>
        <v>34.131143603202972</v>
      </c>
      <c r="T139" s="16">
        <f t="shared" si="112"/>
        <v>65.992647058823536</v>
      </c>
      <c r="U139" s="17">
        <f t="shared" si="113"/>
        <v>67.28624535315987</v>
      </c>
      <c r="V139" s="17">
        <f t="shared" si="114"/>
        <v>76.789168278529985</v>
      </c>
      <c r="W139" s="17">
        <f t="shared" si="115"/>
        <v>76.789168278529985</v>
      </c>
      <c r="X139" s="17">
        <f t="shared" si="116"/>
        <v>69.404517453798761</v>
      </c>
      <c r="Y139" s="17">
        <f t="shared" si="117"/>
        <v>65.838509316770185</v>
      </c>
      <c r="Z139" s="17">
        <f t="shared" si="118"/>
        <v>65.838509316770185</v>
      </c>
      <c r="AA139" s="17">
        <f t="shared" si="119"/>
        <v>62.608695652173914</v>
      </c>
      <c r="AB139" s="17">
        <f t="shared" si="120"/>
        <v>55.852156057494867</v>
      </c>
      <c r="AC139" s="17">
        <f t="shared" si="121"/>
        <v>55.852156057494867</v>
      </c>
      <c r="AD139" s="17">
        <f t="shared" si="122"/>
        <v>62.022471910112358</v>
      </c>
      <c r="AE139" s="17">
        <f t="shared" si="123"/>
        <v>72.386587771203168</v>
      </c>
      <c r="AF139" s="17">
        <f t="shared" si="124"/>
        <v>70.857142857142861</v>
      </c>
      <c r="AG139" s="17">
        <f t="shared" si="125"/>
        <v>67.786561264822126</v>
      </c>
      <c r="AH139" s="16">
        <v>35.9</v>
      </c>
      <c r="AI139" s="17">
        <v>36.200000000000003</v>
      </c>
      <c r="AJ139" s="17">
        <v>39.700000000000003</v>
      </c>
      <c r="AK139" s="17">
        <v>39.700000000000003</v>
      </c>
      <c r="AL139" s="17">
        <v>33.799999999999997</v>
      </c>
      <c r="AM139" s="17">
        <v>31.8</v>
      </c>
      <c r="AN139" s="17">
        <v>31.8</v>
      </c>
      <c r="AO139" s="17">
        <v>21.6</v>
      </c>
      <c r="AP139" s="17">
        <v>27.2</v>
      </c>
      <c r="AQ139" s="17">
        <v>27.2</v>
      </c>
      <c r="AR139" s="17">
        <v>27.6</v>
      </c>
      <c r="AS139" s="17">
        <v>36.700000000000003</v>
      </c>
      <c r="AT139" s="17">
        <v>37.200000000000003</v>
      </c>
      <c r="AU139" s="17">
        <v>34.299999999999997</v>
      </c>
      <c r="AV139" s="14">
        <v>8.370000000000001</v>
      </c>
      <c r="AW139" s="15">
        <v>8.16</v>
      </c>
      <c r="AX139" s="15">
        <v>8.379999999999999</v>
      </c>
      <c r="AY139" s="15">
        <v>8.379999999999999</v>
      </c>
      <c r="AZ139" s="15">
        <v>8.8000000000000007</v>
      </c>
      <c r="BA139" s="15">
        <v>8.24</v>
      </c>
      <c r="BB139" s="15">
        <v>8.24</v>
      </c>
      <c r="BC139" s="15">
        <v>7.9399999999999995</v>
      </c>
      <c r="BD139" s="15">
        <v>7.77</v>
      </c>
      <c r="BE139" s="15">
        <v>7.77</v>
      </c>
      <c r="BF139" s="15">
        <v>8.35</v>
      </c>
      <c r="BG139" s="15">
        <v>8.69</v>
      </c>
      <c r="BH139" s="15">
        <v>8.9</v>
      </c>
      <c r="BI139" s="15">
        <v>8.32</v>
      </c>
      <c r="BK139" s="233" t="str">
        <f>IF(VLOOKUP($A139,'I-Ligands'!$A:$G,3,FALSE)="","",VLOOKUP($A139,'I-Ligands'!$A:$G,3,FALSE))</f>
        <v>Thrombin</v>
      </c>
      <c r="BL139" s="234" t="str">
        <f>IF(VLOOKUP($A139,'I-Ligands'!$A:$G,4,FALSE)="","",VLOOKUP($A139,'I-Ligands'!$A:$G,4,FALSE))</f>
        <v>Thrombin from bovine plasma</v>
      </c>
      <c r="BM139" s="110">
        <v>8.06</v>
      </c>
      <c r="BN139" s="111">
        <v>7.5</v>
      </c>
      <c r="BO139" s="111">
        <v>5.27</v>
      </c>
      <c r="BP139" s="111">
        <v>5.27</v>
      </c>
      <c r="BQ139" s="111">
        <v>4.6100000000000003</v>
      </c>
      <c r="BR139" s="111">
        <v>8.66</v>
      </c>
      <c r="BS139" s="111">
        <v>8.66</v>
      </c>
      <c r="BT139" s="111">
        <v>6.44</v>
      </c>
      <c r="BU139" s="111">
        <v>9.89</v>
      </c>
      <c r="BV139" s="111">
        <v>9.89</v>
      </c>
      <c r="BW139" s="111">
        <v>7.3</v>
      </c>
      <c r="BX139" s="111">
        <v>5.53</v>
      </c>
      <c r="BY139" s="111">
        <v>3.1</v>
      </c>
      <c r="BZ139" s="111">
        <v>9.18</v>
      </c>
      <c r="CA139" s="110">
        <f t="shared" si="126"/>
        <v>4.45409429280397</v>
      </c>
      <c r="CB139" s="111">
        <f t="shared" si="127"/>
        <v>4.8266666666666671</v>
      </c>
      <c r="CC139" s="111">
        <f t="shared" si="128"/>
        <v>7.5332068311195455</v>
      </c>
      <c r="CD139" s="111">
        <f t="shared" si="129"/>
        <v>7.5332068311195455</v>
      </c>
      <c r="CE139" s="111">
        <f t="shared" si="130"/>
        <v>7.3318872017353565</v>
      </c>
      <c r="CF139" s="111">
        <f t="shared" si="131"/>
        <v>3.6720554272517321</v>
      </c>
      <c r="CG139" s="111">
        <f t="shared" si="132"/>
        <v>3.6720554272517321</v>
      </c>
      <c r="CH139" s="111">
        <f t="shared" si="133"/>
        <v>3.3540372670807455</v>
      </c>
      <c r="CI139" s="111">
        <f t="shared" si="134"/>
        <v>2.7502527805864507</v>
      </c>
      <c r="CJ139" s="111">
        <f t="shared" si="135"/>
        <v>2.7502527805864507</v>
      </c>
      <c r="CK139" s="111">
        <f t="shared" si="136"/>
        <v>3.7808219178082196</v>
      </c>
      <c r="CL139" s="111">
        <f t="shared" si="137"/>
        <v>6.6365280289330926</v>
      </c>
      <c r="CM139" s="111">
        <f t="shared" si="138"/>
        <v>12</v>
      </c>
      <c r="CN139" s="111">
        <f t="shared" si="139"/>
        <v>3.7363834422657951</v>
      </c>
      <c r="CO139" s="18" t="e">
        <f>VLOOKUP(A139,Bouvier!A:B,4,FALSE)</f>
        <v>#N/A</v>
      </c>
      <c r="CP139" s="18" t="e">
        <f>VLOOKUP(A139,Martemyanov!A:BN,4,FALSE)</f>
        <v>#N/A</v>
      </c>
      <c r="CQ139" s="18" t="s">
        <v>5256</v>
      </c>
    </row>
    <row r="140" spans="1:95" x14ac:dyDescent="0.2">
      <c r="A140" s="12" t="s">
        <v>213</v>
      </c>
      <c r="B140" s="13" t="s">
        <v>213</v>
      </c>
      <c r="C140" s="9" t="str">
        <f>IF(VLOOKUP($A140,'I-Ligands'!$A:$G,5,FALSE)="","",VLOOKUP($A140,'I-Ligands'!$A:$G,5,FALSE))</f>
        <v>Guide to Pharmacology</v>
      </c>
      <c r="D140" s="9">
        <f>IF(VLOOKUP($A140,'I-Ligands'!$A:$G,6,FALSE)="","",VLOOKUP($A140,'I-Ligands'!$A:$G,6,FALSE))</f>
        <v>4453</v>
      </c>
      <c r="E140" s="9" t="str">
        <f>IF(VLOOKUP($A140,'I-Ligands'!$A:$G,7,FALSE)="","",VLOOKUP($A140,'I-Ligands'!$A:$G,7,FALSE))</f>
        <v>Phys</v>
      </c>
      <c r="F140" s="7">
        <f t="array" ref="F140">_xlfn.IFS(AH140=0,0,AH140&gt;0,(LOG(0.01*T140/10^-AH140)))</f>
        <v>37.641892900139048</v>
      </c>
      <c r="G140" s="8">
        <f t="array" ref="G140">_xlfn.IFS(AI140=0,0,AI140&gt;0,(LOG(0.01*U140/10^-AI140)))</f>
        <v>36.027926294866781</v>
      </c>
      <c r="H140" s="8">
        <f t="array" ref="H140">_xlfn.IFS(AJ140=0,0,AJ140&gt;0,(LOG(0.01*V140/10^-AJ140)))</f>
        <v>34.324328551979335</v>
      </c>
      <c r="I140" s="8">
        <f t="array" ref="I140">_xlfn.IFS(AK140=0,0,AK140&gt;0,(LOG(0.01*W140/10^-AK140)))</f>
        <v>34.324328551979335</v>
      </c>
      <c r="J140" s="8">
        <f t="array" ref="J140">_xlfn.IFS(AL140=0,0,AL140&gt;0,(LOG(0.01*X140/10^-AL140)))</f>
        <v>17.362891041094262</v>
      </c>
      <c r="K140" s="8">
        <f t="array" ref="K140">_xlfn.IFS(AM140=0,0,AM140&gt;0,(LOG(0.01*Y140/10^-AM140)))</f>
        <v>33.138497102754805</v>
      </c>
      <c r="L140" s="8">
        <f t="array" ref="L140">_xlfn.IFS(AN140=0,0,AN140&gt;0,(LOG(0.01*Z140/10^-AN140)))</f>
        <v>33.138497102754805</v>
      </c>
      <c r="M140" s="8">
        <f t="array" ref="M140">_xlfn.IFS(AO140=0,0,AO140&gt;0,(LOG(0.01*AA140/10^-AO140)))</f>
        <v>27.299931467747115</v>
      </c>
      <c r="N140" s="8">
        <f t="array" ref="N140">_xlfn.IFS(AP140=0,0,AP140&gt;0,(LOG(0.01*AB140/10^-AP140)))</f>
        <v>21.348930772633899</v>
      </c>
      <c r="O140" s="8">
        <f t="array" ref="O140">_xlfn.IFS(AQ140=0,0,AQ140&gt;0,(LOG(0.01*AC140/10^-AQ140)))</f>
        <v>21.348930772633899</v>
      </c>
      <c r="P140" s="8">
        <f t="array" ref="P140">_xlfn.IFS(AR140=0,0,AR140&gt;0,(LOG(0.01*AD140/10^-AR140)))</f>
        <v>15.350297075973494</v>
      </c>
      <c r="Q140" s="8">
        <f t="array" ref="Q140">_xlfn.IFS(AS140=0,0,AS140&gt;0,(LOG(0.01*AE140/10^-AS140)))</f>
        <v>50.7</v>
      </c>
      <c r="R140" s="8">
        <f t="array" ref="R140">_xlfn.IFS(AT140=0,0,AT140&gt;0,(LOG(0.01*AF140/10^-AT140)))</f>
        <v>33.8113196136363</v>
      </c>
      <c r="S140" s="8">
        <f t="array" ref="S140">_xlfn.IFS(AU140=0,0,AU140&gt;0,(LOG(0.01*AG140/10^-AU140)))</f>
        <v>25.304089448472055</v>
      </c>
      <c r="T140" s="16">
        <f t="shared" si="112"/>
        <v>69.485294117647058</v>
      </c>
      <c r="U140" s="17">
        <f t="shared" si="113"/>
        <v>67.28624535315987</v>
      </c>
      <c r="V140" s="17">
        <f t="shared" si="114"/>
        <v>66.7311411992263</v>
      </c>
      <c r="W140" s="17">
        <f t="shared" si="115"/>
        <v>66.7311411992263</v>
      </c>
      <c r="X140" s="17">
        <f t="shared" si="116"/>
        <v>36.550308008213548</v>
      </c>
      <c r="Y140" s="17">
        <f t="shared" si="117"/>
        <v>68.944099378881987</v>
      </c>
      <c r="Z140" s="17">
        <f t="shared" si="118"/>
        <v>68.944099378881987</v>
      </c>
      <c r="AA140" s="17">
        <f t="shared" si="119"/>
        <v>79.420289855072468</v>
      </c>
      <c r="AB140" s="17">
        <f t="shared" si="120"/>
        <v>44.558521560574945</v>
      </c>
      <c r="AC140" s="17">
        <f t="shared" si="121"/>
        <v>44.558521560574945</v>
      </c>
      <c r="AD140" s="17">
        <f t="shared" si="122"/>
        <v>35.50561797752809</v>
      </c>
      <c r="AE140" s="17">
        <f t="shared" si="123"/>
        <v>100</v>
      </c>
      <c r="AF140" s="17">
        <f t="shared" si="124"/>
        <v>64.761904761904759</v>
      </c>
      <c r="AG140" s="17">
        <f t="shared" si="125"/>
        <v>50.59288537549407</v>
      </c>
      <c r="AH140" s="16">
        <v>37.799999999999997</v>
      </c>
      <c r="AI140" s="17">
        <v>36.200000000000003</v>
      </c>
      <c r="AJ140" s="17">
        <v>34.5</v>
      </c>
      <c r="AK140" s="17">
        <v>34.5</v>
      </c>
      <c r="AL140" s="17">
        <v>17.8</v>
      </c>
      <c r="AM140" s="17">
        <v>33.299999999999997</v>
      </c>
      <c r="AN140" s="17">
        <v>33.299999999999997</v>
      </c>
      <c r="AO140" s="17">
        <v>27.4</v>
      </c>
      <c r="AP140" s="17">
        <v>21.7</v>
      </c>
      <c r="AQ140" s="17">
        <v>21.7</v>
      </c>
      <c r="AR140" s="17">
        <v>15.8</v>
      </c>
      <c r="AS140" s="17">
        <v>50.7</v>
      </c>
      <c r="AT140" s="17">
        <v>34</v>
      </c>
      <c r="AU140" s="17">
        <v>25.6</v>
      </c>
      <c r="AV140" s="14">
        <v>7.3100000000000005</v>
      </c>
      <c r="AW140" s="15">
        <v>7.3</v>
      </c>
      <c r="AX140" s="15">
        <v>7.88</v>
      </c>
      <c r="AY140" s="15">
        <v>7.88</v>
      </c>
      <c r="AZ140" s="15">
        <v>8.26</v>
      </c>
      <c r="BA140" s="15">
        <v>7.55</v>
      </c>
      <c r="BB140" s="15">
        <v>7.55</v>
      </c>
      <c r="BC140" s="15">
        <v>7.1</v>
      </c>
      <c r="BD140" s="15">
        <v>8.06</v>
      </c>
      <c r="BE140" s="15">
        <v>8.06</v>
      </c>
      <c r="BF140" s="15">
        <v>7.9700000000000006</v>
      </c>
      <c r="BG140" s="15">
        <v>6.68</v>
      </c>
      <c r="BH140" s="15">
        <v>7.8100000000000005</v>
      </c>
      <c r="BI140" s="15">
        <v>8.09</v>
      </c>
      <c r="BK140" s="233" t="str">
        <f>IF(VLOOKUP($A140,'I-Ligands'!$A:$G,3,FALSE)="","",VLOOKUP($A140,'I-Ligands'!$A:$G,3,FALSE))</f>
        <v>Thrombin</v>
      </c>
      <c r="BL140" s="234" t="str">
        <f>IF(VLOOKUP($A140,'I-Ligands'!$A:$G,4,FALSE)="","",VLOOKUP($A140,'I-Ligands'!$A:$G,4,FALSE))</f>
        <v>Thrombin from bovine plasma</v>
      </c>
      <c r="BM140" s="110">
        <v>9.77</v>
      </c>
      <c r="BN140" s="111">
        <v>10.029999999999999</v>
      </c>
      <c r="BO140" s="111">
        <v>7.12</v>
      </c>
      <c r="BP140" s="111">
        <v>7.12</v>
      </c>
      <c r="BQ140" s="111">
        <v>3.09</v>
      </c>
      <c r="BR140" s="111">
        <v>8.0500000000000007</v>
      </c>
      <c r="BS140" s="111">
        <v>8.0500000000000007</v>
      </c>
      <c r="BT140" s="111">
        <v>7.74</v>
      </c>
      <c r="BU140" s="111">
        <v>5.7</v>
      </c>
      <c r="BV140" s="111">
        <v>5.7</v>
      </c>
      <c r="BW140" s="111">
        <v>5.45</v>
      </c>
      <c r="BX140" s="111">
        <v>11</v>
      </c>
      <c r="BY140" s="111">
        <v>7.25</v>
      </c>
      <c r="BZ140" s="111">
        <v>4.16</v>
      </c>
      <c r="CA140" s="110">
        <f t="shared" si="126"/>
        <v>3.8689866939611055</v>
      </c>
      <c r="CB140" s="111">
        <f t="shared" si="127"/>
        <v>3.6091724825523435</v>
      </c>
      <c r="CC140" s="111">
        <f t="shared" si="128"/>
        <v>4.845505617977528</v>
      </c>
      <c r="CD140" s="111">
        <f t="shared" si="129"/>
        <v>4.845505617977528</v>
      </c>
      <c r="CE140" s="111">
        <f t="shared" si="130"/>
        <v>5.7605177993527512</v>
      </c>
      <c r="CF140" s="111">
        <f t="shared" si="131"/>
        <v>4.1366459627329188</v>
      </c>
      <c r="CG140" s="111">
        <f t="shared" si="132"/>
        <v>4.1366459627329188</v>
      </c>
      <c r="CH140" s="111">
        <f t="shared" si="133"/>
        <v>3.5400516795865631</v>
      </c>
      <c r="CI140" s="111">
        <f t="shared" si="134"/>
        <v>3.807017543859649</v>
      </c>
      <c r="CJ140" s="111">
        <f t="shared" si="135"/>
        <v>3.807017543859649</v>
      </c>
      <c r="CK140" s="111">
        <f t="shared" si="136"/>
        <v>2.8990825688073394</v>
      </c>
      <c r="CL140" s="111">
        <f t="shared" si="137"/>
        <v>4.6090909090909093</v>
      </c>
      <c r="CM140" s="111">
        <f t="shared" si="138"/>
        <v>4.6896551724137927</v>
      </c>
      <c r="CN140" s="111">
        <f t="shared" si="139"/>
        <v>6.1538461538461542</v>
      </c>
      <c r="CO140" s="18" t="e">
        <f>VLOOKUP(A140,Bouvier!A:B,4,FALSE)</f>
        <v>#N/A</v>
      </c>
      <c r="CP140" s="18" t="e">
        <f>VLOOKUP(A140,Martemyanov!A:BN,4,FALSE)</f>
        <v>#N/A</v>
      </c>
      <c r="CQ140" s="18" t="s">
        <v>5256</v>
      </c>
    </row>
    <row r="141" spans="1:95" x14ac:dyDescent="0.2">
      <c r="A141" s="12" t="s">
        <v>132</v>
      </c>
      <c r="B141" s="13" t="s">
        <v>133</v>
      </c>
      <c r="C141" s="9" t="str">
        <f>IF(VLOOKUP($A141,'I-Ligands'!$A:$G,5,FALSE)="","",VLOOKUP($A141,'I-Ligands'!$A:$G,5,FALSE))</f>
        <v>CAS registry number</v>
      </c>
      <c r="D141" s="9" t="str">
        <f>IF(VLOOKUP($A141,'I-Ligands'!$A:$G,6,FALSE)="","",VLOOKUP($A141,'I-Ligands'!$A:$G,6,FALSE))</f>
        <v>1032823-75-8</v>
      </c>
      <c r="E141" s="9" t="str">
        <f>IF(VLOOKUP($A141,'I-Ligands'!$A:$G,7,FALSE)="","",VLOOKUP($A141,'I-Ligands'!$A:$G,7,FALSE))</f>
        <v>Surr</v>
      </c>
      <c r="F141" s="7">
        <f t="array" ref="F141">_xlfn.IFS(AH141=0,0,AH141&gt;0,(LOG(0.01*T141/10^-AH141)))</f>
        <v>19.361066290563354</v>
      </c>
      <c r="G141" s="8">
        <f t="array" ref="G141">_xlfn.IFS(AI141=0,0,AI141&gt;0,(LOG(0.01*U141/10^-AI141)))</f>
        <v>19.059252335696133</v>
      </c>
      <c r="H141" s="8">
        <f t="array" ref="H141">_xlfn.IFS(AJ141=0,0,AJ141&gt;0,(LOG(0.01*V141/10^-AJ141)))</f>
        <v>8.0309921290562283</v>
      </c>
      <c r="I141" s="8">
        <f t="array" ref="I141">_xlfn.IFS(AK141=0,0,AK141&gt;0,(LOG(0.01*W141/10^-AK141)))</f>
        <v>8.0309921290562283</v>
      </c>
      <c r="J141" s="8">
        <f t="array" ref="J141">_xlfn.IFS(AL141=0,0,AL141&gt;0,(LOG(0.01*X141/10^-AL141)))</f>
        <v>10.249897536725991</v>
      </c>
      <c r="K141" s="8">
        <f t="array" ref="K141">_xlfn.IFS(AM141=0,0,AM141&gt;0,(LOG(0.01*Y141/10^-AM141)))</f>
        <v>13.565271981903868</v>
      </c>
      <c r="L141" s="8">
        <f t="array" ref="L141">_xlfn.IFS(AN141=0,0,AN141&gt;0,(LOG(0.01*Z141/10^-AN141)))</f>
        <v>13.565271981903868</v>
      </c>
      <c r="M141" s="8">
        <f t="array" ref="M141">_xlfn.IFS(AO141=0,0,AO141&gt;0,(LOG(0.01*AA141/10^-AO141)))</f>
        <v>12.782754836132577</v>
      </c>
      <c r="N141" s="8">
        <f t="array" ref="N141">_xlfn.IFS(AP141=0,0,AP141&gt;0,(LOG(0.01*AB141/10^-AP141)))</f>
        <v>15.721986053327997</v>
      </c>
      <c r="O141" s="8">
        <f t="array" ref="O141">_xlfn.IFS(AQ141=0,0,AQ141&gt;0,(LOG(0.01*AC141/10^-AQ141)))</f>
        <v>15.721986053327997</v>
      </c>
      <c r="P141" s="8">
        <f t="array" ref="P141">_xlfn.IFS(AR141=0,0,AR141&gt;0,(LOG(0.01*AD141/10^-AR141)))</f>
        <v>14.32190170441403</v>
      </c>
      <c r="Q141" s="8">
        <f t="array" ref="Q141">_xlfn.IFS(AS141=0,0,AS141&gt;0,(LOG(0.01*AE141/10^-AS141)))</f>
        <v>6.6700533040583654</v>
      </c>
      <c r="R141" s="8">
        <f t="array" ref="R141">_xlfn.IFS(AT141=0,0,AT141&gt;0,(LOG(0.01*AF141/10^-AT141)))</f>
        <v>6.018689787331299</v>
      </c>
      <c r="S141" s="8">
        <f t="array" ref="S141">_xlfn.IFS(AU141=0,0,AU141&gt;0,(LOG(0.01*AG141/10^-AU141)))</f>
        <v>5.181179318170968</v>
      </c>
      <c r="T141" s="16">
        <f t="shared" si="112"/>
        <v>36.397058823529413</v>
      </c>
      <c r="U141" s="17">
        <f t="shared" si="113"/>
        <v>36.245353159851305</v>
      </c>
      <c r="V141" s="17">
        <f t="shared" si="114"/>
        <v>17.021276595744681</v>
      </c>
      <c r="W141" s="17">
        <f t="shared" si="115"/>
        <v>17.021276595744681</v>
      </c>
      <c r="X141" s="17">
        <f t="shared" si="116"/>
        <v>22.381930184804926</v>
      </c>
      <c r="Y141" s="17">
        <f t="shared" si="117"/>
        <v>29.192546583850934</v>
      </c>
      <c r="Z141" s="17">
        <f t="shared" si="118"/>
        <v>29.192546583850934</v>
      </c>
      <c r="AA141" s="17">
        <f t="shared" si="119"/>
        <v>38.260869565217391</v>
      </c>
      <c r="AB141" s="17">
        <f t="shared" si="120"/>
        <v>33.264887063655031</v>
      </c>
      <c r="AC141" s="17">
        <f t="shared" si="121"/>
        <v>33.264887063655031</v>
      </c>
      <c r="AD141" s="17">
        <f t="shared" si="122"/>
        <v>33.258426966292134</v>
      </c>
      <c r="AE141" s="17">
        <f t="shared" si="123"/>
        <v>14.792899408284024</v>
      </c>
      <c r="AF141" s="17">
        <f t="shared" si="124"/>
        <v>13.142857142857142</v>
      </c>
      <c r="AG141" s="17">
        <f t="shared" si="125"/>
        <v>12.055335968379445</v>
      </c>
      <c r="AH141" s="16">
        <v>19.8</v>
      </c>
      <c r="AI141" s="17">
        <v>19.5</v>
      </c>
      <c r="AJ141" s="17">
        <v>8.8000000000000007</v>
      </c>
      <c r="AK141" s="17">
        <v>8.8000000000000007</v>
      </c>
      <c r="AL141" s="17">
        <v>10.9</v>
      </c>
      <c r="AM141" s="17">
        <v>14.1</v>
      </c>
      <c r="AN141" s="17">
        <v>14.1</v>
      </c>
      <c r="AO141" s="17">
        <v>13.2</v>
      </c>
      <c r="AP141" s="17">
        <v>16.2</v>
      </c>
      <c r="AQ141" s="17">
        <v>16.2</v>
      </c>
      <c r="AR141" s="17">
        <v>14.8</v>
      </c>
      <c r="AS141" s="17">
        <v>7.5</v>
      </c>
      <c r="AT141" s="17">
        <v>6.9</v>
      </c>
      <c r="AU141" s="17">
        <v>6.1</v>
      </c>
      <c r="AV141" s="14">
        <v>8.23</v>
      </c>
      <c r="AW141" s="15">
        <v>8.0500000000000007</v>
      </c>
      <c r="AX141" s="15">
        <v>7.58</v>
      </c>
      <c r="AY141" s="15">
        <v>7.58</v>
      </c>
      <c r="AZ141" s="15">
        <v>7.74</v>
      </c>
      <c r="BA141" s="15">
        <v>7.87</v>
      </c>
      <c r="BB141" s="15">
        <v>7.87</v>
      </c>
      <c r="BC141" s="15">
        <v>8.35</v>
      </c>
      <c r="BD141" s="15">
        <v>8.11</v>
      </c>
      <c r="BE141" s="15">
        <v>8.11</v>
      </c>
      <c r="BF141" s="15">
        <v>8.2799999999999994</v>
      </c>
      <c r="BG141" s="15">
        <v>6.55</v>
      </c>
      <c r="BH141" s="15">
        <v>6.73</v>
      </c>
      <c r="BI141" s="15">
        <v>7.35</v>
      </c>
      <c r="BK141" s="233" t="str">
        <f>IF(VLOOKUP($A141,'I-Ligands'!$A:$G,3,FALSE)="","",VLOOKUP($A141,'I-Ligands'!$A:$G,3,FALSE))</f>
        <v>GSK1292263</v>
      </c>
      <c r="BL141" s="234" t="str">
        <f>IF(VLOOKUP($A141,'I-Ligands'!$A:$G,4,FALSE)="","",VLOOKUP($A141,'I-Ligands'!$A:$G,4,FALSE))</f>
        <v>GSK1292263</v>
      </c>
      <c r="BM141" s="110">
        <v>3.93</v>
      </c>
      <c r="BN141" s="111">
        <v>2.88</v>
      </c>
      <c r="BO141" s="111">
        <v>3.56</v>
      </c>
      <c r="BP141" s="111">
        <v>3.56</v>
      </c>
      <c r="BQ141" s="111">
        <v>3.59</v>
      </c>
      <c r="BR141" s="111">
        <v>3.48</v>
      </c>
      <c r="BS141" s="111">
        <v>3.48</v>
      </c>
      <c r="BT141" s="111">
        <v>2.67</v>
      </c>
      <c r="BU141" s="111">
        <v>4.4400000000000004</v>
      </c>
      <c r="BV141" s="111">
        <v>4.4400000000000004</v>
      </c>
      <c r="BW141" s="111">
        <v>3.53</v>
      </c>
      <c r="BX141" s="111">
        <v>2.27</v>
      </c>
      <c r="BY141" s="111">
        <v>3.32</v>
      </c>
      <c r="BZ141" s="111">
        <v>4.42</v>
      </c>
      <c r="CA141" s="110">
        <f t="shared" si="126"/>
        <v>5.0381679389312977</v>
      </c>
      <c r="CB141" s="111">
        <f t="shared" si="127"/>
        <v>6.7708333333333339</v>
      </c>
      <c r="CC141" s="111">
        <f t="shared" si="128"/>
        <v>2.4719101123595508</v>
      </c>
      <c r="CD141" s="111">
        <f t="shared" si="129"/>
        <v>2.4719101123595508</v>
      </c>
      <c r="CE141" s="111">
        <f t="shared" si="130"/>
        <v>3.0362116991643457</v>
      </c>
      <c r="CF141" s="111">
        <f t="shared" si="131"/>
        <v>4.0517241379310347</v>
      </c>
      <c r="CG141" s="111">
        <f t="shared" si="132"/>
        <v>4.0517241379310347</v>
      </c>
      <c r="CH141" s="111">
        <f t="shared" si="133"/>
        <v>4.9438202247191008</v>
      </c>
      <c r="CI141" s="111">
        <f t="shared" si="134"/>
        <v>3.6486486486486482</v>
      </c>
      <c r="CJ141" s="111">
        <f t="shared" si="135"/>
        <v>3.6486486486486482</v>
      </c>
      <c r="CK141" s="111">
        <f t="shared" si="136"/>
        <v>4.1926345609065159</v>
      </c>
      <c r="CL141" s="111">
        <f t="shared" si="137"/>
        <v>3.303964757709251</v>
      </c>
      <c r="CM141" s="111">
        <f t="shared" si="138"/>
        <v>2.0783132530120483</v>
      </c>
      <c r="CN141" s="111">
        <f t="shared" si="139"/>
        <v>1.3800904977375565</v>
      </c>
      <c r="CO141" s="18" t="e">
        <f>VLOOKUP(A141,Bouvier!A:B,4,FALSE)</f>
        <v>#N/A</v>
      </c>
      <c r="CP141" s="18" t="e">
        <f>VLOOKUP(A141,Martemyanov!A:BN,4,FALSE)</f>
        <v>#N/A</v>
      </c>
      <c r="CQ141" s="18" t="s">
        <v>5256</v>
      </c>
    </row>
    <row r="142" spans="1:95" x14ac:dyDescent="0.2">
      <c r="A142" s="12" t="s">
        <v>201</v>
      </c>
      <c r="B142" s="13" t="s">
        <v>2545</v>
      </c>
      <c r="C142" s="9" t="str">
        <f>IF(VLOOKUP($A142,'I-Ligands'!$A:$G,5,FALSE)="","",VLOOKUP($A142,'I-Ligands'!$A:$G,5,FALSE))</f>
        <v>Guide to Pharmacology</v>
      </c>
      <c r="D142" s="9">
        <f>IF(VLOOKUP($A142,'I-Ligands'!$A:$G,6,FALSE)="","",VLOOKUP($A142,'I-Ligands'!$A:$G,6,FALSE))</f>
        <v>1871</v>
      </c>
      <c r="E142" s="9" t="str">
        <f>IF(VLOOKUP($A142,'I-Ligands'!$A:$G,7,FALSE)="","",VLOOKUP($A142,'I-Ligands'!$A:$G,7,FALSE))</f>
        <v>Phys</v>
      </c>
      <c r="F142" s="7">
        <f t="array" ref="F142">_xlfn.IFS(AH142=0,0,AH142&gt;0,(LOG(0.01*T142/10^-AH142)))</f>
        <v>0</v>
      </c>
      <c r="G142" s="8">
        <f t="array" ref="G142">_xlfn.IFS(AI142=0,0,AI142&gt;0,(LOG(0.01*U142/10^-AI142)))</f>
        <v>0</v>
      </c>
      <c r="H142" s="8">
        <f t="array" ref="H142">_xlfn.IFS(AJ142=0,0,AJ142&gt;0,(LOG(0.01*V142/10^-AJ142)))</f>
        <v>17.029547505592355</v>
      </c>
      <c r="I142" s="8">
        <f t="array" ref="I142">_xlfn.IFS(AK142=0,0,AK142&gt;0,(LOG(0.01*W142/10^-AK142)))</f>
        <v>17.029547505592355</v>
      </c>
      <c r="J142" s="8">
        <f t="array" ref="J142">_xlfn.IFS(AL142=0,0,AL142&gt;0,(LOG(0.01*X142/10^-AL142)))</f>
        <v>24.710411047457402</v>
      </c>
      <c r="K142" s="8">
        <f t="array" ref="K142">_xlfn.IFS(AM142=0,0,AM142&gt;0,(LOG(0.01*Y142/10^-AM142)))</f>
        <v>17.059090917934785</v>
      </c>
      <c r="L142" s="8">
        <f t="array" ref="L142">_xlfn.IFS(AN142=0,0,AN142&gt;0,(LOG(0.01*Z142/10^-AN142)))</f>
        <v>17.059090917934785</v>
      </c>
      <c r="M142" s="8">
        <f t="array" ref="M142">_xlfn.IFS(AO142=0,0,AO142&gt;0,(LOG(0.01*AA142/10^-AO142)))</f>
        <v>0</v>
      </c>
      <c r="N142" s="8">
        <f t="array" ref="N142">_xlfn.IFS(AP142=0,0,AP142&gt;0,(LOG(0.01*AB142/10^-AP142)))</f>
        <v>32.93229903256109</v>
      </c>
      <c r="O142" s="8">
        <f t="array" ref="O142">_xlfn.IFS(AQ142=0,0,AQ142&gt;0,(LOG(0.01*AC142/10^-AQ142)))</f>
        <v>32.93229903256109</v>
      </c>
      <c r="P142" s="8">
        <f t="array" ref="P142">_xlfn.IFS(AR142=0,0,AR142&gt;0,(LOG(0.01*AD142/10^-AR142)))</f>
        <v>31.349950542808674</v>
      </c>
      <c r="Q142" s="8">
        <f t="array" ref="Q142">_xlfn.IFS(AS142=0,0,AS142&gt;0,(LOG(0.01*AE142/10^-AS142)))</f>
        <v>0</v>
      </c>
      <c r="R142" s="8">
        <f t="array" ref="R142">_xlfn.IFS(AT142=0,0,AT142&gt;0,(LOG(0.01*AF142/10^-AT142)))</f>
        <v>0</v>
      </c>
      <c r="S142" s="8">
        <f t="array" ref="S142">_xlfn.IFS(AU142=0,0,AU142&gt;0,(LOG(0.01*AG142/10^-AU142)))</f>
        <v>14.883370203996664</v>
      </c>
      <c r="T142" s="16">
        <f t="shared" si="112"/>
        <v>0</v>
      </c>
      <c r="U142" s="17">
        <f t="shared" si="113"/>
        <v>0</v>
      </c>
      <c r="V142" s="17">
        <f t="shared" si="114"/>
        <v>33.849129593810446</v>
      </c>
      <c r="W142" s="17">
        <f t="shared" si="115"/>
        <v>33.849129593810446</v>
      </c>
      <c r="X142" s="17">
        <f t="shared" si="116"/>
        <v>51.3347022587269</v>
      </c>
      <c r="Y142" s="17">
        <f t="shared" si="117"/>
        <v>36.231884057971016</v>
      </c>
      <c r="Z142" s="17">
        <f t="shared" si="118"/>
        <v>36.231884057971016</v>
      </c>
      <c r="AA142" s="17">
        <f t="shared" si="119"/>
        <v>0</v>
      </c>
      <c r="AB142" s="17">
        <f t="shared" si="120"/>
        <v>67.967145790554412</v>
      </c>
      <c r="AC142" s="17">
        <f t="shared" si="121"/>
        <v>67.967145790554412</v>
      </c>
      <c r="AD142" s="17">
        <f t="shared" si="122"/>
        <v>70.786516853932582</v>
      </c>
      <c r="AE142" s="17">
        <f t="shared" si="123"/>
        <v>0</v>
      </c>
      <c r="AF142" s="17">
        <f t="shared" si="124"/>
        <v>0</v>
      </c>
      <c r="AG142" s="17">
        <f t="shared" si="125"/>
        <v>30.434782608695652</v>
      </c>
      <c r="AJ142" s="17">
        <v>17.5</v>
      </c>
      <c r="AK142" s="17">
        <v>17.5</v>
      </c>
      <c r="AL142" s="17">
        <v>25</v>
      </c>
      <c r="AM142" s="17">
        <v>17.5</v>
      </c>
      <c r="AN142" s="17">
        <v>17.5</v>
      </c>
      <c r="AP142" s="17">
        <v>33.1</v>
      </c>
      <c r="AQ142" s="17">
        <v>33.1</v>
      </c>
      <c r="AR142" s="17">
        <v>31.5</v>
      </c>
      <c r="AU142" s="17">
        <v>15.4</v>
      </c>
      <c r="AX142" s="15">
        <v>7.75</v>
      </c>
      <c r="AY142" s="15">
        <v>7.75</v>
      </c>
      <c r="AZ142" s="15">
        <v>7.98</v>
      </c>
      <c r="BA142" s="15">
        <v>7.86</v>
      </c>
      <c r="BB142" s="15">
        <v>7.86</v>
      </c>
      <c r="BD142" s="15">
        <v>8.2899999999999991</v>
      </c>
      <c r="BE142" s="15">
        <v>8.2899999999999991</v>
      </c>
      <c r="BF142" s="15">
        <v>8.23</v>
      </c>
      <c r="BI142" s="15">
        <v>7.79</v>
      </c>
      <c r="BK142" s="233" t="str">
        <f>IF(VLOOKUP($A142,'I-Ligands'!$A:$G,3,FALSE)="","",VLOOKUP($A142,'I-Ligands'!$A:$G,3,FALSE))</f>
        <v>Prolactin-Releasing Peptide-20</v>
      </c>
      <c r="BL142" s="234" t="str">
        <f>IF(VLOOKUP($A142,'I-Ligands'!$A:$G,4,FALSE)="","",VLOOKUP($A142,'I-Ligands'!$A:$G,4,FALSE))</f>
        <v>TPDINPAWYASRGIRPVGRF-NH2</v>
      </c>
      <c r="BM142" s="110">
        <v>3.09</v>
      </c>
      <c r="BN142" s="111">
        <v>3.33</v>
      </c>
      <c r="BO142" s="111">
        <v>1.99</v>
      </c>
      <c r="BP142" s="111">
        <v>1.99</v>
      </c>
      <c r="BQ142" s="111">
        <v>3.05</v>
      </c>
      <c r="BR142" s="111">
        <v>1.91</v>
      </c>
      <c r="BS142" s="111">
        <v>1.91</v>
      </c>
      <c r="BT142" s="111">
        <v>0.88</v>
      </c>
      <c r="BU142" s="111">
        <v>4.3600000000000003</v>
      </c>
      <c r="BV142" s="111">
        <v>4.3600000000000003</v>
      </c>
      <c r="BW142" s="111">
        <v>2.99</v>
      </c>
      <c r="BX142" s="111">
        <v>1.57</v>
      </c>
      <c r="BY142" s="111">
        <v>2.74</v>
      </c>
      <c r="BZ142" s="111">
        <v>3.31</v>
      </c>
      <c r="CA142" s="110">
        <f t="shared" si="126"/>
        <v>0</v>
      </c>
      <c r="CB142" s="111">
        <f t="shared" si="127"/>
        <v>0</v>
      </c>
      <c r="CC142" s="111">
        <f t="shared" si="128"/>
        <v>8.7939698492462313</v>
      </c>
      <c r="CD142" s="111">
        <f t="shared" si="129"/>
        <v>8.7939698492462313</v>
      </c>
      <c r="CE142" s="111">
        <f t="shared" si="130"/>
        <v>8.1967213114754109</v>
      </c>
      <c r="CF142" s="111">
        <f t="shared" si="131"/>
        <v>9.1623036649214669</v>
      </c>
      <c r="CG142" s="111">
        <f t="shared" si="132"/>
        <v>9.1623036649214669</v>
      </c>
      <c r="CH142" s="111">
        <f t="shared" si="133"/>
        <v>0</v>
      </c>
      <c r="CI142" s="111">
        <f t="shared" si="134"/>
        <v>7.5917431192660549</v>
      </c>
      <c r="CJ142" s="111">
        <f t="shared" si="135"/>
        <v>7.5917431192660549</v>
      </c>
      <c r="CK142" s="111">
        <f t="shared" si="136"/>
        <v>10.535117056856187</v>
      </c>
      <c r="CL142" s="111">
        <f t="shared" si="137"/>
        <v>0</v>
      </c>
      <c r="CM142" s="111">
        <f t="shared" si="138"/>
        <v>0</v>
      </c>
      <c r="CN142" s="111">
        <f t="shared" si="139"/>
        <v>4.6525679758308156</v>
      </c>
      <c r="CO142" s="18" t="e">
        <f>VLOOKUP(A142,Bouvier!A:B,4,FALSE)</f>
        <v>#N/A</v>
      </c>
      <c r="CP142" s="18" t="e">
        <f>VLOOKUP(A142,Martemyanov!A:BN,4,FALSE)</f>
        <v>#N/A</v>
      </c>
      <c r="CQ142" s="18" t="s">
        <v>5256</v>
      </c>
    </row>
    <row r="143" spans="1:95" x14ac:dyDescent="0.2">
      <c r="A143" s="12" t="s">
        <v>208</v>
      </c>
      <c r="B143" s="13" t="s">
        <v>2546</v>
      </c>
      <c r="C143" s="9" t="str">
        <f>IF(VLOOKUP($A143,'I-Ligands'!$A:$G,5,FALSE)="","",VLOOKUP($A143,'I-Ligands'!$A:$G,5,FALSE))</f>
        <v>Guide to Pharmacology</v>
      </c>
      <c r="D143" s="9">
        <f>IF(VLOOKUP($A143,'I-Ligands'!$A:$G,6,FALSE)="","",VLOOKUP($A143,'I-Ligands'!$A:$G,6,FALSE))</f>
        <v>1895</v>
      </c>
      <c r="E143" s="9" t="str">
        <f>IF(VLOOKUP($A143,'I-Ligands'!$A:$G,7,FALSE)="","",VLOOKUP($A143,'I-Ligands'!$A:$G,7,FALSE))</f>
        <v>Surr</v>
      </c>
      <c r="F143" s="7">
        <f t="array" ref="F143">_xlfn.IFS(AH143=0,0,AH143&gt;0,(LOG(0.01*T143/10^-AH143)))</f>
        <v>44.412761111282755</v>
      </c>
      <c r="G143" s="8">
        <f t="array" ref="G143">_xlfn.IFS(AI143=0,0,AI143&gt;0,(LOG(0.01*U143/10^-AI143)))</f>
        <v>44.518552583045761</v>
      </c>
      <c r="H143" s="8">
        <f t="array" ref="H143">_xlfn.IFS(AJ143=0,0,AJ143&gt;0,(LOG(0.01*V143/10^-AJ143)))</f>
        <v>0</v>
      </c>
      <c r="I143" s="8">
        <f t="array" ref="I143">_xlfn.IFS(AK143=0,0,AK143&gt;0,(LOG(0.01*W143/10^-AK143)))</f>
        <v>0</v>
      </c>
      <c r="J143" s="8">
        <f t="array" ref="J143">_xlfn.IFS(AL143=0,0,AL143&gt;0,(LOG(0.01*X143/10^-AL143)))</f>
        <v>0</v>
      </c>
      <c r="K143" s="8">
        <f t="array" ref="K143">_xlfn.IFS(AM143=0,0,AM143&gt;0,(LOG(0.01*Y143/10^-AM143)))</f>
        <v>0</v>
      </c>
      <c r="L143" s="8">
        <f t="array" ref="L143">_xlfn.IFS(AN143=0,0,AN143&gt;0,(LOG(0.01*Z143/10^-AN143)))</f>
        <v>0</v>
      </c>
      <c r="M143" s="8">
        <f t="array" ref="M143">_xlfn.IFS(AO143=0,0,AO143&gt;0,(LOG(0.01*AA143/10^-AO143)))</f>
        <v>0</v>
      </c>
      <c r="N143" s="8">
        <f t="array" ref="N143">_xlfn.IFS(AP143=0,0,AP143&gt;0,(LOG(0.01*AB143/10^-AP143)))</f>
        <v>36.374763903241842</v>
      </c>
      <c r="O143" s="8">
        <f t="array" ref="O143">_xlfn.IFS(AQ143=0,0,AQ143&gt;0,(LOG(0.01*AC143/10^-AQ143)))</f>
        <v>36.374763903241842</v>
      </c>
      <c r="P143" s="8">
        <f t="array" ref="P143">_xlfn.IFS(AR143=0,0,AR143&gt;0,(LOG(0.01*AD143/10^-AR143)))</f>
        <v>7.6759192750809504</v>
      </c>
      <c r="Q143" s="8">
        <f t="array" ref="Q143">_xlfn.IFS(AS143=0,0,AS143&gt;0,(LOG(0.01*AE143/10^-AS143)))</f>
        <v>0</v>
      </c>
      <c r="R143" s="8">
        <f t="array" ref="R143">_xlfn.IFS(AT143=0,0,AT143&gt;0,(LOG(0.01*AF143/10^-AT143)))</f>
        <v>7.9193599492126614</v>
      </c>
      <c r="S143" s="8">
        <f t="array" ref="S143">_xlfn.IFS(AU143=0,0,AU143&gt;0,(LOG(0.01*AG143/10^-AU143)))</f>
        <v>0</v>
      </c>
      <c r="T143" s="16">
        <f t="shared" si="112"/>
        <v>81.80147058823529</v>
      </c>
      <c r="U143" s="17">
        <f t="shared" si="113"/>
        <v>82.899628252788105</v>
      </c>
      <c r="V143" s="17">
        <f t="shared" si="114"/>
        <v>0</v>
      </c>
      <c r="W143" s="17">
        <f t="shared" si="115"/>
        <v>0</v>
      </c>
      <c r="X143" s="17">
        <f t="shared" si="116"/>
        <v>0</v>
      </c>
      <c r="Y143" s="17">
        <f t="shared" si="117"/>
        <v>0</v>
      </c>
      <c r="Z143" s="17">
        <f t="shared" si="118"/>
        <v>0</v>
      </c>
      <c r="AA143" s="17">
        <f t="shared" si="119"/>
        <v>0</v>
      </c>
      <c r="AB143" s="17">
        <f t="shared" si="120"/>
        <v>74.948665297741272</v>
      </c>
      <c r="AC143" s="17">
        <f t="shared" si="121"/>
        <v>74.948665297741272</v>
      </c>
      <c r="AD143" s="17">
        <f t="shared" si="122"/>
        <v>18.876404494382022</v>
      </c>
      <c r="AE143" s="17">
        <f t="shared" si="123"/>
        <v>0</v>
      </c>
      <c r="AF143" s="17">
        <f t="shared" si="124"/>
        <v>16.571428571428569</v>
      </c>
      <c r="AG143" s="17">
        <f t="shared" si="125"/>
        <v>0</v>
      </c>
      <c r="AH143" s="16">
        <v>44.5</v>
      </c>
      <c r="AI143" s="17">
        <v>44.6</v>
      </c>
      <c r="AP143" s="17">
        <v>36.5</v>
      </c>
      <c r="AQ143" s="17">
        <v>36.5</v>
      </c>
      <c r="AR143" s="17">
        <v>8.4</v>
      </c>
      <c r="AT143" s="17">
        <v>8.6999999999999993</v>
      </c>
      <c r="AV143" s="14">
        <v>9.2100000000000009</v>
      </c>
      <c r="AW143" s="15">
        <v>8.9600000000000009</v>
      </c>
      <c r="BD143" s="15">
        <v>8.4600000000000009</v>
      </c>
      <c r="BE143" s="15">
        <v>8.4600000000000009</v>
      </c>
      <c r="BF143" s="15">
        <v>7.97</v>
      </c>
      <c r="BH143" s="15">
        <v>7.73</v>
      </c>
      <c r="BK143" s="233" t="str">
        <f>IF(VLOOKUP($A143,'I-Ligands'!$A:$G,3,FALSE)="","",VLOOKUP($A143,'I-Ligands'!$A:$G,3,FALSE))</f>
        <v>Iloprost</v>
      </c>
      <c r="BL143" s="234" t="str">
        <f>IF(VLOOKUP($A143,'I-Ligands'!$A:$G,4,FALSE)="","",VLOOKUP($A143,'I-Ligands'!$A:$G,4,FALSE))</f>
        <v>Iloprost</v>
      </c>
      <c r="BM143" s="110">
        <v>4.0999999999999996</v>
      </c>
      <c r="BN143" s="111">
        <v>4.66</v>
      </c>
      <c r="BO143" s="111">
        <v>4.87</v>
      </c>
      <c r="BP143" s="111">
        <v>4.87</v>
      </c>
      <c r="BQ143" s="111">
        <v>4.25</v>
      </c>
      <c r="BR143" s="111">
        <v>4.6900000000000004</v>
      </c>
      <c r="BS143" s="111">
        <v>4.6900000000000004</v>
      </c>
      <c r="BT143" s="111">
        <v>4.28</v>
      </c>
      <c r="BU143" s="111">
        <v>7.11</v>
      </c>
      <c r="BV143" s="111">
        <v>7.11</v>
      </c>
      <c r="BW143" s="111">
        <v>7.28</v>
      </c>
      <c r="BX143" s="111">
        <v>3.41</v>
      </c>
      <c r="BY143" s="111">
        <v>4.8099999999999996</v>
      </c>
      <c r="BZ143" s="111">
        <v>4.38</v>
      </c>
      <c r="CA143" s="110">
        <f t="shared" si="126"/>
        <v>10.853658536585368</v>
      </c>
      <c r="CB143" s="111">
        <f t="shared" si="127"/>
        <v>9.5708154506437761</v>
      </c>
      <c r="CC143" s="111">
        <f t="shared" si="128"/>
        <v>0</v>
      </c>
      <c r="CD143" s="111">
        <f t="shared" si="129"/>
        <v>0</v>
      </c>
      <c r="CE143" s="111">
        <f t="shared" si="130"/>
        <v>0</v>
      </c>
      <c r="CF143" s="111">
        <f t="shared" si="131"/>
        <v>0</v>
      </c>
      <c r="CG143" s="111">
        <f t="shared" si="132"/>
        <v>0</v>
      </c>
      <c r="CH143" s="111">
        <f t="shared" si="133"/>
        <v>0</v>
      </c>
      <c r="CI143" s="111">
        <f t="shared" si="134"/>
        <v>5.133614627285513</v>
      </c>
      <c r="CJ143" s="111">
        <f t="shared" si="135"/>
        <v>5.133614627285513</v>
      </c>
      <c r="CK143" s="111">
        <f t="shared" si="136"/>
        <v>1.153846153846154</v>
      </c>
      <c r="CL143" s="111">
        <f t="shared" si="137"/>
        <v>0</v>
      </c>
      <c r="CM143" s="111">
        <f t="shared" si="138"/>
        <v>1.8087318087318087</v>
      </c>
      <c r="CN143" s="111">
        <f t="shared" si="139"/>
        <v>0</v>
      </c>
      <c r="CO143" s="18" t="e">
        <f>VLOOKUP(A143,Bouvier!A:B,4,FALSE)</f>
        <v>#N/A</v>
      </c>
      <c r="CP143" s="18" t="e">
        <f>VLOOKUP(A143,Martemyanov!A:BN,4,FALSE)</f>
        <v>#N/A</v>
      </c>
      <c r="CQ143" s="18" t="s">
        <v>5256</v>
      </c>
    </row>
    <row r="144" spans="1:95" ht="18" x14ac:dyDescent="0.25">
      <c r="A144" s="12" t="s">
        <v>158</v>
      </c>
      <c r="B144" s="13" t="s">
        <v>2637</v>
      </c>
      <c r="C144" s="9" t="str">
        <f>IF(VLOOKUP($A144,'I-Ligands'!$A:$G,5,FALSE)="","",VLOOKUP($A144,'I-Ligands'!$A:$G,5,FALSE))</f>
        <v>Guide to Pharmacology</v>
      </c>
      <c r="D144" s="9">
        <f>IF(VLOOKUP($A144,'I-Ligands'!$A:$G,6,FALSE)="","",VLOOKUP($A144,'I-Ligands'!$A:$G,6,FALSE))</f>
        <v>1298</v>
      </c>
      <c r="E144" s="9" t="str">
        <f>IF(VLOOKUP($A144,'I-Ligands'!$A:$G,7,FALSE)="","",VLOOKUP($A144,'I-Ligands'!$A:$G,7,FALSE))</f>
        <v>Phys</v>
      </c>
      <c r="F144" s="7">
        <f t="array" ref="F144">_xlfn.IFS(AH144=0,0,AH144&gt;0,(LOG(0.01*T144/10^-AH144)))</f>
        <v>45.220499302314657</v>
      </c>
      <c r="G144" s="8">
        <f t="array" ref="G144">_xlfn.IFS(AI144=0,0,AI144&gt;0,(LOG(0.01*U144/10^-AI144)))</f>
        <v>44.114639993682708</v>
      </c>
      <c r="H144" s="8">
        <f t="array" ref="H144">_xlfn.IFS(AJ144=0,0,AJ144&gt;0,(LOG(0.01*V144/10^-AJ144)))</f>
        <v>44.939721970681404</v>
      </c>
      <c r="I144" s="8">
        <f t="array" ref="I144">_xlfn.IFS(AK144=0,0,AK144&gt;0,(LOG(0.01*W144/10^-AK144)))</f>
        <v>44.939721970681404</v>
      </c>
      <c r="J144" s="8">
        <f t="array" ref="J144">_xlfn.IFS(AL144=0,0,AL144&gt;0,(LOG(0.01*X144/10^-AL144)))</f>
        <v>48.70000000000001</v>
      </c>
      <c r="K144" s="8">
        <f t="array" ref="K144">_xlfn.IFS(AM144=0,0,AM144&gt;0,(LOG(0.01*Y144/10^-AM144)))</f>
        <v>42.545462468351218</v>
      </c>
      <c r="L144" s="8">
        <f t="array" ref="L144">_xlfn.IFS(AN144=0,0,AN144&gt;0,(LOG(0.01*Z144/10^-AN144)))</f>
        <v>42.545462468351218</v>
      </c>
      <c r="M144" s="8">
        <f t="array" ref="M144">_xlfn.IFS(AO144=0,0,AO144&gt;0,(LOG(0.01*AA144/10^-AO144)))</f>
        <v>18.229352633329739</v>
      </c>
      <c r="N144" s="8">
        <f t="array" ref="N144">_xlfn.IFS(AP144=0,0,AP144&gt;0,(LOG(0.01*AB144/10^-AP144)))</f>
        <v>48.70000000000001</v>
      </c>
      <c r="O144" s="8">
        <f t="array" ref="O144">_xlfn.IFS(AQ144=0,0,AQ144&gt;0,(LOG(0.01*AC144/10^-AQ144)))</f>
        <v>48.70000000000001</v>
      </c>
      <c r="P144" s="8">
        <f t="array" ref="P144">_xlfn.IFS(AR144=0,0,AR144&gt;0,(LOG(0.01*AD144/10^-AR144)))</f>
        <v>29.930206484612917</v>
      </c>
      <c r="Q144" s="8">
        <f t="array" ref="Q144">_xlfn.IFS(AS144=0,0,AS144&gt;0,(LOG(0.01*AE144/10^-AS144)))</f>
        <v>12.305581750965915</v>
      </c>
      <c r="R144" s="8">
        <f t="array" ref="R144">_xlfn.IFS(AT144=0,0,AT144&gt;0,(LOG(0.01*AF144/10^-AT144)))</f>
        <v>30.061283325096351</v>
      </c>
      <c r="S144" s="8">
        <f t="array" ref="S144">_xlfn.IFS(AU144=0,0,AU144&gt;0,(LOG(0.01*AG144/10^-AU144)))</f>
        <v>31.902354515565076</v>
      </c>
      <c r="T144" s="16">
        <f t="shared" si="112"/>
        <v>83.27205882352942</v>
      </c>
      <c r="U144" s="17">
        <f t="shared" si="113"/>
        <v>82.156133828996289</v>
      </c>
      <c r="V144" s="17">
        <f t="shared" si="114"/>
        <v>87.040618955512571</v>
      </c>
      <c r="W144" s="17">
        <f t="shared" si="115"/>
        <v>87.040618955512571</v>
      </c>
      <c r="X144" s="17">
        <f t="shared" si="116"/>
        <v>100</v>
      </c>
      <c r="Y144" s="17">
        <f t="shared" si="117"/>
        <v>88.198757763975166</v>
      </c>
      <c r="Z144" s="17">
        <f t="shared" si="118"/>
        <v>88.198757763975166</v>
      </c>
      <c r="AA144" s="17">
        <f t="shared" si="119"/>
        <v>53.623188405797102</v>
      </c>
      <c r="AB144" s="17">
        <f t="shared" si="120"/>
        <v>100</v>
      </c>
      <c r="AC144" s="17">
        <f t="shared" si="121"/>
        <v>100</v>
      </c>
      <c r="AD144" s="17">
        <f t="shared" si="122"/>
        <v>67.640449438202253</v>
      </c>
      <c r="AE144" s="17">
        <f t="shared" si="123"/>
        <v>25.443786982248518</v>
      </c>
      <c r="AF144" s="17">
        <f t="shared" si="124"/>
        <v>57.714285714285715</v>
      </c>
      <c r="AG144" s="17">
        <f t="shared" si="125"/>
        <v>63.43873517786561</v>
      </c>
      <c r="AH144" s="16">
        <v>45.3</v>
      </c>
      <c r="AI144" s="17">
        <v>44.2</v>
      </c>
      <c r="AJ144" s="17">
        <v>45</v>
      </c>
      <c r="AK144" s="17">
        <v>45</v>
      </c>
      <c r="AL144" s="17">
        <v>48.7</v>
      </c>
      <c r="AM144" s="17">
        <v>42.6</v>
      </c>
      <c r="AN144" s="17">
        <v>42.6</v>
      </c>
      <c r="AO144" s="17">
        <v>18.5</v>
      </c>
      <c r="AP144" s="17">
        <v>48.7</v>
      </c>
      <c r="AQ144" s="17">
        <v>48.7</v>
      </c>
      <c r="AR144" s="17">
        <v>30.1</v>
      </c>
      <c r="AS144" s="17">
        <v>12.9</v>
      </c>
      <c r="AT144" s="17">
        <v>30.3</v>
      </c>
      <c r="AU144" s="17">
        <v>32.1</v>
      </c>
      <c r="AV144" s="14">
        <v>7.68</v>
      </c>
      <c r="AW144" s="15">
        <v>7.7</v>
      </c>
      <c r="AX144" s="15">
        <v>8.14</v>
      </c>
      <c r="AY144" s="15">
        <v>8.14</v>
      </c>
      <c r="AZ144" s="15">
        <v>8.6</v>
      </c>
      <c r="BA144" s="15">
        <v>7.85</v>
      </c>
      <c r="BB144" s="15">
        <v>7.85</v>
      </c>
      <c r="BC144" s="15">
        <v>7.13</v>
      </c>
      <c r="BD144" s="15">
        <v>8.51</v>
      </c>
      <c r="BE144" s="15">
        <v>8.51</v>
      </c>
      <c r="BF144" s="15">
        <v>7.27</v>
      </c>
      <c r="BG144" s="15">
        <v>6.57</v>
      </c>
      <c r="BH144" s="15">
        <v>7.26</v>
      </c>
      <c r="BI144" s="15">
        <v>7.39</v>
      </c>
      <c r="BK144" s="233" t="str">
        <f>IF(VLOOKUP($A144,'I-Ligands'!$A:$G,3,FALSE)="","",VLOOKUP($A144,'I-Ligands'!$A:$G,3,FALSE))</f>
        <v>MCH</v>
      </c>
      <c r="BL144" s="234" t="str">
        <f>IF(VLOOKUP($A144,'I-Ligands'!$A:$G,4,FALSE)="","",VLOOKUP($A144,'I-Ligands'!$A:$G,4,FALSE))</f>
        <v>DFDMLRCMLGRVYRPCWQV</v>
      </c>
      <c r="BM144" s="110">
        <v>6.17</v>
      </c>
      <c r="BN144" s="111">
        <v>3.97</v>
      </c>
      <c r="BO144" s="111">
        <v>11.37</v>
      </c>
      <c r="BP144" s="111">
        <v>11.37</v>
      </c>
      <c r="BQ144" s="111">
        <v>5.22</v>
      </c>
      <c r="BR144" s="111">
        <v>4.91</v>
      </c>
      <c r="BS144" s="111">
        <v>4.91</v>
      </c>
      <c r="BT144" s="111">
        <v>4.25</v>
      </c>
      <c r="BU144" s="111">
        <v>7.8</v>
      </c>
      <c r="BV144" s="111">
        <v>7.8</v>
      </c>
      <c r="BW144" s="111">
        <v>7.46</v>
      </c>
      <c r="BX144" s="111">
        <v>6.82</v>
      </c>
      <c r="BY144" s="111">
        <v>5.95</v>
      </c>
      <c r="BZ144" s="111">
        <v>5.5</v>
      </c>
      <c r="CA144" s="110">
        <f t="shared" si="126"/>
        <v>7.3419773095623979</v>
      </c>
      <c r="CB144" s="111">
        <f t="shared" si="127"/>
        <v>11.133501259445843</v>
      </c>
      <c r="CC144" s="111">
        <f t="shared" si="128"/>
        <v>3.9577836411609502</v>
      </c>
      <c r="CD144" s="111">
        <f t="shared" si="129"/>
        <v>3.9577836411609502</v>
      </c>
      <c r="CE144" s="111">
        <f t="shared" si="130"/>
        <v>9.3295019157088124</v>
      </c>
      <c r="CF144" s="111">
        <f t="shared" si="131"/>
        <v>8.6761710794297358</v>
      </c>
      <c r="CG144" s="111">
        <f t="shared" si="132"/>
        <v>8.6761710794297358</v>
      </c>
      <c r="CH144" s="111">
        <f t="shared" si="133"/>
        <v>4.3529411764705879</v>
      </c>
      <c r="CI144" s="111">
        <f t="shared" si="134"/>
        <v>6.2435897435897445</v>
      </c>
      <c r="CJ144" s="111">
        <f t="shared" si="135"/>
        <v>6.2435897435897445</v>
      </c>
      <c r="CK144" s="111">
        <f t="shared" si="136"/>
        <v>4.0348525469168903</v>
      </c>
      <c r="CL144" s="111">
        <f t="shared" si="137"/>
        <v>1.8914956011730204</v>
      </c>
      <c r="CM144" s="111">
        <f t="shared" si="138"/>
        <v>5.0924369747899156</v>
      </c>
      <c r="CN144" s="111">
        <f t="shared" si="139"/>
        <v>5.8363636363636369</v>
      </c>
      <c r="CO144" s="18" t="e">
        <f>VLOOKUP(A144,Bouvier!A:B,4,FALSE)</f>
        <v>#N/A</v>
      </c>
      <c r="CP144" s="18" t="e">
        <f>VLOOKUP(A144,Martemyanov!A:BN,4,FALSE)</f>
        <v>#N/A</v>
      </c>
      <c r="CQ144" s="18" t="s">
        <v>5256</v>
      </c>
    </row>
    <row r="145" spans="1:95" ht="18" x14ac:dyDescent="0.25">
      <c r="A145" s="12" t="s">
        <v>159</v>
      </c>
      <c r="B145" s="13" t="s">
        <v>2638</v>
      </c>
      <c r="C145" s="9" t="str">
        <f>IF(VLOOKUP($A145,'I-Ligands'!$A:$G,5,FALSE)="","",VLOOKUP($A145,'I-Ligands'!$A:$G,5,FALSE))</f>
        <v>Guide to Pharmacology</v>
      </c>
      <c r="D145" s="9">
        <f>IF(VLOOKUP($A145,'I-Ligands'!$A:$G,6,FALSE)="","",VLOOKUP($A145,'I-Ligands'!$A:$G,6,FALSE))</f>
        <v>1298</v>
      </c>
      <c r="E145" s="9" t="str">
        <f>IF(VLOOKUP($A145,'I-Ligands'!$A:$G,7,FALSE)="","",VLOOKUP($A145,'I-Ligands'!$A:$G,7,FALSE))</f>
        <v>Phys</v>
      </c>
      <c r="F145" s="7">
        <f t="array" ref="F145">_xlfn.IFS(AH145=0,0,AH145&gt;0,(LOG(0.01*T145/10^-AH145)))</f>
        <v>40.776124408309165</v>
      </c>
      <c r="G145" s="8">
        <f t="array" ref="G145">_xlfn.IFS(AI145=0,0,AI145&gt;0,(LOG(0.01*U145/10^-AI145)))</f>
        <v>39.264713946159191</v>
      </c>
      <c r="H145" s="8">
        <f t="array" ref="H145">_xlfn.IFS(AJ145=0,0,AJ145&gt;0,(LOG(0.01*V145/10^-AJ145)))</f>
        <v>39.484204642831571</v>
      </c>
      <c r="I145" s="8">
        <f t="array" ref="I145">_xlfn.IFS(AK145=0,0,AK145&gt;0,(LOG(0.01*W145/10^-AK145)))</f>
        <v>39.484204642831571</v>
      </c>
      <c r="J145" s="8">
        <f t="array" ref="J145">_xlfn.IFS(AL145=0,0,AL145&gt;0,(LOG(0.01*X145/10^-AL145)))</f>
        <v>41.228421090441771</v>
      </c>
      <c r="K145" s="8">
        <f t="array" ref="K145">_xlfn.IFS(AM145=0,0,AM145&gt;0,(LOG(0.01*Y145/10^-AM145)))</f>
        <v>29.59026913332475</v>
      </c>
      <c r="L145" s="8">
        <f t="array" ref="L145">_xlfn.IFS(AN145=0,0,AN145&gt;0,(LOG(0.01*Z145/10^-AN145)))</f>
        <v>29.59026913332475</v>
      </c>
      <c r="M145" s="8">
        <f t="array" ref="M145">_xlfn.IFS(AO145=0,0,AO145&gt;0,(LOG(0.01*AA145/10^-AO145)))</f>
        <v>20.273934765982482</v>
      </c>
      <c r="N145" s="8">
        <f t="array" ref="N145">_xlfn.IFS(AP145=0,0,AP145&gt;0,(LOG(0.01*AB145/10^-AP145)))</f>
        <v>35.868773539552656</v>
      </c>
      <c r="O145" s="8">
        <f t="array" ref="O145">_xlfn.IFS(AQ145=0,0,AQ145&gt;0,(LOG(0.01*AC145/10^-AQ145)))</f>
        <v>35.868773539552656</v>
      </c>
      <c r="P145" s="8">
        <f t="array" ref="P145">_xlfn.IFS(AR145=0,0,AR145&gt;0,(LOG(0.01*AD145/10^-AR145)))</f>
        <v>29.625856253095328</v>
      </c>
      <c r="Q145" s="8">
        <f t="array" ref="Q145">_xlfn.IFS(AS145=0,0,AS145&gt;0,(LOG(0.01*AE145/10^-AS145)))</f>
        <v>37.166700872475353</v>
      </c>
      <c r="R145" s="8">
        <f t="array" ref="R145">_xlfn.IFS(AT145=0,0,AT145&gt;0,(LOG(0.01*AF145/10^-AT145)))</f>
        <v>37.758479906562116</v>
      </c>
      <c r="S145" s="8">
        <f t="array" ref="S145">_xlfn.IFS(AU145=0,0,AU145&gt;0,(LOG(0.01*AG145/10^-AU145)))</f>
        <v>34.232407925731728</v>
      </c>
      <c r="T145" s="16">
        <f t="shared" si="112"/>
        <v>75.183823529411768</v>
      </c>
      <c r="U145" s="17">
        <f t="shared" si="113"/>
        <v>73.234200743494426</v>
      </c>
      <c r="V145" s="17">
        <f t="shared" si="114"/>
        <v>76.595744680851055</v>
      </c>
      <c r="W145" s="17">
        <f t="shared" si="115"/>
        <v>76.595744680851055</v>
      </c>
      <c r="X145" s="17">
        <f t="shared" si="116"/>
        <v>84.80492813141683</v>
      </c>
      <c r="Y145" s="17">
        <f t="shared" si="117"/>
        <v>61.697722567287791</v>
      </c>
      <c r="Z145" s="17">
        <f t="shared" si="118"/>
        <v>61.697722567287791</v>
      </c>
      <c r="AA145" s="17">
        <f t="shared" si="119"/>
        <v>59.420289855072461</v>
      </c>
      <c r="AB145" s="17">
        <f t="shared" si="120"/>
        <v>73.921971252566735</v>
      </c>
      <c r="AC145" s="17">
        <f t="shared" si="121"/>
        <v>73.921971252566735</v>
      </c>
      <c r="AD145" s="17">
        <f t="shared" si="122"/>
        <v>66.966292134831463</v>
      </c>
      <c r="AE145" s="17">
        <f t="shared" si="123"/>
        <v>73.570019723865869</v>
      </c>
      <c r="AF145" s="17">
        <f t="shared" si="124"/>
        <v>72.19047619047619</v>
      </c>
      <c r="AG145" s="17">
        <f t="shared" si="125"/>
        <v>67.984189723320156</v>
      </c>
      <c r="AH145" s="16">
        <v>40.9</v>
      </c>
      <c r="AI145" s="17">
        <v>39.4</v>
      </c>
      <c r="AJ145" s="17">
        <v>39.6</v>
      </c>
      <c r="AK145" s="17">
        <v>39.6</v>
      </c>
      <c r="AL145" s="17">
        <v>41.3</v>
      </c>
      <c r="AM145" s="17">
        <v>29.8</v>
      </c>
      <c r="AN145" s="17">
        <v>29.8</v>
      </c>
      <c r="AO145" s="17">
        <v>20.5</v>
      </c>
      <c r="AP145" s="17">
        <v>36</v>
      </c>
      <c r="AQ145" s="17">
        <v>36</v>
      </c>
      <c r="AR145" s="17">
        <v>29.8</v>
      </c>
      <c r="AS145" s="17">
        <v>37.299999999999997</v>
      </c>
      <c r="AT145" s="17">
        <v>37.9</v>
      </c>
      <c r="AU145" s="17">
        <v>34.4</v>
      </c>
      <c r="AV145" s="14">
        <v>7.95</v>
      </c>
      <c r="AW145" s="15">
        <v>8</v>
      </c>
      <c r="AX145" s="15">
        <v>8.1300000000000008</v>
      </c>
      <c r="AY145" s="15">
        <v>8.1300000000000008</v>
      </c>
      <c r="AZ145" s="15">
        <v>8.67</v>
      </c>
      <c r="BA145" s="15">
        <v>7.52</v>
      </c>
      <c r="BB145" s="15">
        <v>7.52</v>
      </c>
      <c r="BC145" s="15">
        <v>7.61</v>
      </c>
      <c r="BD145" s="15">
        <v>8.83</v>
      </c>
      <c r="BE145" s="15">
        <v>8.83</v>
      </c>
      <c r="BF145" s="15">
        <v>8.17</v>
      </c>
      <c r="BG145" s="15">
        <v>7.95</v>
      </c>
      <c r="BH145" s="15">
        <v>7.9</v>
      </c>
      <c r="BI145" s="15">
        <v>7.78</v>
      </c>
      <c r="BK145" s="233" t="str">
        <f>IF(VLOOKUP($A145,'I-Ligands'!$A:$G,3,FALSE)="","",VLOOKUP($A145,'I-Ligands'!$A:$G,3,FALSE))</f>
        <v>MCH</v>
      </c>
      <c r="BL145" s="234" t="str">
        <f>IF(VLOOKUP($A145,'I-Ligands'!$A:$G,4,FALSE)="","",VLOOKUP($A145,'I-Ligands'!$A:$G,4,FALSE))</f>
        <v>DFDMLRCMLGRVYRPCWQV</v>
      </c>
      <c r="BM145" s="110">
        <v>3.66</v>
      </c>
      <c r="BN145" s="111">
        <v>1.58</v>
      </c>
      <c r="BO145" s="111">
        <v>4.0999999999999996</v>
      </c>
      <c r="BP145" s="111">
        <v>4.0999999999999996</v>
      </c>
      <c r="BQ145" s="111">
        <v>1.57</v>
      </c>
      <c r="BR145" s="111">
        <v>2.4</v>
      </c>
      <c r="BS145" s="111">
        <v>2.4</v>
      </c>
      <c r="BT145" s="111">
        <v>3.05</v>
      </c>
      <c r="BU145" s="111">
        <v>3.31</v>
      </c>
      <c r="BV145" s="111">
        <v>3.31</v>
      </c>
      <c r="BW145" s="111">
        <v>1.78</v>
      </c>
      <c r="BX145" s="111">
        <v>2.06</v>
      </c>
      <c r="BY145" s="111">
        <v>1.67</v>
      </c>
      <c r="BZ145" s="111">
        <v>2.35</v>
      </c>
      <c r="CA145" s="110">
        <f t="shared" si="126"/>
        <v>11.17486338797814</v>
      </c>
      <c r="CB145" s="111">
        <f t="shared" si="127"/>
        <v>24.936708860759492</v>
      </c>
      <c r="CC145" s="111">
        <f t="shared" si="128"/>
        <v>9.6585365853658551</v>
      </c>
      <c r="CD145" s="111">
        <f t="shared" si="129"/>
        <v>9.6585365853658551</v>
      </c>
      <c r="CE145" s="111">
        <f t="shared" si="130"/>
        <v>26.30573248407643</v>
      </c>
      <c r="CF145" s="111">
        <f t="shared" si="131"/>
        <v>12.416666666666668</v>
      </c>
      <c r="CG145" s="111">
        <f t="shared" si="132"/>
        <v>12.416666666666668</v>
      </c>
      <c r="CH145" s="111">
        <f t="shared" si="133"/>
        <v>6.7213114754098369</v>
      </c>
      <c r="CI145" s="111">
        <f t="shared" si="134"/>
        <v>10.876132930513595</v>
      </c>
      <c r="CJ145" s="111">
        <f t="shared" si="135"/>
        <v>10.876132930513595</v>
      </c>
      <c r="CK145" s="111">
        <f t="shared" si="136"/>
        <v>16.741573033707866</v>
      </c>
      <c r="CL145" s="111">
        <f t="shared" si="137"/>
        <v>18.106796116504853</v>
      </c>
      <c r="CM145" s="111">
        <f t="shared" si="138"/>
        <v>22.694610778443113</v>
      </c>
      <c r="CN145" s="111">
        <f t="shared" si="139"/>
        <v>14.638297872340424</v>
      </c>
      <c r="CO145" s="18" t="e">
        <f>VLOOKUP(A145,Bouvier!A:B,4,FALSE)</f>
        <v>#N/A</v>
      </c>
      <c r="CP145" s="18" t="e">
        <f>VLOOKUP(A145,Martemyanov!A:BN,4,FALSE)</f>
        <v>#N/A</v>
      </c>
      <c r="CQ145" s="18" t="s">
        <v>5256</v>
      </c>
    </row>
    <row r="146" spans="1:95" x14ac:dyDescent="0.2">
      <c r="A146" s="12" t="s">
        <v>172</v>
      </c>
      <c r="B146" s="13" t="s">
        <v>2553</v>
      </c>
      <c r="C146" s="9" t="str">
        <f>IF(VLOOKUP($A146,'I-Ligands'!$A:$G,5,FALSE)="","",VLOOKUP($A146,'I-Ligands'!$A:$G,5,FALSE))</f>
        <v>Guide to Pharmacology</v>
      </c>
      <c r="D146" s="9">
        <f>IF(VLOOKUP($A146,'I-Ligands'!$A:$G,6,FALSE)="","",VLOOKUP($A146,'I-Ligands'!$A:$G,6,FALSE))</f>
        <v>1470</v>
      </c>
      <c r="E146" s="9" t="str">
        <f>IF(VLOOKUP($A146,'I-Ligands'!$A:$G,7,FALSE)="","",VLOOKUP($A146,'I-Ligands'!$A:$G,7,FALSE))</f>
        <v>Phys</v>
      </c>
      <c r="F146" s="7">
        <f t="array" ref="F146">_xlfn.IFS(AH146=0,0,AH146&gt;0,(LOG(0.01*T146/10^-AH146)))</f>
        <v>22.42233594730228</v>
      </c>
      <c r="G146" s="8">
        <f t="array" ref="G146">_xlfn.IFS(AI146=0,0,AI146&gt;0,(LOG(0.01*U146/10^-AI146)))</f>
        <v>24.565417071429348</v>
      </c>
      <c r="H146" s="8">
        <f t="array" ref="H146">_xlfn.IFS(AJ146=0,0,AJ146&gt;0,(LOG(0.01*V146/10^-AJ146)))</f>
        <v>21.322969190754591</v>
      </c>
      <c r="I146" s="8">
        <f t="array" ref="I146">_xlfn.IFS(AK146=0,0,AK146&gt;0,(LOG(0.01*W146/10^-AK146)))</f>
        <v>21.322969190754591</v>
      </c>
      <c r="J146" s="8">
        <f t="array" ref="J146">_xlfn.IFS(AL146=0,0,AL146&gt;0,(LOG(0.01*X146/10^-AL146)))</f>
        <v>28.673368881541919</v>
      </c>
      <c r="K146" s="8">
        <f t="array" ref="K146">_xlfn.IFS(AM146=0,0,AM146&gt;0,(LOG(0.01*Y146/10^-AM146)))</f>
        <v>6.479375729368944</v>
      </c>
      <c r="L146" s="8">
        <f t="array" ref="L146">_xlfn.IFS(AN146=0,0,AN146&gt;0,(LOG(0.01*Z146/10^-AN146)))</f>
        <v>6.479375729368944</v>
      </c>
      <c r="M146" s="8">
        <f t="array" ref="M146">_xlfn.IFS(AO146=0,0,AO146&gt;0,(LOG(0.01*AA146/10^-AO146)))</f>
        <v>7.6812589973028009</v>
      </c>
      <c r="N146" s="8">
        <f t="array" ref="N146">_xlfn.IFS(AP146=0,0,AP146&gt;0,(LOG(0.01*AB146/10^-AP146)))</f>
        <v>37.689962838622591</v>
      </c>
      <c r="O146" s="8">
        <f t="array" ref="O146">_xlfn.IFS(AQ146=0,0,AQ146&gt;0,(LOG(0.01*AC146/10^-AQ146)))</f>
        <v>37.689962838622591</v>
      </c>
      <c r="P146" s="8">
        <f t="array" ref="P146">_xlfn.IFS(AR146=0,0,AR146&gt;0,(LOG(0.01*AD146/10^-AR146)))</f>
        <v>35.907942489786357</v>
      </c>
      <c r="Q146" s="8">
        <f t="array" ref="Q146">_xlfn.IFS(AS146=0,0,AS146&gt;0,(LOG(0.01*AE146/10^-AS146)))</f>
        <v>6.0338411314039204</v>
      </c>
      <c r="R146" s="8">
        <f t="array" ref="R146">_xlfn.IFS(AT146=0,0,AT146&gt;0,(LOG(0.01*AF146/10^-AT146)))</f>
        <v>12.39378404890088</v>
      </c>
      <c r="S146" s="8">
        <f t="array" ref="S146">_xlfn.IFS(AU146=0,0,AU146&gt;0,(LOG(0.01*AG146/10^-AU146)))</f>
        <v>12.306439193459452</v>
      </c>
      <c r="T146" s="16">
        <f t="shared" si="112"/>
        <v>41.911764705882355</v>
      </c>
      <c r="U146" s="17">
        <f t="shared" si="113"/>
        <v>46.282527881040892</v>
      </c>
      <c r="V146" s="17">
        <f t="shared" si="114"/>
        <v>41.972920696324948</v>
      </c>
      <c r="W146" s="17">
        <f t="shared" si="115"/>
        <v>41.972920696324948</v>
      </c>
      <c r="X146" s="17">
        <f t="shared" si="116"/>
        <v>59.34291581108829</v>
      </c>
      <c r="Y146" s="17">
        <f t="shared" si="117"/>
        <v>15.113871635610767</v>
      </c>
      <c r="Z146" s="17">
        <f t="shared" si="118"/>
        <v>15.113871635610767</v>
      </c>
      <c r="AA146" s="17">
        <f t="shared" si="119"/>
        <v>24.057971014492757</v>
      </c>
      <c r="AB146" s="17">
        <f t="shared" si="120"/>
        <v>77.618069815195057</v>
      </c>
      <c r="AC146" s="17">
        <f t="shared" si="121"/>
        <v>77.618069815195057</v>
      </c>
      <c r="AD146" s="17">
        <f t="shared" si="122"/>
        <v>80.898876404494388</v>
      </c>
      <c r="AE146" s="17">
        <f t="shared" si="123"/>
        <v>13.609467455621301</v>
      </c>
      <c r="AF146" s="17">
        <f t="shared" si="124"/>
        <v>24.761904761904763</v>
      </c>
      <c r="AG146" s="17">
        <f t="shared" si="125"/>
        <v>25.494071146245059</v>
      </c>
      <c r="AH146" s="16">
        <v>22.8</v>
      </c>
      <c r="AI146" s="17">
        <v>24.9</v>
      </c>
      <c r="AJ146" s="17">
        <v>21.7</v>
      </c>
      <c r="AK146" s="17">
        <v>21.7</v>
      </c>
      <c r="AL146" s="17">
        <v>28.9</v>
      </c>
      <c r="AM146" s="17">
        <v>7.3</v>
      </c>
      <c r="AN146" s="17">
        <v>7.3</v>
      </c>
      <c r="AO146" s="17">
        <v>8.3000000000000007</v>
      </c>
      <c r="AP146" s="17">
        <v>37.799999999999997</v>
      </c>
      <c r="AQ146" s="17">
        <v>37.799999999999997</v>
      </c>
      <c r="AR146" s="17">
        <v>36</v>
      </c>
      <c r="AS146" s="17">
        <v>6.9</v>
      </c>
      <c r="AT146" s="17">
        <v>13</v>
      </c>
      <c r="AU146" s="17">
        <v>12.9</v>
      </c>
      <c r="AV146" s="14">
        <v>7.8</v>
      </c>
      <c r="AW146" s="15">
        <v>7.83</v>
      </c>
      <c r="AX146" s="15">
        <v>7.82</v>
      </c>
      <c r="AY146" s="15">
        <v>7.82</v>
      </c>
      <c r="AZ146" s="15">
        <v>8.1</v>
      </c>
      <c r="BA146" s="15">
        <v>7.47</v>
      </c>
      <c r="BB146" s="15">
        <v>7.47</v>
      </c>
      <c r="BC146" s="15">
        <v>7.75</v>
      </c>
      <c r="BD146" s="15">
        <v>9.0399999999999991</v>
      </c>
      <c r="BE146" s="15">
        <v>9.0399999999999991</v>
      </c>
      <c r="BF146" s="15">
        <v>8.9</v>
      </c>
      <c r="BG146" s="15">
        <v>7.33</v>
      </c>
      <c r="BH146" s="15">
        <v>7.61</v>
      </c>
      <c r="BI146" s="15">
        <v>7.65</v>
      </c>
      <c r="BK146" s="233" t="str">
        <f>IF(VLOOKUP($A146,'I-Ligands'!$A:$G,3,FALSE)="","",VLOOKUP($A146,'I-Ligands'!$A:$G,3,FALSE))</f>
        <v>Neuromedin-U25</v>
      </c>
      <c r="BL146" s="234" t="str">
        <f>IF(VLOOKUP($A146,'I-Ligands'!$A:$G,4,FALSE)="","",VLOOKUP($A146,'I-Ligands'!$A:$G,4,FALSE))</f>
        <v>FRVDEEFQSPFASQSRGYFLFRPRN-NH2</v>
      </c>
      <c r="BM146" s="110">
        <v>4.9800000000000004</v>
      </c>
      <c r="BN146" s="111">
        <v>3.6</v>
      </c>
      <c r="BO146" s="111">
        <v>4.74</v>
      </c>
      <c r="BP146" s="111">
        <v>4.74</v>
      </c>
      <c r="BQ146" s="111">
        <v>4.6900000000000004</v>
      </c>
      <c r="BR146" s="111">
        <v>4.67</v>
      </c>
      <c r="BS146" s="111">
        <v>4.67</v>
      </c>
      <c r="BT146" s="111">
        <v>6.69</v>
      </c>
      <c r="BU146" s="111">
        <v>7.13</v>
      </c>
      <c r="BV146" s="111">
        <v>7.13</v>
      </c>
      <c r="BW146" s="111">
        <v>7.48</v>
      </c>
      <c r="BX146" s="111">
        <v>4.1399999999999997</v>
      </c>
      <c r="BY146" s="111">
        <v>4.62</v>
      </c>
      <c r="BZ146" s="111">
        <v>6.04</v>
      </c>
      <c r="CA146" s="110">
        <f t="shared" si="126"/>
        <v>4.5783132530120483</v>
      </c>
      <c r="CB146" s="111">
        <f t="shared" si="127"/>
        <v>6.9166666666666661</v>
      </c>
      <c r="CC146" s="111">
        <f t="shared" si="128"/>
        <v>4.5780590717299576</v>
      </c>
      <c r="CD146" s="111">
        <f t="shared" si="129"/>
        <v>4.5780590717299576</v>
      </c>
      <c r="CE146" s="111">
        <f t="shared" si="130"/>
        <v>6.1620469083155642</v>
      </c>
      <c r="CF146" s="111">
        <f t="shared" si="131"/>
        <v>1.563169164882227</v>
      </c>
      <c r="CG146" s="111">
        <f t="shared" si="132"/>
        <v>1.563169164882227</v>
      </c>
      <c r="CH146" s="111">
        <f t="shared" si="133"/>
        <v>1.2406576980568012</v>
      </c>
      <c r="CI146" s="111">
        <f t="shared" si="134"/>
        <v>5.3015427769985974</v>
      </c>
      <c r="CJ146" s="111">
        <f t="shared" si="135"/>
        <v>5.3015427769985974</v>
      </c>
      <c r="CK146" s="111">
        <f t="shared" si="136"/>
        <v>4.8128342245989302</v>
      </c>
      <c r="CL146" s="111">
        <f t="shared" si="137"/>
        <v>1.666666666666667</v>
      </c>
      <c r="CM146" s="111">
        <f t="shared" si="138"/>
        <v>2.8138528138528138</v>
      </c>
      <c r="CN146" s="111">
        <f t="shared" si="139"/>
        <v>2.1357615894039736</v>
      </c>
      <c r="CO146" s="18" t="e">
        <f>VLOOKUP(A146,Bouvier!A:B,4,FALSE)</f>
        <v>#N/A</v>
      </c>
      <c r="CP146" s="18" t="e">
        <f>VLOOKUP(A146,Martemyanov!A:BN,4,FALSE)</f>
        <v>#N/A</v>
      </c>
      <c r="CQ146" s="18" t="s">
        <v>5256</v>
      </c>
    </row>
    <row r="147" spans="1:95" x14ac:dyDescent="0.2">
      <c r="A147" s="12" t="s">
        <v>173</v>
      </c>
      <c r="B147" s="13" t="s">
        <v>2552</v>
      </c>
      <c r="C147" s="9" t="str">
        <f>IF(VLOOKUP($A147,'I-Ligands'!$A:$G,5,FALSE)="","",VLOOKUP($A147,'I-Ligands'!$A:$G,5,FALSE))</f>
        <v>Guide to Pharmacology</v>
      </c>
      <c r="D147" s="9">
        <f>IF(VLOOKUP($A147,'I-Ligands'!$A:$G,6,FALSE)="","",VLOOKUP($A147,'I-Ligands'!$A:$G,6,FALSE))</f>
        <v>1470</v>
      </c>
      <c r="E147" s="9" t="str">
        <f>IF(VLOOKUP($A147,'I-Ligands'!$A:$G,7,FALSE)="","",VLOOKUP($A147,'I-Ligands'!$A:$G,7,FALSE))</f>
        <v>Phys</v>
      </c>
      <c r="F147" s="7">
        <f t="array" ref="F147">_xlfn.IFS(AH147=0,0,AH147&gt;0,(LOG(0.01*T147/10^-AH147)))</f>
        <v>20.790736961230571</v>
      </c>
      <c r="G147" s="8">
        <f t="array" ref="G147">_xlfn.IFS(AI147=0,0,AI147&gt;0,(LOG(0.01*U147/10^-AI147)))</f>
        <v>19.263683950495206</v>
      </c>
      <c r="H147" s="8">
        <f t="array" ref="H147">_xlfn.IFS(AJ147=0,0,AJ147&gt;0,(LOG(0.01*V147/10^-AJ147)))</f>
        <v>37.158218288714743</v>
      </c>
      <c r="I147" s="8">
        <f t="array" ref="I147">_xlfn.IFS(AK147=0,0,AK147&gt;0,(LOG(0.01*W147/10^-AK147)))</f>
        <v>37.158218288714743</v>
      </c>
      <c r="J147" s="8">
        <f t="array" ref="J147">_xlfn.IFS(AL147=0,0,AL147&gt;0,(LOG(0.01*X147/10^-AL147)))</f>
        <v>32.729666936735342</v>
      </c>
      <c r="K147" s="8">
        <f t="array" ref="K147">_xlfn.IFS(AM147=0,0,AM147&gt;0,(LOG(0.01*Y147/10^-AM147)))</f>
        <v>32.530600621908782</v>
      </c>
      <c r="L147" s="8">
        <f t="array" ref="L147">_xlfn.IFS(AN147=0,0,AN147&gt;0,(LOG(0.01*Z147/10^-AN147)))</f>
        <v>32.530600621908782</v>
      </c>
      <c r="M147" s="8">
        <f t="array" ref="M147">_xlfn.IFS(AO147=0,0,AO147&gt;0,(LOG(0.01*AA147/10^-AO147)))</f>
        <v>24.351346989291262</v>
      </c>
      <c r="N147" s="8">
        <f t="array" ref="N147">_xlfn.IFS(AP147=0,0,AP147&gt;0,(LOG(0.01*AB147/10^-AP147)))</f>
        <v>30.80383273261964</v>
      </c>
      <c r="O147" s="8">
        <f t="array" ref="O147">_xlfn.IFS(AQ147=0,0,AQ147&gt;0,(LOG(0.01*AC147/10^-AQ147)))</f>
        <v>30.80383273261964</v>
      </c>
      <c r="P147" s="8">
        <f t="array" ref="P147">_xlfn.IFS(AR147=0,0,AR147&gt;0,(LOG(0.01*AD147/10^-AR147)))</f>
        <v>28.814037986918024</v>
      </c>
      <c r="Q147" s="8">
        <f t="array" ref="Q147">_xlfn.IFS(AS147=0,0,AS147&gt;0,(LOG(0.01*AE147/10^-AS147)))</f>
        <v>37.369023308394389</v>
      </c>
      <c r="R147" s="8">
        <f t="array" ref="R147">_xlfn.IFS(AT147=0,0,AT147&gt;0,(LOG(0.01*AF147/10^-AT147)))</f>
        <v>37.657332496431273</v>
      </c>
      <c r="S147" s="8">
        <f t="array" ref="S147">_xlfn.IFS(AU147=0,0,AU147&gt;0,(LOG(0.01*AG147/10^-AU147)))</f>
        <v>23.676060724871807</v>
      </c>
      <c r="T147" s="16">
        <f t="shared" si="112"/>
        <v>38.970588235294116</v>
      </c>
      <c r="U147" s="17">
        <f t="shared" si="113"/>
        <v>36.617100371747213</v>
      </c>
      <c r="V147" s="17">
        <f t="shared" si="114"/>
        <v>72.147001934235959</v>
      </c>
      <c r="W147" s="17">
        <f t="shared" si="115"/>
        <v>72.147001934235959</v>
      </c>
      <c r="X147" s="17">
        <f t="shared" si="116"/>
        <v>67.5564681724846</v>
      </c>
      <c r="Y147" s="17">
        <f t="shared" si="117"/>
        <v>67.701863354037286</v>
      </c>
      <c r="Z147" s="17">
        <f t="shared" si="118"/>
        <v>67.701863354037286</v>
      </c>
      <c r="AA147" s="17">
        <f t="shared" si="119"/>
        <v>71.014492753623188</v>
      </c>
      <c r="AB147" s="17">
        <f t="shared" si="120"/>
        <v>63.655030800821351</v>
      </c>
      <c r="AC147" s="17">
        <f t="shared" si="121"/>
        <v>63.655030800821351</v>
      </c>
      <c r="AD147" s="17">
        <f t="shared" si="122"/>
        <v>65.168539325842701</v>
      </c>
      <c r="AE147" s="17">
        <f t="shared" si="123"/>
        <v>73.964497041420117</v>
      </c>
      <c r="AF147" s="17">
        <f t="shared" si="124"/>
        <v>71.999999999999986</v>
      </c>
      <c r="AG147" s="17">
        <f t="shared" si="125"/>
        <v>47.430830039525688</v>
      </c>
      <c r="AH147" s="16">
        <v>21.2</v>
      </c>
      <c r="AI147" s="17">
        <v>19.7</v>
      </c>
      <c r="AJ147" s="17">
        <v>37.299999999999997</v>
      </c>
      <c r="AK147" s="17">
        <v>37.299999999999997</v>
      </c>
      <c r="AL147" s="17">
        <v>32.9</v>
      </c>
      <c r="AM147" s="17">
        <v>32.700000000000003</v>
      </c>
      <c r="AN147" s="17">
        <v>32.700000000000003</v>
      </c>
      <c r="AO147" s="17">
        <v>24.5</v>
      </c>
      <c r="AP147" s="17">
        <v>31</v>
      </c>
      <c r="AQ147" s="17">
        <v>31</v>
      </c>
      <c r="AR147" s="17">
        <v>29</v>
      </c>
      <c r="AS147" s="17">
        <v>37.5</v>
      </c>
      <c r="AT147" s="17">
        <v>37.799999999999997</v>
      </c>
      <c r="AU147" s="17">
        <v>24</v>
      </c>
      <c r="AV147" s="14">
        <v>7.86</v>
      </c>
      <c r="AW147" s="15">
        <v>7.86</v>
      </c>
      <c r="AX147" s="15">
        <v>8.91</v>
      </c>
      <c r="AY147" s="15">
        <v>8.91</v>
      </c>
      <c r="AZ147" s="15">
        <v>9.39</v>
      </c>
      <c r="BA147" s="15">
        <v>8.41</v>
      </c>
      <c r="BB147" s="15">
        <v>8.41</v>
      </c>
      <c r="BC147" s="15">
        <v>8.57</v>
      </c>
      <c r="BD147" s="15">
        <v>9.3699999999999992</v>
      </c>
      <c r="BE147" s="15">
        <v>9.3699999999999992</v>
      </c>
      <c r="BF147" s="15">
        <v>9.32</v>
      </c>
      <c r="BG147" s="15">
        <v>9.08</v>
      </c>
      <c r="BH147" s="15">
        <v>8.68</v>
      </c>
      <c r="BI147" s="15">
        <v>7.92</v>
      </c>
      <c r="BK147" s="233" t="str">
        <f>IF(VLOOKUP($A147,'I-Ligands'!$A:$G,3,FALSE)="","",VLOOKUP($A147,'I-Ligands'!$A:$G,3,FALSE))</f>
        <v>Neuromedin-U25</v>
      </c>
      <c r="BL147" s="234" t="str">
        <f>IF(VLOOKUP($A147,'I-Ligands'!$A:$G,4,FALSE)="","",VLOOKUP($A147,'I-Ligands'!$A:$G,4,FALSE))</f>
        <v>FRVDEEFQSPFASQSRGYFLFRPRN-NH2</v>
      </c>
      <c r="BM147" s="110">
        <v>3.18</v>
      </c>
      <c r="BN147" s="111">
        <v>1.73</v>
      </c>
      <c r="BO147" s="111">
        <v>3.51</v>
      </c>
      <c r="BP147" s="111">
        <v>3.51</v>
      </c>
      <c r="BQ147" s="111">
        <v>3.48</v>
      </c>
      <c r="BR147" s="111">
        <v>2.36</v>
      </c>
      <c r="BS147" s="111">
        <v>2.36</v>
      </c>
      <c r="BT147" s="111">
        <v>2.2999999999999998</v>
      </c>
      <c r="BU147" s="111">
        <v>4.83</v>
      </c>
      <c r="BV147" s="111">
        <v>4.83</v>
      </c>
      <c r="BW147" s="111">
        <v>2.59</v>
      </c>
      <c r="BX147" s="111">
        <v>3.82</v>
      </c>
      <c r="BY147" s="111">
        <v>1.75</v>
      </c>
      <c r="BZ147" s="111">
        <v>3.06</v>
      </c>
      <c r="CA147" s="110">
        <f t="shared" si="126"/>
        <v>6.6666666666666661</v>
      </c>
      <c r="CB147" s="111">
        <f t="shared" si="127"/>
        <v>11.38728323699422</v>
      </c>
      <c r="CC147" s="111">
        <f t="shared" si="128"/>
        <v>10.626780626780626</v>
      </c>
      <c r="CD147" s="111">
        <f t="shared" si="129"/>
        <v>10.626780626780626</v>
      </c>
      <c r="CE147" s="111">
        <f t="shared" si="130"/>
        <v>9.4540229885057467</v>
      </c>
      <c r="CF147" s="111">
        <f t="shared" si="131"/>
        <v>13.855932203389832</v>
      </c>
      <c r="CG147" s="111">
        <f t="shared" si="132"/>
        <v>13.855932203389832</v>
      </c>
      <c r="CH147" s="111">
        <f t="shared" si="133"/>
        <v>10.652173913043478</v>
      </c>
      <c r="CI147" s="111">
        <f t="shared" si="134"/>
        <v>6.4182194616977224</v>
      </c>
      <c r="CJ147" s="111">
        <f t="shared" si="135"/>
        <v>6.4182194616977224</v>
      </c>
      <c r="CK147" s="111">
        <f t="shared" si="136"/>
        <v>11.196911196911197</v>
      </c>
      <c r="CL147" s="111">
        <f t="shared" si="137"/>
        <v>9.8167539267015709</v>
      </c>
      <c r="CM147" s="111">
        <f t="shared" si="138"/>
        <v>21.599999999999998</v>
      </c>
      <c r="CN147" s="111">
        <f t="shared" si="139"/>
        <v>7.8431372549019605</v>
      </c>
      <c r="CO147" s="18" t="e">
        <f>VLOOKUP(A147,Bouvier!A:B,4,FALSE)</f>
        <v>#N/A</v>
      </c>
      <c r="CP147" s="18" t="e">
        <f>VLOOKUP(A147,Martemyanov!A:BN,4,FALSE)</f>
        <v>#N/A</v>
      </c>
      <c r="CQ147" s="18" t="s">
        <v>5256</v>
      </c>
    </row>
    <row r="148" spans="1:95" ht="18" x14ac:dyDescent="0.25">
      <c r="A148" s="12" t="s">
        <v>225</v>
      </c>
      <c r="B148" s="13" t="s">
        <v>2668</v>
      </c>
      <c r="C148" s="9" t="str">
        <f>IF(VLOOKUP($A148,'I-Ligands'!$A:$G,5,FALSE)="","",VLOOKUP($A148,'I-Ligands'!$A:$G,5,FALSE))</f>
        <v>Guide to Pharmacology</v>
      </c>
      <c r="D148" s="9">
        <f>IF(VLOOKUP($A148,'I-Ligands'!$A:$G,6,FALSE)="","",VLOOKUP($A148,'I-Ligands'!$A:$G,6,FALSE))</f>
        <v>2139</v>
      </c>
      <c r="E148" s="9" t="str">
        <f>IF(VLOOKUP($A148,'I-Ligands'!$A:$G,7,FALSE)="","",VLOOKUP($A148,'I-Ligands'!$A:$G,7,FALSE))</f>
        <v>Phys</v>
      </c>
      <c r="F148" s="7">
        <f t="array" ref="F148">_xlfn.IFS(AH148=0,0,AH148&gt;0,(LOG(0.01*T148/10^-AH148)))</f>
        <v>42.796858392486548</v>
      </c>
      <c r="G148" s="8">
        <f t="array" ref="G148">_xlfn.IFS(AI148=0,0,AI148&gt;0,(LOG(0.01*U148/10^-AI148)))</f>
        <v>37.849001320950421</v>
      </c>
      <c r="H148" s="8">
        <f t="array" ref="H148">_xlfn.IFS(AJ148=0,0,AJ148&gt;0,(LOG(0.01*V148/10^-AJ148)))</f>
        <v>34.223067899477584</v>
      </c>
      <c r="I148" s="8">
        <f t="array" ref="I148">_xlfn.IFS(AK148=0,0,AK148&gt;0,(LOG(0.01*W148/10^-AK148)))</f>
        <v>34.223067899477584</v>
      </c>
      <c r="J148" s="8">
        <f t="array" ref="J148">_xlfn.IFS(AL148=0,0,AL148&gt;0,(LOG(0.01*X148/10^-AL148)))</f>
        <v>37.588812388991165</v>
      </c>
      <c r="K148" s="8">
        <f t="array" ref="K148">_xlfn.IFS(AM148=0,0,AM148&gt;0,(LOG(0.01*Y148/10^-AM148)))</f>
        <v>31.415739951866897</v>
      </c>
      <c r="L148" s="8">
        <f t="array" ref="L148">_xlfn.IFS(AN148=0,0,AN148&gt;0,(LOG(0.01*Z148/10^-AN148)))</f>
        <v>31.415739951866897</v>
      </c>
      <c r="M148" s="8">
        <f t="array" ref="M148">_xlfn.IFS(AO148=0,0,AO148&gt;0,(LOG(0.01*AA148/10^-AO148)))</f>
        <v>18.126998727936265</v>
      </c>
      <c r="N148" s="8">
        <f t="array" ref="N148">_xlfn.IFS(AP148=0,0,AP148&gt;0,(LOG(0.01*AB148/10^-AP148)))</f>
        <v>46.378989019340253</v>
      </c>
      <c r="O148" s="8">
        <f t="array" ref="O148">_xlfn.IFS(AQ148=0,0,AQ148&gt;0,(LOG(0.01*AC148/10^-AQ148)))</f>
        <v>46.378989019340253</v>
      </c>
      <c r="P148" s="8">
        <f t="array" ref="P148">_xlfn.IFS(AR148=0,0,AR148&gt;0,(LOG(0.01*AD148/10^-AR148)))</f>
        <v>41.873854011985372</v>
      </c>
      <c r="Q148" s="8">
        <f t="array" ref="Q148">_xlfn.IFS(AS148=0,0,AS148&gt;0,(LOG(0.01*AE148/10^-AS148)))</f>
        <v>26.319873677297736</v>
      </c>
      <c r="R148" s="8">
        <f t="array" ref="R148">_xlfn.IFS(AT148=0,0,AT148&gt;0,(LOG(0.01*AF148/10^-AT148)))</f>
        <v>24.881241237375587</v>
      </c>
      <c r="S148" s="8">
        <f t="array" ref="S148">_xlfn.IFS(AU148=0,0,AU148&gt;0,(LOG(0.01*AG148/10^-AU148)))</f>
        <v>27.641453686433799</v>
      </c>
      <c r="T148" s="16">
        <f t="shared" si="112"/>
        <v>78.860294117647058</v>
      </c>
      <c r="U148" s="17">
        <f t="shared" si="113"/>
        <v>70.631970260223056</v>
      </c>
      <c r="V148" s="17">
        <f t="shared" si="114"/>
        <v>66.537717601547385</v>
      </c>
      <c r="W148" s="17">
        <f t="shared" si="115"/>
        <v>66.537717601547385</v>
      </c>
      <c r="X148" s="17">
        <f t="shared" si="116"/>
        <v>77.412731006160172</v>
      </c>
      <c r="Y148" s="17">
        <f t="shared" si="117"/>
        <v>65.424430641821957</v>
      </c>
      <c r="Z148" s="17">
        <f t="shared" si="118"/>
        <v>65.424430641821957</v>
      </c>
      <c r="AA148" s="17">
        <f t="shared" si="119"/>
        <v>53.333333333333329</v>
      </c>
      <c r="AB148" s="17">
        <f t="shared" si="120"/>
        <v>95.277207392197113</v>
      </c>
      <c r="AC148" s="17">
        <f t="shared" si="121"/>
        <v>95.277207392197113</v>
      </c>
      <c r="AD148" s="17">
        <f t="shared" si="122"/>
        <v>94.157303370786522</v>
      </c>
      <c r="AE148" s="17">
        <f t="shared" si="123"/>
        <v>52.465483234714</v>
      </c>
      <c r="AF148" s="17">
        <f t="shared" si="124"/>
        <v>48</v>
      </c>
      <c r="AG148" s="17">
        <f t="shared" si="125"/>
        <v>55.138339920948617</v>
      </c>
      <c r="AH148" s="16">
        <v>42.9</v>
      </c>
      <c r="AI148" s="17">
        <v>38</v>
      </c>
      <c r="AJ148" s="17">
        <v>34.4</v>
      </c>
      <c r="AK148" s="17">
        <v>34.4</v>
      </c>
      <c r="AL148" s="17">
        <v>37.700000000000003</v>
      </c>
      <c r="AM148" s="17">
        <v>31.6</v>
      </c>
      <c r="AN148" s="17">
        <v>31.6</v>
      </c>
      <c r="AO148" s="17">
        <v>18.399999999999999</v>
      </c>
      <c r="AP148" s="17">
        <v>46.4</v>
      </c>
      <c r="AQ148" s="17">
        <v>46.4</v>
      </c>
      <c r="AR148" s="17">
        <v>41.9</v>
      </c>
      <c r="AS148" s="17">
        <v>26.6</v>
      </c>
      <c r="AT148" s="17">
        <v>25.2</v>
      </c>
      <c r="AU148" s="17">
        <v>27.9</v>
      </c>
      <c r="AV148" s="14">
        <v>8.36</v>
      </c>
      <c r="AW148" s="15">
        <v>8.36</v>
      </c>
      <c r="AX148" s="15">
        <v>8.4600000000000009</v>
      </c>
      <c r="AY148" s="15">
        <v>8.4600000000000009</v>
      </c>
      <c r="AZ148" s="15">
        <v>8.8800000000000008</v>
      </c>
      <c r="BA148" s="15">
        <v>7.95</v>
      </c>
      <c r="BB148" s="15">
        <v>7.95</v>
      </c>
      <c r="BC148" s="15">
        <v>7.51</v>
      </c>
      <c r="BD148" s="15">
        <v>9.91</v>
      </c>
      <c r="BE148" s="15">
        <v>9.91</v>
      </c>
      <c r="BF148" s="15">
        <v>10.130000000000001</v>
      </c>
      <c r="BG148" s="15">
        <v>7.78</v>
      </c>
      <c r="BH148" s="15">
        <v>7.38</v>
      </c>
      <c r="BI148" s="15">
        <v>7.73</v>
      </c>
      <c r="BK148" s="233" t="str">
        <f>IF(VLOOKUP($A148,'I-Ligands'!$A:$G,3,FALSE)="","",VLOOKUP($A148,'I-Ligands'!$A:$G,3,FALSE))</f>
        <v>TRH</v>
      </c>
      <c r="BL148" s="234" t="str">
        <f>IF(VLOOKUP($A148,'I-Ligands'!$A:$G,4,FALSE)="","",VLOOKUP($A148,'I-Ligands'!$A:$G,4,FALSE))</f>
        <v>Thyrotropin releasing hormone</v>
      </c>
      <c r="BM148" s="110">
        <v>5.49</v>
      </c>
      <c r="BN148" s="111">
        <v>7.26</v>
      </c>
      <c r="BO148" s="111">
        <v>13.73</v>
      </c>
      <c r="BP148" s="111">
        <v>13.73</v>
      </c>
      <c r="BQ148" s="111">
        <v>7.89</v>
      </c>
      <c r="BR148" s="111">
        <v>7.07</v>
      </c>
      <c r="BS148" s="111">
        <v>7.07</v>
      </c>
      <c r="BT148" s="111">
        <v>8.65</v>
      </c>
      <c r="BU148" s="111">
        <v>7.81</v>
      </c>
      <c r="BV148" s="111">
        <v>7.81</v>
      </c>
      <c r="BW148" s="111">
        <v>8.25</v>
      </c>
      <c r="BX148" s="111">
        <v>2.11</v>
      </c>
      <c r="BY148" s="111">
        <v>8.7200000000000006</v>
      </c>
      <c r="BZ148" s="111">
        <v>9.64</v>
      </c>
      <c r="CA148" s="110">
        <f t="shared" si="126"/>
        <v>7.8142076502732234</v>
      </c>
      <c r="CB148" s="111">
        <f t="shared" si="127"/>
        <v>5.2341597796143251</v>
      </c>
      <c r="CC148" s="111">
        <f t="shared" si="128"/>
        <v>2.5054624908958485</v>
      </c>
      <c r="CD148" s="111">
        <f t="shared" si="129"/>
        <v>2.5054624908958485</v>
      </c>
      <c r="CE148" s="111">
        <f t="shared" si="130"/>
        <v>4.7782002534854255</v>
      </c>
      <c r="CF148" s="111">
        <f t="shared" si="131"/>
        <v>4.4695898161244694</v>
      </c>
      <c r="CG148" s="111">
        <f t="shared" si="132"/>
        <v>4.4695898161244694</v>
      </c>
      <c r="CH148" s="111">
        <f t="shared" si="133"/>
        <v>2.1271676300578033</v>
      </c>
      <c r="CI148" s="111">
        <f t="shared" si="134"/>
        <v>5.9411011523687582</v>
      </c>
      <c r="CJ148" s="111">
        <f t="shared" si="135"/>
        <v>5.9411011523687582</v>
      </c>
      <c r="CK148" s="111">
        <f t="shared" si="136"/>
        <v>5.0787878787878782</v>
      </c>
      <c r="CL148" s="111">
        <f t="shared" si="137"/>
        <v>12.606635071090048</v>
      </c>
      <c r="CM148" s="111">
        <f t="shared" si="138"/>
        <v>2.8899082568807337</v>
      </c>
      <c r="CN148" s="111">
        <f t="shared" si="139"/>
        <v>2.8941908713692941</v>
      </c>
      <c r="CO148" s="18" t="e">
        <f>VLOOKUP(A148,Bouvier!A:B,4,FALSE)</f>
        <v>#N/A</v>
      </c>
      <c r="CP148" s="18" t="e">
        <f>VLOOKUP(A148,Martemyanov!A:BN,4,FALSE)</f>
        <v>#N/A</v>
      </c>
      <c r="CQ148" s="18" t="s">
        <v>5256</v>
      </c>
    </row>
    <row r="149" spans="1:95" x14ac:dyDescent="0.2">
      <c r="A149" s="12" t="s">
        <v>171</v>
      </c>
      <c r="B149" s="13" t="s">
        <v>1743</v>
      </c>
      <c r="C149" s="9" t="str">
        <f>IF(VLOOKUP($A149,'I-Ligands'!$A:$G,5,FALSE)="","",VLOOKUP($A149,'I-Ligands'!$A:$G,5,FALSE))</f>
        <v>Guide to Pharmacology</v>
      </c>
      <c r="D149" s="9">
        <f>IF(VLOOKUP($A149,'I-Ligands'!$A:$G,6,FALSE)="","",VLOOKUP($A149,'I-Ligands'!$A:$G,6,FALSE))</f>
        <v>1458</v>
      </c>
      <c r="E149" s="9" t="str">
        <f>IF(VLOOKUP($A149,'I-Ligands'!$A:$G,7,FALSE)="","",VLOOKUP($A149,'I-Ligands'!$A:$G,7,FALSE))</f>
        <v>Phys</v>
      </c>
      <c r="F149" s="7">
        <f t="array" ref="F149">_xlfn.IFS(AH149=0,0,AH149&gt;0,(LOG(0.01*T149/10^-AH149)))</f>
        <v>33.18814756711339</v>
      </c>
      <c r="G149" s="8">
        <f t="array" ref="G149">_xlfn.IFS(AI149=0,0,AI149&gt;0,(LOG(0.01*U149/10^-AI149)))</f>
        <v>30.354939150815195</v>
      </c>
      <c r="H149" s="8">
        <f t="array" ref="H149">_xlfn.IFS(AJ149=0,0,AJ149&gt;0,(LOG(0.01*V149/10^-AJ149)))</f>
        <v>36.551175521158157</v>
      </c>
      <c r="I149" s="8">
        <f t="array" ref="I149">_xlfn.IFS(AK149=0,0,AK149&gt;0,(LOG(0.01*W149/10^-AK149)))</f>
        <v>36.551175521158157</v>
      </c>
      <c r="J149" s="8">
        <f t="array" ref="J149">_xlfn.IFS(AL149=0,0,AL149&gt;0,(LOG(0.01*X149/10^-AL149)))</f>
        <v>37.588812388991165</v>
      </c>
      <c r="K149" s="8">
        <f t="array" ref="K149">_xlfn.IFS(AM149=0,0,AM149&gt;0,(LOG(0.01*Y149/10^-AM149)))</f>
        <v>22.67778070526608</v>
      </c>
      <c r="L149" s="8">
        <f t="array" ref="L149">_xlfn.IFS(AN149=0,0,AN149&gt;0,(LOG(0.01*Z149/10^-AN149)))</f>
        <v>22.67778070526608</v>
      </c>
      <c r="M149" s="8">
        <f t="array" ref="M149">_xlfn.IFS(AO149=0,0,AO149&gt;0,(LOG(0.01*AA149/10^-AO149)))</f>
        <v>19.558846095188258</v>
      </c>
      <c r="N149" s="8">
        <f t="array" ref="N149">_xlfn.IFS(AP149=0,0,AP149&gt;0,(LOG(0.01*AB149/10^-AP149)))</f>
        <v>45.2685692407982</v>
      </c>
      <c r="O149" s="8">
        <f t="array" ref="O149">_xlfn.IFS(AQ149=0,0,AQ149&gt;0,(LOG(0.01*AC149/10^-AQ149)))</f>
        <v>45.2685692407982</v>
      </c>
      <c r="P149" s="8">
        <f t="array" ref="P149">_xlfn.IFS(AR149=0,0,AR149&gt;0,(LOG(0.01*AD149/10^-AR149)))</f>
        <v>40.155866042103547</v>
      </c>
      <c r="Q149" s="8">
        <f t="array" ref="Q149">_xlfn.IFS(AS149=0,0,AS149&gt;0,(LOG(0.01*AE149/10^-AS149)))</f>
        <v>22.351017897859787</v>
      </c>
      <c r="R149" s="8">
        <f t="array" ref="R149">_xlfn.IFS(AT149=0,0,AT149&gt;0,(LOG(0.01*AF149/10^-AT149)))</f>
        <v>33.10228493010036</v>
      </c>
      <c r="S149" s="8">
        <f t="array" ref="S149">_xlfn.IFS(AU149=0,0,AU149&gt;0,(LOG(0.01*AG149/10^-AU149)))</f>
        <v>24.388546436419869</v>
      </c>
      <c r="T149" s="16">
        <f t="shared" si="112"/>
        <v>61.397058823529413</v>
      </c>
      <c r="U149" s="17">
        <f t="shared" si="113"/>
        <v>56.877323420074354</v>
      </c>
      <c r="V149" s="17">
        <f t="shared" si="114"/>
        <v>70.986460348162481</v>
      </c>
      <c r="W149" s="17">
        <f t="shared" si="115"/>
        <v>70.986460348162481</v>
      </c>
      <c r="X149" s="17">
        <f t="shared" si="116"/>
        <v>77.412731006160172</v>
      </c>
      <c r="Y149" s="17">
        <f t="shared" si="117"/>
        <v>47.61904761904762</v>
      </c>
      <c r="Z149" s="17">
        <f t="shared" si="118"/>
        <v>47.61904761904762</v>
      </c>
      <c r="AA149" s="17">
        <f t="shared" si="119"/>
        <v>57.391304347826086</v>
      </c>
      <c r="AB149" s="17">
        <f t="shared" si="120"/>
        <v>93.01848049281314</v>
      </c>
      <c r="AC149" s="17">
        <f t="shared" si="121"/>
        <v>93.01848049281314</v>
      </c>
      <c r="AD149" s="17">
        <f t="shared" si="122"/>
        <v>90.337078651685403</v>
      </c>
      <c r="AE149" s="17">
        <f t="shared" si="123"/>
        <v>44.773175542406307</v>
      </c>
      <c r="AF149" s="17">
        <f t="shared" si="124"/>
        <v>63.428571428571416</v>
      </c>
      <c r="AG149" s="17">
        <f t="shared" si="125"/>
        <v>48.814229249011859</v>
      </c>
      <c r="AH149" s="16">
        <v>33.4</v>
      </c>
      <c r="AI149" s="17">
        <v>30.6</v>
      </c>
      <c r="AJ149" s="17">
        <v>36.700000000000003</v>
      </c>
      <c r="AK149" s="17">
        <v>36.700000000000003</v>
      </c>
      <c r="AL149" s="17">
        <v>37.700000000000003</v>
      </c>
      <c r="AM149" s="17">
        <v>23</v>
      </c>
      <c r="AN149" s="17">
        <v>23</v>
      </c>
      <c r="AO149" s="17">
        <v>19.8</v>
      </c>
      <c r="AP149" s="17">
        <v>45.3</v>
      </c>
      <c r="AQ149" s="17">
        <v>45.3</v>
      </c>
      <c r="AR149" s="17">
        <v>40.200000000000003</v>
      </c>
      <c r="AS149" s="17">
        <v>22.7</v>
      </c>
      <c r="AT149" s="17">
        <v>33.299999999999997</v>
      </c>
      <c r="AU149" s="17">
        <v>24.7</v>
      </c>
      <c r="AV149" s="14">
        <v>8.98</v>
      </c>
      <c r="AW149" s="15">
        <v>8.9499999999999993</v>
      </c>
      <c r="AX149" s="15">
        <v>9.31</v>
      </c>
      <c r="AY149" s="15">
        <v>9.31</v>
      </c>
      <c r="AZ149" s="15">
        <v>9.7100000000000009</v>
      </c>
      <c r="BA149" s="15">
        <v>9.09</v>
      </c>
      <c r="BB149" s="15">
        <v>9.09</v>
      </c>
      <c r="BC149" s="15">
        <v>9.09</v>
      </c>
      <c r="BD149" s="15">
        <v>10.029999999999999</v>
      </c>
      <c r="BE149" s="15">
        <v>10.029999999999999</v>
      </c>
      <c r="BF149" s="15">
        <v>9.52</v>
      </c>
      <c r="BG149" s="15">
        <v>8.68</v>
      </c>
      <c r="BH149" s="15">
        <v>9.2899999999999991</v>
      </c>
      <c r="BI149" s="15">
        <v>9.14</v>
      </c>
      <c r="BK149" s="233" t="str">
        <f>IF(VLOOKUP($A149,'I-Ligands'!$A:$G,3,FALSE)="","",VLOOKUP($A149,'I-Ligands'!$A:$G,3,FALSE))</f>
        <v>Motilin</v>
      </c>
      <c r="BL149" s="234" t="str">
        <f>IF(VLOOKUP($A149,'I-Ligands'!$A:$G,4,FALSE)="","",VLOOKUP($A149,'I-Ligands'!$A:$G,4,FALSE))</f>
        <v>FVPIFTYGELQRMQEKERNKGQ</v>
      </c>
      <c r="BM149" s="110">
        <v>4.09</v>
      </c>
      <c r="BN149" s="111">
        <v>2.2999999999999998</v>
      </c>
      <c r="BO149" s="111">
        <v>4.6900000000000004</v>
      </c>
      <c r="BP149" s="111">
        <v>4.6900000000000004</v>
      </c>
      <c r="BQ149" s="111">
        <v>2.56</v>
      </c>
      <c r="BR149" s="111">
        <v>2.62</v>
      </c>
      <c r="BS149" s="111">
        <v>2.62</v>
      </c>
      <c r="BT149" s="111">
        <v>3.78</v>
      </c>
      <c r="BU149" s="111">
        <v>2.72</v>
      </c>
      <c r="BV149" s="111">
        <v>2.72</v>
      </c>
      <c r="BW149" s="111">
        <v>1.8</v>
      </c>
      <c r="BX149" s="111">
        <v>2.41</v>
      </c>
      <c r="BY149" s="111">
        <v>1.3</v>
      </c>
      <c r="BZ149" s="111">
        <v>2.29</v>
      </c>
      <c r="CA149" s="110">
        <f t="shared" si="126"/>
        <v>8.1662591687041566</v>
      </c>
      <c r="CB149" s="111">
        <f t="shared" si="127"/>
        <v>13.304347826086959</v>
      </c>
      <c r="CC149" s="111">
        <f t="shared" si="128"/>
        <v>7.8251599147121533</v>
      </c>
      <c r="CD149" s="111">
        <f t="shared" si="129"/>
        <v>7.8251599147121533</v>
      </c>
      <c r="CE149" s="111">
        <f t="shared" si="130"/>
        <v>14.7265625</v>
      </c>
      <c r="CF149" s="111">
        <f t="shared" si="131"/>
        <v>8.778625954198473</v>
      </c>
      <c r="CG149" s="111">
        <f t="shared" si="132"/>
        <v>8.778625954198473</v>
      </c>
      <c r="CH149" s="111">
        <f t="shared" si="133"/>
        <v>5.2380952380952381</v>
      </c>
      <c r="CI149" s="111">
        <f t="shared" si="134"/>
        <v>16.65441176470588</v>
      </c>
      <c r="CJ149" s="111">
        <f t="shared" si="135"/>
        <v>16.65441176470588</v>
      </c>
      <c r="CK149" s="111">
        <f t="shared" si="136"/>
        <v>22.333333333333336</v>
      </c>
      <c r="CL149" s="111">
        <f t="shared" si="137"/>
        <v>9.4190871369294591</v>
      </c>
      <c r="CM149" s="111">
        <f t="shared" si="138"/>
        <v>25.615384615384613</v>
      </c>
      <c r="CN149" s="111">
        <f t="shared" si="139"/>
        <v>10.786026200873362</v>
      </c>
      <c r="CO149" s="18" t="e">
        <f>VLOOKUP(A149,Bouvier!A:B,4,FALSE)</f>
        <v>#N/A</v>
      </c>
      <c r="CP149" s="18" t="e">
        <f>VLOOKUP(A149,Martemyanov!A:BN,4,FALSE)</f>
        <v>#N/A</v>
      </c>
      <c r="CQ149" s="18" t="s">
        <v>5256</v>
      </c>
    </row>
    <row r="150" spans="1:95" x14ac:dyDescent="0.2">
      <c r="A150" s="12" t="s">
        <v>226</v>
      </c>
      <c r="B150" s="13" t="s">
        <v>2536</v>
      </c>
      <c r="C150" s="9" t="str">
        <f>IF(VLOOKUP($A150,'I-Ligands'!$A:$G,5,FALSE)="","",VLOOKUP($A150,'I-Ligands'!$A:$G,5,FALSE))</f>
        <v>Guide to Pharmacology</v>
      </c>
      <c r="D150" s="9">
        <f>IF(VLOOKUP($A150,'I-Ligands'!$A:$G,6,FALSE)="","",VLOOKUP($A150,'I-Ligands'!$A:$G,6,FALSE))</f>
        <v>2153</v>
      </c>
      <c r="E150" s="9" t="str">
        <f>IF(VLOOKUP($A150,'I-Ligands'!$A:$G,7,FALSE)="","",VLOOKUP($A150,'I-Ligands'!$A:$G,7,FALSE))</f>
        <v>Phys</v>
      </c>
      <c r="F150" s="7">
        <f t="array" ref="F150">_xlfn.IFS(AH150=0,0,AH150&gt;0,(LOG(0.01*T150/10^-AH150)))</f>
        <v>29.335692811360765</v>
      </c>
      <c r="G150" s="8">
        <f t="array" ref="G150">_xlfn.IFS(AI150=0,0,AI150&gt;0,(LOG(0.01*U150/10^-AI150)))</f>
        <v>30.354939150815195</v>
      </c>
      <c r="H150" s="8">
        <f t="array" ref="H150">_xlfn.IFS(AJ150=0,0,AJ150&gt;0,(LOG(0.01*V150/10^-AJ150)))</f>
        <v>16.722037903813607</v>
      </c>
      <c r="I150" s="8">
        <f t="array" ref="I150">_xlfn.IFS(AK150=0,0,AK150&gt;0,(LOG(0.01*W150/10^-AK150)))</f>
        <v>16.722037903813607</v>
      </c>
      <c r="J150" s="8">
        <f t="array" ref="J150">_xlfn.IFS(AL150=0,0,AL150&gt;0,(LOG(0.01*X150/10^-AL150)))</f>
        <v>10.041854816470575</v>
      </c>
      <c r="K150" s="8">
        <f t="array" ref="K150">_xlfn.IFS(AM150=0,0,AM150&gt;0,(LOG(0.01*Y150/10^-AM150)))</f>
        <v>13.565271981903868</v>
      </c>
      <c r="L150" s="8">
        <f t="array" ref="L150">_xlfn.IFS(AN150=0,0,AN150&gt;0,(LOG(0.01*Z150/10^-AN150)))</f>
        <v>13.565271981903868</v>
      </c>
      <c r="M150" s="8">
        <f t="array" ref="M150">_xlfn.IFS(AO150=0,0,AO150&gt;0,(LOG(0.01*AA150/10^-AO150)))</f>
        <v>18.434022511463226</v>
      </c>
      <c r="N150" s="8">
        <f t="array" ref="N150">_xlfn.IFS(AP150=0,0,AP150&gt;0,(LOG(0.01*AB150/10^-AP150)))</f>
        <v>10.457794017572024</v>
      </c>
      <c r="O150" s="8">
        <f t="array" ref="O150">_xlfn.IFS(AQ150=0,0,AQ150&gt;0,(LOG(0.01*AC150/10^-AQ150)))</f>
        <v>10.457794017572024</v>
      </c>
      <c r="P150" s="8">
        <f t="array" ref="P150">_xlfn.IFS(AR150=0,0,AR150&gt;0,(LOG(0.01*AD150/10^-AR150)))</f>
        <v>14.32190170441403</v>
      </c>
      <c r="Q150" s="8">
        <f t="array" ref="Q150">_xlfn.IFS(AS150=0,0,AS150&gt;0,(LOG(0.01*AE150/10^-AS150)))</f>
        <v>20.106745901722419</v>
      </c>
      <c r="R150" s="8">
        <f t="array" ref="R150">_xlfn.IFS(AT150=0,0,AT150&gt;0,(LOG(0.01*AF150/10^-AT150)))</f>
        <v>31.278151250383647</v>
      </c>
      <c r="S150" s="8">
        <f t="array" ref="S150">_xlfn.IFS(AU150=0,0,AU150&gt;0,(LOG(0.01*AG150/10^-AU150)))</f>
        <v>16.423736187773876</v>
      </c>
      <c r="T150" s="16">
        <f t="shared" si="112"/>
        <v>54.411764705882355</v>
      </c>
      <c r="U150" s="17">
        <f t="shared" si="113"/>
        <v>56.877323420074354</v>
      </c>
      <c r="V150" s="17">
        <f t="shared" si="114"/>
        <v>33.268858800773693</v>
      </c>
      <c r="W150" s="17">
        <f t="shared" si="115"/>
        <v>33.268858800773693</v>
      </c>
      <c r="X150" s="17">
        <f t="shared" si="116"/>
        <v>21.97125256673511</v>
      </c>
      <c r="Y150" s="17">
        <f t="shared" si="117"/>
        <v>29.192546583850934</v>
      </c>
      <c r="Z150" s="17">
        <f t="shared" si="118"/>
        <v>29.192546583850934</v>
      </c>
      <c r="AA150" s="17">
        <f t="shared" si="119"/>
        <v>54.20289855072464</v>
      </c>
      <c r="AB150" s="17">
        <f t="shared" si="120"/>
        <v>22.792607802874741</v>
      </c>
      <c r="AC150" s="17">
        <f t="shared" si="121"/>
        <v>22.792607802874741</v>
      </c>
      <c r="AD150" s="17">
        <f t="shared" si="122"/>
        <v>33.258426966292134</v>
      </c>
      <c r="AE150" s="17">
        <f t="shared" si="123"/>
        <v>40.433925049309664</v>
      </c>
      <c r="AF150" s="17">
        <f t="shared" si="124"/>
        <v>60</v>
      </c>
      <c r="AG150" s="17">
        <f t="shared" si="125"/>
        <v>33.399209486166001</v>
      </c>
      <c r="AH150" s="16">
        <v>29.6</v>
      </c>
      <c r="AI150" s="17">
        <v>30.6</v>
      </c>
      <c r="AJ150" s="17">
        <v>17.2</v>
      </c>
      <c r="AK150" s="17">
        <v>17.2</v>
      </c>
      <c r="AL150" s="17">
        <v>10.7</v>
      </c>
      <c r="AM150" s="17">
        <v>14.1</v>
      </c>
      <c r="AN150" s="17">
        <v>14.1</v>
      </c>
      <c r="AO150" s="17">
        <v>18.7</v>
      </c>
      <c r="AP150" s="17">
        <v>11.1</v>
      </c>
      <c r="AQ150" s="17">
        <v>11.1</v>
      </c>
      <c r="AR150" s="17">
        <v>14.8</v>
      </c>
      <c r="AS150" s="17">
        <v>20.5</v>
      </c>
      <c r="AT150" s="17">
        <v>31.5</v>
      </c>
      <c r="AU150" s="17">
        <v>16.899999999999999</v>
      </c>
      <c r="AV150" s="14">
        <v>9.66</v>
      </c>
      <c r="AW150" s="15">
        <v>9.61</v>
      </c>
      <c r="AX150" s="15">
        <v>10.25</v>
      </c>
      <c r="AY150" s="15">
        <v>10.25</v>
      </c>
      <c r="AZ150" s="15">
        <v>10.210000000000001</v>
      </c>
      <c r="BA150" s="15">
        <v>10.07</v>
      </c>
      <c r="BB150" s="15">
        <v>10.07</v>
      </c>
      <c r="BC150" s="15">
        <v>10.039999999999999</v>
      </c>
      <c r="BD150" s="15">
        <v>10.130000000000001</v>
      </c>
      <c r="BE150" s="15">
        <v>10.130000000000001</v>
      </c>
      <c r="BF150" s="15">
        <v>10.050000000000001</v>
      </c>
      <c r="BG150" s="15">
        <v>9.2899999999999991</v>
      </c>
      <c r="BH150" s="15">
        <v>9.68</v>
      </c>
      <c r="BI150" s="15">
        <v>9.24</v>
      </c>
      <c r="BK150" s="233" t="str">
        <f>IF(VLOOKUP($A150,'I-Ligands'!$A:$G,3,FALSE)="","",VLOOKUP($A150,'I-Ligands'!$A:$G,3,FALSE))</f>
        <v>Urotensin II</v>
      </c>
      <c r="BL150" s="234" t="str">
        <f>IF(VLOOKUP($A150,'I-Ligands'!$A:$G,4,FALSE)="","",VLOOKUP($A150,'I-Ligands'!$A:$G,4,FALSE))</f>
        <v>ETPDCFWKYCV</v>
      </c>
      <c r="BM150" s="110">
        <v>3.69</v>
      </c>
      <c r="BN150" s="111">
        <v>5.23</v>
      </c>
      <c r="BO150" s="111">
        <v>6.21</v>
      </c>
      <c r="BP150" s="111">
        <v>6.21</v>
      </c>
      <c r="BQ150" s="111">
        <v>5.24</v>
      </c>
      <c r="BR150" s="111">
        <v>6.41</v>
      </c>
      <c r="BS150" s="111">
        <v>6.41</v>
      </c>
      <c r="BT150" s="111">
        <v>4.72</v>
      </c>
      <c r="BU150" s="111">
        <v>6.81</v>
      </c>
      <c r="BV150" s="111">
        <v>6.81</v>
      </c>
      <c r="BW150" s="111">
        <v>5.56</v>
      </c>
      <c r="BX150" s="111">
        <v>3.78</v>
      </c>
      <c r="BY150" s="111">
        <v>3.53</v>
      </c>
      <c r="BZ150" s="111">
        <v>1.91</v>
      </c>
      <c r="CA150" s="110">
        <f t="shared" si="126"/>
        <v>8.021680216802169</v>
      </c>
      <c r="CB150" s="111">
        <f t="shared" si="127"/>
        <v>5.8508604206500952</v>
      </c>
      <c r="CC150" s="111">
        <f t="shared" si="128"/>
        <v>2.7697262479871174</v>
      </c>
      <c r="CD150" s="111">
        <f t="shared" si="129"/>
        <v>2.7697262479871174</v>
      </c>
      <c r="CE150" s="111">
        <f t="shared" si="130"/>
        <v>2.0419847328244272</v>
      </c>
      <c r="CF150" s="111">
        <f t="shared" si="131"/>
        <v>2.1996879875195008</v>
      </c>
      <c r="CG150" s="111">
        <f t="shared" si="132"/>
        <v>2.1996879875195008</v>
      </c>
      <c r="CH150" s="111">
        <f t="shared" si="133"/>
        <v>3.9618644067796609</v>
      </c>
      <c r="CI150" s="111">
        <f t="shared" si="134"/>
        <v>1.6299559471365639</v>
      </c>
      <c r="CJ150" s="111">
        <f t="shared" si="135"/>
        <v>1.6299559471365639</v>
      </c>
      <c r="CK150" s="111">
        <f t="shared" si="136"/>
        <v>2.6618705035971226</v>
      </c>
      <c r="CL150" s="111">
        <f t="shared" si="137"/>
        <v>5.4232804232804233</v>
      </c>
      <c r="CM150" s="111">
        <f t="shared" si="138"/>
        <v>8.9235127478753551</v>
      </c>
      <c r="CN150" s="111">
        <f t="shared" si="139"/>
        <v>8.8481675392670152</v>
      </c>
      <c r="CO150" s="18" t="e">
        <f>VLOOKUP(A150,Bouvier!A:B,4,FALSE)</f>
        <v>#N/A</v>
      </c>
      <c r="CP150" s="18" t="e">
        <f>VLOOKUP(A150,Martemyanov!A:BN,4,FALSE)</f>
        <v>#N/A</v>
      </c>
      <c r="CQ150" s="18" t="s">
        <v>5256</v>
      </c>
    </row>
    <row r="151" spans="1:95" ht="18" x14ac:dyDescent="0.25">
      <c r="A151" s="12" t="s">
        <v>51</v>
      </c>
      <c r="B151" s="13" t="s">
        <v>2645</v>
      </c>
      <c r="C151" s="9" t="str">
        <f>IF(VLOOKUP($A151,'I-Ligands'!$A:$G,5,FALSE)="","",VLOOKUP($A151,'I-Ligands'!$A:$G,5,FALSE))</f>
        <v>Guide to Pharmacology</v>
      </c>
      <c r="D151" s="9">
        <f>IF(VLOOKUP($A151,'I-Ligands'!$A:$G,6,FALSE)="","",VLOOKUP($A151,'I-Ligands'!$A:$G,6,FALSE))</f>
        <v>613</v>
      </c>
      <c r="E151" s="9" t="str">
        <f>IF(VLOOKUP($A151,'I-Ligands'!$A:$G,7,FALSE)="","",VLOOKUP($A151,'I-Ligands'!$A:$G,7,FALSE))</f>
        <v>Phys</v>
      </c>
      <c r="F151" s="7">
        <f t="array" ref="F151">_xlfn.IFS(AH151=0,0,AH151&gt;0,(LOG(0.01*T151/10^-AH151)))</f>
        <v>34.099695220344593</v>
      </c>
      <c r="G151" s="8">
        <f t="array" ref="G151">_xlfn.IFS(AI151=0,0,AI151&gt;0,(LOG(0.01*U151/10^-AI151)))</f>
        <v>33.800696641375865</v>
      </c>
      <c r="H151" s="8">
        <f t="array" ref="H151">_xlfn.IFS(AJ151=0,0,AJ151&gt;0,(LOG(0.01*V151/10^-AJ151)))</f>
        <v>34.729334883865242</v>
      </c>
      <c r="I151" s="8">
        <f t="array" ref="I151">_xlfn.IFS(AK151=0,0,AK151&gt;0,(LOG(0.01*W151/10^-AK151)))</f>
        <v>34.729334883865242</v>
      </c>
      <c r="J151" s="8">
        <f t="array" ref="J151">_xlfn.IFS(AL151=0,0,AL151&gt;0,(LOG(0.01*X151/10^-AL151)))</f>
        <v>34.856539083135644</v>
      </c>
      <c r="K151" s="8">
        <f t="array" ref="K151">_xlfn.IFS(AM151=0,0,AM151&gt;0,(LOG(0.01*Y151/10^-AM151)))</f>
        <v>29.0829204896026</v>
      </c>
      <c r="L151" s="8">
        <f t="array" ref="L151">_xlfn.IFS(AN151=0,0,AN151&gt;0,(LOG(0.01*Z151/10^-AN151)))</f>
        <v>29.0829204896026</v>
      </c>
      <c r="M151" s="8">
        <f t="array" ref="M151">_xlfn.IFS(AO151=0,0,AO151&gt;0,(LOG(0.01*AA151/10^-AO151)))</f>
        <v>22.11048576797489</v>
      </c>
      <c r="N151" s="8">
        <f t="array" ref="N151">_xlfn.IFS(AP151=0,0,AP151&gt;0,(LOG(0.01*AB151/10^-AP151)))</f>
        <v>38.195669812753991</v>
      </c>
      <c r="O151" s="8">
        <f t="array" ref="O151">_xlfn.IFS(AQ151=0,0,AQ151&gt;0,(LOG(0.01*AC151/10^-AQ151)))</f>
        <v>38.195669812753991</v>
      </c>
      <c r="P151" s="8">
        <f t="array" ref="P151">_xlfn.IFS(AR151=0,0,AR151&gt;0,(LOG(0.01*AD151/10^-AR151)))</f>
        <v>32.566187741679364</v>
      </c>
      <c r="Q151" s="8">
        <f t="array" ref="Q151">_xlfn.IFS(AS151=0,0,AS151&gt;0,(LOG(0.01*AE151/10^-AS151)))</f>
        <v>8.877263273706232</v>
      </c>
      <c r="R151" s="8">
        <f t="array" ref="R151">_xlfn.IFS(AT151=0,0,AT151&gt;0,(LOG(0.01*AF151/10^-AT151)))</f>
        <v>30.568391413094488</v>
      </c>
      <c r="S151" s="8">
        <f t="array" ref="S151">_xlfn.IFS(AU151=0,0,AU151&gt;0,(LOG(0.01*AG151/10^-AU151)))</f>
        <v>33.118293716666521</v>
      </c>
      <c r="T151" s="16">
        <f t="shared" si="112"/>
        <v>63.05147058823529</v>
      </c>
      <c r="U151" s="17">
        <f t="shared" si="113"/>
        <v>63.197026022304833</v>
      </c>
      <c r="V151" s="17">
        <f t="shared" si="114"/>
        <v>67.504835589941976</v>
      </c>
      <c r="W151" s="17">
        <f t="shared" si="115"/>
        <v>67.504835589941976</v>
      </c>
      <c r="X151" s="17">
        <f t="shared" si="116"/>
        <v>71.868583162217661</v>
      </c>
      <c r="Y151" s="17">
        <f t="shared" si="117"/>
        <v>60.66252587991719</v>
      </c>
      <c r="Z151" s="17">
        <f t="shared" si="118"/>
        <v>60.66252587991719</v>
      </c>
      <c r="AA151" s="17">
        <f t="shared" si="119"/>
        <v>64.637681159420296</v>
      </c>
      <c r="AB151" s="17">
        <f t="shared" si="120"/>
        <v>78.644763860369594</v>
      </c>
      <c r="AC151" s="17">
        <f t="shared" si="121"/>
        <v>78.644763860369594</v>
      </c>
      <c r="AD151" s="17">
        <f t="shared" si="122"/>
        <v>73.483146067415746</v>
      </c>
      <c r="AE151" s="17">
        <f t="shared" si="123"/>
        <v>18.934911242603548</v>
      </c>
      <c r="AF151" s="17">
        <f t="shared" si="124"/>
        <v>58.666666666666664</v>
      </c>
      <c r="AG151" s="17">
        <f t="shared" si="125"/>
        <v>65.810276679841891</v>
      </c>
      <c r="AH151" s="16">
        <v>34.299999999999997</v>
      </c>
      <c r="AI151" s="17">
        <v>34</v>
      </c>
      <c r="AJ151" s="17">
        <v>34.9</v>
      </c>
      <c r="AK151" s="17">
        <v>34.9</v>
      </c>
      <c r="AL151" s="17">
        <v>35</v>
      </c>
      <c r="AM151" s="17">
        <v>29.3</v>
      </c>
      <c r="AN151" s="17">
        <v>29.3</v>
      </c>
      <c r="AO151" s="17">
        <v>22.3</v>
      </c>
      <c r="AP151" s="17">
        <v>38.299999999999997</v>
      </c>
      <c r="AQ151" s="17">
        <v>38.299999999999997</v>
      </c>
      <c r="AR151" s="17">
        <v>32.700000000000003</v>
      </c>
      <c r="AS151" s="17">
        <v>9.6</v>
      </c>
      <c r="AT151" s="17">
        <v>30.8</v>
      </c>
      <c r="AU151" s="17">
        <v>33.299999999999997</v>
      </c>
      <c r="AV151" s="14">
        <v>9.9600000000000009</v>
      </c>
      <c r="AW151" s="15">
        <v>10.029999999999999</v>
      </c>
      <c r="AX151" s="15">
        <v>10.17</v>
      </c>
      <c r="AY151" s="15">
        <v>10.17</v>
      </c>
      <c r="AZ151" s="15">
        <v>10.43</v>
      </c>
      <c r="BA151" s="15">
        <v>10.08</v>
      </c>
      <c r="BB151" s="15">
        <v>10.08</v>
      </c>
      <c r="BC151" s="15">
        <v>10.4</v>
      </c>
      <c r="BD151" s="15">
        <v>10.84</v>
      </c>
      <c r="BE151" s="15">
        <v>10.84</v>
      </c>
      <c r="BF151" s="15">
        <v>10.72</v>
      </c>
      <c r="BG151" s="15">
        <v>8.85</v>
      </c>
      <c r="BH151" s="15">
        <v>10.039999999999999</v>
      </c>
      <c r="BI151" s="15">
        <v>10.47</v>
      </c>
      <c r="BK151" s="233" t="str">
        <f>IF(VLOOKUP($A151,'I-Ligands'!$A:$G,3,FALSE)="","",VLOOKUP($A151,'I-Ligands'!$A:$G,3,FALSE))</f>
        <v>Neuromedin B</v>
      </c>
      <c r="BL151" s="234" t="str">
        <f>IF(VLOOKUP($A151,'I-Ligands'!$A:$G,4,FALSE)="","",VLOOKUP($A151,'I-Ligands'!$A:$G,4,FALSE))</f>
        <v>GNLWATGHFM-NH2</v>
      </c>
      <c r="BM151" s="110">
        <v>3.61</v>
      </c>
      <c r="BN151" s="111">
        <v>3.66</v>
      </c>
      <c r="BO151" s="111">
        <v>3.17</v>
      </c>
      <c r="BP151" s="111">
        <v>3.17</v>
      </c>
      <c r="BQ151" s="111">
        <v>2.99</v>
      </c>
      <c r="BR151" s="111">
        <v>4.84</v>
      </c>
      <c r="BS151" s="111">
        <v>4.84</v>
      </c>
      <c r="BT151" s="111">
        <v>4.57</v>
      </c>
      <c r="BU151" s="111">
        <v>6.1</v>
      </c>
      <c r="BV151" s="111">
        <v>6.1</v>
      </c>
      <c r="BW151" s="111">
        <v>6.07</v>
      </c>
      <c r="BX151" s="111">
        <v>4.84</v>
      </c>
      <c r="BY151" s="111">
        <v>3.91</v>
      </c>
      <c r="BZ151" s="111">
        <v>4.78</v>
      </c>
      <c r="CA151" s="110">
        <f t="shared" si="126"/>
        <v>9.5013850415512469</v>
      </c>
      <c r="CB151" s="111">
        <f t="shared" si="127"/>
        <v>9.2896174863387966</v>
      </c>
      <c r="CC151" s="111">
        <f t="shared" si="128"/>
        <v>11.009463722397475</v>
      </c>
      <c r="CD151" s="111">
        <f t="shared" si="129"/>
        <v>11.009463722397475</v>
      </c>
      <c r="CE151" s="111">
        <f t="shared" si="130"/>
        <v>11.705685618729095</v>
      </c>
      <c r="CF151" s="111">
        <f t="shared" si="131"/>
        <v>6.053719008264463</v>
      </c>
      <c r="CG151" s="111">
        <f t="shared" si="132"/>
        <v>6.053719008264463</v>
      </c>
      <c r="CH151" s="111">
        <f t="shared" si="133"/>
        <v>4.8796498905908097</v>
      </c>
      <c r="CI151" s="111">
        <f t="shared" si="134"/>
        <v>6.278688524590164</v>
      </c>
      <c r="CJ151" s="111">
        <f t="shared" si="135"/>
        <v>6.278688524590164</v>
      </c>
      <c r="CK151" s="111">
        <f t="shared" si="136"/>
        <v>5.3871499176276769</v>
      </c>
      <c r="CL151" s="111">
        <f t="shared" si="137"/>
        <v>1.9834710743801653</v>
      </c>
      <c r="CM151" s="111">
        <f t="shared" si="138"/>
        <v>7.8772378516624038</v>
      </c>
      <c r="CN151" s="111">
        <f t="shared" si="139"/>
        <v>6.9665271966527191</v>
      </c>
      <c r="CO151" s="18" t="e">
        <f>VLOOKUP(A151,Bouvier!A:B,4,FALSE)</f>
        <v>#N/A</v>
      </c>
      <c r="CP151" s="18" t="e">
        <f>VLOOKUP(A151,Martemyanov!A:BN,4,FALSE)</f>
        <v>#N/A</v>
      </c>
      <c r="CQ151" s="18" t="s">
        <v>5256</v>
      </c>
    </row>
  </sheetData>
  <sortState ref="A126:CQ151">
    <sortCondition ref="BD126:BD151"/>
  </sortState>
  <conditionalFormatting sqref="N126:N151">
    <cfRule type="colorScale" priority="1">
      <colorScale>
        <cfvo type="min"/>
        <cfvo type="max"/>
        <color rgb="FFFCFCFF"/>
        <color rgb="FF63BE7B"/>
      </colorScale>
    </cfRule>
  </conditionalFormatting>
  <conditionalFormatting sqref="BD126:BD1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2:CN1048576">
    <cfRule type="cellIs" dxfId="0" priority="3" operator="lessThan">
      <formula>1.35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AD401"/>
  <sheetViews>
    <sheetView zoomScale="110" zoomScaleNormal="110" workbookViewId="0">
      <pane ySplit="1" topLeftCell="A167" activePane="bottomLeft" state="frozen"/>
      <selection sqref="A1:XFD1"/>
      <selection pane="bottomLeft" activeCell="A189" sqref="A189:XFD189"/>
    </sheetView>
  </sheetViews>
  <sheetFormatPr baseColWidth="10" defaultRowHeight="15" x14ac:dyDescent="0.2"/>
  <cols>
    <col min="1" max="1" width="9.1640625" style="57" bestFit="1" customWidth="1"/>
    <col min="2" max="2" width="8.6640625" style="57" bestFit="1" customWidth="1"/>
    <col min="3" max="3" width="8.6640625" style="57" customWidth="1"/>
    <col min="4" max="4" width="10.83203125" style="61"/>
    <col min="5" max="5" width="10.1640625" style="57" bestFit="1" customWidth="1"/>
    <col min="6" max="6" width="8.33203125" style="57" customWidth="1"/>
    <col min="7" max="7" width="11.6640625" style="57" customWidth="1"/>
    <col min="8" max="8" width="15" style="57" customWidth="1"/>
    <col min="9" max="9" width="14.6640625" style="57" customWidth="1"/>
    <col min="10" max="10" width="11.83203125" style="57" customWidth="1"/>
    <col min="11" max="11" width="12.33203125" style="57" customWidth="1"/>
    <col min="12" max="12" width="26.33203125" style="57" customWidth="1"/>
    <col min="13" max="13" width="25.6640625" style="57" customWidth="1"/>
    <col min="14" max="14" width="7.5" style="57" customWidth="1"/>
    <col min="15" max="15" width="9.33203125" style="57" customWidth="1"/>
    <col min="16" max="16" width="5.83203125" style="57" bestFit="1" customWidth="1"/>
    <col min="17" max="17" width="3" style="60" bestFit="1" customWidth="1"/>
    <col min="18" max="18" width="4.6640625" style="59" bestFit="1" customWidth="1"/>
    <col min="19" max="19" width="6.1640625" style="59" bestFit="1" customWidth="1"/>
    <col min="20" max="20" width="7.1640625" style="59" bestFit="1" customWidth="1"/>
    <col min="21" max="21" width="4.33203125" style="58" bestFit="1" customWidth="1"/>
    <col min="22" max="22" width="4.6640625" style="57" bestFit="1" customWidth="1"/>
    <col min="23" max="23" width="6.1640625" style="57" bestFit="1" customWidth="1"/>
    <col min="24" max="24" width="7.1640625" style="57" bestFit="1" customWidth="1"/>
    <col min="25" max="25" width="5.1640625" style="58" bestFit="1" customWidth="1"/>
    <col min="26" max="26" width="5.1640625" style="57" bestFit="1" customWidth="1"/>
    <col min="27" max="27" width="6.1640625" style="57" bestFit="1" customWidth="1"/>
    <col min="28" max="28" width="7.1640625" style="57" bestFit="1" customWidth="1"/>
    <col min="29" max="29" width="7.83203125" style="57" bestFit="1" customWidth="1"/>
    <col min="30" max="30" width="4.1640625" style="57" bestFit="1" customWidth="1"/>
    <col min="31" max="16384" width="10.83203125" style="57"/>
  </cols>
  <sheetData>
    <row r="1" spans="1:30" s="65" customFormat="1" ht="45" x14ac:dyDescent="0.2">
      <c r="A1" s="65" t="s">
        <v>254</v>
      </c>
      <c r="B1" s="65" t="s">
        <v>4500</v>
      </c>
      <c r="C1" s="65" t="s">
        <v>4499</v>
      </c>
      <c r="D1" s="67" t="s">
        <v>4498</v>
      </c>
      <c r="E1" s="65" t="s">
        <v>4497</v>
      </c>
      <c r="F1" s="65" t="s">
        <v>4496</v>
      </c>
      <c r="G1" s="65" t="s">
        <v>2762</v>
      </c>
      <c r="H1" s="65" t="s">
        <v>4495</v>
      </c>
      <c r="I1" s="65" t="s">
        <v>4494</v>
      </c>
      <c r="J1" s="65" t="s">
        <v>4493</v>
      </c>
      <c r="K1" s="65" t="s">
        <v>4492</v>
      </c>
      <c r="L1" s="65" t="s">
        <v>4491</v>
      </c>
      <c r="M1" s="65" t="s">
        <v>4490</v>
      </c>
      <c r="N1" s="65" t="s">
        <v>4489</v>
      </c>
      <c r="O1" s="65" t="s">
        <v>4488</v>
      </c>
      <c r="P1" s="65" t="s">
        <v>4487</v>
      </c>
      <c r="Q1" s="66" t="s">
        <v>2761</v>
      </c>
      <c r="R1" s="65" t="s">
        <v>2760</v>
      </c>
      <c r="S1" s="65" t="s">
        <v>2759</v>
      </c>
      <c r="T1" s="65" t="s">
        <v>2758</v>
      </c>
      <c r="U1" s="66" t="s">
        <v>4501</v>
      </c>
      <c r="V1" s="66" t="s">
        <v>4502</v>
      </c>
      <c r="W1" s="66" t="s">
        <v>4503</v>
      </c>
      <c r="X1" s="66" t="s">
        <v>4504</v>
      </c>
      <c r="Y1" s="68" t="s">
        <v>4505</v>
      </c>
      <c r="Z1" s="68" t="s">
        <v>4506</v>
      </c>
      <c r="AA1" s="68" t="s">
        <v>4507</v>
      </c>
      <c r="AB1" s="68" t="s">
        <v>4508</v>
      </c>
      <c r="AC1" s="65" t="s">
        <v>4486</v>
      </c>
      <c r="AD1" s="65">
        <f>SUM(AD2:AD554)</f>
        <v>254</v>
      </c>
    </row>
    <row r="2" spans="1:30" x14ac:dyDescent="0.2">
      <c r="A2" s="57" t="s">
        <v>4485</v>
      </c>
      <c r="B2" s="57" t="s">
        <v>791</v>
      </c>
      <c r="C2" s="57" t="str">
        <f>VLOOKUP(A2,RecNamesAll!A:C,3,FALSE)</f>
        <v>C3a</v>
      </c>
      <c r="D2" s="63">
        <v>31</v>
      </c>
      <c r="E2" s="57" t="s">
        <v>4484</v>
      </c>
      <c r="F2" s="57" t="s">
        <v>4483</v>
      </c>
      <c r="G2" s="57" t="s">
        <v>3501</v>
      </c>
      <c r="H2" s="57" t="s">
        <v>3476</v>
      </c>
      <c r="I2" s="57" t="s">
        <v>3922</v>
      </c>
      <c r="J2" s="57" t="s">
        <v>3469</v>
      </c>
      <c r="L2" s="57" t="s">
        <v>3371</v>
      </c>
      <c r="N2" s="57" t="s">
        <v>4482</v>
      </c>
      <c r="P2" s="62">
        <v>8.3333333333333329E-2</v>
      </c>
      <c r="Q2" s="60" t="str">
        <f t="shared" ref="Q2:Q65" si="0">IF(OR(ISNUMBER(SEARCH("Gs",$J2)),ISNUMBER(SEARCH("Gs",$K2))),"Gs","")</f>
        <v/>
      </c>
      <c r="R2" s="59" t="str">
        <f t="shared" ref="R2:R65" si="1">IF(OR(ISNUMBER(SEARCH("Gi/o",$J2)),ISNUMBER(SEARCH("Gi/o",$K2))),"Gi/o","")</f>
        <v/>
      </c>
      <c r="S2" s="59" t="str">
        <f t="shared" ref="S2:S65" si="2">IF(OR(ISNUMBER(SEARCH("Gq/11",$J2)),ISNUMBER(SEARCH("Gq/11",$K2))),"Gq/11","")</f>
        <v/>
      </c>
      <c r="T2" s="59" t="str">
        <f t="shared" ref="T2:T65" si="3">IF(OR(ISNUMBER(SEARCH("G12/13",$J2)),ISNUMBER(SEARCH("G12/13",$K2))),"G12/13","")</f>
        <v/>
      </c>
      <c r="U2" s="60">
        <f t="shared" ref="U2:U65" si="4">IF(ISNUMBER(SEARCH("Gs",$J2)),1,IF(ISNUMBER(SEARCH("Gs",$K2)),2,0))</f>
        <v>0</v>
      </c>
      <c r="V2" s="60">
        <f t="shared" ref="V2:V65" si="5">IF(ISNUMBER(SEARCH("Gi/o",$J2)),1,IF(ISNUMBER(SEARCH("Gi/o",$K2)),2,0))</f>
        <v>0</v>
      </c>
      <c r="W2" s="60">
        <f t="shared" ref="W2:W65" si="6">IF(ISNUMBER(SEARCH("Gq/11",$J2)),1,IF(ISNUMBER(SEARCH("Gq/11",$K2)),2,0))</f>
        <v>0</v>
      </c>
      <c r="X2" s="60">
        <f t="shared" ref="X2:X65" si="7">IF(ISNUMBER(SEARCH("G12/13",$J2)),1,IF(ISNUMBER(SEARCH("G12/13",$K2)),2,0))</f>
        <v>0</v>
      </c>
      <c r="Y2" s="60" t="str">
        <f>IF(U2&gt;0,"c","nc")</f>
        <v>nc</v>
      </c>
      <c r="Z2" s="59" t="str">
        <f t="shared" ref="Z2:AB2" si="8">IF(V2&gt;0,"c","nc")</f>
        <v>nc</v>
      </c>
      <c r="AA2" s="59" t="str">
        <f t="shared" si="8"/>
        <v>nc</v>
      </c>
      <c r="AB2" s="59" t="str">
        <f t="shared" si="8"/>
        <v>nc</v>
      </c>
      <c r="AC2" s="59" t="str">
        <f t="shared" ref="AC2:AC65" si="9">IF(SUM(U2:X2)&gt;0,COUNTIF(U2:X2,"0"),"")</f>
        <v/>
      </c>
      <c r="AD2" s="57">
        <f t="shared" ref="AD2:AD65" si="10">IF(SUM(U2:X2)&gt;0,1,0)</f>
        <v>0</v>
      </c>
    </row>
    <row r="3" spans="1:30" x14ac:dyDescent="0.2">
      <c r="A3" s="57" t="s">
        <v>4481</v>
      </c>
      <c r="B3" s="57" t="s">
        <v>805</v>
      </c>
      <c r="C3" s="57" t="str">
        <f>VLOOKUP(A3,RecNamesAll!A:C,3,FALSE)</f>
        <v>C5a2</v>
      </c>
      <c r="D3" s="63">
        <v>33</v>
      </c>
      <c r="E3" s="57" t="s">
        <v>4481</v>
      </c>
      <c r="F3" s="57" t="s">
        <v>4480</v>
      </c>
      <c r="G3" s="57" t="s">
        <v>3501</v>
      </c>
      <c r="H3" s="57" t="s">
        <v>3476</v>
      </c>
      <c r="I3" s="57" t="s">
        <v>3922</v>
      </c>
      <c r="L3" s="57" t="s">
        <v>3371</v>
      </c>
      <c r="Q3" s="60" t="str">
        <f t="shared" si="0"/>
        <v/>
      </c>
      <c r="R3" s="59" t="str">
        <f t="shared" si="1"/>
        <v/>
      </c>
      <c r="S3" s="59" t="str">
        <f t="shared" si="2"/>
        <v/>
      </c>
      <c r="T3" s="59" t="str">
        <f t="shared" si="3"/>
        <v/>
      </c>
      <c r="U3" s="60">
        <f t="shared" si="4"/>
        <v>0</v>
      </c>
      <c r="V3" s="60">
        <f t="shared" si="5"/>
        <v>0</v>
      </c>
      <c r="W3" s="60">
        <f t="shared" si="6"/>
        <v>0</v>
      </c>
      <c r="X3" s="60">
        <f t="shared" si="7"/>
        <v>0</v>
      </c>
      <c r="Y3" s="60" t="str">
        <f t="shared" ref="Y3:Y66" si="11">IF(U3&gt;0,"c","nc")</f>
        <v>nc</v>
      </c>
      <c r="Z3" s="59" t="str">
        <f t="shared" ref="Z3:Z66" si="12">IF(V3&gt;0,"c","nc")</f>
        <v>nc</v>
      </c>
      <c r="AA3" s="59" t="str">
        <f t="shared" ref="AA3:AA66" si="13">IF(W3&gt;0,"c","nc")</f>
        <v>nc</v>
      </c>
      <c r="AB3" s="59" t="str">
        <f t="shared" ref="AB3:AB66" si="14">IF(X3&gt;0,"c","nc")</f>
        <v>nc</v>
      </c>
      <c r="AC3" s="59" t="str">
        <f t="shared" si="9"/>
        <v/>
      </c>
      <c r="AD3" s="57">
        <f t="shared" si="10"/>
        <v>0</v>
      </c>
    </row>
    <row r="4" spans="1:30" x14ac:dyDescent="0.2">
      <c r="A4" s="57" t="s">
        <v>4478</v>
      </c>
      <c r="B4" s="57" t="s">
        <v>4479</v>
      </c>
      <c r="C4" s="57" t="str">
        <f>VLOOKUP(A4,RecNamesAll!A:C,3,FALSE)</f>
        <v>Y6</v>
      </c>
      <c r="D4" s="63">
        <v>683</v>
      </c>
      <c r="E4" s="57" t="s">
        <v>4478</v>
      </c>
      <c r="F4" s="57" t="s">
        <v>4477</v>
      </c>
      <c r="G4" s="57" t="s">
        <v>3501</v>
      </c>
      <c r="H4" s="57" t="s">
        <v>3476</v>
      </c>
      <c r="I4" s="57" t="s">
        <v>3841</v>
      </c>
      <c r="Q4" s="60" t="str">
        <f t="shared" si="0"/>
        <v/>
      </c>
      <c r="R4" s="59" t="str">
        <f t="shared" si="1"/>
        <v/>
      </c>
      <c r="S4" s="59" t="str">
        <f t="shared" si="2"/>
        <v/>
      </c>
      <c r="T4" s="59" t="str">
        <f t="shared" si="3"/>
        <v/>
      </c>
      <c r="U4" s="60">
        <f t="shared" si="4"/>
        <v>0</v>
      </c>
      <c r="V4" s="60">
        <f t="shared" si="5"/>
        <v>0</v>
      </c>
      <c r="W4" s="60">
        <f t="shared" si="6"/>
        <v>0</v>
      </c>
      <c r="X4" s="60">
        <f t="shared" si="7"/>
        <v>0</v>
      </c>
      <c r="Y4" s="60" t="str">
        <f t="shared" si="11"/>
        <v>nc</v>
      </c>
      <c r="Z4" s="59" t="str">
        <f t="shared" si="12"/>
        <v>nc</v>
      </c>
      <c r="AA4" s="59" t="str">
        <f t="shared" si="13"/>
        <v>nc</v>
      </c>
      <c r="AB4" s="59" t="str">
        <f t="shared" si="14"/>
        <v>nc</v>
      </c>
      <c r="AC4" s="59" t="str">
        <f t="shared" si="9"/>
        <v/>
      </c>
      <c r="AD4" s="57">
        <f t="shared" si="10"/>
        <v>0</v>
      </c>
    </row>
    <row r="5" spans="1:30" x14ac:dyDescent="0.2">
      <c r="A5" s="57" t="s">
        <v>201</v>
      </c>
      <c r="B5" s="57" t="s">
        <v>2102</v>
      </c>
      <c r="C5" s="57" t="str">
        <f>VLOOKUP(A5,RecNamesAll!A:C,3,FALSE)</f>
        <v>PrRP</v>
      </c>
      <c r="D5" s="63">
        <v>337</v>
      </c>
      <c r="E5" s="57" t="s">
        <v>201</v>
      </c>
      <c r="F5" s="57" t="s">
        <v>4476</v>
      </c>
      <c r="G5" s="57" t="s">
        <v>3501</v>
      </c>
      <c r="H5" s="57" t="s">
        <v>3476</v>
      </c>
      <c r="I5" s="57" t="s">
        <v>4475</v>
      </c>
      <c r="Q5" s="60" t="str">
        <f t="shared" si="0"/>
        <v/>
      </c>
      <c r="R5" s="59" t="str">
        <f t="shared" si="1"/>
        <v/>
      </c>
      <c r="S5" s="59" t="str">
        <f t="shared" si="2"/>
        <v/>
      </c>
      <c r="T5" s="59" t="str">
        <f t="shared" si="3"/>
        <v/>
      </c>
      <c r="U5" s="60">
        <f t="shared" si="4"/>
        <v>0</v>
      </c>
      <c r="V5" s="60">
        <f t="shared" si="5"/>
        <v>0</v>
      </c>
      <c r="W5" s="60">
        <f t="shared" si="6"/>
        <v>0</v>
      </c>
      <c r="X5" s="60">
        <f t="shared" si="7"/>
        <v>0</v>
      </c>
      <c r="Y5" s="60" t="str">
        <f t="shared" si="11"/>
        <v>nc</v>
      </c>
      <c r="Z5" s="59" t="str">
        <f t="shared" si="12"/>
        <v>nc</v>
      </c>
      <c r="AA5" s="59" t="str">
        <f t="shared" si="13"/>
        <v>nc</v>
      </c>
      <c r="AB5" s="59" t="str">
        <f t="shared" si="14"/>
        <v>nc</v>
      </c>
      <c r="AC5" s="59" t="str">
        <f t="shared" si="9"/>
        <v/>
      </c>
      <c r="AD5" s="57">
        <f t="shared" si="10"/>
        <v>0</v>
      </c>
    </row>
    <row r="6" spans="1:30" x14ac:dyDescent="0.2">
      <c r="A6" s="57" t="s">
        <v>210</v>
      </c>
      <c r="B6" s="57" t="s">
        <v>342</v>
      </c>
      <c r="C6" s="57" t="str">
        <f>VLOOKUP(A6,RecNamesAll!A:C,3,FALSE)</f>
        <v>PAR1</v>
      </c>
      <c r="D6" s="63">
        <v>374</v>
      </c>
      <c r="E6" s="57" t="s">
        <v>4474</v>
      </c>
      <c r="F6" s="57" t="s">
        <v>4473</v>
      </c>
      <c r="G6" s="57" t="s">
        <v>3501</v>
      </c>
      <c r="H6" s="57" t="s">
        <v>3476</v>
      </c>
      <c r="I6" s="57" t="s">
        <v>4467</v>
      </c>
      <c r="Q6" s="60" t="str">
        <f t="shared" si="0"/>
        <v/>
      </c>
      <c r="R6" s="59" t="str">
        <f t="shared" si="1"/>
        <v/>
      </c>
      <c r="S6" s="59" t="str">
        <f t="shared" si="2"/>
        <v/>
      </c>
      <c r="T6" s="59" t="str">
        <f t="shared" si="3"/>
        <v/>
      </c>
      <c r="U6" s="60">
        <f t="shared" si="4"/>
        <v>0</v>
      </c>
      <c r="V6" s="60">
        <f t="shared" si="5"/>
        <v>0</v>
      </c>
      <c r="W6" s="60">
        <f t="shared" si="6"/>
        <v>0</v>
      </c>
      <c r="X6" s="60">
        <f t="shared" si="7"/>
        <v>0</v>
      </c>
      <c r="Y6" s="60" t="str">
        <f t="shared" si="11"/>
        <v>nc</v>
      </c>
      <c r="Z6" s="59" t="str">
        <f t="shared" si="12"/>
        <v>nc</v>
      </c>
      <c r="AA6" s="59" t="str">
        <f t="shared" si="13"/>
        <v>nc</v>
      </c>
      <c r="AB6" s="59" t="str">
        <f t="shared" si="14"/>
        <v>nc</v>
      </c>
      <c r="AC6" s="59" t="str">
        <f t="shared" si="9"/>
        <v/>
      </c>
      <c r="AD6" s="57">
        <f t="shared" si="10"/>
        <v>0</v>
      </c>
    </row>
    <row r="7" spans="1:30" x14ac:dyDescent="0.2">
      <c r="A7" s="57" t="s">
        <v>211</v>
      </c>
      <c r="B7" s="57" t="s">
        <v>4472</v>
      </c>
      <c r="C7" s="57" t="str">
        <f>VLOOKUP(A7,RecNamesAll!A:C,3,FALSE)</f>
        <v>PAR2</v>
      </c>
      <c r="D7" s="63">
        <v>348</v>
      </c>
      <c r="E7" s="57" t="s">
        <v>4471</v>
      </c>
      <c r="F7" s="57" t="s">
        <v>4470</v>
      </c>
      <c r="G7" s="57" t="s">
        <v>3501</v>
      </c>
      <c r="H7" s="57" t="s">
        <v>3476</v>
      </c>
      <c r="I7" s="57" t="s">
        <v>4467</v>
      </c>
      <c r="Q7" s="60" t="str">
        <f t="shared" si="0"/>
        <v/>
      </c>
      <c r="R7" s="59" t="str">
        <f t="shared" si="1"/>
        <v/>
      </c>
      <c r="S7" s="59" t="str">
        <f t="shared" si="2"/>
        <v/>
      </c>
      <c r="T7" s="59" t="str">
        <f t="shared" si="3"/>
        <v/>
      </c>
      <c r="U7" s="60">
        <f t="shared" si="4"/>
        <v>0</v>
      </c>
      <c r="V7" s="60">
        <f t="shared" si="5"/>
        <v>0</v>
      </c>
      <c r="W7" s="60">
        <f t="shared" si="6"/>
        <v>0</v>
      </c>
      <c r="X7" s="60">
        <f t="shared" si="7"/>
        <v>0</v>
      </c>
      <c r="Y7" s="60" t="str">
        <f t="shared" si="11"/>
        <v>nc</v>
      </c>
      <c r="Z7" s="59" t="str">
        <f t="shared" si="12"/>
        <v>nc</v>
      </c>
      <c r="AA7" s="59" t="str">
        <f t="shared" si="13"/>
        <v>nc</v>
      </c>
      <c r="AB7" s="59" t="str">
        <f t="shared" si="14"/>
        <v>nc</v>
      </c>
      <c r="AC7" s="59" t="str">
        <f t="shared" si="9"/>
        <v/>
      </c>
      <c r="AD7" s="57">
        <f t="shared" si="10"/>
        <v>0</v>
      </c>
    </row>
    <row r="8" spans="1:30" x14ac:dyDescent="0.2">
      <c r="A8" s="57" t="s">
        <v>212</v>
      </c>
      <c r="B8" s="57" t="s">
        <v>2040</v>
      </c>
      <c r="C8" s="57" t="str">
        <f>VLOOKUP(A8,RecNamesAll!A:C,3,FALSE)</f>
        <v>PAR3</v>
      </c>
      <c r="D8" s="63">
        <v>349</v>
      </c>
      <c r="E8" s="57" t="s">
        <v>4469</v>
      </c>
      <c r="F8" s="57" t="s">
        <v>212</v>
      </c>
      <c r="G8" s="57" t="s">
        <v>3501</v>
      </c>
      <c r="H8" s="57" t="s">
        <v>3476</v>
      </c>
      <c r="I8" s="57" t="s">
        <v>4467</v>
      </c>
      <c r="Q8" s="60" t="str">
        <f t="shared" si="0"/>
        <v/>
      </c>
      <c r="R8" s="59" t="str">
        <f t="shared" si="1"/>
        <v/>
      </c>
      <c r="S8" s="59" t="str">
        <f t="shared" si="2"/>
        <v/>
      </c>
      <c r="T8" s="59" t="str">
        <f t="shared" si="3"/>
        <v/>
      </c>
      <c r="U8" s="60">
        <f t="shared" si="4"/>
        <v>0</v>
      </c>
      <c r="V8" s="60">
        <f t="shared" si="5"/>
        <v>0</v>
      </c>
      <c r="W8" s="60">
        <f t="shared" si="6"/>
        <v>0</v>
      </c>
      <c r="X8" s="60">
        <f t="shared" si="7"/>
        <v>0</v>
      </c>
      <c r="Y8" s="60" t="str">
        <f t="shared" si="11"/>
        <v>nc</v>
      </c>
      <c r="Z8" s="59" t="str">
        <f t="shared" si="12"/>
        <v>nc</v>
      </c>
      <c r="AA8" s="59" t="str">
        <f t="shared" si="13"/>
        <v>nc</v>
      </c>
      <c r="AB8" s="59" t="str">
        <f t="shared" si="14"/>
        <v>nc</v>
      </c>
      <c r="AC8" s="59" t="str">
        <f t="shared" si="9"/>
        <v/>
      </c>
      <c r="AD8" s="57">
        <f t="shared" si="10"/>
        <v>0</v>
      </c>
    </row>
    <row r="9" spans="1:30" x14ac:dyDescent="0.2">
      <c r="A9" s="57" t="s">
        <v>213</v>
      </c>
      <c r="B9" s="57" t="s">
        <v>2041</v>
      </c>
      <c r="C9" s="57" t="str">
        <f>VLOOKUP(A9,RecNamesAll!A:C,3,FALSE)</f>
        <v>PAR4</v>
      </c>
      <c r="D9" s="63">
        <v>350</v>
      </c>
      <c r="E9" s="57" t="s">
        <v>4468</v>
      </c>
      <c r="F9" s="57" t="s">
        <v>213</v>
      </c>
      <c r="G9" s="57" t="s">
        <v>3501</v>
      </c>
      <c r="H9" s="57" t="s">
        <v>3476</v>
      </c>
      <c r="I9" s="57" t="s">
        <v>4467</v>
      </c>
      <c r="Q9" s="60" t="str">
        <f t="shared" si="0"/>
        <v/>
      </c>
      <c r="R9" s="59" t="str">
        <f t="shared" si="1"/>
        <v/>
      </c>
      <c r="S9" s="59" t="str">
        <f t="shared" si="2"/>
        <v/>
      </c>
      <c r="T9" s="59" t="str">
        <f t="shared" si="3"/>
        <v/>
      </c>
      <c r="U9" s="60">
        <f t="shared" si="4"/>
        <v>0</v>
      </c>
      <c r="V9" s="60">
        <f t="shared" si="5"/>
        <v>0</v>
      </c>
      <c r="W9" s="60">
        <f t="shared" si="6"/>
        <v>0</v>
      </c>
      <c r="X9" s="60">
        <f t="shared" si="7"/>
        <v>0</v>
      </c>
      <c r="Y9" s="60" t="str">
        <f t="shared" si="11"/>
        <v>nc</v>
      </c>
      <c r="Z9" s="59" t="str">
        <f t="shared" si="12"/>
        <v>nc</v>
      </c>
      <c r="AA9" s="59" t="str">
        <f t="shared" si="13"/>
        <v>nc</v>
      </c>
      <c r="AB9" s="59" t="str">
        <f t="shared" si="14"/>
        <v>nc</v>
      </c>
      <c r="AC9" s="59" t="str">
        <f t="shared" si="9"/>
        <v/>
      </c>
      <c r="AD9" s="57">
        <f t="shared" si="10"/>
        <v>0</v>
      </c>
    </row>
    <row r="10" spans="1:30" x14ac:dyDescent="0.2">
      <c r="A10" s="57" t="s">
        <v>4465</v>
      </c>
      <c r="B10" s="57" t="s">
        <v>4466</v>
      </c>
      <c r="C10" s="57" t="str">
        <f>VLOOKUP(A10,RecNamesAll!A:C,3,FALSE)</f>
        <v>ACKR1</v>
      </c>
      <c r="D10" s="63">
        <v>316</v>
      </c>
      <c r="E10" s="57" t="s">
        <v>4465</v>
      </c>
      <c r="F10" s="57" t="s">
        <v>4464</v>
      </c>
      <c r="G10" s="57" t="s">
        <v>3501</v>
      </c>
      <c r="H10" s="57" t="s">
        <v>3361</v>
      </c>
      <c r="I10" s="57" t="s">
        <v>3742</v>
      </c>
      <c r="Q10" s="60" t="str">
        <f t="shared" si="0"/>
        <v/>
      </c>
      <c r="R10" s="59" t="str">
        <f t="shared" si="1"/>
        <v/>
      </c>
      <c r="S10" s="59" t="str">
        <f t="shared" si="2"/>
        <v/>
      </c>
      <c r="T10" s="59" t="str">
        <f t="shared" si="3"/>
        <v/>
      </c>
      <c r="U10" s="60">
        <f t="shared" si="4"/>
        <v>0</v>
      </c>
      <c r="V10" s="60">
        <f t="shared" si="5"/>
        <v>0</v>
      </c>
      <c r="W10" s="60">
        <f t="shared" si="6"/>
        <v>0</v>
      </c>
      <c r="X10" s="60">
        <f t="shared" si="7"/>
        <v>0</v>
      </c>
      <c r="Y10" s="60" t="str">
        <f t="shared" si="11"/>
        <v>nc</v>
      </c>
      <c r="Z10" s="59" t="str">
        <f t="shared" si="12"/>
        <v>nc</v>
      </c>
      <c r="AA10" s="59" t="str">
        <f t="shared" si="13"/>
        <v>nc</v>
      </c>
      <c r="AB10" s="59" t="str">
        <f t="shared" si="14"/>
        <v>nc</v>
      </c>
      <c r="AC10" s="59" t="str">
        <f t="shared" si="9"/>
        <v/>
      </c>
      <c r="AD10" s="57">
        <f t="shared" si="10"/>
        <v>0</v>
      </c>
    </row>
    <row r="11" spans="1:30" x14ac:dyDescent="0.2">
      <c r="A11" s="57" t="s">
        <v>4462</v>
      </c>
      <c r="B11" s="57" t="s">
        <v>4463</v>
      </c>
      <c r="C11" s="57" t="str">
        <f>VLOOKUP(A11,RecNamesAll!A:C,3,FALSE)</f>
        <v>ACKR2</v>
      </c>
      <c r="D11" s="63">
        <v>314</v>
      </c>
      <c r="E11" s="57" t="s">
        <v>4462</v>
      </c>
      <c r="F11" s="57" t="s">
        <v>4461</v>
      </c>
      <c r="G11" s="57" t="s">
        <v>3501</v>
      </c>
      <c r="H11" s="57" t="s">
        <v>3361</v>
      </c>
      <c r="I11" s="57" t="s">
        <v>3742</v>
      </c>
      <c r="Q11" s="60" t="str">
        <f t="shared" si="0"/>
        <v/>
      </c>
      <c r="R11" s="59" t="str">
        <f t="shared" si="1"/>
        <v/>
      </c>
      <c r="S11" s="59" t="str">
        <f t="shared" si="2"/>
        <v/>
      </c>
      <c r="T11" s="59" t="str">
        <f t="shared" si="3"/>
        <v/>
      </c>
      <c r="U11" s="60">
        <f t="shared" si="4"/>
        <v>0</v>
      </c>
      <c r="V11" s="60">
        <f t="shared" si="5"/>
        <v>0</v>
      </c>
      <c r="W11" s="60">
        <f t="shared" si="6"/>
        <v>0</v>
      </c>
      <c r="X11" s="60">
        <f t="shared" si="7"/>
        <v>0</v>
      </c>
      <c r="Y11" s="60" t="str">
        <f t="shared" si="11"/>
        <v>nc</v>
      </c>
      <c r="Z11" s="59" t="str">
        <f t="shared" si="12"/>
        <v>nc</v>
      </c>
      <c r="AA11" s="59" t="str">
        <f t="shared" si="13"/>
        <v>nc</v>
      </c>
      <c r="AB11" s="59" t="str">
        <f t="shared" si="14"/>
        <v>nc</v>
      </c>
      <c r="AC11" s="59" t="str">
        <f t="shared" si="9"/>
        <v/>
      </c>
      <c r="AD11" s="57">
        <f t="shared" si="10"/>
        <v>0</v>
      </c>
    </row>
    <row r="12" spans="1:30" x14ac:dyDescent="0.2">
      <c r="A12" s="57" t="s">
        <v>60</v>
      </c>
      <c r="B12" s="57" t="s">
        <v>639</v>
      </c>
      <c r="C12" s="57" t="str">
        <f>VLOOKUP(A12,RecNamesAll!A:C,3,FALSE)</f>
        <v>ACKR3</v>
      </c>
      <c r="D12" s="63">
        <v>80</v>
      </c>
      <c r="E12" s="57" t="s">
        <v>60</v>
      </c>
      <c r="F12" s="57" t="s">
        <v>4460</v>
      </c>
      <c r="G12" s="57" t="s">
        <v>3501</v>
      </c>
      <c r="H12" s="57" t="s">
        <v>3361</v>
      </c>
      <c r="I12" s="57" t="s">
        <v>3742</v>
      </c>
      <c r="Q12" s="60" t="str">
        <f t="shared" si="0"/>
        <v/>
      </c>
      <c r="R12" s="59" t="str">
        <f t="shared" si="1"/>
        <v/>
      </c>
      <c r="S12" s="59" t="str">
        <f t="shared" si="2"/>
        <v/>
      </c>
      <c r="T12" s="59" t="str">
        <f t="shared" si="3"/>
        <v/>
      </c>
      <c r="U12" s="60">
        <f t="shared" si="4"/>
        <v>0</v>
      </c>
      <c r="V12" s="60">
        <f t="shared" si="5"/>
        <v>0</v>
      </c>
      <c r="W12" s="60">
        <f t="shared" si="6"/>
        <v>0</v>
      </c>
      <c r="X12" s="60">
        <f t="shared" si="7"/>
        <v>0</v>
      </c>
      <c r="Y12" s="60" t="str">
        <f t="shared" si="11"/>
        <v>nc</v>
      </c>
      <c r="Z12" s="59" t="str">
        <f t="shared" si="12"/>
        <v>nc</v>
      </c>
      <c r="AA12" s="59" t="str">
        <f t="shared" si="13"/>
        <v>nc</v>
      </c>
      <c r="AB12" s="59" t="str">
        <f t="shared" si="14"/>
        <v>nc</v>
      </c>
      <c r="AC12" s="59" t="str">
        <f t="shared" si="9"/>
        <v/>
      </c>
      <c r="AD12" s="57">
        <f t="shared" si="10"/>
        <v>0</v>
      </c>
    </row>
    <row r="13" spans="1:30" x14ac:dyDescent="0.2">
      <c r="A13" s="57" t="s">
        <v>61</v>
      </c>
      <c r="B13" s="57" t="s">
        <v>646</v>
      </c>
      <c r="C13" s="57" t="str">
        <f>VLOOKUP(A13,RecNamesAll!A:C,3,FALSE)</f>
        <v>ACKR4</v>
      </c>
      <c r="D13" s="63">
        <v>315</v>
      </c>
      <c r="E13" s="57" t="s">
        <v>61</v>
      </c>
      <c r="F13" s="57" t="s">
        <v>4459</v>
      </c>
      <c r="G13" s="57" t="s">
        <v>3501</v>
      </c>
      <c r="H13" s="57" t="s">
        <v>3361</v>
      </c>
      <c r="I13" s="57" t="s">
        <v>3742</v>
      </c>
      <c r="Q13" s="60" t="str">
        <f t="shared" si="0"/>
        <v/>
      </c>
      <c r="R13" s="59" t="str">
        <f t="shared" si="1"/>
        <v/>
      </c>
      <c r="S13" s="59" t="str">
        <f t="shared" si="2"/>
        <v/>
      </c>
      <c r="T13" s="59" t="str">
        <f t="shared" si="3"/>
        <v/>
      </c>
      <c r="U13" s="60">
        <f t="shared" si="4"/>
        <v>0</v>
      </c>
      <c r="V13" s="60">
        <f t="shared" si="5"/>
        <v>0</v>
      </c>
      <c r="W13" s="60">
        <f t="shared" si="6"/>
        <v>0</v>
      </c>
      <c r="X13" s="60">
        <f t="shared" si="7"/>
        <v>0</v>
      </c>
      <c r="Y13" s="60" t="str">
        <f t="shared" si="11"/>
        <v>nc</v>
      </c>
      <c r="Z13" s="59" t="str">
        <f t="shared" si="12"/>
        <v>nc</v>
      </c>
      <c r="AA13" s="59" t="str">
        <f t="shared" si="13"/>
        <v>nc</v>
      </c>
      <c r="AB13" s="59" t="str">
        <f t="shared" si="14"/>
        <v>nc</v>
      </c>
      <c r="AC13" s="59" t="str">
        <f t="shared" si="9"/>
        <v/>
      </c>
      <c r="AD13" s="57">
        <f t="shared" si="10"/>
        <v>0</v>
      </c>
    </row>
    <row r="14" spans="1:30" x14ac:dyDescent="0.2">
      <c r="A14" s="57" t="s">
        <v>72</v>
      </c>
      <c r="B14" s="57" t="s">
        <v>940</v>
      </c>
      <c r="C14" s="57" t="str">
        <f>VLOOKUP(A14,RecNamesAll!A:C,3,FALSE)</f>
        <v>CCRL2</v>
      </c>
      <c r="D14" s="63">
        <v>78</v>
      </c>
      <c r="E14" s="57" t="s">
        <v>72</v>
      </c>
      <c r="F14" s="57" t="s">
        <v>4458</v>
      </c>
      <c r="G14" s="57" t="s">
        <v>3501</v>
      </c>
      <c r="H14" s="57" t="s">
        <v>3361</v>
      </c>
      <c r="I14" s="57" t="s">
        <v>3742</v>
      </c>
      <c r="Q14" s="60" t="str">
        <f t="shared" si="0"/>
        <v/>
      </c>
      <c r="R14" s="59" t="str">
        <f t="shared" si="1"/>
        <v/>
      </c>
      <c r="S14" s="59" t="str">
        <f t="shared" si="2"/>
        <v/>
      </c>
      <c r="T14" s="59" t="str">
        <f t="shared" si="3"/>
        <v/>
      </c>
      <c r="U14" s="60">
        <f t="shared" si="4"/>
        <v>0</v>
      </c>
      <c r="V14" s="60">
        <f t="shared" si="5"/>
        <v>0</v>
      </c>
      <c r="W14" s="60">
        <f t="shared" si="6"/>
        <v>0</v>
      </c>
      <c r="X14" s="60">
        <f t="shared" si="7"/>
        <v>0</v>
      </c>
      <c r="Y14" s="60" t="str">
        <f t="shared" si="11"/>
        <v>nc</v>
      </c>
      <c r="Z14" s="59" t="str">
        <f t="shared" si="12"/>
        <v>nc</v>
      </c>
      <c r="AA14" s="59" t="str">
        <f t="shared" si="13"/>
        <v>nc</v>
      </c>
      <c r="AB14" s="59" t="str">
        <f t="shared" si="14"/>
        <v>nc</v>
      </c>
      <c r="AC14" s="59" t="str">
        <f t="shared" si="9"/>
        <v/>
      </c>
      <c r="AD14" s="57">
        <f t="shared" si="10"/>
        <v>0</v>
      </c>
    </row>
    <row r="15" spans="1:30" x14ac:dyDescent="0.2">
      <c r="A15" s="57" t="s">
        <v>4456</v>
      </c>
      <c r="B15" s="57" t="s">
        <v>4457</v>
      </c>
      <c r="C15" s="57" t="str">
        <f>VLOOKUP(A15,RecNamesAll!A:C,3,FALSE)</f>
        <v>GPR42</v>
      </c>
      <c r="D15" s="63">
        <v>228</v>
      </c>
      <c r="E15" s="57" t="s">
        <v>4456</v>
      </c>
      <c r="F15" s="57" t="s">
        <v>4455</v>
      </c>
      <c r="G15" s="57" t="s">
        <v>3501</v>
      </c>
      <c r="H15" s="57" t="s">
        <v>3630</v>
      </c>
      <c r="I15" s="57" t="s">
        <v>3711</v>
      </c>
      <c r="Q15" s="60" t="str">
        <f t="shared" si="0"/>
        <v/>
      </c>
      <c r="R15" s="59" t="str">
        <f t="shared" si="1"/>
        <v/>
      </c>
      <c r="S15" s="59" t="str">
        <f t="shared" si="2"/>
        <v/>
      </c>
      <c r="T15" s="59" t="str">
        <f t="shared" si="3"/>
        <v/>
      </c>
      <c r="U15" s="60">
        <f t="shared" si="4"/>
        <v>0</v>
      </c>
      <c r="V15" s="60">
        <f t="shared" si="5"/>
        <v>0</v>
      </c>
      <c r="W15" s="60">
        <f t="shared" si="6"/>
        <v>0</v>
      </c>
      <c r="X15" s="60">
        <f t="shared" si="7"/>
        <v>0</v>
      </c>
      <c r="Y15" s="60" t="str">
        <f t="shared" si="11"/>
        <v>nc</v>
      </c>
      <c r="Z15" s="59" t="str">
        <f t="shared" si="12"/>
        <v>nc</v>
      </c>
      <c r="AA15" s="59" t="str">
        <f t="shared" si="13"/>
        <v>nc</v>
      </c>
      <c r="AB15" s="59" t="str">
        <f t="shared" si="14"/>
        <v>nc</v>
      </c>
      <c r="AC15" s="59" t="str">
        <f t="shared" si="9"/>
        <v/>
      </c>
      <c r="AD15" s="57">
        <f t="shared" si="10"/>
        <v>0</v>
      </c>
    </row>
    <row r="16" spans="1:30" x14ac:dyDescent="0.2">
      <c r="A16" s="57" t="s">
        <v>195</v>
      </c>
      <c r="B16" s="57" t="s">
        <v>2005</v>
      </c>
      <c r="C16" s="57" t="str">
        <f>VLOOKUP(A16,RecNamesAll!A:C,3,FALSE)</f>
        <v>P2Y12</v>
      </c>
      <c r="D16" s="63">
        <v>328</v>
      </c>
      <c r="E16" s="57" t="s">
        <v>4454</v>
      </c>
      <c r="F16" s="57" t="s">
        <v>4453</v>
      </c>
      <c r="G16" s="57" t="s">
        <v>3501</v>
      </c>
      <c r="H16" s="57" t="s">
        <v>3605</v>
      </c>
      <c r="I16" s="57" t="s">
        <v>3604</v>
      </c>
      <c r="L16" s="57" t="s">
        <v>3400</v>
      </c>
      <c r="M16" s="57" t="s">
        <v>3588</v>
      </c>
      <c r="N16" s="57">
        <v>14573771</v>
      </c>
      <c r="P16" s="62">
        <v>4.1666666666666664E-2</v>
      </c>
      <c r="Q16" s="60" t="str">
        <f t="shared" si="0"/>
        <v/>
      </c>
      <c r="R16" s="59" t="str">
        <f t="shared" si="1"/>
        <v/>
      </c>
      <c r="S16" s="59" t="str">
        <f t="shared" si="2"/>
        <v/>
      </c>
      <c r="T16" s="59" t="str">
        <f t="shared" si="3"/>
        <v/>
      </c>
      <c r="U16" s="60">
        <f t="shared" si="4"/>
        <v>0</v>
      </c>
      <c r="V16" s="60">
        <f t="shared" si="5"/>
        <v>0</v>
      </c>
      <c r="W16" s="60">
        <f t="shared" si="6"/>
        <v>0</v>
      </c>
      <c r="X16" s="60">
        <f t="shared" si="7"/>
        <v>0</v>
      </c>
      <c r="Y16" s="60" t="str">
        <f t="shared" si="11"/>
        <v>nc</v>
      </c>
      <c r="Z16" s="59" t="str">
        <f t="shared" si="12"/>
        <v>nc</v>
      </c>
      <c r="AA16" s="59" t="str">
        <f t="shared" si="13"/>
        <v>nc</v>
      </c>
      <c r="AB16" s="59" t="str">
        <f t="shared" si="14"/>
        <v>nc</v>
      </c>
      <c r="AC16" s="59" t="str">
        <f t="shared" si="9"/>
        <v/>
      </c>
      <c r="AD16" s="57">
        <f t="shared" si="10"/>
        <v>0</v>
      </c>
    </row>
    <row r="17" spans="1:30" x14ac:dyDescent="0.2">
      <c r="A17" s="57" t="s">
        <v>2754</v>
      </c>
      <c r="B17" s="57" t="s">
        <v>4452</v>
      </c>
      <c r="C17" s="57" t="str">
        <f>VLOOKUP(A17,RecNamesAll!A:C,3,FALSE)</f>
        <v>Rhodopsin</v>
      </c>
      <c r="D17" s="63">
        <v>2963</v>
      </c>
      <c r="E17" s="57" t="s">
        <v>4451</v>
      </c>
      <c r="F17" s="57" t="s">
        <v>4450</v>
      </c>
      <c r="G17" s="57" t="s">
        <v>3501</v>
      </c>
      <c r="H17" s="57" t="s">
        <v>3572</v>
      </c>
      <c r="I17" s="57" t="s">
        <v>3571</v>
      </c>
      <c r="Q17" s="60" t="str">
        <f t="shared" si="0"/>
        <v/>
      </c>
      <c r="R17" s="59" t="str">
        <f t="shared" si="1"/>
        <v/>
      </c>
      <c r="S17" s="59" t="str">
        <f t="shared" si="2"/>
        <v/>
      </c>
      <c r="T17" s="59" t="str">
        <f t="shared" si="3"/>
        <v/>
      </c>
      <c r="U17" s="60">
        <f t="shared" si="4"/>
        <v>0</v>
      </c>
      <c r="V17" s="60">
        <f t="shared" si="5"/>
        <v>0</v>
      </c>
      <c r="W17" s="60">
        <f t="shared" si="6"/>
        <v>0</v>
      </c>
      <c r="X17" s="60">
        <f t="shared" si="7"/>
        <v>0</v>
      </c>
      <c r="Y17" s="60" t="str">
        <f t="shared" si="11"/>
        <v>nc</v>
      </c>
      <c r="Z17" s="59" t="str">
        <f t="shared" si="12"/>
        <v>nc</v>
      </c>
      <c r="AA17" s="59" t="str">
        <f t="shared" si="13"/>
        <v>nc</v>
      </c>
      <c r="AB17" s="59" t="str">
        <f t="shared" si="14"/>
        <v>nc</v>
      </c>
      <c r="AC17" s="59" t="str">
        <f t="shared" si="9"/>
        <v/>
      </c>
      <c r="AD17" s="57">
        <f t="shared" si="10"/>
        <v>0</v>
      </c>
    </row>
    <row r="18" spans="1:30" x14ac:dyDescent="0.2">
      <c r="A18" s="57" t="s">
        <v>4448</v>
      </c>
      <c r="B18" s="57" t="s">
        <v>4449</v>
      </c>
      <c r="C18" s="57" t="str">
        <f>VLOOKUP(A18,RecNamesAll!A:C,3,FALSE)</f>
        <v>OPN3</v>
      </c>
      <c r="D18" s="63">
        <v>160</v>
      </c>
      <c r="E18" s="57" t="s">
        <v>4448</v>
      </c>
      <c r="F18" s="57" t="s">
        <v>4447</v>
      </c>
      <c r="G18" s="57" t="s">
        <v>3501</v>
      </c>
      <c r="H18" s="57" t="s">
        <v>3572</v>
      </c>
      <c r="I18" s="57" t="s">
        <v>3571</v>
      </c>
      <c r="Q18" s="60" t="str">
        <f t="shared" si="0"/>
        <v/>
      </c>
      <c r="R18" s="59" t="str">
        <f t="shared" si="1"/>
        <v/>
      </c>
      <c r="S18" s="59" t="str">
        <f t="shared" si="2"/>
        <v/>
      </c>
      <c r="T18" s="59" t="str">
        <f t="shared" si="3"/>
        <v/>
      </c>
      <c r="U18" s="60">
        <f t="shared" si="4"/>
        <v>0</v>
      </c>
      <c r="V18" s="60">
        <f t="shared" si="5"/>
        <v>0</v>
      </c>
      <c r="W18" s="60">
        <f t="shared" si="6"/>
        <v>0</v>
      </c>
      <c r="X18" s="60">
        <f t="shared" si="7"/>
        <v>0</v>
      </c>
      <c r="Y18" s="60" t="str">
        <f t="shared" si="11"/>
        <v>nc</v>
      </c>
      <c r="Z18" s="59" t="str">
        <f t="shared" si="12"/>
        <v>nc</v>
      </c>
      <c r="AA18" s="59" t="str">
        <f t="shared" si="13"/>
        <v>nc</v>
      </c>
      <c r="AB18" s="59" t="str">
        <f t="shared" si="14"/>
        <v>nc</v>
      </c>
      <c r="AC18" s="59" t="str">
        <f t="shared" si="9"/>
        <v/>
      </c>
      <c r="AD18" s="57">
        <f t="shared" si="10"/>
        <v>0</v>
      </c>
    </row>
    <row r="19" spans="1:30" x14ac:dyDescent="0.2">
      <c r="A19" s="57" t="s">
        <v>4446</v>
      </c>
      <c r="B19" s="57" t="s">
        <v>4445</v>
      </c>
      <c r="C19" s="57" t="str">
        <f>VLOOKUP(A19,RecNamesAll!A:C,3,FALSE)</f>
        <v>OPN1SW</v>
      </c>
      <c r="D19" s="63">
        <v>2960</v>
      </c>
      <c r="E19" s="57" t="s">
        <v>4444</v>
      </c>
      <c r="F19" s="57" t="s">
        <v>4443</v>
      </c>
      <c r="G19" s="57" t="s">
        <v>3501</v>
      </c>
      <c r="H19" s="57" t="s">
        <v>3572</v>
      </c>
      <c r="I19" s="57" t="s">
        <v>3571</v>
      </c>
      <c r="Q19" s="60" t="str">
        <f t="shared" si="0"/>
        <v/>
      </c>
      <c r="R19" s="59" t="str">
        <f t="shared" si="1"/>
        <v/>
      </c>
      <c r="S19" s="59" t="str">
        <f t="shared" si="2"/>
        <v/>
      </c>
      <c r="T19" s="59" t="str">
        <f t="shared" si="3"/>
        <v/>
      </c>
      <c r="U19" s="60">
        <f t="shared" si="4"/>
        <v>0</v>
      </c>
      <c r="V19" s="60">
        <f t="shared" si="5"/>
        <v>0</v>
      </c>
      <c r="W19" s="60">
        <f t="shared" si="6"/>
        <v>0</v>
      </c>
      <c r="X19" s="60">
        <f t="shared" si="7"/>
        <v>0</v>
      </c>
      <c r="Y19" s="60" t="str">
        <f t="shared" si="11"/>
        <v>nc</v>
      </c>
      <c r="Z19" s="59" t="str">
        <f t="shared" si="12"/>
        <v>nc</v>
      </c>
      <c r="AA19" s="59" t="str">
        <f t="shared" si="13"/>
        <v>nc</v>
      </c>
      <c r="AB19" s="59" t="str">
        <f t="shared" si="14"/>
        <v>nc</v>
      </c>
      <c r="AC19" s="59" t="str">
        <f t="shared" si="9"/>
        <v/>
      </c>
      <c r="AD19" s="57">
        <f t="shared" si="10"/>
        <v>0</v>
      </c>
    </row>
    <row r="20" spans="1:30" x14ac:dyDescent="0.2">
      <c r="A20" s="57" t="s">
        <v>4442</v>
      </c>
      <c r="B20" s="57" t="s">
        <v>4441</v>
      </c>
      <c r="C20" s="57" t="str">
        <f>VLOOKUP(A20,RecNamesAll!A:C,3,FALSE)</f>
        <v>OPN1MW</v>
      </c>
      <c r="D20" s="63">
        <v>2962</v>
      </c>
      <c r="E20" s="57" t="s">
        <v>4440</v>
      </c>
      <c r="F20" s="57" t="s">
        <v>4439</v>
      </c>
      <c r="G20" s="57" t="s">
        <v>3501</v>
      </c>
      <c r="H20" s="57" t="s">
        <v>3572</v>
      </c>
      <c r="I20" s="57" t="s">
        <v>3571</v>
      </c>
      <c r="Q20" s="60" t="str">
        <f t="shared" si="0"/>
        <v/>
      </c>
      <c r="R20" s="59" t="str">
        <f t="shared" si="1"/>
        <v/>
      </c>
      <c r="S20" s="59" t="str">
        <f t="shared" si="2"/>
        <v/>
      </c>
      <c r="T20" s="59" t="str">
        <f t="shared" si="3"/>
        <v/>
      </c>
      <c r="U20" s="60">
        <f t="shared" si="4"/>
        <v>0</v>
      </c>
      <c r="V20" s="60">
        <f t="shared" si="5"/>
        <v>0</v>
      </c>
      <c r="W20" s="60">
        <f t="shared" si="6"/>
        <v>0</v>
      </c>
      <c r="X20" s="60">
        <f t="shared" si="7"/>
        <v>0</v>
      </c>
      <c r="Y20" s="60" t="str">
        <f t="shared" si="11"/>
        <v>nc</v>
      </c>
      <c r="Z20" s="59" t="str">
        <f t="shared" si="12"/>
        <v>nc</v>
      </c>
      <c r="AA20" s="59" t="str">
        <f t="shared" si="13"/>
        <v>nc</v>
      </c>
      <c r="AB20" s="59" t="str">
        <f t="shared" si="14"/>
        <v>nc</v>
      </c>
      <c r="AC20" s="59" t="str">
        <f t="shared" si="9"/>
        <v/>
      </c>
      <c r="AD20" s="57">
        <f t="shared" si="10"/>
        <v>0</v>
      </c>
    </row>
    <row r="21" spans="1:30" x14ac:dyDescent="0.2">
      <c r="A21" s="57" t="s">
        <v>4438</v>
      </c>
      <c r="B21" s="57" t="s">
        <v>4437</v>
      </c>
      <c r="C21" s="57" t="str">
        <f>VLOOKUP(A21,RecNamesAll!A:C,3,FALSE)</f>
        <v>OPN1LW</v>
      </c>
      <c r="D21" s="63">
        <v>2961</v>
      </c>
      <c r="E21" s="57" t="s">
        <v>4436</v>
      </c>
      <c r="F21" s="57" t="s">
        <v>4435</v>
      </c>
      <c r="G21" s="57" t="s">
        <v>3501</v>
      </c>
      <c r="H21" s="57" t="s">
        <v>3572</v>
      </c>
      <c r="I21" s="57" t="s">
        <v>3571</v>
      </c>
      <c r="Q21" s="60" t="str">
        <f t="shared" si="0"/>
        <v/>
      </c>
      <c r="R21" s="59" t="str">
        <f t="shared" si="1"/>
        <v/>
      </c>
      <c r="S21" s="59" t="str">
        <f t="shared" si="2"/>
        <v/>
      </c>
      <c r="T21" s="59" t="str">
        <f t="shared" si="3"/>
        <v/>
      </c>
      <c r="U21" s="60">
        <f t="shared" si="4"/>
        <v>0</v>
      </c>
      <c r="V21" s="60">
        <f t="shared" si="5"/>
        <v>0</v>
      </c>
      <c r="W21" s="60">
        <f t="shared" si="6"/>
        <v>0</v>
      </c>
      <c r="X21" s="60">
        <f t="shared" si="7"/>
        <v>0</v>
      </c>
      <c r="Y21" s="60" t="str">
        <f t="shared" si="11"/>
        <v>nc</v>
      </c>
      <c r="Z21" s="59" t="str">
        <f t="shared" si="12"/>
        <v>nc</v>
      </c>
      <c r="AA21" s="59" t="str">
        <f t="shared" si="13"/>
        <v>nc</v>
      </c>
      <c r="AB21" s="59" t="str">
        <f t="shared" si="14"/>
        <v>nc</v>
      </c>
      <c r="AC21" s="59" t="str">
        <f t="shared" si="9"/>
        <v/>
      </c>
      <c r="AD21" s="57">
        <f t="shared" si="10"/>
        <v>0</v>
      </c>
    </row>
    <row r="22" spans="1:30" x14ac:dyDescent="0.2">
      <c r="A22" s="57" t="s">
        <v>4434</v>
      </c>
      <c r="B22" s="57" t="s">
        <v>1433</v>
      </c>
      <c r="C22" s="57" t="str">
        <f>VLOOKUP(A22,RecNamesAll!A:C,3,FALSE)</f>
        <v>GPR1</v>
      </c>
      <c r="D22" s="63">
        <v>82</v>
      </c>
      <c r="E22" s="57" t="s">
        <v>4434</v>
      </c>
      <c r="G22" s="57" t="s">
        <v>3501</v>
      </c>
      <c r="H22" s="57" t="s">
        <v>3395</v>
      </c>
      <c r="I22" s="57" t="s">
        <v>3500</v>
      </c>
      <c r="Q22" s="60" t="str">
        <f t="shared" si="0"/>
        <v/>
      </c>
      <c r="R22" s="59" t="str">
        <f t="shared" si="1"/>
        <v/>
      </c>
      <c r="S22" s="59" t="str">
        <f t="shared" si="2"/>
        <v/>
      </c>
      <c r="T22" s="59" t="str">
        <f t="shared" si="3"/>
        <v/>
      </c>
      <c r="U22" s="60">
        <f t="shared" si="4"/>
        <v>0</v>
      </c>
      <c r="V22" s="60">
        <f t="shared" si="5"/>
        <v>0</v>
      </c>
      <c r="W22" s="60">
        <f t="shared" si="6"/>
        <v>0</v>
      </c>
      <c r="X22" s="60">
        <f t="shared" si="7"/>
        <v>0</v>
      </c>
      <c r="Y22" s="60" t="str">
        <f t="shared" si="11"/>
        <v>nc</v>
      </c>
      <c r="Z22" s="59" t="str">
        <f t="shared" si="12"/>
        <v>nc</v>
      </c>
      <c r="AA22" s="59" t="str">
        <f t="shared" si="13"/>
        <v>nc</v>
      </c>
      <c r="AB22" s="59" t="str">
        <f t="shared" si="14"/>
        <v>nc</v>
      </c>
      <c r="AC22" s="59" t="str">
        <f t="shared" si="9"/>
        <v/>
      </c>
      <c r="AD22" s="57">
        <f t="shared" si="10"/>
        <v>0</v>
      </c>
    </row>
    <row r="23" spans="1:30" x14ac:dyDescent="0.2">
      <c r="A23" s="57" t="s">
        <v>4432</v>
      </c>
      <c r="B23" s="57" t="s">
        <v>4433</v>
      </c>
      <c r="C23" s="57" t="str">
        <f>VLOOKUP(A23,RecNamesAll!A:C,3,FALSE)</f>
        <v>GPR15</v>
      </c>
      <c r="D23" s="63">
        <v>87</v>
      </c>
      <c r="E23" s="57" t="s">
        <v>4432</v>
      </c>
      <c r="G23" s="57" t="s">
        <v>3501</v>
      </c>
      <c r="H23" s="57" t="s">
        <v>3395</v>
      </c>
      <c r="I23" s="57" t="s">
        <v>3500</v>
      </c>
      <c r="Q23" s="60" t="str">
        <f t="shared" si="0"/>
        <v/>
      </c>
      <c r="R23" s="59" t="str">
        <f t="shared" si="1"/>
        <v/>
      </c>
      <c r="S23" s="59" t="str">
        <f t="shared" si="2"/>
        <v/>
      </c>
      <c r="T23" s="59" t="str">
        <f t="shared" si="3"/>
        <v/>
      </c>
      <c r="U23" s="60">
        <f t="shared" si="4"/>
        <v>0</v>
      </c>
      <c r="V23" s="60">
        <f t="shared" si="5"/>
        <v>0</v>
      </c>
      <c r="W23" s="60">
        <f t="shared" si="6"/>
        <v>0</v>
      </c>
      <c r="X23" s="60">
        <f t="shared" si="7"/>
        <v>0</v>
      </c>
      <c r="Y23" s="60" t="str">
        <f t="shared" si="11"/>
        <v>nc</v>
      </c>
      <c r="Z23" s="59" t="str">
        <f t="shared" si="12"/>
        <v>nc</v>
      </c>
      <c r="AA23" s="59" t="str">
        <f t="shared" si="13"/>
        <v>nc</v>
      </c>
      <c r="AB23" s="59" t="str">
        <f t="shared" si="14"/>
        <v>nc</v>
      </c>
      <c r="AC23" s="59" t="str">
        <f t="shared" si="9"/>
        <v/>
      </c>
      <c r="AD23" s="57">
        <f t="shared" si="10"/>
        <v>0</v>
      </c>
    </row>
    <row r="24" spans="1:30" x14ac:dyDescent="0.2">
      <c r="A24" s="57" t="s">
        <v>3567</v>
      </c>
      <c r="B24" s="57" t="s">
        <v>4431</v>
      </c>
      <c r="C24" s="57" t="str">
        <f>VLOOKUP(A24,RecNamesAll!A:C,3,FALSE)</f>
        <v>GPR19</v>
      </c>
      <c r="D24" s="63">
        <v>90</v>
      </c>
      <c r="E24" s="57" t="s">
        <v>3567</v>
      </c>
      <c r="G24" s="57" t="s">
        <v>3501</v>
      </c>
      <c r="H24" s="57" t="s">
        <v>3395</v>
      </c>
      <c r="I24" s="57" t="s">
        <v>3500</v>
      </c>
      <c r="Q24" s="60" t="str">
        <f t="shared" si="0"/>
        <v/>
      </c>
      <c r="R24" s="59" t="str">
        <f t="shared" si="1"/>
        <v/>
      </c>
      <c r="S24" s="59" t="str">
        <f t="shared" si="2"/>
        <v/>
      </c>
      <c r="T24" s="59" t="str">
        <f t="shared" si="3"/>
        <v/>
      </c>
      <c r="U24" s="60">
        <f t="shared" si="4"/>
        <v>0</v>
      </c>
      <c r="V24" s="60">
        <f t="shared" si="5"/>
        <v>0</v>
      </c>
      <c r="W24" s="60">
        <f t="shared" si="6"/>
        <v>0</v>
      </c>
      <c r="X24" s="60">
        <f t="shared" si="7"/>
        <v>0</v>
      </c>
      <c r="Y24" s="60" t="str">
        <f t="shared" si="11"/>
        <v>nc</v>
      </c>
      <c r="Z24" s="59" t="str">
        <f t="shared" si="12"/>
        <v>nc</v>
      </c>
      <c r="AA24" s="59" t="str">
        <f t="shared" si="13"/>
        <v>nc</v>
      </c>
      <c r="AB24" s="59" t="str">
        <f t="shared" si="14"/>
        <v>nc</v>
      </c>
      <c r="AC24" s="59" t="str">
        <f t="shared" si="9"/>
        <v/>
      </c>
      <c r="AD24" s="57">
        <f t="shared" si="10"/>
        <v>0</v>
      </c>
    </row>
    <row r="25" spans="1:30" x14ac:dyDescent="0.2">
      <c r="A25" s="57" t="s">
        <v>4429</v>
      </c>
      <c r="B25" s="57" t="s">
        <v>4430</v>
      </c>
      <c r="C25" s="57" t="str">
        <f>VLOOKUP(A25,RecNamesAll!A:C,3,FALSE)</f>
        <v>GPR21</v>
      </c>
      <c r="D25" s="63">
        <v>92</v>
      </c>
      <c r="E25" s="57" t="s">
        <v>4429</v>
      </c>
      <c r="G25" s="57" t="s">
        <v>3501</v>
      </c>
      <c r="H25" s="57" t="s">
        <v>3395</v>
      </c>
      <c r="I25" s="57" t="s">
        <v>3500</v>
      </c>
      <c r="N25" s="57">
        <v>15090189</v>
      </c>
      <c r="P25" s="62">
        <v>4.1666666666666664E-2</v>
      </c>
      <c r="Q25" s="60" t="str">
        <f t="shared" si="0"/>
        <v/>
      </c>
      <c r="R25" s="59" t="str">
        <f t="shared" si="1"/>
        <v/>
      </c>
      <c r="S25" s="59" t="str">
        <f t="shared" si="2"/>
        <v/>
      </c>
      <c r="T25" s="59" t="str">
        <f t="shared" si="3"/>
        <v/>
      </c>
      <c r="U25" s="60">
        <f t="shared" si="4"/>
        <v>0</v>
      </c>
      <c r="V25" s="60">
        <f t="shared" si="5"/>
        <v>0</v>
      </c>
      <c r="W25" s="60">
        <f t="shared" si="6"/>
        <v>0</v>
      </c>
      <c r="X25" s="60">
        <f t="shared" si="7"/>
        <v>0</v>
      </c>
      <c r="Y25" s="60" t="str">
        <f t="shared" si="11"/>
        <v>nc</v>
      </c>
      <c r="Z25" s="59" t="str">
        <f t="shared" si="12"/>
        <v>nc</v>
      </c>
      <c r="AA25" s="59" t="str">
        <f t="shared" si="13"/>
        <v>nc</v>
      </c>
      <c r="AB25" s="59" t="str">
        <f t="shared" si="14"/>
        <v>nc</v>
      </c>
      <c r="AC25" s="59" t="str">
        <f t="shared" si="9"/>
        <v/>
      </c>
      <c r="AD25" s="57">
        <f t="shared" si="10"/>
        <v>0</v>
      </c>
    </row>
    <row r="26" spans="1:30" x14ac:dyDescent="0.2">
      <c r="A26" s="57" t="s">
        <v>4427</v>
      </c>
      <c r="B26" s="57" t="s">
        <v>4428</v>
      </c>
      <c r="C26" s="57" t="str">
        <f>VLOOKUP(A26,RecNamesAll!A:C,3,FALSE)</f>
        <v>GPR25</v>
      </c>
      <c r="D26" s="63">
        <v>95</v>
      </c>
      <c r="E26" s="57" t="s">
        <v>4427</v>
      </c>
      <c r="G26" s="57" t="s">
        <v>3501</v>
      </c>
      <c r="H26" s="57" t="s">
        <v>3395</v>
      </c>
      <c r="I26" s="57" t="s">
        <v>3500</v>
      </c>
      <c r="Q26" s="60" t="str">
        <f t="shared" si="0"/>
        <v/>
      </c>
      <c r="R26" s="59" t="str">
        <f t="shared" si="1"/>
        <v/>
      </c>
      <c r="S26" s="59" t="str">
        <f t="shared" si="2"/>
        <v/>
      </c>
      <c r="T26" s="59" t="str">
        <f t="shared" si="3"/>
        <v/>
      </c>
      <c r="U26" s="60">
        <f t="shared" si="4"/>
        <v>0</v>
      </c>
      <c r="V26" s="60">
        <f t="shared" si="5"/>
        <v>0</v>
      </c>
      <c r="W26" s="60">
        <f t="shared" si="6"/>
        <v>0</v>
      </c>
      <c r="X26" s="60">
        <f t="shared" si="7"/>
        <v>0</v>
      </c>
      <c r="Y26" s="60" t="str">
        <f t="shared" si="11"/>
        <v>nc</v>
      </c>
      <c r="Z26" s="59" t="str">
        <f t="shared" si="12"/>
        <v>nc</v>
      </c>
      <c r="AA26" s="59" t="str">
        <f t="shared" si="13"/>
        <v>nc</v>
      </c>
      <c r="AB26" s="59" t="str">
        <f t="shared" si="14"/>
        <v>nc</v>
      </c>
      <c r="AC26" s="59" t="str">
        <f t="shared" si="9"/>
        <v/>
      </c>
      <c r="AD26" s="57">
        <f t="shared" si="10"/>
        <v>0</v>
      </c>
    </row>
    <row r="27" spans="1:30" x14ac:dyDescent="0.2">
      <c r="A27" s="57" t="s">
        <v>4426</v>
      </c>
      <c r="B27" s="57" t="s">
        <v>1479</v>
      </c>
      <c r="C27" s="57" t="str">
        <f>VLOOKUP(A27,RecNamesAll!A:C,3,FALSE)</f>
        <v>GPR32</v>
      </c>
      <c r="D27" s="63">
        <v>99</v>
      </c>
      <c r="E27" s="57" t="s">
        <v>4426</v>
      </c>
      <c r="G27" s="57" t="s">
        <v>3501</v>
      </c>
      <c r="H27" s="57" t="s">
        <v>3395</v>
      </c>
      <c r="I27" s="57" t="s">
        <v>3500</v>
      </c>
      <c r="Q27" s="60" t="str">
        <f t="shared" si="0"/>
        <v/>
      </c>
      <c r="R27" s="59" t="str">
        <f t="shared" si="1"/>
        <v/>
      </c>
      <c r="S27" s="59" t="str">
        <f t="shared" si="2"/>
        <v/>
      </c>
      <c r="T27" s="59" t="str">
        <f t="shared" si="3"/>
        <v/>
      </c>
      <c r="U27" s="60">
        <f t="shared" si="4"/>
        <v>0</v>
      </c>
      <c r="V27" s="60">
        <f t="shared" si="5"/>
        <v>0</v>
      </c>
      <c r="W27" s="60">
        <f t="shared" si="6"/>
        <v>0</v>
      </c>
      <c r="X27" s="60">
        <f t="shared" si="7"/>
        <v>0</v>
      </c>
      <c r="Y27" s="60" t="str">
        <f t="shared" si="11"/>
        <v>nc</v>
      </c>
      <c r="Z27" s="59" t="str">
        <f t="shared" si="12"/>
        <v>nc</v>
      </c>
      <c r="AA27" s="59" t="str">
        <f t="shared" si="13"/>
        <v>nc</v>
      </c>
      <c r="AB27" s="59" t="str">
        <f t="shared" si="14"/>
        <v>nc</v>
      </c>
      <c r="AC27" s="59" t="str">
        <f t="shared" si="9"/>
        <v/>
      </c>
      <c r="AD27" s="57">
        <f t="shared" si="10"/>
        <v>0</v>
      </c>
    </row>
    <row r="28" spans="1:30" x14ac:dyDescent="0.2">
      <c r="A28" s="57" t="s">
        <v>90</v>
      </c>
      <c r="B28" s="57" t="s">
        <v>1483</v>
      </c>
      <c r="C28" s="57" t="str">
        <f>VLOOKUP(A28,RecNamesAll!A:C,3,FALSE)</f>
        <v>GPR35</v>
      </c>
      <c r="D28" s="63">
        <v>102</v>
      </c>
      <c r="E28" s="57" t="s">
        <v>90</v>
      </c>
      <c r="G28" s="57" t="s">
        <v>3501</v>
      </c>
      <c r="H28" s="57" t="s">
        <v>3395</v>
      </c>
      <c r="I28" s="57" t="s">
        <v>3500</v>
      </c>
      <c r="Q28" s="60" t="str">
        <f t="shared" si="0"/>
        <v/>
      </c>
      <c r="R28" s="59" t="str">
        <f t="shared" si="1"/>
        <v/>
      </c>
      <c r="S28" s="59" t="str">
        <f t="shared" si="2"/>
        <v/>
      </c>
      <c r="T28" s="59" t="str">
        <f t="shared" si="3"/>
        <v/>
      </c>
      <c r="U28" s="60">
        <f t="shared" si="4"/>
        <v>0</v>
      </c>
      <c r="V28" s="60">
        <f t="shared" si="5"/>
        <v>0</v>
      </c>
      <c r="W28" s="60">
        <f t="shared" si="6"/>
        <v>0</v>
      </c>
      <c r="X28" s="60">
        <f t="shared" si="7"/>
        <v>0</v>
      </c>
      <c r="Y28" s="60" t="str">
        <f t="shared" si="11"/>
        <v>nc</v>
      </c>
      <c r="Z28" s="59" t="str">
        <f t="shared" si="12"/>
        <v>nc</v>
      </c>
      <c r="AA28" s="59" t="str">
        <f t="shared" si="13"/>
        <v>nc</v>
      </c>
      <c r="AB28" s="59" t="str">
        <f t="shared" si="14"/>
        <v>nc</v>
      </c>
      <c r="AC28" s="59" t="str">
        <f t="shared" si="9"/>
        <v/>
      </c>
      <c r="AD28" s="57">
        <f t="shared" si="10"/>
        <v>0</v>
      </c>
    </row>
    <row r="29" spans="1:30" x14ac:dyDescent="0.2">
      <c r="A29" s="57" t="s">
        <v>4424</v>
      </c>
      <c r="B29" s="57" t="s">
        <v>4425</v>
      </c>
      <c r="C29" s="57" t="str">
        <f>VLOOKUP(A29,RecNamesAll!A:C,3,FALSE)</f>
        <v>GPR45</v>
      </c>
      <c r="D29" s="63">
        <v>106</v>
      </c>
      <c r="E29" s="57" t="s">
        <v>4424</v>
      </c>
      <c r="G29" s="57" t="s">
        <v>3501</v>
      </c>
      <c r="H29" s="57" t="s">
        <v>3395</v>
      </c>
      <c r="I29" s="57" t="s">
        <v>3500</v>
      </c>
      <c r="Q29" s="60" t="str">
        <f t="shared" si="0"/>
        <v/>
      </c>
      <c r="R29" s="59" t="str">
        <f t="shared" si="1"/>
        <v/>
      </c>
      <c r="S29" s="59" t="str">
        <f t="shared" si="2"/>
        <v/>
      </c>
      <c r="T29" s="59" t="str">
        <f t="shared" si="3"/>
        <v/>
      </c>
      <c r="U29" s="60">
        <f t="shared" si="4"/>
        <v>0</v>
      </c>
      <c r="V29" s="60">
        <f t="shared" si="5"/>
        <v>0</v>
      </c>
      <c r="W29" s="60">
        <f t="shared" si="6"/>
        <v>0</v>
      </c>
      <c r="X29" s="60">
        <f t="shared" si="7"/>
        <v>0</v>
      </c>
      <c r="Y29" s="60" t="str">
        <f t="shared" si="11"/>
        <v>nc</v>
      </c>
      <c r="Z29" s="59" t="str">
        <f t="shared" si="12"/>
        <v>nc</v>
      </c>
      <c r="AA29" s="59" t="str">
        <f t="shared" si="13"/>
        <v>nc</v>
      </c>
      <c r="AB29" s="59" t="str">
        <f t="shared" si="14"/>
        <v>nc</v>
      </c>
      <c r="AC29" s="59" t="str">
        <f t="shared" si="9"/>
        <v/>
      </c>
      <c r="AD29" s="57">
        <f t="shared" si="10"/>
        <v>0</v>
      </c>
    </row>
    <row r="30" spans="1:30" x14ac:dyDescent="0.2">
      <c r="A30" s="57" t="s">
        <v>4423</v>
      </c>
      <c r="B30" s="57" t="s">
        <v>4422</v>
      </c>
      <c r="C30" s="57" t="str">
        <f>VLOOKUP(A30,RecNamesAll!A:C,3,FALSE)</f>
        <v>GPR50</v>
      </c>
      <c r="D30" s="63">
        <v>107</v>
      </c>
      <c r="E30" s="57" t="s">
        <v>4421</v>
      </c>
      <c r="G30" s="57" t="s">
        <v>3501</v>
      </c>
      <c r="H30" s="57" t="s">
        <v>3395</v>
      </c>
      <c r="I30" s="57" t="s">
        <v>3500</v>
      </c>
      <c r="Q30" s="60" t="str">
        <f t="shared" si="0"/>
        <v/>
      </c>
      <c r="R30" s="59" t="str">
        <f t="shared" si="1"/>
        <v/>
      </c>
      <c r="S30" s="59" t="str">
        <f t="shared" si="2"/>
        <v/>
      </c>
      <c r="T30" s="59" t="str">
        <f t="shared" si="3"/>
        <v/>
      </c>
      <c r="U30" s="60">
        <f t="shared" si="4"/>
        <v>0</v>
      </c>
      <c r="V30" s="60">
        <f t="shared" si="5"/>
        <v>0</v>
      </c>
      <c r="W30" s="60">
        <f t="shared" si="6"/>
        <v>0</v>
      </c>
      <c r="X30" s="60">
        <f t="shared" si="7"/>
        <v>0</v>
      </c>
      <c r="Y30" s="60" t="str">
        <f t="shared" si="11"/>
        <v>nc</v>
      </c>
      <c r="Z30" s="59" t="str">
        <f t="shared" si="12"/>
        <v>nc</v>
      </c>
      <c r="AA30" s="59" t="str">
        <f t="shared" si="13"/>
        <v>nc</v>
      </c>
      <c r="AB30" s="59" t="str">
        <f t="shared" si="14"/>
        <v>nc</v>
      </c>
      <c r="AC30" s="59" t="str">
        <f t="shared" si="9"/>
        <v/>
      </c>
      <c r="AD30" s="57">
        <f t="shared" si="10"/>
        <v>0</v>
      </c>
    </row>
    <row r="31" spans="1:30" x14ac:dyDescent="0.2">
      <c r="A31" s="57" t="s">
        <v>3276</v>
      </c>
      <c r="B31" s="57" t="s">
        <v>4420</v>
      </c>
      <c r="C31" s="57" t="str">
        <f>VLOOKUP(A31,RecNamesAll!A:C,3,FALSE)</f>
        <v>GPR52</v>
      </c>
      <c r="D31" s="63">
        <v>108</v>
      </c>
      <c r="E31" s="57" t="s">
        <v>3276</v>
      </c>
      <c r="G31" s="57" t="s">
        <v>3501</v>
      </c>
      <c r="H31" s="57" t="s">
        <v>3395</v>
      </c>
      <c r="I31" s="57" t="s">
        <v>3500</v>
      </c>
      <c r="Q31" s="60" t="str">
        <f t="shared" si="0"/>
        <v/>
      </c>
      <c r="R31" s="59" t="str">
        <f t="shared" si="1"/>
        <v/>
      </c>
      <c r="S31" s="59" t="str">
        <f t="shared" si="2"/>
        <v/>
      </c>
      <c r="T31" s="59" t="str">
        <f t="shared" si="3"/>
        <v/>
      </c>
      <c r="U31" s="60">
        <f t="shared" si="4"/>
        <v>0</v>
      </c>
      <c r="V31" s="60">
        <f t="shared" si="5"/>
        <v>0</v>
      </c>
      <c r="W31" s="60">
        <f t="shared" si="6"/>
        <v>0</v>
      </c>
      <c r="X31" s="60">
        <f t="shared" si="7"/>
        <v>0</v>
      </c>
      <c r="Y31" s="60" t="str">
        <f t="shared" si="11"/>
        <v>nc</v>
      </c>
      <c r="Z31" s="59" t="str">
        <f t="shared" si="12"/>
        <v>nc</v>
      </c>
      <c r="AA31" s="59" t="str">
        <f t="shared" si="13"/>
        <v>nc</v>
      </c>
      <c r="AB31" s="59" t="str">
        <f t="shared" si="14"/>
        <v>nc</v>
      </c>
      <c r="AC31" s="59" t="str">
        <f t="shared" si="9"/>
        <v/>
      </c>
      <c r="AD31" s="57">
        <f t="shared" si="10"/>
        <v>0</v>
      </c>
    </row>
    <row r="32" spans="1:30" x14ac:dyDescent="0.2">
      <c r="A32" s="57" t="s">
        <v>4418</v>
      </c>
      <c r="B32" s="57" t="s">
        <v>4419</v>
      </c>
      <c r="C32" s="57" t="str">
        <f>VLOOKUP(A32,RecNamesAll!A:C,3,FALSE)</f>
        <v>GPR61</v>
      </c>
      <c r="D32" s="63">
        <v>110</v>
      </c>
      <c r="E32" s="57" t="s">
        <v>4418</v>
      </c>
      <c r="F32" s="57" t="s">
        <v>4417</v>
      </c>
      <c r="G32" s="57" t="s">
        <v>3501</v>
      </c>
      <c r="H32" s="57" t="s">
        <v>3395</v>
      </c>
      <c r="I32" s="57" t="s">
        <v>3500</v>
      </c>
      <c r="N32" s="57">
        <v>19025769</v>
      </c>
      <c r="P32" s="62">
        <v>4.1666666666666664E-2</v>
      </c>
      <c r="Q32" s="60" t="str">
        <f t="shared" si="0"/>
        <v/>
      </c>
      <c r="R32" s="59" t="str">
        <f t="shared" si="1"/>
        <v/>
      </c>
      <c r="S32" s="59" t="str">
        <f t="shared" si="2"/>
        <v/>
      </c>
      <c r="T32" s="59" t="str">
        <f t="shared" si="3"/>
        <v/>
      </c>
      <c r="U32" s="60">
        <f t="shared" si="4"/>
        <v>0</v>
      </c>
      <c r="V32" s="60">
        <f t="shared" si="5"/>
        <v>0</v>
      </c>
      <c r="W32" s="60">
        <f t="shared" si="6"/>
        <v>0</v>
      </c>
      <c r="X32" s="60">
        <f t="shared" si="7"/>
        <v>0</v>
      </c>
      <c r="Y32" s="60" t="str">
        <f t="shared" si="11"/>
        <v>nc</v>
      </c>
      <c r="Z32" s="59" t="str">
        <f t="shared" si="12"/>
        <v>nc</v>
      </c>
      <c r="AA32" s="59" t="str">
        <f t="shared" si="13"/>
        <v>nc</v>
      </c>
      <c r="AB32" s="59" t="str">
        <f t="shared" si="14"/>
        <v>nc</v>
      </c>
      <c r="AC32" s="59" t="str">
        <f t="shared" si="9"/>
        <v/>
      </c>
      <c r="AD32" s="57">
        <f t="shared" si="10"/>
        <v>0</v>
      </c>
    </row>
    <row r="33" spans="1:30" x14ac:dyDescent="0.2">
      <c r="A33" s="57" t="s">
        <v>4415</v>
      </c>
      <c r="B33" s="57" t="s">
        <v>4416</v>
      </c>
      <c r="C33" s="57" t="str">
        <f>VLOOKUP(A33,RecNamesAll!A:C,3,FALSE)</f>
        <v>GPR62</v>
      </c>
      <c r="D33" s="63">
        <v>111</v>
      </c>
      <c r="E33" s="57" t="s">
        <v>4415</v>
      </c>
      <c r="G33" s="57" t="s">
        <v>3501</v>
      </c>
      <c r="H33" s="57" t="s">
        <v>3395</v>
      </c>
      <c r="I33" s="57" t="s">
        <v>3500</v>
      </c>
      <c r="Q33" s="60" t="str">
        <f t="shared" si="0"/>
        <v/>
      </c>
      <c r="R33" s="59" t="str">
        <f t="shared" si="1"/>
        <v/>
      </c>
      <c r="S33" s="59" t="str">
        <f t="shared" si="2"/>
        <v/>
      </c>
      <c r="T33" s="59" t="str">
        <f t="shared" si="3"/>
        <v/>
      </c>
      <c r="U33" s="60">
        <f t="shared" si="4"/>
        <v>0</v>
      </c>
      <c r="V33" s="60">
        <f t="shared" si="5"/>
        <v>0</v>
      </c>
      <c r="W33" s="60">
        <f t="shared" si="6"/>
        <v>0</v>
      </c>
      <c r="X33" s="60">
        <f t="shared" si="7"/>
        <v>0</v>
      </c>
      <c r="Y33" s="60" t="str">
        <f t="shared" si="11"/>
        <v>nc</v>
      </c>
      <c r="Z33" s="59" t="str">
        <f t="shared" si="12"/>
        <v>nc</v>
      </c>
      <c r="AA33" s="59" t="str">
        <f t="shared" si="13"/>
        <v>nc</v>
      </c>
      <c r="AB33" s="59" t="str">
        <f t="shared" si="14"/>
        <v>nc</v>
      </c>
      <c r="AC33" s="59" t="str">
        <f t="shared" si="9"/>
        <v/>
      </c>
      <c r="AD33" s="57">
        <f t="shared" si="10"/>
        <v>0</v>
      </c>
    </row>
    <row r="34" spans="1:30" x14ac:dyDescent="0.2">
      <c r="A34" s="57" t="s">
        <v>4414</v>
      </c>
      <c r="B34" s="57" t="s">
        <v>1512</v>
      </c>
      <c r="C34" s="57" t="str">
        <f>VLOOKUP(A34,RecNamesAll!A:C,3,FALSE)</f>
        <v>GPR63</v>
      </c>
      <c r="D34" s="63">
        <v>112</v>
      </c>
      <c r="E34" s="57" t="s">
        <v>4414</v>
      </c>
      <c r="F34" s="57" t="s">
        <v>4413</v>
      </c>
      <c r="G34" s="57" t="s">
        <v>3501</v>
      </c>
      <c r="H34" s="57" t="s">
        <v>3395</v>
      </c>
      <c r="I34" s="57" t="s">
        <v>3500</v>
      </c>
      <c r="Q34" s="60" t="str">
        <f t="shared" si="0"/>
        <v/>
      </c>
      <c r="R34" s="59" t="str">
        <f t="shared" si="1"/>
        <v/>
      </c>
      <c r="S34" s="59" t="str">
        <f t="shared" si="2"/>
        <v/>
      </c>
      <c r="T34" s="59" t="str">
        <f t="shared" si="3"/>
        <v/>
      </c>
      <c r="U34" s="60">
        <f t="shared" si="4"/>
        <v>0</v>
      </c>
      <c r="V34" s="60">
        <f t="shared" si="5"/>
        <v>0</v>
      </c>
      <c r="W34" s="60">
        <f t="shared" si="6"/>
        <v>0</v>
      </c>
      <c r="X34" s="60">
        <f t="shared" si="7"/>
        <v>0</v>
      </c>
      <c r="Y34" s="60" t="str">
        <f t="shared" si="11"/>
        <v>nc</v>
      </c>
      <c r="Z34" s="59" t="str">
        <f t="shared" si="12"/>
        <v>nc</v>
      </c>
      <c r="AA34" s="59" t="str">
        <f t="shared" si="13"/>
        <v>nc</v>
      </c>
      <c r="AB34" s="59" t="str">
        <f t="shared" si="14"/>
        <v>nc</v>
      </c>
      <c r="AC34" s="59" t="str">
        <f t="shared" si="9"/>
        <v/>
      </c>
      <c r="AD34" s="57">
        <f t="shared" si="10"/>
        <v>0</v>
      </c>
    </row>
    <row r="35" spans="1:30" x14ac:dyDescent="0.2">
      <c r="A35" s="57" t="s">
        <v>4411</v>
      </c>
      <c r="B35" s="57" t="s">
        <v>4412</v>
      </c>
      <c r="C35" s="57" t="str">
        <f>VLOOKUP(A35,RecNamesAll!A:C,3,FALSE)</f>
        <v>GPR82</v>
      </c>
      <c r="D35" s="63">
        <v>118</v>
      </c>
      <c r="E35" s="57" t="s">
        <v>4411</v>
      </c>
      <c r="G35" s="57" t="s">
        <v>3501</v>
      </c>
      <c r="H35" s="57" t="s">
        <v>3395</v>
      </c>
      <c r="I35" s="57" t="s">
        <v>3500</v>
      </c>
      <c r="Q35" s="60" t="str">
        <f t="shared" si="0"/>
        <v/>
      </c>
      <c r="R35" s="59" t="str">
        <f t="shared" si="1"/>
        <v/>
      </c>
      <c r="S35" s="59" t="str">
        <f t="shared" si="2"/>
        <v/>
      </c>
      <c r="T35" s="59" t="str">
        <f t="shared" si="3"/>
        <v/>
      </c>
      <c r="U35" s="60">
        <f t="shared" si="4"/>
        <v>0</v>
      </c>
      <c r="V35" s="60">
        <f t="shared" si="5"/>
        <v>0</v>
      </c>
      <c r="W35" s="60">
        <f t="shared" si="6"/>
        <v>0</v>
      </c>
      <c r="X35" s="60">
        <f t="shared" si="7"/>
        <v>0</v>
      </c>
      <c r="Y35" s="60" t="str">
        <f t="shared" si="11"/>
        <v>nc</v>
      </c>
      <c r="Z35" s="59" t="str">
        <f t="shared" si="12"/>
        <v>nc</v>
      </c>
      <c r="AA35" s="59" t="str">
        <f t="shared" si="13"/>
        <v>nc</v>
      </c>
      <c r="AB35" s="59" t="str">
        <f t="shared" si="14"/>
        <v>nc</v>
      </c>
      <c r="AC35" s="59" t="str">
        <f t="shared" si="9"/>
        <v/>
      </c>
      <c r="AD35" s="57">
        <f t="shared" si="10"/>
        <v>0</v>
      </c>
    </row>
    <row r="36" spans="1:30" x14ac:dyDescent="0.2">
      <c r="A36" s="57" t="s">
        <v>4409</v>
      </c>
      <c r="B36" s="57" t="s">
        <v>4410</v>
      </c>
      <c r="C36" s="57" t="str">
        <f>VLOOKUP(A36,RecNamesAll!A:C,3,FALSE)</f>
        <v>GPR83</v>
      </c>
      <c r="D36" s="63">
        <v>119</v>
      </c>
      <c r="E36" s="57" t="s">
        <v>4409</v>
      </c>
      <c r="F36" s="57" t="s">
        <v>4408</v>
      </c>
      <c r="G36" s="57" t="s">
        <v>3501</v>
      </c>
      <c r="H36" s="57" t="s">
        <v>3395</v>
      </c>
      <c r="I36" s="57" t="s">
        <v>3500</v>
      </c>
      <c r="Q36" s="60" t="str">
        <f t="shared" si="0"/>
        <v/>
      </c>
      <c r="R36" s="59" t="str">
        <f t="shared" si="1"/>
        <v/>
      </c>
      <c r="S36" s="59" t="str">
        <f t="shared" si="2"/>
        <v/>
      </c>
      <c r="T36" s="59" t="str">
        <f t="shared" si="3"/>
        <v/>
      </c>
      <c r="U36" s="60">
        <f t="shared" si="4"/>
        <v>0</v>
      </c>
      <c r="V36" s="60">
        <f t="shared" si="5"/>
        <v>0</v>
      </c>
      <c r="W36" s="60">
        <f t="shared" si="6"/>
        <v>0</v>
      </c>
      <c r="X36" s="60">
        <f t="shared" si="7"/>
        <v>0</v>
      </c>
      <c r="Y36" s="60" t="str">
        <f t="shared" si="11"/>
        <v>nc</v>
      </c>
      <c r="Z36" s="59" t="str">
        <f t="shared" si="12"/>
        <v>nc</v>
      </c>
      <c r="AA36" s="59" t="str">
        <f t="shared" si="13"/>
        <v>nc</v>
      </c>
      <c r="AB36" s="59" t="str">
        <f t="shared" si="14"/>
        <v>nc</v>
      </c>
      <c r="AC36" s="59" t="str">
        <f t="shared" si="9"/>
        <v/>
      </c>
      <c r="AD36" s="57">
        <f t="shared" si="10"/>
        <v>0</v>
      </c>
    </row>
    <row r="37" spans="1:30" x14ac:dyDescent="0.2">
      <c r="A37" s="57" t="s">
        <v>4406</v>
      </c>
      <c r="B37" s="57" t="s">
        <v>4407</v>
      </c>
      <c r="C37" s="57" t="str">
        <f>VLOOKUP(A37,RecNamesAll!A:C,3,FALSE)</f>
        <v>GPR85</v>
      </c>
      <c r="D37" s="63">
        <v>121</v>
      </c>
      <c r="E37" s="57" t="s">
        <v>4406</v>
      </c>
      <c r="F37" s="57" t="s">
        <v>4405</v>
      </c>
      <c r="G37" s="57" t="s">
        <v>3501</v>
      </c>
      <c r="H37" s="57" t="s">
        <v>3395</v>
      </c>
      <c r="I37" s="57" t="s">
        <v>3500</v>
      </c>
      <c r="Q37" s="60" t="str">
        <f t="shared" si="0"/>
        <v/>
      </c>
      <c r="R37" s="59" t="str">
        <f t="shared" si="1"/>
        <v/>
      </c>
      <c r="S37" s="59" t="str">
        <f t="shared" si="2"/>
        <v/>
      </c>
      <c r="T37" s="59" t="str">
        <f t="shared" si="3"/>
        <v/>
      </c>
      <c r="U37" s="60">
        <f t="shared" si="4"/>
        <v>0</v>
      </c>
      <c r="V37" s="60">
        <f t="shared" si="5"/>
        <v>0</v>
      </c>
      <c r="W37" s="60">
        <f t="shared" si="6"/>
        <v>0</v>
      </c>
      <c r="X37" s="60">
        <f t="shared" si="7"/>
        <v>0</v>
      </c>
      <c r="Y37" s="60" t="str">
        <f t="shared" si="11"/>
        <v>nc</v>
      </c>
      <c r="Z37" s="59" t="str">
        <f t="shared" si="12"/>
        <v>nc</v>
      </c>
      <c r="AA37" s="59" t="str">
        <f t="shared" si="13"/>
        <v>nc</v>
      </c>
      <c r="AB37" s="59" t="str">
        <f t="shared" si="14"/>
        <v>nc</v>
      </c>
      <c r="AC37" s="59" t="str">
        <f t="shared" si="9"/>
        <v/>
      </c>
      <c r="AD37" s="57">
        <f t="shared" si="10"/>
        <v>0</v>
      </c>
    </row>
    <row r="38" spans="1:30" x14ac:dyDescent="0.2">
      <c r="A38" s="57" t="s">
        <v>4404</v>
      </c>
      <c r="B38" s="57" t="s">
        <v>1526</v>
      </c>
      <c r="C38" s="57" t="str">
        <f>VLOOKUP(A38,RecNamesAll!A:C,3,FALSE)</f>
        <v>GPR87</v>
      </c>
      <c r="D38" s="63">
        <v>122</v>
      </c>
      <c r="E38" s="57" t="s">
        <v>4404</v>
      </c>
      <c r="F38" s="57" t="s">
        <v>4403</v>
      </c>
      <c r="G38" s="57" t="s">
        <v>3501</v>
      </c>
      <c r="H38" s="57" t="s">
        <v>3395</v>
      </c>
      <c r="I38" s="57" t="s">
        <v>3500</v>
      </c>
      <c r="Q38" s="60" t="str">
        <f t="shared" si="0"/>
        <v/>
      </c>
      <c r="R38" s="59" t="str">
        <f t="shared" si="1"/>
        <v/>
      </c>
      <c r="S38" s="59" t="str">
        <f t="shared" si="2"/>
        <v/>
      </c>
      <c r="T38" s="59" t="str">
        <f t="shared" si="3"/>
        <v/>
      </c>
      <c r="U38" s="60">
        <f t="shared" si="4"/>
        <v>0</v>
      </c>
      <c r="V38" s="60">
        <f t="shared" si="5"/>
        <v>0</v>
      </c>
      <c r="W38" s="60">
        <f t="shared" si="6"/>
        <v>0</v>
      </c>
      <c r="X38" s="60">
        <f t="shared" si="7"/>
        <v>0</v>
      </c>
      <c r="Y38" s="60" t="str">
        <f t="shared" si="11"/>
        <v>nc</v>
      </c>
      <c r="Z38" s="59" t="str">
        <f t="shared" si="12"/>
        <v>nc</v>
      </c>
      <c r="AA38" s="59" t="str">
        <f t="shared" si="13"/>
        <v>nc</v>
      </c>
      <c r="AB38" s="59" t="str">
        <f t="shared" si="14"/>
        <v>nc</v>
      </c>
      <c r="AC38" s="59" t="str">
        <f t="shared" si="9"/>
        <v/>
      </c>
      <c r="AD38" s="57">
        <f t="shared" si="10"/>
        <v>0</v>
      </c>
    </row>
    <row r="39" spans="1:30" x14ac:dyDescent="0.2">
      <c r="A39" s="57" t="s">
        <v>4401</v>
      </c>
      <c r="B39" s="57" t="s">
        <v>4402</v>
      </c>
      <c r="C39" s="57" t="str">
        <f>VLOOKUP(A39,RecNamesAll!A:C,3,FALSE)</f>
        <v>GPR88</v>
      </c>
      <c r="D39" s="63">
        <v>123</v>
      </c>
      <c r="E39" s="57" t="s">
        <v>4401</v>
      </c>
      <c r="F39" s="57" t="s">
        <v>4400</v>
      </c>
      <c r="G39" s="57" t="s">
        <v>3501</v>
      </c>
      <c r="H39" s="57" t="s">
        <v>3395</v>
      </c>
      <c r="I39" s="57" t="s">
        <v>3500</v>
      </c>
      <c r="Q39" s="60" t="str">
        <f t="shared" si="0"/>
        <v/>
      </c>
      <c r="R39" s="59" t="str">
        <f t="shared" si="1"/>
        <v/>
      </c>
      <c r="S39" s="59" t="str">
        <f t="shared" si="2"/>
        <v/>
      </c>
      <c r="T39" s="59" t="str">
        <f t="shared" si="3"/>
        <v/>
      </c>
      <c r="U39" s="60">
        <f t="shared" si="4"/>
        <v>0</v>
      </c>
      <c r="V39" s="60">
        <f t="shared" si="5"/>
        <v>0</v>
      </c>
      <c r="W39" s="60">
        <f t="shared" si="6"/>
        <v>0</v>
      </c>
      <c r="X39" s="60">
        <f t="shared" si="7"/>
        <v>0</v>
      </c>
      <c r="Y39" s="60" t="str">
        <f t="shared" si="11"/>
        <v>nc</v>
      </c>
      <c r="Z39" s="59" t="str">
        <f t="shared" si="12"/>
        <v>nc</v>
      </c>
      <c r="AA39" s="59" t="str">
        <f t="shared" si="13"/>
        <v>nc</v>
      </c>
      <c r="AB39" s="59" t="str">
        <f t="shared" si="14"/>
        <v>nc</v>
      </c>
      <c r="AC39" s="59" t="str">
        <f t="shared" si="9"/>
        <v/>
      </c>
      <c r="AD39" s="57">
        <f t="shared" si="10"/>
        <v>0</v>
      </c>
    </row>
    <row r="40" spans="1:30" x14ac:dyDescent="0.2">
      <c r="A40" s="57" t="s">
        <v>82</v>
      </c>
      <c r="B40" s="57" t="s">
        <v>1291</v>
      </c>
      <c r="C40" s="57" t="str">
        <f>VLOOKUP(A40,RecNamesAll!A:C,3,FALSE)</f>
        <v>GPR132</v>
      </c>
      <c r="D40" s="63">
        <v>128</v>
      </c>
      <c r="E40" s="57" t="s">
        <v>83</v>
      </c>
      <c r="F40" s="57" t="s">
        <v>4399</v>
      </c>
      <c r="G40" s="57" t="s">
        <v>3501</v>
      </c>
      <c r="H40" s="57" t="s">
        <v>3395</v>
      </c>
      <c r="I40" s="57" t="s">
        <v>3500</v>
      </c>
      <c r="L40" s="57" t="s">
        <v>3371</v>
      </c>
      <c r="N40" s="57" t="s">
        <v>4398</v>
      </c>
      <c r="P40" s="62">
        <v>8.3333333333333329E-2</v>
      </c>
      <c r="Q40" s="60" t="str">
        <f t="shared" si="0"/>
        <v/>
      </c>
      <c r="R40" s="59" t="str">
        <f t="shared" si="1"/>
        <v/>
      </c>
      <c r="S40" s="59" t="str">
        <f t="shared" si="2"/>
        <v/>
      </c>
      <c r="T40" s="59" t="str">
        <f t="shared" si="3"/>
        <v/>
      </c>
      <c r="U40" s="60">
        <f t="shared" si="4"/>
        <v>0</v>
      </c>
      <c r="V40" s="60">
        <f t="shared" si="5"/>
        <v>0</v>
      </c>
      <c r="W40" s="60">
        <f t="shared" si="6"/>
        <v>0</v>
      </c>
      <c r="X40" s="60">
        <f t="shared" si="7"/>
        <v>0</v>
      </c>
      <c r="Y40" s="60" t="str">
        <f t="shared" si="11"/>
        <v>nc</v>
      </c>
      <c r="Z40" s="59" t="str">
        <f t="shared" si="12"/>
        <v>nc</v>
      </c>
      <c r="AA40" s="59" t="str">
        <f t="shared" si="13"/>
        <v>nc</v>
      </c>
      <c r="AB40" s="59" t="str">
        <f t="shared" si="14"/>
        <v>nc</v>
      </c>
      <c r="AC40" s="59" t="str">
        <f t="shared" si="9"/>
        <v/>
      </c>
      <c r="AD40" s="57">
        <f t="shared" si="10"/>
        <v>0</v>
      </c>
    </row>
    <row r="41" spans="1:30" x14ac:dyDescent="0.2">
      <c r="A41" s="57" t="s">
        <v>4397</v>
      </c>
      <c r="B41" s="57" t="s">
        <v>4396</v>
      </c>
      <c r="C41" s="57" t="str">
        <f>VLOOKUP(A41,RecNamesAll!A:C,3,FALSE)</f>
        <v>GPR135</v>
      </c>
      <c r="D41" s="63">
        <v>129</v>
      </c>
      <c r="E41" s="57" t="s">
        <v>4395</v>
      </c>
      <c r="G41" s="57" t="s">
        <v>3501</v>
      </c>
      <c r="H41" s="57" t="s">
        <v>3395</v>
      </c>
      <c r="I41" s="57" t="s">
        <v>3500</v>
      </c>
      <c r="Q41" s="60" t="str">
        <f t="shared" si="0"/>
        <v/>
      </c>
      <c r="R41" s="59" t="str">
        <f t="shared" si="1"/>
        <v/>
      </c>
      <c r="S41" s="59" t="str">
        <f t="shared" si="2"/>
        <v/>
      </c>
      <c r="T41" s="59" t="str">
        <f t="shared" si="3"/>
        <v/>
      </c>
      <c r="U41" s="60">
        <f t="shared" si="4"/>
        <v>0</v>
      </c>
      <c r="V41" s="60">
        <f t="shared" si="5"/>
        <v>0</v>
      </c>
      <c r="W41" s="60">
        <f t="shared" si="6"/>
        <v>0</v>
      </c>
      <c r="X41" s="60">
        <f t="shared" si="7"/>
        <v>0</v>
      </c>
      <c r="Y41" s="60" t="str">
        <f t="shared" si="11"/>
        <v>nc</v>
      </c>
      <c r="Z41" s="59" t="str">
        <f t="shared" si="12"/>
        <v>nc</v>
      </c>
      <c r="AA41" s="59" t="str">
        <f t="shared" si="13"/>
        <v>nc</v>
      </c>
      <c r="AB41" s="59" t="str">
        <f t="shared" si="14"/>
        <v>nc</v>
      </c>
      <c r="AC41" s="59" t="str">
        <f t="shared" si="9"/>
        <v/>
      </c>
      <c r="AD41" s="57">
        <f t="shared" si="10"/>
        <v>0</v>
      </c>
    </row>
    <row r="42" spans="1:30" x14ac:dyDescent="0.2">
      <c r="A42" s="57" t="s">
        <v>4394</v>
      </c>
      <c r="B42" s="57" t="s">
        <v>4393</v>
      </c>
      <c r="C42" s="57" t="str">
        <f>VLOOKUP(A42,RecNamesAll!A:C,3,FALSE)</f>
        <v>GPR141</v>
      </c>
      <c r="D42" s="64"/>
      <c r="E42" s="57" t="s">
        <v>4392</v>
      </c>
      <c r="F42" s="57" t="s">
        <v>4391</v>
      </c>
      <c r="G42" s="57" t="s">
        <v>3501</v>
      </c>
      <c r="H42" s="57" t="s">
        <v>3395</v>
      </c>
      <c r="I42" s="57" t="s">
        <v>3500</v>
      </c>
      <c r="Q42" s="60" t="str">
        <f t="shared" si="0"/>
        <v/>
      </c>
      <c r="R42" s="59" t="str">
        <f t="shared" si="1"/>
        <v/>
      </c>
      <c r="S42" s="59" t="str">
        <f t="shared" si="2"/>
        <v/>
      </c>
      <c r="T42" s="59" t="str">
        <f t="shared" si="3"/>
        <v/>
      </c>
      <c r="U42" s="60">
        <f t="shared" si="4"/>
        <v>0</v>
      </c>
      <c r="V42" s="60">
        <f t="shared" si="5"/>
        <v>0</v>
      </c>
      <c r="W42" s="60">
        <f t="shared" si="6"/>
        <v>0</v>
      </c>
      <c r="X42" s="60">
        <f t="shared" si="7"/>
        <v>0</v>
      </c>
      <c r="Y42" s="60" t="str">
        <f t="shared" si="11"/>
        <v>nc</v>
      </c>
      <c r="Z42" s="59" t="str">
        <f t="shared" si="12"/>
        <v>nc</v>
      </c>
      <c r="AA42" s="59" t="str">
        <f t="shared" si="13"/>
        <v>nc</v>
      </c>
      <c r="AB42" s="59" t="str">
        <f t="shared" si="14"/>
        <v>nc</v>
      </c>
      <c r="AC42" s="59" t="str">
        <f t="shared" si="9"/>
        <v/>
      </c>
      <c r="AD42" s="57">
        <f t="shared" si="10"/>
        <v>0</v>
      </c>
    </row>
    <row r="43" spans="1:30" x14ac:dyDescent="0.2">
      <c r="A43" s="57" t="s">
        <v>4390</v>
      </c>
      <c r="B43" s="57" t="s">
        <v>4389</v>
      </c>
      <c r="C43" s="57" t="str">
        <f>VLOOKUP(A43,RecNamesAll!A:C,3,FALSE)</f>
        <v>GPR142</v>
      </c>
      <c r="D43" s="63">
        <v>132</v>
      </c>
      <c r="E43" s="57" t="s">
        <v>4388</v>
      </c>
      <c r="F43" s="57" t="s">
        <v>4387</v>
      </c>
      <c r="G43" s="57" t="s">
        <v>3501</v>
      </c>
      <c r="H43" s="57" t="s">
        <v>3395</v>
      </c>
      <c r="I43" s="57" t="s">
        <v>3500</v>
      </c>
      <c r="Q43" s="60" t="str">
        <f t="shared" si="0"/>
        <v/>
      </c>
      <c r="R43" s="59" t="str">
        <f t="shared" si="1"/>
        <v/>
      </c>
      <c r="S43" s="59" t="str">
        <f t="shared" si="2"/>
        <v/>
      </c>
      <c r="T43" s="59" t="str">
        <f t="shared" si="3"/>
        <v/>
      </c>
      <c r="U43" s="60">
        <f t="shared" si="4"/>
        <v>0</v>
      </c>
      <c r="V43" s="60">
        <f t="shared" si="5"/>
        <v>0</v>
      </c>
      <c r="W43" s="60">
        <f t="shared" si="6"/>
        <v>0</v>
      </c>
      <c r="X43" s="60">
        <f t="shared" si="7"/>
        <v>0</v>
      </c>
      <c r="Y43" s="60" t="str">
        <f t="shared" si="11"/>
        <v>nc</v>
      </c>
      <c r="Z43" s="59" t="str">
        <f t="shared" si="12"/>
        <v>nc</v>
      </c>
      <c r="AA43" s="59" t="str">
        <f t="shared" si="13"/>
        <v>nc</v>
      </c>
      <c r="AB43" s="59" t="str">
        <f t="shared" si="14"/>
        <v>nc</v>
      </c>
      <c r="AC43" s="59" t="str">
        <f t="shared" si="9"/>
        <v/>
      </c>
      <c r="AD43" s="57">
        <f t="shared" si="10"/>
        <v>0</v>
      </c>
    </row>
    <row r="44" spans="1:30" x14ac:dyDescent="0.2">
      <c r="A44" s="57" t="s">
        <v>4386</v>
      </c>
      <c r="B44" s="57" t="s">
        <v>4385</v>
      </c>
      <c r="C44" s="57" t="str">
        <f>VLOOKUP(A44,RecNamesAll!A:C,3,FALSE)</f>
        <v>GPR146</v>
      </c>
      <c r="D44" s="63">
        <v>133</v>
      </c>
      <c r="E44" s="57" t="s">
        <v>4384</v>
      </c>
      <c r="F44" s="57" t="s">
        <v>4383</v>
      </c>
      <c r="G44" s="57" t="s">
        <v>3501</v>
      </c>
      <c r="H44" s="57" t="s">
        <v>3395</v>
      </c>
      <c r="I44" s="57" t="s">
        <v>3500</v>
      </c>
      <c r="Q44" s="60" t="str">
        <f t="shared" si="0"/>
        <v/>
      </c>
      <c r="R44" s="59" t="str">
        <f t="shared" si="1"/>
        <v/>
      </c>
      <c r="S44" s="59" t="str">
        <f t="shared" si="2"/>
        <v/>
      </c>
      <c r="T44" s="59" t="str">
        <f t="shared" si="3"/>
        <v/>
      </c>
      <c r="U44" s="60">
        <f t="shared" si="4"/>
        <v>0</v>
      </c>
      <c r="V44" s="60">
        <f t="shared" si="5"/>
        <v>0</v>
      </c>
      <c r="W44" s="60">
        <f t="shared" si="6"/>
        <v>0</v>
      </c>
      <c r="X44" s="60">
        <f t="shared" si="7"/>
        <v>0</v>
      </c>
      <c r="Y44" s="60" t="str">
        <f t="shared" si="11"/>
        <v>nc</v>
      </c>
      <c r="Z44" s="59" t="str">
        <f t="shared" si="12"/>
        <v>nc</v>
      </c>
      <c r="AA44" s="59" t="str">
        <f t="shared" si="13"/>
        <v>nc</v>
      </c>
      <c r="AB44" s="59" t="str">
        <f t="shared" si="14"/>
        <v>nc</v>
      </c>
      <c r="AC44" s="59" t="str">
        <f t="shared" si="9"/>
        <v/>
      </c>
      <c r="AD44" s="57">
        <f t="shared" si="10"/>
        <v>0</v>
      </c>
    </row>
    <row r="45" spans="1:30" x14ac:dyDescent="0.2">
      <c r="A45" s="57" t="s">
        <v>4382</v>
      </c>
      <c r="B45" s="57" t="s">
        <v>4381</v>
      </c>
      <c r="C45" s="57" t="str">
        <f>VLOOKUP(A45,RecNamesAll!A:C,3,FALSE)</f>
        <v>GPR148</v>
      </c>
      <c r="D45" s="63">
        <v>134</v>
      </c>
      <c r="E45" s="57" t="s">
        <v>4380</v>
      </c>
      <c r="F45" s="57" t="s">
        <v>4379</v>
      </c>
      <c r="G45" s="57" t="s">
        <v>3501</v>
      </c>
      <c r="H45" s="57" t="s">
        <v>3395</v>
      </c>
      <c r="I45" s="57" t="s">
        <v>3500</v>
      </c>
      <c r="Q45" s="60" t="str">
        <f t="shared" si="0"/>
        <v/>
      </c>
      <c r="R45" s="59" t="str">
        <f t="shared" si="1"/>
        <v/>
      </c>
      <c r="S45" s="59" t="str">
        <f t="shared" si="2"/>
        <v/>
      </c>
      <c r="T45" s="59" t="str">
        <f t="shared" si="3"/>
        <v/>
      </c>
      <c r="U45" s="60">
        <f t="shared" si="4"/>
        <v>0</v>
      </c>
      <c r="V45" s="60">
        <f t="shared" si="5"/>
        <v>0</v>
      </c>
      <c r="W45" s="60">
        <f t="shared" si="6"/>
        <v>0</v>
      </c>
      <c r="X45" s="60">
        <f t="shared" si="7"/>
        <v>0</v>
      </c>
      <c r="Y45" s="60" t="str">
        <f t="shared" si="11"/>
        <v>nc</v>
      </c>
      <c r="Z45" s="59" t="str">
        <f t="shared" si="12"/>
        <v>nc</v>
      </c>
      <c r="AA45" s="59" t="str">
        <f t="shared" si="13"/>
        <v>nc</v>
      </c>
      <c r="AB45" s="59" t="str">
        <f t="shared" si="14"/>
        <v>nc</v>
      </c>
      <c r="AC45" s="59" t="str">
        <f t="shared" si="9"/>
        <v/>
      </c>
      <c r="AD45" s="57">
        <f t="shared" si="10"/>
        <v>0</v>
      </c>
    </row>
    <row r="46" spans="1:30" x14ac:dyDescent="0.2">
      <c r="A46" s="57" t="s">
        <v>4378</v>
      </c>
      <c r="B46" s="57" t="s">
        <v>4377</v>
      </c>
      <c r="C46" s="57" t="str">
        <f>VLOOKUP(A46,RecNamesAll!A:C,3,FALSE)</f>
        <v>GPR149</v>
      </c>
      <c r="D46" s="64"/>
      <c r="E46" s="57" t="s">
        <v>4376</v>
      </c>
      <c r="F46" s="57" t="s">
        <v>4375</v>
      </c>
      <c r="G46" s="57" t="s">
        <v>3501</v>
      </c>
      <c r="H46" s="57" t="s">
        <v>3395</v>
      </c>
      <c r="I46" s="57" t="s">
        <v>3500</v>
      </c>
      <c r="Q46" s="60" t="str">
        <f t="shared" si="0"/>
        <v/>
      </c>
      <c r="R46" s="59" t="str">
        <f t="shared" si="1"/>
        <v/>
      </c>
      <c r="S46" s="59" t="str">
        <f t="shared" si="2"/>
        <v/>
      </c>
      <c r="T46" s="59" t="str">
        <f t="shared" si="3"/>
        <v/>
      </c>
      <c r="U46" s="60">
        <f t="shared" si="4"/>
        <v>0</v>
      </c>
      <c r="V46" s="60">
        <f t="shared" si="5"/>
        <v>0</v>
      </c>
      <c r="W46" s="60">
        <f t="shared" si="6"/>
        <v>0</v>
      </c>
      <c r="X46" s="60">
        <f t="shared" si="7"/>
        <v>0</v>
      </c>
      <c r="Y46" s="60" t="str">
        <f t="shared" si="11"/>
        <v>nc</v>
      </c>
      <c r="Z46" s="59" t="str">
        <f t="shared" si="12"/>
        <v>nc</v>
      </c>
      <c r="AA46" s="59" t="str">
        <f t="shared" si="13"/>
        <v>nc</v>
      </c>
      <c r="AB46" s="59" t="str">
        <f t="shared" si="14"/>
        <v>nc</v>
      </c>
      <c r="AC46" s="59" t="str">
        <f t="shared" si="9"/>
        <v/>
      </c>
      <c r="AD46" s="57">
        <f t="shared" si="10"/>
        <v>0</v>
      </c>
    </row>
    <row r="47" spans="1:30" x14ac:dyDescent="0.2">
      <c r="A47" s="57" t="s">
        <v>4374</v>
      </c>
      <c r="B47" s="57" t="s">
        <v>4373</v>
      </c>
      <c r="C47" s="57" t="str">
        <f>VLOOKUP(A47,RecNamesAll!A:C,3,FALSE)</f>
        <v>GPR150</v>
      </c>
      <c r="D47" s="64"/>
      <c r="E47" s="57" t="s">
        <v>4372</v>
      </c>
      <c r="G47" s="57" t="s">
        <v>3501</v>
      </c>
      <c r="H47" s="57" t="s">
        <v>3395</v>
      </c>
      <c r="I47" s="57" t="s">
        <v>3500</v>
      </c>
      <c r="Q47" s="60" t="str">
        <f t="shared" si="0"/>
        <v/>
      </c>
      <c r="R47" s="59" t="str">
        <f t="shared" si="1"/>
        <v/>
      </c>
      <c r="S47" s="59" t="str">
        <f t="shared" si="2"/>
        <v/>
      </c>
      <c r="T47" s="59" t="str">
        <f t="shared" si="3"/>
        <v/>
      </c>
      <c r="U47" s="60">
        <f t="shared" si="4"/>
        <v>0</v>
      </c>
      <c r="V47" s="60">
        <f t="shared" si="5"/>
        <v>0</v>
      </c>
      <c r="W47" s="60">
        <f t="shared" si="6"/>
        <v>0</v>
      </c>
      <c r="X47" s="60">
        <f t="shared" si="7"/>
        <v>0</v>
      </c>
      <c r="Y47" s="60" t="str">
        <f t="shared" si="11"/>
        <v>nc</v>
      </c>
      <c r="Z47" s="59" t="str">
        <f t="shared" si="12"/>
        <v>nc</v>
      </c>
      <c r="AA47" s="59" t="str">
        <f t="shared" si="13"/>
        <v>nc</v>
      </c>
      <c r="AB47" s="59" t="str">
        <f t="shared" si="14"/>
        <v>nc</v>
      </c>
      <c r="AC47" s="59" t="str">
        <f t="shared" si="9"/>
        <v/>
      </c>
      <c r="AD47" s="57">
        <f t="shared" si="10"/>
        <v>0</v>
      </c>
    </row>
    <row r="48" spans="1:30" x14ac:dyDescent="0.2">
      <c r="A48" s="57" t="s">
        <v>4371</v>
      </c>
      <c r="B48" s="57" t="s">
        <v>4370</v>
      </c>
      <c r="C48" s="57" t="str">
        <f>VLOOKUP(A48,RecNamesAll!A:C,3,FALSE)</f>
        <v>GPR151</v>
      </c>
      <c r="D48" s="63">
        <v>137</v>
      </c>
      <c r="E48" s="57" t="s">
        <v>4369</v>
      </c>
      <c r="F48" s="57" t="s">
        <v>4368</v>
      </c>
      <c r="G48" s="57" t="s">
        <v>3501</v>
      </c>
      <c r="H48" s="57" t="s">
        <v>3395</v>
      </c>
      <c r="I48" s="57" t="s">
        <v>3500</v>
      </c>
      <c r="Q48" s="60" t="str">
        <f t="shared" si="0"/>
        <v/>
      </c>
      <c r="R48" s="59" t="str">
        <f t="shared" si="1"/>
        <v/>
      </c>
      <c r="S48" s="59" t="str">
        <f t="shared" si="2"/>
        <v/>
      </c>
      <c r="T48" s="59" t="str">
        <f t="shared" si="3"/>
        <v/>
      </c>
      <c r="U48" s="60">
        <f t="shared" si="4"/>
        <v>0</v>
      </c>
      <c r="V48" s="60">
        <f t="shared" si="5"/>
        <v>0</v>
      </c>
      <c r="W48" s="60">
        <f t="shared" si="6"/>
        <v>0</v>
      </c>
      <c r="X48" s="60">
        <f t="shared" si="7"/>
        <v>0</v>
      </c>
      <c r="Y48" s="60" t="str">
        <f t="shared" si="11"/>
        <v>nc</v>
      </c>
      <c r="Z48" s="59" t="str">
        <f t="shared" si="12"/>
        <v>nc</v>
      </c>
      <c r="AA48" s="59" t="str">
        <f t="shared" si="13"/>
        <v>nc</v>
      </c>
      <c r="AB48" s="59" t="str">
        <f t="shared" si="14"/>
        <v>nc</v>
      </c>
      <c r="AC48" s="59" t="str">
        <f t="shared" si="9"/>
        <v/>
      </c>
      <c r="AD48" s="57">
        <f t="shared" si="10"/>
        <v>0</v>
      </c>
    </row>
    <row r="49" spans="1:30" x14ac:dyDescent="0.2">
      <c r="A49" s="57" t="s">
        <v>4367</v>
      </c>
      <c r="B49" s="57" t="s">
        <v>4366</v>
      </c>
      <c r="C49" s="57" t="str">
        <f>VLOOKUP(A49,RecNamesAll!A:C,3,FALSE)</f>
        <v>GPR152</v>
      </c>
      <c r="D49" s="63">
        <v>138</v>
      </c>
      <c r="E49" s="57" t="s">
        <v>4365</v>
      </c>
      <c r="F49" s="57" t="s">
        <v>4364</v>
      </c>
      <c r="G49" s="57" t="s">
        <v>3501</v>
      </c>
      <c r="H49" s="57" t="s">
        <v>3395</v>
      </c>
      <c r="I49" s="57" t="s">
        <v>3500</v>
      </c>
      <c r="Q49" s="60" t="str">
        <f t="shared" si="0"/>
        <v/>
      </c>
      <c r="R49" s="59" t="str">
        <f t="shared" si="1"/>
        <v/>
      </c>
      <c r="S49" s="59" t="str">
        <f t="shared" si="2"/>
        <v/>
      </c>
      <c r="T49" s="59" t="str">
        <f t="shared" si="3"/>
        <v/>
      </c>
      <c r="U49" s="60">
        <f t="shared" si="4"/>
        <v>0</v>
      </c>
      <c r="V49" s="60">
        <f t="shared" si="5"/>
        <v>0</v>
      </c>
      <c r="W49" s="60">
        <f t="shared" si="6"/>
        <v>0</v>
      </c>
      <c r="X49" s="60">
        <f t="shared" si="7"/>
        <v>0</v>
      </c>
      <c r="Y49" s="60" t="str">
        <f t="shared" si="11"/>
        <v>nc</v>
      </c>
      <c r="Z49" s="59" t="str">
        <f t="shared" si="12"/>
        <v>nc</v>
      </c>
      <c r="AA49" s="59" t="str">
        <f t="shared" si="13"/>
        <v>nc</v>
      </c>
      <c r="AB49" s="59" t="str">
        <f t="shared" si="14"/>
        <v>nc</v>
      </c>
      <c r="AC49" s="59" t="str">
        <f t="shared" si="9"/>
        <v/>
      </c>
      <c r="AD49" s="57">
        <f t="shared" si="10"/>
        <v>0</v>
      </c>
    </row>
    <row r="50" spans="1:30" x14ac:dyDescent="0.2">
      <c r="A50" s="57" t="s">
        <v>4363</v>
      </c>
      <c r="B50" s="57" t="s">
        <v>4362</v>
      </c>
      <c r="C50" s="57" t="str">
        <f>VLOOKUP(A50,RecNamesAll!A:C,3,FALSE)</f>
        <v>GPR153</v>
      </c>
      <c r="D50" s="63">
        <v>139</v>
      </c>
      <c r="E50" s="57" t="s">
        <v>4361</v>
      </c>
      <c r="F50" s="57" t="s">
        <v>4360</v>
      </c>
      <c r="G50" s="57" t="s">
        <v>3501</v>
      </c>
      <c r="H50" s="57" t="s">
        <v>3395</v>
      </c>
      <c r="I50" s="57" t="s">
        <v>3500</v>
      </c>
      <c r="Q50" s="60" t="str">
        <f t="shared" si="0"/>
        <v/>
      </c>
      <c r="R50" s="59" t="str">
        <f t="shared" si="1"/>
        <v/>
      </c>
      <c r="S50" s="59" t="str">
        <f t="shared" si="2"/>
        <v/>
      </c>
      <c r="T50" s="59" t="str">
        <f t="shared" si="3"/>
        <v/>
      </c>
      <c r="U50" s="60">
        <f t="shared" si="4"/>
        <v>0</v>
      </c>
      <c r="V50" s="60">
        <f t="shared" si="5"/>
        <v>0</v>
      </c>
      <c r="W50" s="60">
        <f t="shared" si="6"/>
        <v>0</v>
      </c>
      <c r="X50" s="60">
        <f t="shared" si="7"/>
        <v>0</v>
      </c>
      <c r="Y50" s="60" t="str">
        <f t="shared" si="11"/>
        <v>nc</v>
      </c>
      <c r="Z50" s="59" t="str">
        <f t="shared" si="12"/>
        <v>nc</v>
      </c>
      <c r="AA50" s="59" t="str">
        <f t="shared" si="13"/>
        <v>nc</v>
      </c>
      <c r="AB50" s="59" t="str">
        <f t="shared" si="14"/>
        <v>nc</v>
      </c>
      <c r="AC50" s="59" t="str">
        <f t="shared" si="9"/>
        <v/>
      </c>
      <c r="AD50" s="57">
        <f t="shared" si="10"/>
        <v>0</v>
      </c>
    </row>
    <row r="51" spans="1:30" x14ac:dyDescent="0.2">
      <c r="A51" s="57" t="s">
        <v>4359</v>
      </c>
      <c r="B51" s="57" t="s">
        <v>4358</v>
      </c>
      <c r="C51" s="57" t="str">
        <f>VLOOKUP(A51,RecNamesAll!A:C,3,FALSE)</f>
        <v>GPR160</v>
      </c>
      <c r="D51" s="63">
        <v>140</v>
      </c>
      <c r="E51" s="57" t="s">
        <v>4357</v>
      </c>
      <c r="F51" s="57" t="s">
        <v>4356</v>
      </c>
      <c r="G51" s="57" t="s">
        <v>3501</v>
      </c>
      <c r="H51" s="57" t="s">
        <v>3395</v>
      </c>
      <c r="I51" s="57" t="s">
        <v>3500</v>
      </c>
      <c r="Q51" s="60" t="str">
        <f t="shared" si="0"/>
        <v/>
      </c>
      <c r="R51" s="59" t="str">
        <f t="shared" si="1"/>
        <v/>
      </c>
      <c r="S51" s="59" t="str">
        <f t="shared" si="2"/>
        <v/>
      </c>
      <c r="T51" s="59" t="str">
        <f t="shared" si="3"/>
        <v/>
      </c>
      <c r="U51" s="60">
        <f t="shared" si="4"/>
        <v>0</v>
      </c>
      <c r="V51" s="60">
        <f t="shared" si="5"/>
        <v>0</v>
      </c>
      <c r="W51" s="60">
        <f t="shared" si="6"/>
        <v>0</v>
      </c>
      <c r="X51" s="60">
        <f t="shared" si="7"/>
        <v>0</v>
      </c>
      <c r="Y51" s="60" t="str">
        <f t="shared" si="11"/>
        <v>nc</v>
      </c>
      <c r="Z51" s="59" t="str">
        <f t="shared" si="12"/>
        <v>nc</v>
      </c>
      <c r="AA51" s="59" t="str">
        <f t="shared" si="13"/>
        <v>nc</v>
      </c>
      <c r="AB51" s="59" t="str">
        <f t="shared" si="14"/>
        <v>nc</v>
      </c>
      <c r="AC51" s="59" t="str">
        <f t="shared" si="9"/>
        <v/>
      </c>
      <c r="AD51" s="57">
        <f t="shared" si="10"/>
        <v>0</v>
      </c>
    </row>
    <row r="52" spans="1:30" x14ac:dyDescent="0.2">
      <c r="A52" s="57" t="s">
        <v>4355</v>
      </c>
      <c r="B52" s="57" t="s">
        <v>4354</v>
      </c>
      <c r="C52" s="57" t="str">
        <f>VLOOKUP(A52,RecNamesAll!A:C,3,FALSE)</f>
        <v>GPR161</v>
      </c>
      <c r="D52" s="63">
        <v>141</v>
      </c>
      <c r="E52" s="57" t="s">
        <v>4353</v>
      </c>
      <c r="G52" s="57" t="s">
        <v>3501</v>
      </c>
      <c r="H52" s="57" t="s">
        <v>3395</v>
      </c>
      <c r="I52" s="57" t="s">
        <v>3500</v>
      </c>
      <c r="Q52" s="60" t="str">
        <f t="shared" si="0"/>
        <v/>
      </c>
      <c r="R52" s="59" t="str">
        <f t="shared" si="1"/>
        <v/>
      </c>
      <c r="S52" s="59" t="str">
        <f t="shared" si="2"/>
        <v/>
      </c>
      <c r="T52" s="59" t="str">
        <f t="shared" si="3"/>
        <v/>
      </c>
      <c r="U52" s="60">
        <f t="shared" si="4"/>
        <v>0</v>
      </c>
      <c r="V52" s="60">
        <f t="shared" si="5"/>
        <v>0</v>
      </c>
      <c r="W52" s="60">
        <f t="shared" si="6"/>
        <v>0</v>
      </c>
      <c r="X52" s="60">
        <f t="shared" si="7"/>
        <v>0</v>
      </c>
      <c r="Y52" s="60" t="str">
        <f t="shared" si="11"/>
        <v>nc</v>
      </c>
      <c r="Z52" s="59" t="str">
        <f t="shared" si="12"/>
        <v>nc</v>
      </c>
      <c r="AA52" s="59" t="str">
        <f t="shared" si="13"/>
        <v>nc</v>
      </c>
      <c r="AB52" s="59" t="str">
        <f t="shared" si="14"/>
        <v>nc</v>
      </c>
      <c r="AC52" s="59" t="str">
        <f t="shared" si="9"/>
        <v/>
      </c>
      <c r="AD52" s="57">
        <f t="shared" si="10"/>
        <v>0</v>
      </c>
    </row>
    <row r="53" spans="1:30" x14ac:dyDescent="0.2">
      <c r="A53" s="57" t="s">
        <v>4352</v>
      </c>
      <c r="B53" s="57" t="s">
        <v>4351</v>
      </c>
      <c r="C53" s="57" t="str">
        <f>VLOOKUP(A53,RecNamesAll!A:C,3,FALSE)</f>
        <v>GPR162</v>
      </c>
      <c r="D53" s="63">
        <v>142</v>
      </c>
      <c r="E53" s="57" t="s">
        <v>4350</v>
      </c>
      <c r="F53" s="57" t="s">
        <v>4349</v>
      </c>
      <c r="G53" s="57" t="s">
        <v>3501</v>
      </c>
      <c r="H53" s="57" t="s">
        <v>3395</v>
      </c>
      <c r="I53" s="57" t="s">
        <v>3500</v>
      </c>
      <c r="Q53" s="60" t="str">
        <f t="shared" si="0"/>
        <v/>
      </c>
      <c r="R53" s="59" t="str">
        <f t="shared" si="1"/>
        <v/>
      </c>
      <c r="S53" s="59" t="str">
        <f t="shared" si="2"/>
        <v/>
      </c>
      <c r="T53" s="59" t="str">
        <f t="shared" si="3"/>
        <v/>
      </c>
      <c r="U53" s="60">
        <f t="shared" si="4"/>
        <v>0</v>
      </c>
      <c r="V53" s="60">
        <f t="shared" si="5"/>
        <v>0</v>
      </c>
      <c r="W53" s="60">
        <f t="shared" si="6"/>
        <v>0</v>
      </c>
      <c r="X53" s="60">
        <f t="shared" si="7"/>
        <v>0</v>
      </c>
      <c r="Y53" s="60" t="str">
        <f t="shared" si="11"/>
        <v>nc</v>
      </c>
      <c r="Z53" s="59" t="str">
        <f t="shared" si="12"/>
        <v>nc</v>
      </c>
      <c r="AA53" s="59" t="str">
        <f t="shared" si="13"/>
        <v>nc</v>
      </c>
      <c r="AB53" s="59" t="str">
        <f t="shared" si="14"/>
        <v>nc</v>
      </c>
      <c r="AC53" s="59" t="str">
        <f t="shared" si="9"/>
        <v/>
      </c>
      <c r="AD53" s="57">
        <f t="shared" si="10"/>
        <v>0</v>
      </c>
    </row>
    <row r="54" spans="1:30" x14ac:dyDescent="0.2">
      <c r="A54" s="57" t="s">
        <v>4348</v>
      </c>
      <c r="B54" s="57" t="s">
        <v>4347</v>
      </c>
      <c r="C54" s="57" t="str">
        <f>VLOOKUP(A54,RecNamesAll!A:C,3,FALSE)</f>
        <v>GPR171</v>
      </c>
      <c r="D54" s="63">
        <v>143</v>
      </c>
      <c r="E54" s="57" t="s">
        <v>4346</v>
      </c>
      <c r="F54" s="57" t="s">
        <v>4345</v>
      </c>
      <c r="G54" s="57" t="s">
        <v>3501</v>
      </c>
      <c r="H54" s="57" t="s">
        <v>3395</v>
      </c>
      <c r="I54" s="57" t="s">
        <v>3500</v>
      </c>
      <c r="Q54" s="60" t="str">
        <f t="shared" si="0"/>
        <v/>
      </c>
      <c r="R54" s="59" t="str">
        <f t="shared" si="1"/>
        <v/>
      </c>
      <c r="S54" s="59" t="str">
        <f t="shared" si="2"/>
        <v/>
      </c>
      <c r="T54" s="59" t="str">
        <f t="shared" si="3"/>
        <v/>
      </c>
      <c r="U54" s="60">
        <f t="shared" si="4"/>
        <v>0</v>
      </c>
      <c r="V54" s="60">
        <f t="shared" si="5"/>
        <v>0</v>
      </c>
      <c r="W54" s="60">
        <f t="shared" si="6"/>
        <v>0</v>
      </c>
      <c r="X54" s="60">
        <f t="shared" si="7"/>
        <v>0</v>
      </c>
      <c r="Y54" s="60" t="str">
        <f t="shared" si="11"/>
        <v>nc</v>
      </c>
      <c r="Z54" s="59" t="str">
        <f t="shared" si="12"/>
        <v>nc</v>
      </c>
      <c r="AA54" s="59" t="str">
        <f t="shared" si="13"/>
        <v>nc</v>
      </c>
      <c r="AB54" s="59" t="str">
        <f t="shared" si="14"/>
        <v>nc</v>
      </c>
      <c r="AC54" s="59" t="str">
        <f t="shared" si="9"/>
        <v/>
      </c>
      <c r="AD54" s="57">
        <f t="shared" si="10"/>
        <v>0</v>
      </c>
    </row>
    <row r="55" spans="1:30" x14ac:dyDescent="0.2">
      <c r="A55" s="57" t="s">
        <v>4344</v>
      </c>
      <c r="B55" s="57" t="s">
        <v>4343</v>
      </c>
      <c r="C55" s="57" t="str">
        <f>VLOOKUP(A55,RecNamesAll!A:C,3,FALSE)</f>
        <v>GPR173</v>
      </c>
      <c r="D55" s="63">
        <v>144</v>
      </c>
      <c r="E55" s="57" t="s">
        <v>4342</v>
      </c>
      <c r="F55" s="57" t="s">
        <v>4341</v>
      </c>
      <c r="G55" s="57" t="s">
        <v>3501</v>
      </c>
      <c r="H55" s="57" t="s">
        <v>3395</v>
      </c>
      <c r="I55" s="57" t="s">
        <v>3500</v>
      </c>
      <c r="Q55" s="60" t="str">
        <f t="shared" si="0"/>
        <v/>
      </c>
      <c r="R55" s="59" t="str">
        <f t="shared" si="1"/>
        <v/>
      </c>
      <c r="S55" s="59" t="str">
        <f t="shared" si="2"/>
        <v/>
      </c>
      <c r="T55" s="59" t="str">
        <f t="shared" si="3"/>
        <v/>
      </c>
      <c r="U55" s="60">
        <f t="shared" si="4"/>
        <v>0</v>
      </c>
      <c r="V55" s="60">
        <f t="shared" si="5"/>
        <v>0</v>
      </c>
      <c r="W55" s="60">
        <f t="shared" si="6"/>
        <v>0</v>
      </c>
      <c r="X55" s="60">
        <f t="shared" si="7"/>
        <v>0</v>
      </c>
      <c r="Y55" s="60" t="str">
        <f t="shared" si="11"/>
        <v>nc</v>
      </c>
      <c r="Z55" s="59" t="str">
        <f t="shared" si="12"/>
        <v>nc</v>
      </c>
      <c r="AA55" s="59" t="str">
        <f t="shared" si="13"/>
        <v>nc</v>
      </c>
      <c r="AB55" s="59" t="str">
        <f t="shared" si="14"/>
        <v>nc</v>
      </c>
      <c r="AC55" s="59" t="str">
        <f t="shared" si="9"/>
        <v/>
      </c>
      <c r="AD55" s="57">
        <f t="shared" si="10"/>
        <v>0</v>
      </c>
    </row>
    <row r="56" spans="1:30" x14ac:dyDescent="0.2">
      <c r="A56" s="57" t="s">
        <v>84</v>
      </c>
      <c r="B56" s="57" t="s">
        <v>1313</v>
      </c>
      <c r="C56" s="57" t="str">
        <f>VLOOKUP(A56,RecNamesAll!A:C,3,FALSE)</f>
        <v>GPR174</v>
      </c>
      <c r="D56" s="63">
        <v>145</v>
      </c>
      <c r="E56" s="57" t="s">
        <v>85</v>
      </c>
      <c r="F56" s="57" t="s">
        <v>4340</v>
      </c>
      <c r="G56" s="57" t="s">
        <v>3501</v>
      </c>
      <c r="H56" s="57" t="s">
        <v>3395</v>
      </c>
      <c r="I56" s="57" t="s">
        <v>3500</v>
      </c>
      <c r="Q56" s="60" t="str">
        <f t="shared" si="0"/>
        <v/>
      </c>
      <c r="R56" s="59" t="str">
        <f t="shared" si="1"/>
        <v/>
      </c>
      <c r="S56" s="59" t="str">
        <f t="shared" si="2"/>
        <v/>
      </c>
      <c r="T56" s="59" t="str">
        <f t="shared" si="3"/>
        <v/>
      </c>
      <c r="U56" s="60">
        <f t="shared" si="4"/>
        <v>0</v>
      </c>
      <c r="V56" s="60">
        <f t="shared" si="5"/>
        <v>0</v>
      </c>
      <c r="W56" s="60">
        <f t="shared" si="6"/>
        <v>0</v>
      </c>
      <c r="X56" s="60">
        <f t="shared" si="7"/>
        <v>0</v>
      </c>
      <c r="Y56" s="60" t="str">
        <f t="shared" si="11"/>
        <v>nc</v>
      </c>
      <c r="Z56" s="59" t="str">
        <f t="shared" si="12"/>
        <v>nc</v>
      </c>
      <c r="AA56" s="59" t="str">
        <f t="shared" si="13"/>
        <v>nc</v>
      </c>
      <c r="AB56" s="59" t="str">
        <f t="shared" si="14"/>
        <v>nc</v>
      </c>
      <c r="AC56" s="59" t="str">
        <f t="shared" si="9"/>
        <v/>
      </c>
      <c r="AD56" s="57">
        <f t="shared" si="10"/>
        <v>0</v>
      </c>
    </row>
    <row r="57" spans="1:30" x14ac:dyDescent="0.2">
      <c r="A57" s="57" t="s">
        <v>4339</v>
      </c>
      <c r="B57" s="57" t="s">
        <v>4338</v>
      </c>
      <c r="C57" s="57" t="str">
        <f>VLOOKUP(A57,RecNamesAll!A:C,3,FALSE)</f>
        <v>GPR176</v>
      </c>
      <c r="D57" s="63">
        <v>637</v>
      </c>
      <c r="E57" s="57" t="s">
        <v>4337</v>
      </c>
      <c r="G57" s="57" t="s">
        <v>3501</v>
      </c>
      <c r="H57" s="57" t="s">
        <v>3395</v>
      </c>
      <c r="I57" s="57" t="s">
        <v>3500</v>
      </c>
      <c r="Q57" s="60" t="str">
        <f t="shared" si="0"/>
        <v/>
      </c>
      <c r="R57" s="59" t="str">
        <f t="shared" si="1"/>
        <v/>
      </c>
      <c r="S57" s="59" t="str">
        <f t="shared" si="2"/>
        <v/>
      </c>
      <c r="T57" s="59" t="str">
        <f t="shared" si="3"/>
        <v/>
      </c>
      <c r="U57" s="60">
        <f t="shared" si="4"/>
        <v>0</v>
      </c>
      <c r="V57" s="60">
        <f t="shared" si="5"/>
        <v>0</v>
      </c>
      <c r="W57" s="60">
        <f t="shared" si="6"/>
        <v>0</v>
      </c>
      <c r="X57" s="60">
        <f t="shared" si="7"/>
        <v>0</v>
      </c>
      <c r="Y57" s="60" t="str">
        <f t="shared" si="11"/>
        <v>nc</v>
      </c>
      <c r="Z57" s="59" t="str">
        <f t="shared" si="12"/>
        <v>nc</v>
      </c>
      <c r="AA57" s="59" t="str">
        <f t="shared" si="13"/>
        <v>nc</v>
      </c>
      <c r="AB57" s="59" t="str">
        <f t="shared" si="14"/>
        <v>nc</v>
      </c>
      <c r="AC57" s="59" t="str">
        <f t="shared" si="9"/>
        <v/>
      </c>
      <c r="AD57" s="57">
        <f t="shared" si="10"/>
        <v>0</v>
      </c>
    </row>
    <row r="58" spans="1:30" x14ac:dyDescent="0.2">
      <c r="A58" s="57" t="s">
        <v>4336</v>
      </c>
      <c r="B58" s="57" t="s">
        <v>4335</v>
      </c>
      <c r="C58" s="57" t="str">
        <f>VLOOKUP(A58,RecNamesAll!A:C,3,FALSE)</f>
        <v>GPR182</v>
      </c>
      <c r="D58" s="63">
        <v>146</v>
      </c>
      <c r="E58" s="57" t="s">
        <v>4334</v>
      </c>
      <c r="F58" s="57" t="s">
        <v>4333</v>
      </c>
      <c r="G58" s="57" t="s">
        <v>3501</v>
      </c>
      <c r="H58" s="57" t="s">
        <v>3395</v>
      </c>
      <c r="I58" s="57" t="s">
        <v>3500</v>
      </c>
      <c r="Q58" s="60" t="str">
        <f t="shared" si="0"/>
        <v/>
      </c>
      <c r="R58" s="59" t="str">
        <f t="shared" si="1"/>
        <v/>
      </c>
      <c r="S58" s="59" t="str">
        <f t="shared" si="2"/>
        <v/>
      </c>
      <c r="T58" s="59" t="str">
        <f t="shared" si="3"/>
        <v/>
      </c>
      <c r="U58" s="60">
        <f t="shared" si="4"/>
        <v>0</v>
      </c>
      <c r="V58" s="60">
        <f t="shared" si="5"/>
        <v>0</v>
      </c>
      <c r="W58" s="60">
        <f t="shared" si="6"/>
        <v>0</v>
      </c>
      <c r="X58" s="60">
        <f t="shared" si="7"/>
        <v>0</v>
      </c>
      <c r="Y58" s="60" t="str">
        <f t="shared" si="11"/>
        <v>nc</v>
      </c>
      <c r="Z58" s="59" t="str">
        <f t="shared" si="12"/>
        <v>nc</v>
      </c>
      <c r="AA58" s="59" t="str">
        <f t="shared" si="13"/>
        <v>nc</v>
      </c>
      <c r="AB58" s="59" t="str">
        <f t="shared" si="14"/>
        <v>nc</v>
      </c>
      <c r="AC58" s="59" t="str">
        <f t="shared" si="9"/>
        <v/>
      </c>
      <c r="AD58" s="57">
        <f t="shared" si="10"/>
        <v>0</v>
      </c>
    </row>
    <row r="59" spans="1:30" x14ac:dyDescent="0.2">
      <c r="A59" s="57" t="s">
        <v>4332</v>
      </c>
      <c r="B59" s="57" t="s">
        <v>1620</v>
      </c>
      <c r="C59" s="57" t="str">
        <f>VLOOKUP(A59,RecNamesAll!A:C,3,FALSE)</f>
        <v>LGR4</v>
      </c>
      <c r="D59" s="63">
        <v>147</v>
      </c>
      <c r="E59" s="57" t="s">
        <v>4332</v>
      </c>
      <c r="F59" s="57" t="s">
        <v>4331</v>
      </c>
      <c r="G59" s="57" t="s">
        <v>3501</v>
      </c>
      <c r="H59" s="57" t="s">
        <v>3395</v>
      </c>
      <c r="I59" s="57" t="s">
        <v>3500</v>
      </c>
      <c r="L59" s="57" t="s">
        <v>3400</v>
      </c>
      <c r="N59" s="57" t="s">
        <v>4330</v>
      </c>
      <c r="P59" s="62">
        <v>8.3333333333333329E-2</v>
      </c>
      <c r="Q59" s="60" t="str">
        <f t="shared" si="0"/>
        <v/>
      </c>
      <c r="R59" s="59" t="str">
        <f t="shared" si="1"/>
        <v/>
      </c>
      <c r="S59" s="59" t="str">
        <f t="shared" si="2"/>
        <v/>
      </c>
      <c r="T59" s="59" t="str">
        <f t="shared" si="3"/>
        <v/>
      </c>
      <c r="U59" s="60">
        <f t="shared" si="4"/>
        <v>0</v>
      </c>
      <c r="V59" s="60">
        <f t="shared" si="5"/>
        <v>0</v>
      </c>
      <c r="W59" s="60">
        <f t="shared" si="6"/>
        <v>0</v>
      </c>
      <c r="X59" s="60">
        <f t="shared" si="7"/>
        <v>0</v>
      </c>
      <c r="Y59" s="60" t="str">
        <f t="shared" si="11"/>
        <v>nc</v>
      </c>
      <c r="Z59" s="59" t="str">
        <f t="shared" si="12"/>
        <v>nc</v>
      </c>
      <c r="AA59" s="59" t="str">
        <f t="shared" si="13"/>
        <v>nc</v>
      </c>
      <c r="AB59" s="59" t="str">
        <f t="shared" si="14"/>
        <v>nc</v>
      </c>
      <c r="AC59" s="59" t="str">
        <f t="shared" si="9"/>
        <v/>
      </c>
      <c r="AD59" s="57">
        <f t="shared" si="10"/>
        <v>0</v>
      </c>
    </row>
    <row r="60" spans="1:30" x14ac:dyDescent="0.2">
      <c r="A60" s="57" t="s">
        <v>4329</v>
      </c>
      <c r="B60" s="57" t="s">
        <v>1634</v>
      </c>
      <c r="C60" s="57" t="str">
        <f>VLOOKUP(A60,RecNamesAll!A:C,3,FALSE)</f>
        <v>LGR5</v>
      </c>
      <c r="D60" s="63">
        <v>148</v>
      </c>
      <c r="E60" s="57" t="s">
        <v>4329</v>
      </c>
      <c r="F60" s="57" t="s">
        <v>4328</v>
      </c>
      <c r="G60" s="57" t="s">
        <v>3501</v>
      </c>
      <c r="H60" s="57" t="s">
        <v>3395</v>
      </c>
      <c r="I60" s="57" t="s">
        <v>3500</v>
      </c>
      <c r="Q60" s="60" t="str">
        <f t="shared" si="0"/>
        <v/>
      </c>
      <c r="R60" s="59" t="str">
        <f t="shared" si="1"/>
        <v/>
      </c>
      <c r="S60" s="59" t="str">
        <f t="shared" si="2"/>
        <v/>
      </c>
      <c r="T60" s="59" t="str">
        <f t="shared" si="3"/>
        <v/>
      </c>
      <c r="U60" s="60">
        <f t="shared" si="4"/>
        <v>0</v>
      </c>
      <c r="V60" s="60">
        <f t="shared" si="5"/>
        <v>0</v>
      </c>
      <c r="W60" s="60">
        <f t="shared" si="6"/>
        <v>0</v>
      </c>
      <c r="X60" s="60">
        <f t="shared" si="7"/>
        <v>0</v>
      </c>
      <c r="Y60" s="60" t="str">
        <f t="shared" si="11"/>
        <v>nc</v>
      </c>
      <c r="Z60" s="59" t="str">
        <f t="shared" si="12"/>
        <v>nc</v>
      </c>
      <c r="AA60" s="59" t="str">
        <f t="shared" si="13"/>
        <v>nc</v>
      </c>
      <c r="AB60" s="59" t="str">
        <f t="shared" si="14"/>
        <v>nc</v>
      </c>
      <c r="AC60" s="59" t="str">
        <f t="shared" si="9"/>
        <v/>
      </c>
      <c r="AD60" s="57">
        <f t="shared" si="10"/>
        <v>0</v>
      </c>
    </row>
    <row r="61" spans="1:30" x14ac:dyDescent="0.2">
      <c r="A61" s="57" t="s">
        <v>4326</v>
      </c>
      <c r="B61" s="57" t="s">
        <v>4327</v>
      </c>
      <c r="C61" s="57" t="str">
        <f>VLOOKUP(A61,RecNamesAll!A:C,3,FALSE)</f>
        <v>TAAR8</v>
      </c>
      <c r="D61" s="63">
        <v>172</v>
      </c>
      <c r="E61" s="57" t="s">
        <v>4326</v>
      </c>
      <c r="F61" s="57" t="s">
        <v>4325</v>
      </c>
      <c r="G61" s="57" t="s">
        <v>3501</v>
      </c>
      <c r="H61" s="57" t="s">
        <v>3395</v>
      </c>
      <c r="I61" s="57" t="s">
        <v>3500</v>
      </c>
      <c r="Q61" s="60" t="str">
        <f t="shared" si="0"/>
        <v/>
      </c>
      <c r="R61" s="59" t="str">
        <f t="shared" si="1"/>
        <v/>
      </c>
      <c r="S61" s="59" t="str">
        <f t="shared" si="2"/>
        <v/>
      </c>
      <c r="T61" s="59" t="str">
        <f t="shared" si="3"/>
        <v/>
      </c>
      <c r="U61" s="60">
        <f t="shared" si="4"/>
        <v>0</v>
      </c>
      <c r="V61" s="60">
        <f t="shared" si="5"/>
        <v>0</v>
      </c>
      <c r="W61" s="60">
        <f t="shared" si="6"/>
        <v>0</v>
      </c>
      <c r="X61" s="60">
        <f t="shared" si="7"/>
        <v>0</v>
      </c>
      <c r="Y61" s="60" t="str">
        <f t="shared" si="11"/>
        <v>nc</v>
      </c>
      <c r="Z61" s="59" t="str">
        <f t="shared" si="12"/>
        <v>nc</v>
      </c>
      <c r="AA61" s="59" t="str">
        <f t="shared" si="13"/>
        <v>nc</v>
      </c>
      <c r="AB61" s="59" t="str">
        <f t="shared" si="14"/>
        <v>nc</v>
      </c>
      <c r="AC61" s="59" t="str">
        <f t="shared" si="9"/>
        <v/>
      </c>
      <c r="AD61" s="57">
        <f t="shared" si="10"/>
        <v>0</v>
      </c>
    </row>
    <row r="62" spans="1:30" x14ac:dyDescent="0.2">
      <c r="A62" s="57" t="s">
        <v>4324</v>
      </c>
      <c r="B62" s="57" t="s">
        <v>1636</v>
      </c>
      <c r="C62" s="57" t="str">
        <f>VLOOKUP(A62,RecNamesAll!A:C,3,FALSE)</f>
        <v>LGR6</v>
      </c>
      <c r="D62" s="63">
        <v>149</v>
      </c>
      <c r="E62" s="57" t="s">
        <v>4324</v>
      </c>
      <c r="F62" s="57" t="s">
        <v>4323</v>
      </c>
      <c r="G62" s="57" t="s">
        <v>3501</v>
      </c>
      <c r="H62" s="57" t="s">
        <v>3395</v>
      </c>
      <c r="I62" s="57" t="s">
        <v>3500</v>
      </c>
      <c r="Q62" s="60" t="str">
        <f t="shared" si="0"/>
        <v/>
      </c>
      <c r="R62" s="59" t="str">
        <f t="shared" si="1"/>
        <v/>
      </c>
      <c r="S62" s="59" t="str">
        <f t="shared" si="2"/>
        <v/>
      </c>
      <c r="T62" s="59" t="str">
        <f t="shared" si="3"/>
        <v/>
      </c>
      <c r="U62" s="60">
        <f t="shared" si="4"/>
        <v>0</v>
      </c>
      <c r="V62" s="60">
        <f t="shared" si="5"/>
        <v>0</v>
      </c>
      <c r="W62" s="60">
        <f t="shared" si="6"/>
        <v>0</v>
      </c>
      <c r="X62" s="60">
        <f t="shared" si="7"/>
        <v>0</v>
      </c>
      <c r="Y62" s="60" t="str">
        <f t="shared" si="11"/>
        <v>nc</v>
      </c>
      <c r="Z62" s="59" t="str">
        <f t="shared" si="12"/>
        <v>nc</v>
      </c>
      <c r="AA62" s="59" t="str">
        <f t="shared" si="13"/>
        <v>nc</v>
      </c>
      <c r="AB62" s="59" t="str">
        <f t="shared" si="14"/>
        <v>nc</v>
      </c>
      <c r="AC62" s="59" t="str">
        <f t="shared" si="9"/>
        <v/>
      </c>
      <c r="AD62" s="57">
        <f t="shared" si="10"/>
        <v>0</v>
      </c>
    </row>
    <row r="63" spans="1:30" x14ac:dyDescent="0.2">
      <c r="A63" s="57" t="s">
        <v>4321</v>
      </c>
      <c r="B63" s="57" t="s">
        <v>4322</v>
      </c>
      <c r="C63" s="57" t="str">
        <f>VLOOKUP(A63,RecNamesAll!A:C,3,FALSE)</f>
        <v>MAS1L</v>
      </c>
      <c r="D63" s="63">
        <v>151</v>
      </c>
      <c r="E63" s="57" t="s">
        <v>4321</v>
      </c>
      <c r="F63" s="57" t="s">
        <v>4320</v>
      </c>
      <c r="G63" s="57" t="s">
        <v>3501</v>
      </c>
      <c r="H63" s="57" t="s">
        <v>3395</v>
      </c>
      <c r="I63" s="57" t="s">
        <v>3500</v>
      </c>
      <c r="Q63" s="60" t="str">
        <f t="shared" si="0"/>
        <v/>
      </c>
      <c r="R63" s="59" t="str">
        <f t="shared" si="1"/>
        <v/>
      </c>
      <c r="S63" s="59" t="str">
        <f t="shared" si="2"/>
        <v/>
      </c>
      <c r="T63" s="59" t="str">
        <f t="shared" si="3"/>
        <v/>
      </c>
      <c r="U63" s="60">
        <f t="shared" si="4"/>
        <v>0</v>
      </c>
      <c r="V63" s="60">
        <f t="shared" si="5"/>
        <v>0</v>
      </c>
      <c r="W63" s="60">
        <f t="shared" si="6"/>
        <v>0</v>
      </c>
      <c r="X63" s="60">
        <f t="shared" si="7"/>
        <v>0</v>
      </c>
      <c r="Y63" s="60" t="str">
        <f t="shared" si="11"/>
        <v>nc</v>
      </c>
      <c r="Z63" s="59" t="str">
        <f t="shared" si="12"/>
        <v>nc</v>
      </c>
      <c r="AA63" s="59" t="str">
        <f t="shared" si="13"/>
        <v>nc</v>
      </c>
      <c r="AB63" s="59" t="str">
        <f t="shared" si="14"/>
        <v>nc</v>
      </c>
      <c r="AC63" s="59" t="str">
        <f t="shared" si="9"/>
        <v/>
      </c>
      <c r="AD63" s="57">
        <f t="shared" si="10"/>
        <v>0</v>
      </c>
    </row>
    <row r="64" spans="1:30" x14ac:dyDescent="0.2">
      <c r="A64" s="57" t="s">
        <v>4319</v>
      </c>
      <c r="B64" s="57" t="s">
        <v>4318</v>
      </c>
      <c r="C64" s="57" t="str">
        <f>VLOOKUP(A64,RecNamesAll!A:C,3,FALSE)</f>
        <v>MRGPRE</v>
      </c>
      <c r="D64" s="63">
        <v>153</v>
      </c>
      <c r="E64" s="57" t="s">
        <v>4317</v>
      </c>
      <c r="F64" s="57" t="s">
        <v>4316</v>
      </c>
      <c r="G64" s="57" t="s">
        <v>3501</v>
      </c>
      <c r="H64" s="57" t="s">
        <v>3395</v>
      </c>
      <c r="I64" s="57" t="s">
        <v>3500</v>
      </c>
      <c r="Q64" s="60" t="str">
        <f t="shared" si="0"/>
        <v/>
      </c>
      <c r="R64" s="59" t="str">
        <f t="shared" si="1"/>
        <v/>
      </c>
      <c r="S64" s="59" t="str">
        <f t="shared" si="2"/>
        <v/>
      </c>
      <c r="T64" s="59" t="str">
        <f t="shared" si="3"/>
        <v/>
      </c>
      <c r="U64" s="60">
        <f t="shared" si="4"/>
        <v>0</v>
      </c>
      <c r="V64" s="60">
        <f t="shared" si="5"/>
        <v>0</v>
      </c>
      <c r="W64" s="60">
        <f t="shared" si="6"/>
        <v>0</v>
      </c>
      <c r="X64" s="60">
        <f t="shared" si="7"/>
        <v>0</v>
      </c>
      <c r="Y64" s="60" t="str">
        <f t="shared" si="11"/>
        <v>nc</v>
      </c>
      <c r="Z64" s="59" t="str">
        <f t="shared" si="12"/>
        <v>nc</v>
      </c>
      <c r="AA64" s="59" t="str">
        <f t="shared" si="13"/>
        <v>nc</v>
      </c>
      <c r="AB64" s="59" t="str">
        <f t="shared" si="14"/>
        <v>nc</v>
      </c>
      <c r="AC64" s="59" t="str">
        <f t="shared" si="9"/>
        <v/>
      </c>
      <c r="AD64" s="57">
        <f t="shared" si="10"/>
        <v>0</v>
      </c>
    </row>
    <row r="65" spans="1:30" x14ac:dyDescent="0.2">
      <c r="A65" s="57" t="s">
        <v>4315</v>
      </c>
      <c r="B65" s="57" t="s">
        <v>4314</v>
      </c>
      <c r="C65" s="57" t="str">
        <f>VLOOKUP(A65,RecNamesAll!A:C,3,FALSE)</f>
        <v>MRGPRF</v>
      </c>
      <c r="D65" s="63">
        <v>154</v>
      </c>
      <c r="E65" s="57" t="s">
        <v>4313</v>
      </c>
      <c r="F65" s="57" t="s">
        <v>4312</v>
      </c>
      <c r="G65" s="57" t="s">
        <v>3501</v>
      </c>
      <c r="H65" s="57" t="s">
        <v>3395</v>
      </c>
      <c r="I65" s="57" t="s">
        <v>3500</v>
      </c>
      <c r="Q65" s="60" t="str">
        <f t="shared" si="0"/>
        <v/>
      </c>
      <c r="R65" s="59" t="str">
        <f t="shared" si="1"/>
        <v/>
      </c>
      <c r="S65" s="59" t="str">
        <f t="shared" si="2"/>
        <v/>
      </c>
      <c r="T65" s="59" t="str">
        <f t="shared" si="3"/>
        <v/>
      </c>
      <c r="U65" s="60">
        <f t="shared" si="4"/>
        <v>0</v>
      </c>
      <c r="V65" s="60">
        <f t="shared" si="5"/>
        <v>0</v>
      </c>
      <c r="W65" s="60">
        <f t="shared" si="6"/>
        <v>0</v>
      </c>
      <c r="X65" s="60">
        <f t="shared" si="7"/>
        <v>0</v>
      </c>
      <c r="Y65" s="60" t="str">
        <f t="shared" si="11"/>
        <v>nc</v>
      </c>
      <c r="Z65" s="59" t="str">
        <f t="shared" si="12"/>
        <v>nc</v>
      </c>
      <c r="AA65" s="59" t="str">
        <f t="shared" si="13"/>
        <v>nc</v>
      </c>
      <c r="AB65" s="59" t="str">
        <f t="shared" si="14"/>
        <v>nc</v>
      </c>
      <c r="AC65" s="59" t="str">
        <f t="shared" si="9"/>
        <v/>
      </c>
      <c r="AD65" s="57">
        <f t="shared" si="10"/>
        <v>0</v>
      </c>
    </row>
    <row r="66" spans="1:30" x14ac:dyDescent="0.2">
      <c r="A66" s="57" t="s">
        <v>4311</v>
      </c>
      <c r="B66" s="57" t="s">
        <v>4310</v>
      </c>
      <c r="C66" s="57" t="str">
        <f>VLOOKUP(A66,RecNamesAll!A:C,3,FALSE)</f>
        <v>MRGPRG</v>
      </c>
      <c r="D66" s="63">
        <v>155</v>
      </c>
      <c r="E66" s="57" t="s">
        <v>4309</v>
      </c>
      <c r="F66" s="57" t="s">
        <v>4308</v>
      </c>
      <c r="G66" s="57" t="s">
        <v>3501</v>
      </c>
      <c r="H66" s="57" t="s">
        <v>3395</v>
      </c>
      <c r="I66" s="57" t="s">
        <v>3500</v>
      </c>
      <c r="Q66" s="60" t="str">
        <f t="shared" ref="Q66:Q129" si="15">IF(OR(ISNUMBER(SEARCH("Gs",$J66)),ISNUMBER(SEARCH("Gs",$K66))),"Gs","")</f>
        <v/>
      </c>
      <c r="R66" s="59" t="str">
        <f t="shared" ref="R66:R129" si="16">IF(OR(ISNUMBER(SEARCH("Gi/o",$J66)),ISNUMBER(SEARCH("Gi/o",$K66))),"Gi/o","")</f>
        <v/>
      </c>
      <c r="S66" s="59" t="str">
        <f t="shared" ref="S66:S129" si="17">IF(OR(ISNUMBER(SEARCH("Gq/11",$J66)),ISNUMBER(SEARCH("Gq/11",$K66))),"Gq/11","")</f>
        <v/>
      </c>
      <c r="T66" s="59" t="str">
        <f t="shared" ref="T66:T129" si="18">IF(OR(ISNUMBER(SEARCH("G12/13",$J66)),ISNUMBER(SEARCH("G12/13",$K66))),"G12/13","")</f>
        <v/>
      </c>
      <c r="U66" s="60">
        <f t="shared" ref="U66:U129" si="19">IF(ISNUMBER(SEARCH("Gs",$J66)),1,IF(ISNUMBER(SEARCH("Gs",$K66)),2,0))</f>
        <v>0</v>
      </c>
      <c r="V66" s="60">
        <f t="shared" ref="V66:V129" si="20">IF(ISNUMBER(SEARCH("Gi/o",$J66)),1,IF(ISNUMBER(SEARCH("Gi/o",$K66)),2,0))</f>
        <v>0</v>
      </c>
      <c r="W66" s="60">
        <f t="shared" ref="W66:W129" si="21">IF(ISNUMBER(SEARCH("Gq/11",$J66)),1,IF(ISNUMBER(SEARCH("Gq/11",$K66)),2,0))</f>
        <v>0</v>
      </c>
      <c r="X66" s="60">
        <f t="shared" ref="X66:X129" si="22">IF(ISNUMBER(SEARCH("G12/13",$J66)),1,IF(ISNUMBER(SEARCH("G12/13",$K66)),2,0))</f>
        <v>0</v>
      </c>
      <c r="Y66" s="60" t="str">
        <f t="shared" si="11"/>
        <v>nc</v>
      </c>
      <c r="Z66" s="59" t="str">
        <f t="shared" si="12"/>
        <v>nc</v>
      </c>
      <c r="AA66" s="59" t="str">
        <f t="shared" si="13"/>
        <v>nc</v>
      </c>
      <c r="AB66" s="59" t="str">
        <f t="shared" si="14"/>
        <v>nc</v>
      </c>
      <c r="AC66" s="59" t="str">
        <f t="shared" ref="AC66:AC129" si="23">IF(SUM(U66:X66)&gt;0,COUNTIF(U66:X66,"0"),"")</f>
        <v/>
      </c>
      <c r="AD66" s="57">
        <f t="shared" ref="AD66:AD129" si="24">IF(SUM(U66:X66)&gt;0,1,0)</f>
        <v>0</v>
      </c>
    </row>
    <row r="67" spans="1:30" x14ac:dyDescent="0.2">
      <c r="A67" s="57" t="s">
        <v>4306</v>
      </c>
      <c r="B67" s="57" t="s">
        <v>4307</v>
      </c>
      <c r="C67" s="57" t="str">
        <f>VLOOKUP(A67,RecNamesAll!A:C,3,FALSE)</f>
        <v>P2RY8</v>
      </c>
      <c r="D67" s="63">
        <v>164</v>
      </c>
      <c r="E67" s="57" t="s">
        <v>4306</v>
      </c>
      <c r="G67" s="57" t="s">
        <v>3501</v>
      </c>
      <c r="H67" s="57" t="s">
        <v>3395</v>
      </c>
      <c r="I67" s="57" t="s">
        <v>3500</v>
      </c>
      <c r="Q67" s="60" t="str">
        <f t="shared" si="15"/>
        <v/>
      </c>
      <c r="R67" s="59" t="str">
        <f t="shared" si="16"/>
        <v/>
      </c>
      <c r="S67" s="59" t="str">
        <f t="shared" si="17"/>
        <v/>
      </c>
      <c r="T67" s="59" t="str">
        <f t="shared" si="18"/>
        <v/>
      </c>
      <c r="U67" s="60">
        <f t="shared" si="19"/>
        <v>0</v>
      </c>
      <c r="V67" s="60">
        <f t="shared" si="20"/>
        <v>0</v>
      </c>
      <c r="W67" s="60">
        <f t="shared" si="21"/>
        <v>0</v>
      </c>
      <c r="X67" s="60">
        <f t="shared" si="22"/>
        <v>0</v>
      </c>
      <c r="Y67" s="60" t="str">
        <f t="shared" ref="Y67:Y130" si="25">IF(U67&gt;0,"c","nc")</f>
        <v>nc</v>
      </c>
      <c r="Z67" s="59" t="str">
        <f t="shared" ref="Z67:Z130" si="26">IF(V67&gt;0,"c","nc")</f>
        <v>nc</v>
      </c>
      <c r="AA67" s="59" t="str">
        <f t="shared" ref="AA67:AA130" si="27">IF(W67&gt;0,"c","nc")</f>
        <v>nc</v>
      </c>
      <c r="AB67" s="59" t="str">
        <f t="shared" ref="AB67:AB130" si="28">IF(X67&gt;0,"c","nc")</f>
        <v>nc</v>
      </c>
      <c r="AC67" s="59" t="str">
        <f t="shared" si="23"/>
        <v/>
      </c>
      <c r="AD67" s="57">
        <f t="shared" si="24"/>
        <v>0</v>
      </c>
    </row>
    <row r="68" spans="1:30" x14ac:dyDescent="0.2">
      <c r="A68" s="57" t="s">
        <v>100</v>
      </c>
      <c r="B68" s="57" t="s">
        <v>2001</v>
      </c>
      <c r="C68" s="57" t="str">
        <f>VLOOKUP(A68,RecNamesAll!A:C,3,FALSE)</f>
        <v>P2RY10</v>
      </c>
      <c r="D68" s="63">
        <v>165</v>
      </c>
      <c r="E68" s="57" t="s">
        <v>4305</v>
      </c>
      <c r="G68" s="57" t="s">
        <v>3501</v>
      </c>
      <c r="H68" s="57" t="s">
        <v>3395</v>
      </c>
      <c r="I68" s="57" t="s">
        <v>3500</v>
      </c>
      <c r="Q68" s="60" t="str">
        <f t="shared" si="15"/>
        <v/>
      </c>
      <c r="R68" s="59" t="str">
        <f t="shared" si="16"/>
        <v/>
      </c>
      <c r="S68" s="59" t="str">
        <f t="shared" si="17"/>
        <v/>
      </c>
      <c r="T68" s="59" t="str">
        <f t="shared" si="18"/>
        <v/>
      </c>
      <c r="U68" s="60">
        <f t="shared" si="19"/>
        <v>0</v>
      </c>
      <c r="V68" s="60">
        <f t="shared" si="20"/>
        <v>0</v>
      </c>
      <c r="W68" s="60">
        <f t="shared" si="21"/>
        <v>0</v>
      </c>
      <c r="X68" s="60">
        <f t="shared" si="22"/>
        <v>0</v>
      </c>
      <c r="Y68" s="60" t="str">
        <f t="shared" si="25"/>
        <v>nc</v>
      </c>
      <c r="Z68" s="59" t="str">
        <f t="shared" si="26"/>
        <v>nc</v>
      </c>
      <c r="AA68" s="59" t="str">
        <f t="shared" si="27"/>
        <v>nc</v>
      </c>
      <c r="AB68" s="59" t="str">
        <f t="shared" si="28"/>
        <v>nc</v>
      </c>
      <c r="AC68" s="59" t="str">
        <f t="shared" si="23"/>
        <v/>
      </c>
      <c r="AD68" s="57">
        <f t="shared" si="24"/>
        <v>0</v>
      </c>
    </row>
    <row r="69" spans="1:30" x14ac:dyDescent="0.2">
      <c r="A69" s="57" t="s">
        <v>4303</v>
      </c>
      <c r="B69" s="57" t="s">
        <v>4304</v>
      </c>
      <c r="C69" s="57" t="str">
        <f>VLOOKUP(A69,RecNamesAll!A:C,3,FALSE)</f>
        <v>TAAR2</v>
      </c>
      <c r="D69" s="63">
        <v>167</v>
      </c>
      <c r="E69" s="57" t="s">
        <v>4303</v>
      </c>
      <c r="F69" s="57" t="s">
        <v>4302</v>
      </c>
      <c r="G69" s="57" t="s">
        <v>3501</v>
      </c>
      <c r="H69" s="57" t="s">
        <v>3395</v>
      </c>
      <c r="I69" s="57" t="s">
        <v>3500</v>
      </c>
      <c r="N69" s="57">
        <v>16878137</v>
      </c>
      <c r="P69" s="62">
        <v>4.1666666666666664E-2</v>
      </c>
      <c r="Q69" s="60" t="str">
        <f t="shared" si="15"/>
        <v/>
      </c>
      <c r="R69" s="59" t="str">
        <f t="shared" si="16"/>
        <v/>
      </c>
      <c r="S69" s="59" t="str">
        <f t="shared" si="17"/>
        <v/>
      </c>
      <c r="T69" s="59" t="str">
        <f t="shared" si="18"/>
        <v/>
      </c>
      <c r="U69" s="60">
        <f t="shared" si="19"/>
        <v>0</v>
      </c>
      <c r="V69" s="60">
        <f t="shared" si="20"/>
        <v>0</v>
      </c>
      <c r="W69" s="60">
        <f t="shared" si="21"/>
        <v>0</v>
      </c>
      <c r="X69" s="60">
        <f t="shared" si="22"/>
        <v>0</v>
      </c>
      <c r="Y69" s="60" t="str">
        <f t="shared" si="25"/>
        <v>nc</v>
      </c>
      <c r="Z69" s="59" t="str">
        <f t="shared" si="26"/>
        <v>nc</v>
      </c>
      <c r="AA69" s="59" t="str">
        <f t="shared" si="27"/>
        <v>nc</v>
      </c>
      <c r="AB69" s="59" t="str">
        <f t="shared" si="28"/>
        <v>nc</v>
      </c>
      <c r="AC69" s="59" t="str">
        <f t="shared" si="23"/>
        <v/>
      </c>
      <c r="AD69" s="57">
        <f t="shared" si="24"/>
        <v>0</v>
      </c>
    </row>
    <row r="70" spans="1:30" x14ac:dyDescent="0.2">
      <c r="A70" s="57" t="s">
        <v>4301</v>
      </c>
      <c r="B70" s="57" t="s">
        <v>2238</v>
      </c>
      <c r="C70" s="57" t="str">
        <f>VLOOKUP(A70,RecNamesAll!A:C,3,FALSE)</f>
        <v>TAAR3</v>
      </c>
      <c r="D70" s="63">
        <v>168</v>
      </c>
      <c r="E70" s="57" t="s">
        <v>4300</v>
      </c>
      <c r="F70" s="57" t="s">
        <v>4299</v>
      </c>
      <c r="G70" s="57" t="s">
        <v>3501</v>
      </c>
      <c r="H70" s="57" t="s">
        <v>3395</v>
      </c>
      <c r="I70" s="57" t="s">
        <v>3500</v>
      </c>
      <c r="Q70" s="60" t="str">
        <f t="shared" si="15"/>
        <v/>
      </c>
      <c r="R70" s="59" t="str">
        <f t="shared" si="16"/>
        <v/>
      </c>
      <c r="S70" s="59" t="str">
        <f t="shared" si="17"/>
        <v/>
      </c>
      <c r="T70" s="59" t="str">
        <f t="shared" si="18"/>
        <v/>
      </c>
      <c r="U70" s="60">
        <f t="shared" si="19"/>
        <v>0</v>
      </c>
      <c r="V70" s="60">
        <f t="shared" si="20"/>
        <v>0</v>
      </c>
      <c r="W70" s="60">
        <f t="shared" si="21"/>
        <v>0</v>
      </c>
      <c r="X70" s="60">
        <f t="shared" si="22"/>
        <v>0</v>
      </c>
      <c r="Y70" s="60" t="str">
        <f t="shared" si="25"/>
        <v>nc</v>
      </c>
      <c r="Z70" s="59" t="str">
        <f t="shared" si="26"/>
        <v>nc</v>
      </c>
      <c r="AA70" s="59" t="str">
        <f t="shared" si="27"/>
        <v>nc</v>
      </c>
      <c r="AB70" s="59" t="str">
        <f t="shared" si="28"/>
        <v>nc</v>
      </c>
      <c r="AC70" s="59" t="str">
        <f t="shared" si="23"/>
        <v/>
      </c>
      <c r="AD70" s="57">
        <f t="shared" si="24"/>
        <v>0</v>
      </c>
    </row>
    <row r="71" spans="1:30" x14ac:dyDescent="0.2">
      <c r="A71" s="57" t="s">
        <v>4297</v>
      </c>
      <c r="B71" s="57" t="s">
        <v>4298</v>
      </c>
      <c r="C71" s="57" t="str">
        <f>VLOOKUP(A71,RecNamesAll!A:C,3,FALSE)</f>
        <v>TAAR5</v>
      </c>
      <c r="D71" s="63">
        <v>170</v>
      </c>
      <c r="E71" s="57" t="s">
        <v>4297</v>
      </c>
      <c r="F71" s="57" t="s">
        <v>4296</v>
      </c>
      <c r="G71" s="57" t="s">
        <v>3501</v>
      </c>
      <c r="H71" s="57" t="s">
        <v>3395</v>
      </c>
      <c r="I71" s="57" t="s">
        <v>3500</v>
      </c>
      <c r="Q71" s="60" t="str">
        <f t="shared" si="15"/>
        <v/>
      </c>
      <c r="R71" s="59" t="str">
        <f t="shared" si="16"/>
        <v/>
      </c>
      <c r="S71" s="59" t="str">
        <f t="shared" si="17"/>
        <v/>
      </c>
      <c r="T71" s="59" t="str">
        <f t="shared" si="18"/>
        <v/>
      </c>
      <c r="U71" s="60">
        <f t="shared" si="19"/>
        <v>0</v>
      </c>
      <c r="V71" s="60">
        <f t="shared" si="20"/>
        <v>0</v>
      </c>
      <c r="W71" s="60">
        <f t="shared" si="21"/>
        <v>0</v>
      </c>
      <c r="X71" s="60">
        <f t="shared" si="22"/>
        <v>0</v>
      </c>
      <c r="Y71" s="60" t="str">
        <f t="shared" si="25"/>
        <v>nc</v>
      </c>
      <c r="Z71" s="59" t="str">
        <f t="shared" si="26"/>
        <v>nc</v>
      </c>
      <c r="AA71" s="59" t="str">
        <f t="shared" si="27"/>
        <v>nc</v>
      </c>
      <c r="AB71" s="59" t="str">
        <f t="shared" si="28"/>
        <v>nc</v>
      </c>
      <c r="AC71" s="59" t="str">
        <f t="shared" si="23"/>
        <v/>
      </c>
      <c r="AD71" s="57">
        <f t="shared" si="24"/>
        <v>0</v>
      </c>
    </row>
    <row r="72" spans="1:30" x14ac:dyDescent="0.2">
      <c r="A72" s="57" t="s">
        <v>4294</v>
      </c>
      <c r="B72" s="57" t="s">
        <v>4295</v>
      </c>
      <c r="C72" s="57" t="str">
        <f>VLOOKUP(A72,RecNamesAll!A:C,3,FALSE)</f>
        <v>TAAR6</v>
      </c>
      <c r="D72" s="63">
        <v>171</v>
      </c>
      <c r="E72" s="57" t="s">
        <v>4294</v>
      </c>
      <c r="F72" s="57" t="s">
        <v>4293</v>
      </c>
      <c r="G72" s="57" t="s">
        <v>3501</v>
      </c>
      <c r="H72" s="57" t="s">
        <v>3395</v>
      </c>
      <c r="I72" s="57" t="s">
        <v>3500</v>
      </c>
      <c r="Q72" s="60" t="str">
        <f t="shared" si="15"/>
        <v/>
      </c>
      <c r="R72" s="59" t="str">
        <f t="shared" si="16"/>
        <v/>
      </c>
      <c r="S72" s="59" t="str">
        <f t="shared" si="17"/>
        <v/>
      </c>
      <c r="T72" s="59" t="str">
        <f t="shared" si="18"/>
        <v/>
      </c>
      <c r="U72" s="60">
        <f t="shared" si="19"/>
        <v>0</v>
      </c>
      <c r="V72" s="60">
        <f t="shared" si="20"/>
        <v>0</v>
      </c>
      <c r="W72" s="60">
        <f t="shared" si="21"/>
        <v>0</v>
      </c>
      <c r="X72" s="60">
        <f t="shared" si="22"/>
        <v>0</v>
      </c>
      <c r="Y72" s="60" t="str">
        <f t="shared" si="25"/>
        <v>nc</v>
      </c>
      <c r="Z72" s="59" t="str">
        <f t="shared" si="26"/>
        <v>nc</v>
      </c>
      <c r="AA72" s="59" t="str">
        <f t="shared" si="27"/>
        <v>nc</v>
      </c>
      <c r="AB72" s="59" t="str">
        <f t="shared" si="28"/>
        <v>nc</v>
      </c>
      <c r="AC72" s="59" t="str">
        <f t="shared" si="23"/>
        <v/>
      </c>
      <c r="AD72" s="57">
        <f t="shared" si="24"/>
        <v>0</v>
      </c>
    </row>
    <row r="73" spans="1:30" x14ac:dyDescent="0.2">
      <c r="A73" s="57" t="s">
        <v>4291</v>
      </c>
      <c r="B73" s="57" t="s">
        <v>4292</v>
      </c>
      <c r="C73" s="57" t="str">
        <f>VLOOKUP(A73,RecNamesAll!A:C,3,FALSE)</f>
        <v>TAAR9</v>
      </c>
      <c r="D73" s="63">
        <v>173</v>
      </c>
      <c r="E73" s="57" t="s">
        <v>4291</v>
      </c>
      <c r="F73" s="57" t="s">
        <v>4290</v>
      </c>
      <c r="G73" s="57" t="s">
        <v>3501</v>
      </c>
      <c r="H73" s="57" t="s">
        <v>3395</v>
      </c>
      <c r="I73" s="57" t="s">
        <v>3500</v>
      </c>
      <c r="Q73" s="60" t="str">
        <f t="shared" si="15"/>
        <v/>
      </c>
      <c r="R73" s="59" t="str">
        <f t="shared" si="16"/>
        <v/>
      </c>
      <c r="S73" s="59" t="str">
        <f t="shared" si="17"/>
        <v/>
      </c>
      <c r="T73" s="59" t="str">
        <f t="shared" si="18"/>
        <v/>
      </c>
      <c r="U73" s="60">
        <f t="shared" si="19"/>
        <v>0</v>
      </c>
      <c r="V73" s="60">
        <f t="shared" si="20"/>
        <v>0</v>
      </c>
      <c r="W73" s="60">
        <f t="shared" si="21"/>
        <v>0</v>
      </c>
      <c r="X73" s="60">
        <f t="shared" si="22"/>
        <v>0</v>
      </c>
      <c r="Y73" s="60" t="str">
        <f t="shared" si="25"/>
        <v>nc</v>
      </c>
      <c r="Z73" s="59" t="str">
        <f t="shared" si="26"/>
        <v>nc</v>
      </c>
      <c r="AA73" s="59" t="str">
        <f t="shared" si="27"/>
        <v>nc</v>
      </c>
      <c r="AB73" s="59" t="str">
        <f t="shared" si="28"/>
        <v>nc</v>
      </c>
      <c r="AC73" s="59" t="str">
        <f t="shared" si="23"/>
        <v/>
      </c>
      <c r="AD73" s="57">
        <f t="shared" si="24"/>
        <v>0</v>
      </c>
    </row>
    <row r="74" spans="1:30" x14ac:dyDescent="0.2">
      <c r="A74" s="57" t="s">
        <v>2940</v>
      </c>
      <c r="B74" s="57" t="s">
        <v>4289</v>
      </c>
      <c r="C74" s="57" t="str">
        <f>VLOOKUP(A74,RecNamesAll!A:C,3,FALSE)</f>
        <v>Calcitonin receptor-like</v>
      </c>
      <c r="D74" s="63">
        <v>47</v>
      </c>
      <c r="E74" s="57" t="s">
        <v>2939</v>
      </c>
      <c r="F74" s="57" t="s">
        <v>4288</v>
      </c>
      <c r="G74" s="57" t="s">
        <v>3356</v>
      </c>
      <c r="H74" s="57" t="s">
        <v>3476</v>
      </c>
      <c r="I74" s="57" t="s">
        <v>3355</v>
      </c>
      <c r="Q74" s="60" t="str">
        <f t="shared" si="15"/>
        <v/>
      </c>
      <c r="R74" s="59" t="str">
        <f t="shared" si="16"/>
        <v/>
      </c>
      <c r="S74" s="59" t="str">
        <f t="shared" si="17"/>
        <v/>
      </c>
      <c r="T74" s="59" t="str">
        <f t="shared" si="18"/>
        <v/>
      </c>
      <c r="U74" s="60">
        <f t="shared" si="19"/>
        <v>0</v>
      </c>
      <c r="V74" s="60">
        <f t="shared" si="20"/>
        <v>0</v>
      </c>
      <c r="W74" s="60">
        <f t="shared" si="21"/>
        <v>0</v>
      </c>
      <c r="X74" s="60">
        <f t="shared" si="22"/>
        <v>0</v>
      </c>
      <c r="Y74" s="60" t="str">
        <f t="shared" si="25"/>
        <v>nc</v>
      </c>
      <c r="Z74" s="59" t="str">
        <f t="shared" si="26"/>
        <v>nc</v>
      </c>
      <c r="AA74" s="59" t="str">
        <f t="shared" si="27"/>
        <v>nc</v>
      </c>
      <c r="AB74" s="59" t="str">
        <f t="shared" si="28"/>
        <v>nc</v>
      </c>
      <c r="AC74" s="59" t="str">
        <f t="shared" si="23"/>
        <v/>
      </c>
      <c r="AD74" s="57">
        <f t="shared" si="24"/>
        <v>0</v>
      </c>
    </row>
    <row r="75" spans="1:30" x14ac:dyDescent="0.2">
      <c r="A75" s="57" t="s">
        <v>199</v>
      </c>
      <c r="B75" s="57" t="s">
        <v>2131</v>
      </c>
      <c r="C75" s="57" t="str">
        <f>VLOOKUP(A75,RecNamesAll!A:C,3,FALSE)</f>
        <v>PTH2</v>
      </c>
      <c r="D75" s="63">
        <v>332</v>
      </c>
      <c r="E75" s="57" t="s">
        <v>199</v>
      </c>
      <c r="F75" s="57" t="s">
        <v>4287</v>
      </c>
      <c r="G75" s="57" t="s">
        <v>3356</v>
      </c>
      <c r="H75" s="57" t="s">
        <v>3476</v>
      </c>
      <c r="I75" s="57" t="s">
        <v>3486</v>
      </c>
      <c r="Q75" s="60" t="str">
        <f t="shared" si="15"/>
        <v/>
      </c>
      <c r="R75" s="59" t="str">
        <f t="shared" si="16"/>
        <v/>
      </c>
      <c r="S75" s="59" t="str">
        <f t="shared" si="17"/>
        <v/>
      </c>
      <c r="T75" s="59" t="str">
        <f t="shared" si="18"/>
        <v/>
      </c>
      <c r="U75" s="60">
        <f t="shared" si="19"/>
        <v>0</v>
      </c>
      <c r="V75" s="60">
        <f t="shared" si="20"/>
        <v>0</v>
      </c>
      <c r="W75" s="60">
        <f t="shared" si="21"/>
        <v>0</v>
      </c>
      <c r="X75" s="60">
        <f t="shared" si="22"/>
        <v>0</v>
      </c>
      <c r="Y75" s="60" t="str">
        <f t="shared" si="25"/>
        <v>nc</v>
      </c>
      <c r="Z75" s="59" t="str">
        <f t="shared" si="26"/>
        <v>nc</v>
      </c>
      <c r="AA75" s="59" t="str">
        <f t="shared" si="27"/>
        <v>nc</v>
      </c>
      <c r="AB75" s="59" t="str">
        <f t="shared" si="28"/>
        <v>nc</v>
      </c>
      <c r="AC75" s="59" t="str">
        <f t="shared" si="23"/>
        <v/>
      </c>
      <c r="AD75" s="57">
        <f t="shared" si="24"/>
        <v>0</v>
      </c>
    </row>
    <row r="76" spans="1:30" x14ac:dyDescent="0.2">
      <c r="A76" s="57" t="s">
        <v>4286</v>
      </c>
      <c r="B76" s="57" t="s">
        <v>4285</v>
      </c>
      <c r="C76" s="57" t="str">
        <f>VLOOKUP(A76,RecNamesAll!A:C,3,FALSE)</f>
        <v>ADGRL2</v>
      </c>
      <c r="D76" s="63">
        <v>207</v>
      </c>
      <c r="E76" s="57" t="s">
        <v>4284</v>
      </c>
      <c r="F76" s="57" t="s">
        <v>4283</v>
      </c>
      <c r="G76" s="57" t="s">
        <v>3437</v>
      </c>
      <c r="H76" s="57" t="s">
        <v>3436</v>
      </c>
      <c r="I76" s="57" t="s">
        <v>3470</v>
      </c>
      <c r="Q76" s="60" t="str">
        <f t="shared" si="15"/>
        <v/>
      </c>
      <c r="R76" s="59" t="str">
        <f t="shared" si="16"/>
        <v/>
      </c>
      <c r="S76" s="59" t="str">
        <f t="shared" si="17"/>
        <v/>
      </c>
      <c r="T76" s="59" t="str">
        <f t="shared" si="18"/>
        <v/>
      </c>
      <c r="U76" s="60">
        <f t="shared" si="19"/>
        <v>0</v>
      </c>
      <c r="V76" s="60">
        <f t="shared" si="20"/>
        <v>0</v>
      </c>
      <c r="W76" s="60">
        <f t="shared" si="21"/>
        <v>0</v>
      </c>
      <c r="X76" s="60">
        <f t="shared" si="22"/>
        <v>0</v>
      </c>
      <c r="Y76" s="60" t="str">
        <f t="shared" si="25"/>
        <v>nc</v>
      </c>
      <c r="Z76" s="59" t="str">
        <f t="shared" si="26"/>
        <v>nc</v>
      </c>
      <c r="AA76" s="59" t="str">
        <f t="shared" si="27"/>
        <v>nc</v>
      </c>
      <c r="AB76" s="59" t="str">
        <f t="shared" si="28"/>
        <v>nc</v>
      </c>
      <c r="AC76" s="59" t="str">
        <f t="shared" si="23"/>
        <v/>
      </c>
      <c r="AD76" s="57">
        <f t="shared" si="24"/>
        <v>0</v>
      </c>
    </row>
    <row r="77" spans="1:30" x14ac:dyDescent="0.2">
      <c r="A77" s="57" t="s">
        <v>4282</v>
      </c>
      <c r="B77" s="57" t="s">
        <v>4281</v>
      </c>
      <c r="C77" s="57" t="str">
        <f>VLOOKUP(A77,RecNamesAll!A:C,3,FALSE)</f>
        <v>ADGRL3</v>
      </c>
      <c r="D77" s="64"/>
      <c r="E77" s="57" t="s">
        <v>4280</v>
      </c>
      <c r="F77" s="57" t="s">
        <v>4279</v>
      </c>
      <c r="G77" s="57" t="s">
        <v>3437</v>
      </c>
      <c r="H77" s="57" t="s">
        <v>3436</v>
      </c>
      <c r="I77" s="57" t="s">
        <v>3470</v>
      </c>
      <c r="Q77" s="60" t="str">
        <f t="shared" si="15"/>
        <v/>
      </c>
      <c r="R77" s="59" t="str">
        <f t="shared" si="16"/>
        <v/>
      </c>
      <c r="S77" s="59" t="str">
        <f t="shared" si="17"/>
        <v/>
      </c>
      <c r="T77" s="59" t="str">
        <f t="shared" si="18"/>
        <v/>
      </c>
      <c r="U77" s="60">
        <f t="shared" si="19"/>
        <v>0</v>
      </c>
      <c r="V77" s="60">
        <f t="shared" si="20"/>
        <v>0</v>
      </c>
      <c r="W77" s="60">
        <f t="shared" si="21"/>
        <v>0</v>
      </c>
      <c r="X77" s="60">
        <f t="shared" si="22"/>
        <v>0</v>
      </c>
      <c r="Y77" s="60" t="str">
        <f t="shared" si="25"/>
        <v>nc</v>
      </c>
      <c r="Z77" s="59" t="str">
        <f t="shared" si="26"/>
        <v>nc</v>
      </c>
      <c r="AA77" s="59" t="str">
        <f t="shared" si="27"/>
        <v>nc</v>
      </c>
      <c r="AB77" s="59" t="str">
        <f t="shared" si="28"/>
        <v>nc</v>
      </c>
      <c r="AC77" s="59" t="str">
        <f t="shared" si="23"/>
        <v/>
      </c>
      <c r="AD77" s="57">
        <f t="shared" si="24"/>
        <v>0</v>
      </c>
    </row>
    <row r="78" spans="1:30" x14ac:dyDescent="0.2">
      <c r="A78" s="57" t="s">
        <v>4278</v>
      </c>
      <c r="B78" s="57" t="s">
        <v>4277</v>
      </c>
      <c r="C78" s="57" t="str">
        <f>VLOOKUP(A78,RecNamesAll!A:C,3,FALSE)</f>
        <v>ADGRL4</v>
      </c>
      <c r="D78" s="63">
        <v>181</v>
      </c>
      <c r="E78" s="57" t="s">
        <v>4276</v>
      </c>
      <c r="F78" s="57" t="s">
        <v>4275</v>
      </c>
      <c r="G78" s="57" t="s">
        <v>3437</v>
      </c>
      <c r="H78" s="57" t="s">
        <v>3436</v>
      </c>
      <c r="I78" s="57" t="s">
        <v>3470</v>
      </c>
      <c r="Q78" s="60" t="str">
        <f t="shared" si="15"/>
        <v/>
      </c>
      <c r="R78" s="59" t="str">
        <f t="shared" si="16"/>
        <v/>
      </c>
      <c r="S78" s="59" t="str">
        <f t="shared" si="17"/>
        <v/>
      </c>
      <c r="T78" s="59" t="str">
        <f t="shared" si="18"/>
        <v/>
      </c>
      <c r="U78" s="60">
        <f t="shared" si="19"/>
        <v>0</v>
      </c>
      <c r="V78" s="60">
        <f t="shared" si="20"/>
        <v>0</v>
      </c>
      <c r="W78" s="60">
        <f t="shared" si="21"/>
        <v>0</v>
      </c>
      <c r="X78" s="60">
        <f t="shared" si="22"/>
        <v>0</v>
      </c>
      <c r="Y78" s="60" t="str">
        <f t="shared" si="25"/>
        <v>nc</v>
      </c>
      <c r="Z78" s="59" t="str">
        <f t="shared" si="26"/>
        <v>nc</v>
      </c>
      <c r="AA78" s="59" t="str">
        <f t="shared" si="27"/>
        <v>nc</v>
      </c>
      <c r="AB78" s="59" t="str">
        <f t="shared" si="28"/>
        <v>nc</v>
      </c>
      <c r="AC78" s="59" t="str">
        <f t="shared" si="23"/>
        <v/>
      </c>
      <c r="AD78" s="57">
        <f t="shared" si="24"/>
        <v>0</v>
      </c>
    </row>
    <row r="79" spans="1:30" x14ac:dyDescent="0.2">
      <c r="A79" s="57" t="s">
        <v>4274</v>
      </c>
      <c r="B79" s="57" t="s">
        <v>4273</v>
      </c>
      <c r="C79" s="57" t="str">
        <f>VLOOKUP(A79,RecNamesAll!A:C,3,FALSE)</f>
        <v>ADGRE1</v>
      </c>
      <c r="D79" s="63">
        <v>182</v>
      </c>
      <c r="E79" s="57" t="s">
        <v>4272</v>
      </c>
      <c r="F79" s="57" t="s">
        <v>4271</v>
      </c>
      <c r="G79" s="57" t="s">
        <v>3437</v>
      </c>
      <c r="H79" s="57" t="s">
        <v>3436</v>
      </c>
      <c r="I79" s="57" t="s">
        <v>3459</v>
      </c>
      <c r="Q79" s="60" t="str">
        <f t="shared" si="15"/>
        <v/>
      </c>
      <c r="R79" s="59" t="str">
        <f t="shared" si="16"/>
        <v/>
      </c>
      <c r="S79" s="59" t="str">
        <f t="shared" si="17"/>
        <v/>
      </c>
      <c r="T79" s="59" t="str">
        <f t="shared" si="18"/>
        <v/>
      </c>
      <c r="U79" s="60">
        <f t="shared" si="19"/>
        <v>0</v>
      </c>
      <c r="V79" s="60">
        <f t="shared" si="20"/>
        <v>0</v>
      </c>
      <c r="W79" s="60">
        <f t="shared" si="21"/>
        <v>0</v>
      </c>
      <c r="X79" s="60">
        <f t="shared" si="22"/>
        <v>0</v>
      </c>
      <c r="Y79" s="60" t="str">
        <f t="shared" si="25"/>
        <v>nc</v>
      </c>
      <c r="Z79" s="59" t="str">
        <f t="shared" si="26"/>
        <v>nc</v>
      </c>
      <c r="AA79" s="59" t="str">
        <f t="shared" si="27"/>
        <v>nc</v>
      </c>
      <c r="AB79" s="59" t="str">
        <f t="shared" si="28"/>
        <v>nc</v>
      </c>
      <c r="AC79" s="59" t="str">
        <f t="shared" si="23"/>
        <v/>
      </c>
      <c r="AD79" s="57">
        <f t="shared" si="24"/>
        <v>0</v>
      </c>
    </row>
    <row r="80" spans="1:30" x14ac:dyDescent="0.2">
      <c r="A80" s="57" t="s">
        <v>4270</v>
      </c>
      <c r="B80" s="57" t="s">
        <v>4269</v>
      </c>
      <c r="C80" s="57" t="str">
        <f>VLOOKUP(A80,RecNamesAll!A:C,3,FALSE)</f>
        <v>ADGRE3</v>
      </c>
      <c r="D80" s="63">
        <v>184</v>
      </c>
      <c r="E80" s="57" t="s">
        <v>4268</v>
      </c>
      <c r="F80" s="57" t="s">
        <v>4267</v>
      </c>
      <c r="G80" s="57" t="s">
        <v>3437</v>
      </c>
      <c r="H80" s="57" t="s">
        <v>3436</v>
      </c>
      <c r="I80" s="57" t="s">
        <v>3459</v>
      </c>
      <c r="Q80" s="60" t="str">
        <f t="shared" si="15"/>
        <v/>
      </c>
      <c r="R80" s="59" t="str">
        <f t="shared" si="16"/>
        <v/>
      </c>
      <c r="S80" s="59" t="str">
        <f t="shared" si="17"/>
        <v/>
      </c>
      <c r="T80" s="59" t="str">
        <f t="shared" si="18"/>
        <v/>
      </c>
      <c r="U80" s="60">
        <f t="shared" si="19"/>
        <v>0</v>
      </c>
      <c r="V80" s="60">
        <f t="shared" si="20"/>
        <v>0</v>
      </c>
      <c r="W80" s="60">
        <f t="shared" si="21"/>
        <v>0</v>
      </c>
      <c r="X80" s="60">
        <f t="shared" si="22"/>
        <v>0</v>
      </c>
      <c r="Y80" s="60" t="str">
        <f t="shared" si="25"/>
        <v>nc</v>
      </c>
      <c r="Z80" s="59" t="str">
        <f t="shared" si="26"/>
        <v>nc</v>
      </c>
      <c r="AA80" s="59" t="str">
        <f t="shared" si="27"/>
        <v>nc</v>
      </c>
      <c r="AB80" s="59" t="str">
        <f t="shared" si="28"/>
        <v>nc</v>
      </c>
      <c r="AC80" s="59" t="str">
        <f t="shared" si="23"/>
        <v/>
      </c>
      <c r="AD80" s="57">
        <f t="shared" si="24"/>
        <v>0</v>
      </c>
    </row>
    <row r="81" spans="1:30" x14ac:dyDescent="0.2">
      <c r="A81" s="57" t="s">
        <v>4266</v>
      </c>
      <c r="B81" s="57" t="s">
        <v>4265</v>
      </c>
      <c r="C81" s="57" t="str">
        <f>VLOOKUP(A81,RecNamesAll!A:C,3,FALSE)</f>
        <v>ADGRE4P</v>
      </c>
      <c r="D81" s="63">
        <v>185</v>
      </c>
      <c r="E81" s="57" t="s">
        <v>4264</v>
      </c>
      <c r="F81" s="57" t="s">
        <v>4263</v>
      </c>
      <c r="G81" s="57" t="s">
        <v>3437</v>
      </c>
      <c r="H81" s="57" t="s">
        <v>3436</v>
      </c>
      <c r="I81" s="57" t="s">
        <v>3459</v>
      </c>
      <c r="Q81" s="60" t="str">
        <f t="shared" si="15"/>
        <v/>
      </c>
      <c r="R81" s="59" t="str">
        <f t="shared" si="16"/>
        <v/>
      </c>
      <c r="S81" s="59" t="str">
        <f t="shared" si="17"/>
        <v/>
      </c>
      <c r="T81" s="59" t="str">
        <f t="shared" si="18"/>
        <v/>
      </c>
      <c r="U81" s="60">
        <f t="shared" si="19"/>
        <v>0</v>
      </c>
      <c r="V81" s="60">
        <f t="shared" si="20"/>
        <v>0</v>
      </c>
      <c r="W81" s="60">
        <f t="shared" si="21"/>
        <v>0</v>
      </c>
      <c r="X81" s="60">
        <f t="shared" si="22"/>
        <v>0</v>
      </c>
      <c r="Y81" s="60" t="str">
        <f t="shared" si="25"/>
        <v>nc</v>
      </c>
      <c r="Z81" s="59" t="str">
        <f t="shared" si="26"/>
        <v>nc</v>
      </c>
      <c r="AA81" s="59" t="str">
        <f t="shared" si="27"/>
        <v>nc</v>
      </c>
      <c r="AB81" s="59" t="str">
        <f t="shared" si="28"/>
        <v>nc</v>
      </c>
      <c r="AC81" s="59" t="str">
        <f t="shared" si="23"/>
        <v/>
      </c>
      <c r="AD81" s="57">
        <f t="shared" si="24"/>
        <v>0</v>
      </c>
    </row>
    <row r="82" spans="1:30" x14ac:dyDescent="0.2">
      <c r="A82" s="57" t="s">
        <v>4262</v>
      </c>
      <c r="B82" s="57" t="s">
        <v>4261</v>
      </c>
      <c r="C82" s="57" t="str">
        <f>VLOOKUP(A82,RecNamesAll!A:C,3,FALSE)</f>
        <v>ADGRA1</v>
      </c>
      <c r="D82" s="63">
        <v>197</v>
      </c>
      <c r="E82" s="57" t="s">
        <v>4260</v>
      </c>
      <c r="F82" s="57" t="s">
        <v>4259</v>
      </c>
      <c r="G82" s="57" t="s">
        <v>3437</v>
      </c>
      <c r="H82" s="57" t="s">
        <v>3436</v>
      </c>
      <c r="I82" s="57" t="s">
        <v>4250</v>
      </c>
      <c r="J82" s="57" t="s">
        <v>3469</v>
      </c>
      <c r="K82" s="57" t="s">
        <v>3469</v>
      </c>
      <c r="Q82" s="60" t="str">
        <f t="shared" si="15"/>
        <v/>
      </c>
      <c r="R82" s="59" t="str">
        <f t="shared" si="16"/>
        <v/>
      </c>
      <c r="S82" s="59" t="str">
        <f t="shared" si="17"/>
        <v/>
      </c>
      <c r="T82" s="59" t="str">
        <f t="shared" si="18"/>
        <v/>
      </c>
      <c r="U82" s="60">
        <f t="shared" si="19"/>
        <v>0</v>
      </c>
      <c r="V82" s="60">
        <f t="shared" si="20"/>
        <v>0</v>
      </c>
      <c r="W82" s="60">
        <f t="shared" si="21"/>
        <v>0</v>
      </c>
      <c r="X82" s="60">
        <f t="shared" si="22"/>
        <v>0</v>
      </c>
      <c r="Y82" s="60" t="str">
        <f t="shared" si="25"/>
        <v>nc</v>
      </c>
      <c r="Z82" s="59" t="str">
        <f t="shared" si="26"/>
        <v>nc</v>
      </c>
      <c r="AA82" s="59" t="str">
        <f t="shared" si="27"/>
        <v>nc</v>
      </c>
      <c r="AB82" s="59" t="str">
        <f t="shared" si="28"/>
        <v>nc</v>
      </c>
      <c r="AC82" s="59" t="str">
        <f t="shared" si="23"/>
        <v/>
      </c>
      <c r="AD82" s="57">
        <f t="shared" si="24"/>
        <v>0</v>
      </c>
    </row>
    <row r="83" spans="1:30" x14ac:dyDescent="0.2">
      <c r="A83" s="57" t="s">
        <v>4258</v>
      </c>
      <c r="B83" s="57" t="s">
        <v>4257</v>
      </c>
      <c r="C83" s="57" t="str">
        <f>VLOOKUP(A83,RecNamesAll!A:C,3,FALSE)</f>
        <v>ADGRA2</v>
      </c>
      <c r="D83" s="63">
        <v>198</v>
      </c>
      <c r="E83" s="57" t="s">
        <v>4256</v>
      </c>
      <c r="F83" s="57" t="s">
        <v>4255</v>
      </c>
      <c r="G83" s="57" t="s">
        <v>3437</v>
      </c>
      <c r="H83" s="57" t="s">
        <v>3436</v>
      </c>
      <c r="I83" s="57" t="s">
        <v>4250</v>
      </c>
      <c r="J83" s="57" t="s">
        <v>3469</v>
      </c>
      <c r="K83" s="57" t="s">
        <v>3469</v>
      </c>
      <c r="Q83" s="60" t="str">
        <f t="shared" si="15"/>
        <v/>
      </c>
      <c r="R83" s="59" t="str">
        <f t="shared" si="16"/>
        <v/>
      </c>
      <c r="S83" s="59" t="str">
        <f t="shared" si="17"/>
        <v/>
      </c>
      <c r="T83" s="59" t="str">
        <f t="shared" si="18"/>
        <v/>
      </c>
      <c r="U83" s="60">
        <f t="shared" si="19"/>
        <v>0</v>
      </c>
      <c r="V83" s="60">
        <f t="shared" si="20"/>
        <v>0</v>
      </c>
      <c r="W83" s="60">
        <f t="shared" si="21"/>
        <v>0</v>
      </c>
      <c r="X83" s="60">
        <f t="shared" si="22"/>
        <v>0</v>
      </c>
      <c r="Y83" s="60" t="str">
        <f t="shared" si="25"/>
        <v>nc</v>
      </c>
      <c r="Z83" s="59" t="str">
        <f t="shared" si="26"/>
        <v>nc</v>
      </c>
      <c r="AA83" s="59" t="str">
        <f t="shared" si="27"/>
        <v>nc</v>
      </c>
      <c r="AB83" s="59" t="str">
        <f t="shared" si="28"/>
        <v>nc</v>
      </c>
      <c r="AC83" s="59" t="str">
        <f t="shared" si="23"/>
        <v/>
      </c>
      <c r="AD83" s="57">
        <f t="shared" si="24"/>
        <v>0</v>
      </c>
    </row>
    <row r="84" spans="1:30" x14ac:dyDescent="0.2">
      <c r="A84" s="57" t="s">
        <v>4254</v>
      </c>
      <c r="B84" s="57" t="s">
        <v>4253</v>
      </c>
      <c r="C84" s="57" t="str">
        <f>VLOOKUP(A84,RecNamesAll!A:C,3,FALSE)</f>
        <v>ADGRA3</v>
      </c>
      <c r="D84" s="63">
        <v>199</v>
      </c>
      <c r="E84" s="57" t="s">
        <v>4252</v>
      </c>
      <c r="F84" s="57" t="s">
        <v>4251</v>
      </c>
      <c r="G84" s="57" t="s">
        <v>3437</v>
      </c>
      <c r="H84" s="57" t="s">
        <v>3436</v>
      </c>
      <c r="I84" s="57" t="s">
        <v>4250</v>
      </c>
      <c r="J84" s="57" t="s">
        <v>3469</v>
      </c>
      <c r="K84" s="57" t="s">
        <v>3469</v>
      </c>
      <c r="Q84" s="60" t="str">
        <f t="shared" si="15"/>
        <v/>
      </c>
      <c r="R84" s="59" t="str">
        <f t="shared" si="16"/>
        <v/>
      </c>
      <c r="S84" s="59" t="str">
        <f t="shared" si="17"/>
        <v/>
      </c>
      <c r="T84" s="59" t="str">
        <f t="shared" si="18"/>
        <v/>
      </c>
      <c r="U84" s="60">
        <f t="shared" si="19"/>
        <v>0</v>
      </c>
      <c r="V84" s="60">
        <f t="shared" si="20"/>
        <v>0</v>
      </c>
      <c r="W84" s="60">
        <f t="shared" si="21"/>
        <v>0</v>
      </c>
      <c r="X84" s="60">
        <f t="shared" si="22"/>
        <v>0</v>
      </c>
      <c r="Y84" s="60" t="str">
        <f t="shared" si="25"/>
        <v>nc</v>
      </c>
      <c r="Z84" s="59" t="str">
        <f t="shared" si="26"/>
        <v>nc</v>
      </c>
      <c r="AA84" s="59" t="str">
        <f t="shared" si="27"/>
        <v>nc</v>
      </c>
      <c r="AB84" s="59" t="str">
        <f t="shared" si="28"/>
        <v>nc</v>
      </c>
      <c r="AC84" s="59" t="str">
        <f t="shared" si="23"/>
        <v/>
      </c>
      <c r="AD84" s="57">
        <f t="shared" si="24"/>
        <v>0</v>
      </c>
    </row>
    <row r="85" spans="1:30" x14ac:dyDescent="0.2">
      <c r="A85" s="57" t="s">
        <v>4249</v>
      </c>
      <c r="B85" s="57" t="s">
        <v>4248</v>
      </c>
      <c r="C85" s="57" t="str">
        <f>VLOOKUP(A85,RecNamesAll!A:C,3,FALSE)</f>
        <v>CELSR1</v>
      </c>
      <c r="D85" s="63">
        <v>178</v>
      </c>
      <c r="E85" s="57" t="s">
        <v>4247</v>
      </c>
      <c r="F85" s="57" t="s">
        <v>4246</v>
      </c>
      <c r="G85" s="57" t="s">
        <v>3437</v>
      </c>
      <c r="H85" s="57" t="s">
        <v>3436</v>
      </c>
      <c r="I85" s="57" t="s">
        <v>4237</v>
      </c>
      <c r="L85" s="57" t="s">
        <v>3371</v>
      </c>
      <c r="Q85" s="60" t="str">
        <f t="shared" si="15"/>
        <v/>
      </c>
      <c r="R85" s="59" t="str">
        <f t="shared" si="16"/>
        <v/>
      </c>
      <c r="S85" s="59" t="str">
        <f t="shared" si="17"/>
        <v/>
      </c>
      <c r="T85" s="59" t="str">
        <f t="shared" si="18"/>
        <v/>
      </c>
      <c r="U85" s="60">
        <f t="shared" si="19"/>
        <v>0</v>
      </c>
      <c r="V85" s="60">
        <f t="shared" si="20"/>
        <v>0</v>
      </c>
      <c r="W85" s="60">
        <f t="shared" si="21"/>
        <v>0</v>
      </c>
      <c r="X85" s="60">
        <f t="shared" si="22"/>
        <v>0</v>
      </c>
      <c r="Y85" s="60" t="str">
        <f t="shared" si="25"/>
        <v>nc</v>
      </c>
      <c r="Z85" s="59" t="str">
        <f t="shared" si="26"/>
        <v>nc</v>
      </c>
      <c r="AA85" s="59" t="str">
        <f t="shared" si="27"/>
        <v>nc</v>
      </c>
      <c r="AB85" s="59" t="str">
        <f t="shared" si="28"/>
        <v>nc</v>
      </c>
      <c r="AC85" s="59" t="str">
        <f t="shared" si="23"/>
        <v/>
      </c>
      <c r="AD85" s="57">
        <f t="shared" si="24"/>
        <v>0</v>
      </c>
    </row>
    <row r="86" spans="1:30" x14ac:dyDescent="0.2">
      <c r="A86" s="57" t="s">
        <v>4245</v>
      </c>
      <c r="B86" s="57" t="s">
        <v>4244</v>
      </c>
      <c r="C86" s="57" t="str">
        <f>VLOOKUP(A86,RecNamesAll!A:C,3,FALSE)</f>
        <v>CELSR2</v>
      </c>
      <c r="D86" s="63">
        <v>179</v>
      </c>
      <c r="E86" s="57" t="s">
        <v>4243</v>
      </c>
      <c r="F86" s="57" t="s">
        <v>4242</v>
      </c>
      <c r="G86" s="57" t="s">
        <v>3437</v>
      </c>
      <c r="H86" s="57" t="s">
        <v>3436</v>
      </c>
      <c r="I86" s="57" t="s">
        <v>4237</v>
      </c>
      <c r="L86" s="57" t="s">
        <v>3371</v>
      </c>
      <c r="Q86" s="60" t="str">
        <f t="shared" si="15"/>
        <v/>
      </c>
      <c r="R86" s="59" t="str">
        <f t="shared" si="16"/>
        <v/>
      </c>
      <c r="S86" s="59" t="str">
        <f t="shared" si="17"/>
        <v/>
      </c>
      <c r="T86" s="59" t="str">
        <f t="shared" si="18"/>
        <v/>
      </c>
      <c r="U86" s="60">
        <f t="shared" si="19"/>
        <v>0</v>
      </c>
      <c r="V86" s="60">
        <f t="shared" si="20"/>
        <v>0</v>
      </c>
      <c r="W86" s="60">
        <f t="shared" si="21"/>
        <v>0</v>
      </c>
      <c r="X86" s="60">
        <f t="shared" si="22"/>
        <v>0</v>
      </c>
      <c r="Y86" s="60" t="str">
        <f t="shared" si="25"/>
        <v>nc</v>
      </c>
      <c r="Z86" s="59" t="str">
        <f t="shared" si="26"/>
        <v>nc</v>
      </c>
      <c r="AA86" s="59" t="str">
        <f t="shared" si="27"/>
        <v>nc</v>
      </c>
      <c r="AB86" s="59" t="str">
        <f t="shared" si="28"/>
        <v>nc</v>
      </c>
      <c r="AC86" s="59" t="str">
        <f t="shared" si="23"/>
        <v/>
      </c>
      <c r="AD86" s="57">
        <f t="shared" si="24"/>
        <v>0</v>
      </c>
    </row>
    <row r="87" spans="1:30" x14ac:dyDescent="0.2">
      <c r="A87" s="57" t="s">
        <v>4241</v>
      </c>
      <c r="B87" s="57" t="s">
        <v>4240</v>
      </c>
      <c r="C87" s="57" t="str">
        <f>VLOOKUP(A87,RecNamesAll!A:C,3,FALSE)</f>
        <v>CELSR3</v>
      </c>
      <c r="D87" s="63">
        <v>180</v>
      </c>
      <c r="E87" s="57" t="s">
        <v>4239</v>
      </c>
      <c r="F87" s="57" t="s">
        <v>4238</v>
      </c>
      <c r="G87" s="57" t="s">
        <v>3437</v>
      </c>
      <c r="H87" s="57" t="s">
        <v>3436</v>
      </c>
      <c r="I87" s="57" t="s">
        <v>4237</v>
      </c>
      <c r="L87" s="57" t="s">
        <v>3371</v>
      </c>
      <c r="Q87" s="60" t="str">
        <f t="shared" si="15"/>
        <v/>
      </c>
      <c r="R87" s="59" t="str">
        <f t="shared" si="16"/>
        <v/>
      </c>
      <c r="S87" s="59" t="str">
        <f t="shared" si="17"/>
        <v/>
      </c>
      <c r="T87" s="59" t="str">
        <f t="shared" si="18"/>
        <v/>
      </c>
      <c r="U87" s="60">
        <f t="shared" si="19"/>
        <v>0</v>
      </c>
      <c r="V87" s="60">
        <f t="shared" si="20"/>
        <v>0</v>
      </c>
      <c r="W87" s="60">
        <f t="shared" si="21"/>
        <v>0</v>
      </c>
      <c r="X87" s="60">
        <f t="shared" si="22"/>
        <v>0</v>
      </c>
      <c r="Y87" s="60" t="str">
        <f t="shared" si="25"/>
        <v>nc</v>
      </c>
      <c r="Z87" s="59" t="str">
        <f t="shared" si="26"/>
        <v>nc</v>
      </c>
      <c r="AA87" s="59" t="str">
        <f t="shared" si="27"/>
        <v>nc</v>
      </c>
      <c r="AB87" s="59" t="str">
        <f t="shared" si="28"/>
        <v>nc</v>
      </c>
      <c r="AC87" s="59" t="str">
        <f t="shared" si="23"/>
        <v/>
      </c>
      <c r="AD87" s="57">
        <f t="shared" si="24"/>
        <v>0</v>
      </c>
    </row>
    <row r="88" spans="1:30" x14ac:dyDescent="0.2">
      <c r="A88" s="57" t="s">
        <v>4236</v>
      </c>
      <c r="B88" s="57" t="s">
        <v>4235</v>
      </c>
      <c r="C88" s="57" t="str">
        <f>VLOOKUP(A88,RecNamesAll!A:C,3,FALSE)</f>
        <v>ADGRD2</v>
      </c>
      <c r="D88" s="63">
        <v>204</v>
      </c>
      <c r="E88" s="57" t="s">
        <v>4234</v>
      </c>
      <c r="F88" s="57" t="s">
        <v>4233</v>
      </c>
      <c r="G88" s="57" t="s">
        <v>3437</v>
      </c>
      <c r="H88" s="57" t="s">
        <v>3436</v>
      </c>
      <c r="I88" s="57" t="s">
        <v>3453</v>
      </c>
      <c r="J88" s="57" t="s">
        <v>3469</v>
      </c>
      <c r="K88" s="57" t="s">
        <v>3469</v>
      </c>
      <c r="Q88" s="60" t="str">
        <f t="shared" si="15"/>
        <v/>
      </c>
      <c r="R88" s="59" t="str">
        <f t="shared" si="16"/>
        <v/>
      </c>
      <c r="S88" s="59" t="str">
        <f t="shared" si="17"/>
        <v/>
      </c>
      <c r="T88" s="59" t="str">
        <f t="shared" si="18"/>
        <v/>
      </c>
      <c r="U88" s="60">
        <f t="shared" si="19"/>
        <v>0</v>
      </c>
      <c r="V88" s="60">
        <f t="shared" si="20"/>
        <v>0</v>
      </c>
      <c r="W88" s="60">
        <f t="shared" si="21"/>
        <v>0</v>
      </c>
      <c r="X88" s="60">
        <f t="shared" si="22"/>
        <v>0</v>
      </c>
      <c r="Y88" s="60" t="str">
        <f t="shared" si="25"/>
        <v>nc</v>
      </c>
      <c r="Z88" s="59" t="str">
        <f t="shared" si="26"/>
        <v>nc</v>
      </c>
      <c r="AA88" s="59" t="str">
        <f t="shared" si="27"/>
        <v>nc</v>
      </c>
      <c r="AB88" s="59" t="str">
        <f t="shared" si="28"/>
        <v>nc</v>
      </c>
      <c r="AC88" s="59" t="str">
        <f t="shared" si="23"/>
        <v/>
      </c>
      <c r="AD88" s="57">
        <f t="shared" si="24"/>
        <v>0</v>
      </c>
    </row>
    <row r="89" spans="1:30" x14ac:dyDescent="0.2">
      <c r="A89" s="57" t="s">
        <v>4232</v>
      </c>
      <c r="B89" s="57" t="s">
        <v>4231</v>
      </c>
      <c r="C89" s="57" t="str">
        <f>VLOOKUP(A89,RecNamesAll!A:C,3,FALSE)</f>
        <v>ADGRF1</v>
      </c>
      <c r="D89" s="63">
        <v>190</v>
      </c>
      <c r="E89" s="57" t="s">
        <v>4230</v>
      </c>
      <c r="F89" s="57" t="s">
        <v>4229</v>
      </c>
      <c r="G89" s="57" t="s">
        <v>3437</v>
      </c>
      <c r="H89" s="57" t="s">
        <v>3436</v>
      </c>
      <c r="I89" s="57" t="s">
        <v>4212</v>
      </c>
      <c r="Q89" s="60" t="str">
        <f t="shared" si="15"/>
        <v/>
      </c>
      <c r="R89" s="59" t="str">
        <f t="shared" si="16"/>
        <v/>
      </c>
      <c r="S89" s="59" t="str">
        <f t="shared" si="17"/>
        <v/>
      </c>
      <c r="T89" s="59" t="str">
        <f t="shared" si="18"/>
        <v/>
      </c>
      <c r="U89" s="60">
        <f t="shared" si="19"/>
        <v>0</v>
      </c>
      <c r="V89" s="60">
        <f t="shared" si="20"/>
        <v>0</v>
      </c>
      <c r="W89" s="60">
        <f t="shared" si="21"/>
        <v>0</v>
      </c>
      <c r="X89" s="60">
        <f t="shared" si="22"/>
        <v>0</v>
      </c>
      <c r="Y89" s="60" t="str">
        <f t="shared" si="25"/>
        <v>nc</v>
      </c>
      <c r="Z89" s="59" t="str">
        <f t="shared" si="26"/>
        <v>nc</v>
      </c>
      <c r="AA89" s="59" t="str">
        <f t="shared" si="27"/>
        <v>nc</v>
      </c>
      <c r="AB89" s="59" t="str">
        <f t="shared" si="28"/>
        <v>nc</v>
      </c>
      <c r="AC89" s="59" t="str">
        <f t="shared" si="23"/>
        <v/>
      </c>
      <c r="AD89" s="57">
        <f t="shared" si="24"/>
        <v>0</v>
      </c>
    </row>
    <row r="90" spans="1:30" x14ac:dyDescent="0.2">
      <c r="A90" s="57" t="s">
        <v>4228</v>
      </c>
      <c r="B90" s="57" t="s">
        <v>4227</v>
      </c>
      <c r="C90" s="57" t="str">
        <f>VLOOKUP(A90,RecNamesAll!A:C,3,FALSE)</f>
        <v>ADGRF2</v>
      </c>
      <c r="D90" s="63">
        <v>191</v>
      </c>
      <c r="E90" s="57" t="s">
        <v>4226</v>
      </c>
      <c r="F90" s="57" t="s">
        <v>4225</v>
      </c>
      <c r="G90" s="57" t="s">
        <v>3437</v>
      </c>
      <c r="H90" s="57" t="s">
        <v>3436</v>
      </c>
      <c r="I90" s="57" t="s">
        <v>4212</v>
      </c>
      <c r="Q90" s="60" t="str">
        <f t="shared" si="15"/>
        <v/>
      </c>
      <c r="R90" s="59" t="str">
        <f t="shared" si="16"/>
        <v/>
      </c>
      <c r="S90" s="59" t="str">
        <f t="shared" si="17"/>
        <v/>
      </c>
      <c r="T90" s="59" t="str">
        <f t="shared" si="18"/>
        <v/>
      </c>
      <c r="U90" s="60">
        <f t="shared" si="19"/>
        <v>0</v>
      </c>
      <c r="V90" s="60">
        <f t="shared" si="20"/>
        <v>0</v>
      </c>
      <c r="W90" s="60">
        <f t="shared" si="21"/>
        <v>0</v>
      </c>
      <c r="X90" s="60">
        <f t="shared" si="22"/>
        <v>0</v>
      </c>
      <c r="Y90" s="60" t="str">
        <f t="shared" si="25"/>
        <v>nc</v>
      </c>
      <c r="Z90" s="59" t="str">
        <f t="shared" si="26"/>
        <v>nc</v>
      </c>
      <c r="AA90" s="59" t="str">
        <f t="shared" si="27"/>
        <v>nc</v>
      </c>
      <c r="AB90" s="59" t="str">
        <f t="shared" si="28"/>
        <v>nc</v>
      </c>
      <c r="AC90" s="59" t="str">
        <f t="shared" si="23"/>
        <v/>
      </c>
      <c r="AD90" s="57">
        <f t="shared" si="24"/>
        <v>0</v>
      </c>
    </row>
    <row r="91" spans="1:30" x14ac:dyDescent="0.2">
      <c r="A91" s="57" t="s">
        <v>4224</v>
      </c>
      <c r="B91" s="57" t="s">
        <v>4223</v>
      </c>
      <c r="C91" s="57" t="str">
        <f>VLOOKUP(A91,RecNamesAll!A:C,3,FALSE)</f>
        <v>ADGRF3</v>
      </c>
      <c r="D91" s="63">
        <v>193</v>
      </c>
      <c r="E91" s="57" t="s">
        <v>4222</v>
      </c>
      <c r="F91" s="57" t="s">
        <v>4221</v>
      </c>
      <c r="G91" s="57" t="s">
        <v>3437</v>
      </c>
      <c r="H91" s="57" t="s">
        <v>3436</v>
      </c>
      <c r="I91" s="57" t="s">
        <v>4212</v>
      </c>
      <c r="Q91" s="60" t="str">
        <f t="shared" si="15"/>
        <v/>
      </c>
      <c r="R91" s="59" t="str">
        <f t="shared" si="16"/>
        <v/>
      </c>
      <c r="S91" s="59" t="str">
        <f t="shared" si="17"/>
        <v/>
      </c>
      <c r="T91" s="59" t="str">
        <f t="shared" si="18"/>
        <v/>
      </c>
      <c r="U91" s="60">
        <f t="shared" si="19"/>
        <v>0</v>
      </c>
      <c r="V91" s="60">
        <f t="shared" si="20"/>
        <v>0</v>
      </c>
      <c r="W91" s="60">
        <f t="shared" si="21"/>
        <v>0</v>
      </c>
      <c r="X91" s="60">
        <f t="shared" si="22"/>
        <v>0</v>
      </c>
      <c r="Y91" s="60" t="str">
        <f t="shared" si="25"/>
        <v>nc</v>
      </c>
      <c r="Z91" s="59" t="str">
        <f t="shared" si="26"/>
        <v>nc</v>
      </c>
      <c r="AA91" s="59" t="str">
        <f t="shared" si="27"/>
        <v>nc</v>
      </c>
      <c r="AB91" s="59" t="str">
        <f t="shared" si="28"/>
        <v>nc</v>
      </c>
      <c r="AC91" s="59" t="str">
        <f t="shared" si="23"/>
        <v/>
      </c>
      <c r="AD91" s="57">
        <f t="shared" si="24"/>
        <v>0</v>
      </c>
    </row>
    <row r="92" spans="1:30" x14ac:dyDescent="0.2">
      <c r="A92" s="57" t="s">
        <v>4220</v>
      </c>
      <c r="B92" s="57" t="s">
        <v>4219</v>
      </c>
      <c r="C92" s="57" t="str">
        <f>VLOOKUP(A92,RecNamesAll!A:C,3,FALSE)</f>
        <v>ADGRF4</v>
      </c>
      <c r="D92" s="63">
        <v>195</v>
      </c>
      <c r="E92" s="57" t="s">
        <v>4218</v>
      </c>
      <c r="F92" s="57" t="s">
        <v>4217</v>
      </c>
      <c r="G92" s="57" t="s">
        <v>3437</v>
      </c>
      <c r="H92" s="57" t="s">
        <v>3436</v>
      </c>
      <c r="I92" s="57" t="s">
        <v>4212</v>
      </c>
      <c r="Q92" s="60" t="str">
        <f t="shared" si="15"/>
        <v/>
      </c>
      <c r="R92" s="59" t="str">
        <f t="shared" si="16"/>
        <v/>
      </c>
      <c r="S92" s="59" t="str">
        <f t="shared" si="17"/>
        <v/>
      </c>
      <c r="T92" s="59" t="str">
        <f t="shared" si="18"/>
        <v/>
      </c>
      <c r="U92" s="60">
        <f t="shared" si="19"/>
        <v>0</v>
      </c>
      <c r="V92" s="60">
        <f t="shared" si="20"/>
        <v>0</v>
      </c>
      <c r="W92" s="60">
        <f t="shared" si="21"/>
        <v>0</v>
      </c>
      <c r="X92" s="60">
        <f t="shared" si="22"/>
        <v>0</v>
      </c>
      <c r="Y92" s="60" t="str">
        <f t="shared" si="25"/>
        <v>nc</v>
      </c>
      <c r="Z92" s="59" t="str">
        <f t="shared" si="26"/>
        <v>nc</v>
      </c>
      <c r="AA92" s="59" t="str">
        <f t="shared" si="27"/>
        <v>nc</v>
      </c>
      <c r="AB92" s="59" t="str">
        <f t="shared" si="28"/>
        <v>nc</v>
      </c>
      <c r="AC92" s="59" t="str">
        <f t="shared" si="23"/>
        <v/>
      </c>
      <c r="AD92" s="57">
        <f t="shared" si="24"/>
        <v>0</v>
      </c>
    </row>
    <row r="93" spans="1:30" x14ac:dyDescent="0.2">
      <c r="A93" s="57" t="s">
        <v>4216</v>
      </c>
      <c r="B93" s="57" t="s">
        <v>4215</v>
      </c>
      <c r="C93" s="57" t="str">
        <f>VLOOKUP(A93,RecNamesAll!A:C,3,FALSE)</f>
        <v>ADGRF5</v>
      </c>
      <c r="D93" s="63">
        <v>196</v>
      </c>
      <c r="E93" s="57" t="s">
        <v>4214</v>
      </c>
      <c r="F93" s="57" t="s">
        <v>4213</v>
      </c>
      <c r="G93" s="57" t="s">
        <v>3437</v>
      </c>
      <c r="H93" s="57" t="s">
        <v>3436</v>
      </c>
      <c r="I93" s="57" t="s">
        <v>4212</v>
      </c>
      <c r="Q93" s="60" t="str">
        <f t="shared" si="15"/>
        <v/>
      </c>
      <c r="R93" s="59" t="str">
        <f t="shared" si="16"/>
        <v/>
      </c>
      <c r="S93" s="59" t="str">
        <f t="shared" si="17"/>
        <v/>
      </c>
      <c r="T93" s="59" t="str">
        <f t="shared" si="18"/>
        <v/>
      </c>
      <c r="U93" s="60">
        <f t="shared" si="19"/>
        <v>0</v>
      </c>
      <c r="V93" s="60">
        <f t="shared" si="20"/>
        <v>0</v>
      </c>
      <c r="W93" s="60">
        <f t="shared" si="21"/>
        <v>0</v>
      </c>
      <c r="X93" s="60">
        <f t="shared" si="22"/>
        <v>0</v>
      </c>
      <c r="Y93" s="60" t="str">
        <f t="shared" si="25"/>
        <v>nc</v>
      </c>
      <c r="Z93" s="59" t="str">
        <f t="shared" si="26"/>
        <v>nc</v>
      </c>
      <c r="AA93" s="59" t="str">
        <f t="shared" si="27"/>
        <v>nc</v>
      </c>
      <c r="AB93" s="59" t="str">
        <f t="shared" si="28"/>
        <v>nc</v>
      </c>
      <c r="AC93" s="59" t="str">
        <f t="shared" si="23"/>
        <v/>
      </c>
      <c r="AD93" s="57">
        <f t="shared" si="24"/>
        <v>0</v>
      </c>
    </row>
    <row r="94" spans="1:30" x14ac:dyDescent="0.2">
      <c r="A94" s="57" t="s">
        <v>4211</v>
      </c>
      <c r="B94" s="57" t="s">
        <v>711</v>
      </c>
      <c r="C94" s="57" t="str">
        <f>VLOOKUP(A94,RecNamesAll!A:C,3,FALSE)</f>
        <v>ADGRB1</v>
      </c>
      <c r="D94" s="63">
        <v>174</v>
      </c>
      <c r="E94" s="57" t="s">
        <v>4210</v>
      </c>
      <c r="G94" s="57" t="s">
        <v>3437</v>
      </c>
      <c r="H94" s="57" t="s">
        <v>3436</v>
      </c>
      <c r="I94" s="57" t="s">
        <v>4201</v>
      </c>
      <c r="Q94" s="60" t="str">
        <f t="shared" si="15"/>
        <v/>
      </c>
      <c r="R94" s="59" t="str">
        <f t="shared" si="16"/>
        <v/>
      </c>
      <c r="S94" s="59" t="str">
        <f t="shared" si="17"/>
        <v/>
      </c>
      <c r="T94" s="59" t="str">
        <f t="shared" si="18"/>
        <v/>
      </c>
      <c r="U94" s="60">
        <f t="shared" si="19"/>
        <v>0</v>
      </c>
      <c r="V94" s="60">
        <f t="shared" si="20"/>
        <v>0</v>
      </c>
      <c r="W94" s="60">
        <f t="shared" si="21"/>
        <v>0</v>
      </c>
      <c r="X94" s="60">
        <f t="shared" si="22"/>
        <v>0</v>
      </c>
      <c r="Y94" s="60" t="str">
        <f t="shared" si="25"/>
        <v>nc</v>
      </c>
      <c r="Z94" s="59" t="str">
        <f t="shared" si="26"/>
        <v>nc</v>
      </c>
      <c r="AA94" s="59" t="str">
        <f t="shared" si="27"/>
        <v>nc</v>
      </c>
      <c r="AB94" s="59" t="str">
        <f t="shared" si="28"/>
        <v>nc</v>
      </c>
      <c r="AC94" s="59" t="str">
        <f t="shared" si="23"/>
        <v/>
      </c>
      <c r="AD94" s="57">
        <f t="shared" si="24"/>
        <v>0</v>
      </c>
    </row>
    <row r="95" spans="1:30" x14ac:dyDescent="0.2">
      <c r="A95" s="57" t="s">
        <v>4209</v>
      </c>
      <c r="B95" s="57" t="s">
        <v>4208</v>
      </c>
      <c r="C95" s="57" t="str">
        <f>VLOOKUP(A95,RecNamesAll!A:C,3,FALSE)</f>
        <v>ADGRB2</v>
      </c>
      <c r="D95" s="63">
        <v>175</v>
      </c>
      <c r="E95" s="57" t="s">
        <v>4207</v>
      </c>
      <c r="F95" s="57" t="s">
        <v>4206</v>
      </c>
      <c r="G95" s="57" t="s">
        <v>3437</v>
      </c>
      <c r="H95" s="57" t="s">
        <v>3436</v>
      </c>
      <c r="I95" s="57" t="s">
        <v>4201</v>
      </c>
      <c r="Q95" s="60" t="str">
        <f t="shared" si="15"/>
        <v/>
      </c>
      <c r="R95" s="59" t="str">
        <f t="shared" si="16"/>
        <v/>
      </c>
      <c r="S95" s="59" t="str">
        <f t="shared" si="17"/>
        <v/>
      </c>
      <c r="T95" s="59" t="str">
        <f t="shared" si="18"/>
        <v/>
      </c>
      <c r="U95" s="60">
        <f t="shared" si="19"/>
        <v>0</v>
      </c>
      <c r="V95" s="60">
        <f t="shared" si="20"/>
        <v>0</v>
      </c>
      <c r="W95" s="60">
        <f t="shared" si="21"/>
        <v>0</v>
      </c>
      <c r="X95" s="60">
        <f t="shared" si="22"/>
        <v>0</v>
      </c>
      <c r="Y95" s="60" t="str">
        <f t="shared" si="25"/>
        <v>nc</v>
      </c>
      <c r="Z95" s="59" t="str">
        <f t="shared" si="26"/>
        <v>nc</v>
      </c>
      <c r="AA95" s="59" t="str">
        <f t="shared" si="27"/>
        <v>nc</v>
      </c>
      <c r="AB95" s="59" t="str">
        <f t="shared" si="28"/>
        <v>nc</v>
      </c>
      <c r="AC95" s="59" t="str">
        <f t="shared" si="23"/>
        <v/>
      </c>
      <c r="AD95" s="57">
        <f t="shared" si="24"/>
        <v>0</v>
      </c>
    </row>
    <row r="96" spans="1:30" x14ac:dyDescent="0.2">
      <c r="A96" s="57" t="s">
        <v>4205</v>
      </c>
      <c r="B96" s="57" t="s">
        <v>4204</v>
      </c>
      <c r="C96" s="57" t="str">
        <f>VLOOKUP(A96,RecNamesAll!A:C,3,FALSE)</f>
        <v>ADGRB3</v>
      </c>
      <c r="D96" s="63">
        <v>176</v>
      </c>
      <c r="E96" s="57" t="s">
        <v>4203</v>
      </c>
      <c r="F96" s="57" t="s">
        <v>4202</v>
      </c>
      <c r="G96" s="57" t="s">
        <v>3437</v>
      </c>
      <c r="H96" s="57" t="s">
        <v>3436</v>
      </c>
      <c r="I96" s="57" t="s">
        <v>4201</v>
      </c>
      <c r="Q96" s="60" t="str">
        <f t="shared" si="15"/>
        <v/>
      </c>
      <c r="R96" s="59" t="str">
        <f t="shared" si="16"/>
        <v/>
      </c>
      <c r="S96" s="59" t="str">
        <f t="shared" si="17"/>
        <v/>
      </c>
      <c r="T96" s="59" t="str">
        <f t="shared" si="18"/>
        <v/>
      </c>
      <c r="U96" s="60">
        <f t="shared" si="19"/>
        <v>0</v>
      </c>
      <c r="V96" s="60">
        <f t="shared" si="20"/>
        <v>0</v>
      </c>
      <c r="W96" s="60">
        <f t="shared" si="21"/>
        <v>0</v>
      </c>
      <c r="X96" s="60">
        <f t="shared" si="22"/>
        <v>0</v>
      </c>
      <c r="Y96" s="60" t="str">
        <f t="shared" si="25"/>
        <v>nc</v>
      </c>
      <c r="Z96" s="59" t="str">
        <f t="shared" si="26"/>
        <v>nc</v>
      </c>
      <c r="AA96" s="59" t="str">
        <f t="shared" si="27"/>
        <v>nc</v>
      </c>
      <c r="AB96" s="59" t="str">
        <f t="shared" si="28"/>
        <v>nc</v>
      </c>
      <c r="AC96" s="59" t="str">
        <f t="shared" si="23"/>
        <v/>
      </c>
      <c r="AD96" s="57">
        <f t="shared" si="24"/>
        <v>0</v>
      </c>
    </row>
    <row r="97" spans="1:30" x14ac:dyDescent="0.2">
      <c r="A97" s="57" t="s">
        <v>4200</v>
      </c>
      <c r="B97" s="57" t="s">
        <v>4199</v>
      </c>
      <c r="C97" s="57" t="str">
        <f>VLOOKUP(A97,RecNamesAll!A:C,3,FALSE)</f>
        <v>ADGRG4</v>
      </c>
      <c r="D97" s="63">
        <v>192</v>
      </c>
      <c r="E97" s="57" t="s">
        <v>4198</v>
      </c>
      <c r="F97" s="57" t="s">
        <v>4197</v>
      </c>
      <c r="G97" s="57" t="s">
        <v>3437</v>
      </c>
      <c r="H97" s="57" t="s">
        <v>3436</v>
      </c>
      <c r="I97" s="57" t="s">
        <v>3435</v>
      </c>
      <c r="Q97" s="60" t="str">
        <f t="shared" si="15"/>
        <v/>
      </c>
      <c r="R97" s="59" t="str">
        <f t="shared" si="16"/>
        <v/>
      </c>
      <c r="S97" s="59" t="str">
        <f t="shared" si="17"/>
        <v/>
      </c>
      <c r="T97" s="59" t="str">
        <f t="shared" si="18"/>
        <v/>
      </c>
      <c r="U97" s="60">
        <f t="shared" si="19"/>
        <v>0</v>
      </c>
      <c r="V97" s="60">
        <f t="shared" si="20"/>
        <v>0</v>
      </c>
      <c r="W97" s="60">
        <f t="shared" si="21"/>
        <v>0</v>
      </c>
      <c r="X97" s="60">
        <f t="shared" si="22"/>
        <v>0</v>
      </c>
      <c r="Y97" s="60" t="str">
        <f t="shared" si="25"/>
        <v>nc</v>
      </c>
      <c r="Z97" s="59" t="str">
        <f t="shared" si="26"/>
        <v>nc</v>
      </c>
      <c r="AA97" s="59" t="str">
        <f t="shared" si="27"/>
        <v>nc</v>
      </c>
      <c r="AB97" s="59" t="str">
        <f t="shared" si="28"/>
        <v>nc</v>
      </c>
      <c r="AC97" s="59" t="str">
        <f t="shared" si="23"/>
        <v/>
      </c>
      <c r="AD97" s="57">
        <f t="shared" si="24"/>
        <v>0</v>
      </c>
    </row>
    <row r="98" spans="1:30" x14ac:dyDescent="0.2">
      <c r="A98" s="57" t="s">
        <v>4196</v>
      </c>
      <c r="B98" s="57" t="s">
        <v>4195</v>
      </c>
      <c r="C98" s="57" t="str">
        <f>VLOOKUP(A98,RecNamesAll!A:C,3,FALSE)</f>
        <v>ADGRG5</v>
      </c>
      <c r="D98" s="63">
        <v>194</v>
      </c>
      <c r="E98" s="57" t="s">
        <v>4194</v>
      </c>
      <c r="F98" s="57" t="s">
        <v>4193</v>
      </c>
      <c r="G98" s="57" t="s">
        <v>3437</v>
      </c>
      <c r="H98" s="57" t="s">
        <v>3436</v>
      </c>
      <c r="I98" s="57" t="s">
        <v>3435</v>
      </c>
      <c r="Q98" s="60" t="str">
        <f t="shared" si="15"/>
        <v/>
      </c>
      <c r="R98" s="59" t="str">
        <f t="shared" si="16"/>
        <v/>
      </c>
      <c r="S98" s="59" t="str">
        <f t="shared" si="17"/>
        <v/>
      </c>
      <c r="T98" s="59" t="str">
        <f t="shared" si="18"/>
        <v/>
      </c>
      <c r="U98" s="60">
        <f t="shared" si="19"/>
        <v>0</v>
      </c>
      <c r="V98" s="60">
        <f t="shared" si="20"/>
        <v>0</v>
      </c>
      <c r="W98" s="60">
        <f t="shared" si="21"/>
        <v>0</v>
      </c>
      <c r="X98" s="60">
        <f t="shared" si="22"/>
        <v>0</v>
      </c>
      <c r="Y98" s="60" t="str">
        <f t="shared" si="25"/>
        <v>nc</v>
      </c>
      <c r="Z98" s="59" t="str">
        <f t="shared" si="26"/>
        <v>nc</v>
      </c>
      <c r="AA98" s="59" t="str">
        <f t="shared" si="27"/>
        <v>nc</v>
      </c>
      <c r="AB98" s="59" t="str">
        <f t="shared" si="28"/>
        <v>nc</v>
      </c>
      <c r="AC98" s="59" t="str">
        <f t="shared" si="23"/>
        <v/>
      </c>
      <c r="AD98" s="57">
        <f t="shared" si="24"/>
        <v>0</v>
      </c>
    </row>
    <row r="99" spans="1:30" x14ac:dyDescent="0.2">
      <c r="A99" s="57" t="s">
        <v>4192</v>
      </c>
      <c r="B99" s="57" t="s">
        <v>4191</v>
      </c>
      <c r="C99" s="57" t="str">
        <f>VLOOKUP(A99,RecNamesAll!A:C,3,FALSE)</f>
        <v>ADGRG6</v>
      </c>
      <c r="D99" s="64"/>
      <c r="E99" s="57" t="s">
        <v>4190</v>
      </c>
      <c r="F99" s="57" t="s">
        <v>4189</v>
      </c>
      <c r="G99" s="57" t="s">
        <v>3437</v>
      </c>
      <c r="H99" s="57" t="s">
        <v>3436</v>
      </c>
      <c r="I99" s="57" t="s">
        <v>3435</v>
      </c>
      <c r="Q99" s="60" t="str">
        <f t="shared" si="15"/>
        <v/>
      </c>
      <c r="R99" s="59" t="str">
        <f t="shared" si="16"/>
        <v/>
      </c>
      <c r="S99" s="59" t="str">
        <f t="shared" si="17"/>
        <v/>
      </c>
      <c r="T99" s="59" t="str">
        <f t="shared" si="18"/>
        <v/>
      </c>
      <c r="U99" s="60">
        <f t="shared" si="19"/>
        <v>0</v>
      </c>
      <c r="V99" s="60">
        <f t="shared" si="20"/>
        <v>0</v>
      </c>
      <c r="W99" s="60">
        <f t="shared" si="21"/>
        <v>0</v>
      </c>
      <c r="X99" s="60">
        <f t="shared" si="22"/>
        <v>0</v>
      </c>
      <c r="Y99" s="60" t="str">
        <f t="shared" si="25"/>
        <v>nc</v>
      </c>
      <c r="Z99" s="59" t="str">
        <f t="shared" si="26"/>
        <v>nc</v>
      </c>
      <c r="AA99" s="59" t="str">
        <f t="shared" si="27"/>
        <v>nc</v>
      </c>
      <c r="AB99" s="59" t="str">
        <f t="shared" si="28"/>
        <v>nc</v>
      </c>
      <c r="AC99" s="59" t="str">
        <f t="shared" si="23"/>
        <v/>
      </c>
      <c r="AD99" s="57">
        <f t="shared" si="24"/>
        <v>0</v>
      </c>
    </row>
    <row r="100" spans="1:30" x14ac:dyDescent="0.2">
      <c r="A100" s="57" t="s">
        <v>4188</v>
      </c>
      <c r="B100" s="57" t="s">
        <v>4187</v>
      </c>
      <c r="C100" s="57" t="str">
        <f>VLOOKUP(A100,RecNamesAll!A:C,3,FALSE)</f>
        <v>ADGRG7</v>
      </c>
      <c r="D100" s="63">
        <v>201</v>
      </c>
      <c r="E100" s="57" t="s">
        <v>4186</v>
      </c>
      <c r="F100" s="57" t="s">
        <v>4185</v>
      </c>
      <c r="G100" s="57" t="s">
        <v>3437</v>
      </c>
      <c r="H100" s="57" t="s">
        <v>3436</v>
      </c>
      <c r="I100" s="57" t="s">
        <v>3435</v>
      </c>
      <c r="Q100" s="60" t="str">
        <f t="shared" si="15"/>
        <v/>
      </c>
      <c r="R100" s="59" t="str">
        <f t="shared" si="16"/>
        <v/>
      </c>
      <c r="S100" s="59" t="str">
        <f t="shared" si="17"/>
        <v/>
      </c>
      <c r="T100" s="59" t="str">
        <f t="shared" si="18"/>
        <v/>
      </c>
      <c r="U100" s="60">
        <f t="shared" si="19"/>
        <v>0</v>
      </c>
      <c r="V100" s="60">
        <f t="shared" si="20"/>
        <v>0</v>
      </c>
      <c r="W100" s="60">
        <f t="shared" si="21"/>
        <v>0</v>
      </c>
      <c r="X100" s="60">
        <f t="shared" si="22"/>
        <v>0</v>
      </c>
      <c r="Y100" s="60" t="str">
        <f t="shared" si="25"/>
        <v>nc</v>
      </c>
      <c r="Z100" s="59" t="str">
        <f t="shared" si="26"/>
        <v>nc</v>
      </c>
      <c r="AA100" s="59" t="str">
        <f t="shared" si="27"/>
        <v>nc</v>
      </c>
      <c r="AB100" s="59" t="str">
        <f t="shared" si="28"/>
        <v>nc</v>
      </c>
      <c r="AC100" s="59" t="str">
        <f t="shared" si="23"/>
        <v/>
      </c>
      <c r="AD100" s="57">
        <f t="shared" si="24"/>
        <v>0</v>
      </c>
    </row>
    <row r="101" spans="1:30" x14ac:dyDescent="0.2">
      <c r="A101" s="57" t="s">
        <v>4184</v>
      </c>
      <c r="B101" s="57" t="s">
        <v>4183</v>
      </c>
      <c r="C101" s="57" t="str">
        <f>VLOOKUP(A101,RecNamesAll!A:C,3,FALSE)</f>
        <v>ADGRV1</v>
      </c>
      <c r="D101" s="64"/>
      <c r="E101" s="57" t="s">
        <v>4182</v>
      </c>
      <c r="F101" s="57" t="s">
        <v>4181</v>
      </c>
      <c r="G101" s="57" t="s">
        <v>3437</v>
      </c>
      <c r="H101" s="57" t="s">
        <v>3436</v>
      </c>
      <c r="I101" s="57" t="s">
        <v>4180</v>
      </c>
      <c r="Q101" s="60" t="str">
        <f t="shared" si="15"/>
        <v/>
      </c>
      <c r="R101" s="59" t="str">
        <f t="shared" si="16"/>
        <v/>
      </c>
      <c r="S101" s="59" t="str">
        <f t="shared" si="17"/>
        <v/>
      </c>
      <c r="T101" s="59" t="str">
        <f t="shared" si="18"/>
        <v/>
      </c>
      <c r="U101" s="60">
        <f t="shared" si="19"/>
        <v>0</v>
      </c>
      <c r="V101" s="60">
        <f t="shared" si="20"/>
        <v>0</v>
      </c>
      <c r="W101" s="60">
        <f t="shared" si="21"/>
        <v>0</v>
      </c>
      <c r="X101" s="60">
        <f t="shared" si="22"/>
        <v>0</v>
      </c>
      <c r="Y101" s="60" t="str">
        <f t="shared" si="25"/>
        <v>nc</v>
      </c>
      <c r="Z101" s="59" t="str">
        <f t="shared" si="26"/>
        <v>nc</v>
      </c>
      <c r="AA101" s="59" t="str">
        <f t="shared" si="27"/>
        <v>nc</v>
      </c>
      <c r="AB101" s="59" t="str">
        <f t="shared" si="28"/>
        <v>nc</v>
      </c>
      <c r="AC101" s="59" t="str">
        <f t="shared" si="23"/>
        <v/>
      </c>
      <c r="AD101" s="57">
        <f t="shared" si="24"/>
        <v>0</v>
      </c>
    </row>
    <row r="102" spans="1:30" x14ac:dyDescent="0.2">
      <c r="A102" s="57" t="s">
        <v>4179</v>
      </c>
      <c r="B102" s="57" t="s">
        <v>1202</v>
      </c>
      <c r="C102" s="57" t="str">
        <f>VLOOKUP(A102,RecNamesAll!A:C,3,FALSE)</f>
        <v>GABAB1</v>
      </c>
      <c r="D102" s="63">
        <v>240</v>
      </c>
      <c r="E102" s="57" t="s">
        <v>4178</v>
      </c>
      <c r="F102" s="57" t="s">
        <v>4177</v>
      </c>
      <c r="G102" s="57" t="s">
        <v>3396</v>
      </c>
      <c r="H102" s="57" t="s">
        <v>3402</v>
      </c>
      <c r="I102" s="57" t="s">
        <v>4172</v>
      </c>
      <c r="N102" s="57">
        <v>15240800</v>
      </c>
      <c r="P102" s="62">
        <v>4.1666666666666664E-2</v>
      </c>
      <c r="Q102" s="60" t="str">
        <f t="shared" si="15"/>
        <v/>
      </c>
      <c r="R102" s="59" t="str">
        <f t="shared" si="16"/>
        <v/>
      </c>
      <c r="S102" s="59" t="str">
        <f t="shared" si="17"/>
        <v/>
      </c>
      <c r="T102" s="59" t="str">
        <f t="shared" si="18"/>
        <v/>
      </c>
      <c r="U102" s="60">
        <f t="shared" si="19"/>
        <v>0</v>
      </c>
      <c r="V102" s="60">
        <f t="shared" si="20"/>
        <v>0</v>
      </c>
      <c r="W102" s="60">
        <f t="shared" si="21"/>
        <v>0</v>
      </c>
      <c r="X102" s="60">
        <f t="shared" si="22"/>
        <v>0</v>
      </c>
      <c r="Y102" s="60" t="str">
        <f t="shared" si="25"/>
        <v>nc</v>
      </c>
      <c r="Z102" s="59" t="str">
        <f t="shared" si="26"/>
        <v>nc</v>
      </c>
      <c r="AA102" s="59" t="str">
        <f t="shared" si="27"/>
        <v>nc</v>
      </c>
      <c r="AB102" s="59" t="str">
        <f t="shared" si="28"/>
        <v>nc</v>
      </c>
      <c r="AC102" s="59" t="str">
        <f t="shared" si="23"/>
        <v/>
      </c>
      <c r="AD102" s="57">
        <f t="shared" si="24"/>
        <v>0</v>
      </c>
    </row>
    <row r="103" spans="1:30" x14ac:dyDescent="0.2">
      <c r="A103" s="57" t="s">
        <v>4176</v>
      </c>
      <c r="B103" s="57" t="s">
        <v>4175</v>
      </c>
      <c r="C103" s="57" t="str">
        <f>VLOOKUP(A103,RecNamesAll!A:C,3,FALSE)</f>
        <v>GABAB2</v>
      </c>
      <c r="D103" s="63">
        <v>241</v>
      </c>
      <c r="E103" s="57" t="s">
        <v>4174</v>
      </c>
      <c r="F103" s="57" t="s">
        <v>4173</v>
      </c>
      <c r="G103" s="57" t="s">
        <v>3396</v>
      </c>
      <c r="H103" s="57" t="s">
        <v>3402</v>
      </c>
      <c r="I103" s="57" t="s">
        <v>4172</v>
      </c>
      <c r="N103" s="57" t="s">
        <v>4171</v>
      </c>
      <c r="P103" s="62">
        <v>8.3333333333333329E-2</v>
      </c>
      <c r="Q103" s="60" t="str">
        <f t="shared" si="15"/>
        <v/>
      </c>
      <c r="R103" s="59" t="str">
        <f t="shared" si="16"/>
        <v/>
      </c>
      <c r="S103" s="59" t="str">
        <f t="shared" si="17"/>
        <v/>
      </c>
      <c r="T103" s="59" t="str">
        <f t="shared" si="18"/>
        <v/>
      </c>
      <c r="U103" s="60">
        <f t="shared" si="19"/>
        <v>0</v>
      </c>
      <c r="V103" s="60">
        <f t="shared" si="20"/>
        <v>0</v>
      </c>
      <c r="W103" s="60">
        <f t="shared" si="21"/>
        <v>0</v>
      </c>
      <c r="X103" s="60">
        <f t="shared" si="22"/>
        <v>0</v>
      </c>
      <c r="Y103" s="60" t="str">
        <f t="shared" si="25"/>
        <v>nc</v>
      </c>
      <c r="Z103" s="59" t="str">
        <f t="shared" si="26"/>
        <v>nc</v>
      </c>
      <c r="AA103" s="59" t="str">
        <f t="shared" si="27"/>
        <v>nc</v>
      </c>
      <c r="AB103" s="59" t="str">
        <f t="shared" si="28"/>
        <v>nc</v>
      </c>
      <c r="AC103" s="59" t="str">
        <f t="shared" si="23"/>
        <v/>
      </c>
      <c r="AD103" s="57">
        <f t="shared" si="24"/>
        <v>0</v>
      </c>
    </row>
    <row r="104" spans="1:30" x14ac:dyDescent="0.2">
      <c r="A104" s="57" t="s">
        <v>4170</v>
      </c>
      <c r="B104" s="57" t="s">
        <v>4169</v>
      </c>
      <c r="C104" s="57" t="str">
        <f>VLOOKUP(A104,RecNamesAll!A:C,3,FALSE)</f>
        <v>TAS1R1</v>
      </c>
      <c r="D104" s="63">
        <v>656</v>
      </c>
      <c r="E104" s="57" t="s">
        <v>4168</v>
      </c>
      <c r="F104" s="57" t="s">
        <v>4167</v>
      </c>
      <c r="G104" s="57" t="s">
        <v>3396</v>
      </c>
      <c r="H104" s="57" t="s">
        <v>3572</v>
      </c>
      <c r="I104" s="57" t="s">
        <v>4158</v>
      </c>
      <c r="Q104" s="60" t="str">
        <f t="shared" si="15"/>
        <v/>
      </c>
      <c r="R104" s="59" t="str">
        <f t="shared" si="16"/>
        <v/>
      </c>
      <c r="S104" s="59" t="str">
        <f t="shared" si="17"/>
        <v/>
      </c>
      <c r="T104" s="59" t="str">
        <f t="shared" si="18"/>
        <v/>
      </c>
      <c r="U104" s="60">
        <f t="shared" si="19"/>
        <v>0</v>
      </c>
      <c r="V104" s="60">
        <f t="shared" si="20"/>
        <v>0</v>
      </c>
      <c r="W104" s="60">
        <f t="shared" si="21"/>
        <v>0</v>
      </c>
      <c r="X104" s="60">
        <f t="shared" si="22"/>
        <v>0</v>
      </c>
      <c r="Y104" s="60" t="str">
        <f t="shared" si="25"/>
        <v>nc</v>
      </c>
      <c r="Z104" s="59" t="str">
        <f t="shared" si="26"/>
        <v>nc</v>
      </c>
      <c r="AA104" s="59" t="str">
        <f t="shared" si="27"/>
        <v>nc</v>
      </c>
      <c r="AB104" s="59" t="str">
        <f t="shared" si="28"/>
        <v>nc</v>
      </c>
      <c r="AC104" s="59" t="str">
        <f t="shared" si="23"/>
        <v/>
      </c>
      <c r="AD104" s="57">
        <f t="shared" si="24"/>
        <v>0</v>
      </c>
    </row>
    <row r="105" spans="1:30" x14ac:dyDescent="0.2">
      <c r="A105" s="57" t="s">
        <v>4166</v>
      </c>
      <c r="B105" s="57" t="s">
        <v>4165</v>
      </c>
      <c r="C105" s="57" t="str">
        <f>VLOOKUP(A105,RecNamesAll!A:C,3,FALSE)</f>
        <v>TAS1R2</v>
      </c>
      <c r="D105" s="63">
        <v>657</v>
      </c>
      <c r="E105" s="57" t="s">
        <v>4164</v>
      </c>
      <c r="F105" s="57" t="s">
        <v>4163</v>
      </c>
      <c r="G105" s="57" t="s">
        <v>3396</v>
      </c>
      <c r="H105" s="57" t="s">
        <v>3572</v>
      </c>
      <c r="I105" s="57" t="s">
        <v>4158</v>
      </c>
      <c r="Q105" s="60" t="str">
        <f t="shared" si="15"/>
        <v/>
      </c>
      <c r="R105" s="59" t="str">
        <f t="shared" si="16"/>
        <v/>
      </c>
      <c r="S105" s="59" t="str">
        <f t="shared" si="17"/>
        <v/>
      </c>
      <c r="T105" s="59" t="str">
        <f t="shared" si="18"/>
        <v/>
      </c>
      <c r="U105" s="60">
        <f t="shared" si="19"/>
        <v>0</v>
      </c>
      <c r="V105" s="60">
        <f t="shared" si="20"/>
        <v>0</v>
      </c>
      <c r="W105" s="60">
        <f t="shared" si="21"/>
        <v>0</v>
      </c>
      <c r="X105" s="60">
        <f t="shared" si="22"/>
        <v>0</v>
      </c>
      <c r="Y105" s="60" t="str">
        <f t="shared" si="25"/>
        <v>nc</v>
      </c>
      <c r="Z105" s="59" t="str">
        <f t="shared" si="26"/>
        <v>nc</v>
      </c>
      <c r="AA105" s="59" t="str">
        <f t="shared" si="27"/>
        <v>nc</v>
      </c>
      <c r="AB105" s="59" t="str">
        <f t="shared" si="28"/>
        <v>nc</v>
      </c>
      <c r="AC105" s="59" t="str">
        <f t="shared" si="23"/>
        <v/>
      </c>
      <c r="AD105" s="57">
        <f t="shared" si="24"/>
        <v>0</v>
      </c>
    </row>
    <row r="106" spans="1:30" x14ac:dyDescent="0.2">
      <c r="A106" s="57" t="s">
        <v>4162</v>
      </c>
      <c r="B106" s="57" t="s">
        <v>4161</v>
      </c>
      <c r="C106" s="57" t="str">
        <f>VLOOKUP(A106,RecNamesAll!A:C,3,FALSE)</f>
        <v>TAS1R3</v>
      </c>
      <c r="D106" s="63">
        <v>658</v>
      </c>
      <c r="E106" s="57" t="s">
        <v>4160</v>
      </c>
      <c r="F106" s="57" t="s">
        <v>4159</v>
      </c>
      <c r="G106" s="57" t="s">
        <v>3396</v>
      </c>
      <c r="H106" s="57" t="s">
        <v>3572</v>
      </c>
      <c r="I106" s="57" t="s">
        <v>4158</v>
      </c>
      <c r="Q106" s="60" t="str">
        <f t="shared" si="15"/>
        <v/>
      </c>
      <c r="R106" s="59" t="str">
        <f t="shared" si="16"/>
        <v/>
      </c>
      <c r="S106" s="59" t="str">
        <f t="shared" si="17"/>
        <v/>
      </c>
      <c r="T106" s="59" t="str">
        <f t="shared" si="18"/>
        <v/>
      </c>
      <c r="U106" s="60">
        <f t="shared" si="19"/>
        <v>0</v>
      </c>
      <c r="V106" s="60">
        <f t="shared" si="20"/>
        <v>0</v>
      </c>
      <c r="W106" s="60">
        <f t="shared" si="21"/>
        <v>0</v>
      </c>
      <c r="X106" s="60">
        <f t="shared" si="22"/>
        <v>0</v>
      </c>
      <c r="Y106" s="60" t="str">
        <f t="shared" si="25"/>
        <v>nc</v>
      </c>
      <c r="Z106" s="59" t="str">
        <f t="shared" si="26"/>
        <v>nc</v>
      </c>
      <c r="AA106" s="59" t="str">
        <f t="shared" si="27"/>
        <v>nc</v>
      </c>
      <c r="AB106" s="59" t="str">
        <f t="shared" si="28"/>
        <v>nc</v>
      </c>
      <c r="AC106" s="59" t="str">
        <f t="shared" si="23"/>
        <v/>
      </c>
      <c r="AD106" s="57">
        <f t="shared" si="24"/>
        <v>0</v>
      </c>
    </row>
    <row r="107" spans="1:30" x14ac:dyDescent="0.2">
      <c r="A107" s="57" t="s">
        <v>4157</v>
      </c>
      <c r="B107" s="57" t="s">
        <v>4156</v>
      </c>
      <c r="C107" s="57" t="str">
        <f>VLOOKUP(A107,RecNamesAll!A:C,3,FALSE)</f>
        <v>GPR156</v>
      </c>
      <c r="D107" s="64"/>
      <c r="E107" s="57" t="s">
        <v>4155</v>
      </c>
      <c r="F107" s="57" t="s">
        <v>4154</v>
      </c>
      <c r="G107" s="57" t="s">
        <v>3396</v>
      </c>
      <c r="H107" s="57" t="s">
        <v>3395</v>
      </c>
      <c r="I107" s="57" t="s">
        <v>3394</v>
      </c>
      <c r="Q107" s="60" t="str">
        <f t="shared" si="15"/>
        <v/>
      </c>
      <c r="R107" s="59" t="str">
        <f t="shared" si="16"/>
        <v/>
      </c>
      <c r="S107" s="59" t="str">
        <f t="shared" si="17"/>
        <v/>
      </c>
      <c r="T107" s="59" t="str">
        <f t="shared" si="18"/>
        <v/>
      </c>
      <c r="U107" s="60">
        <f t="shared" si="19"/>
        <v>0</v>
      </c>
      <c r="V107" s="60">
        <f t="shared" si="20"/>
        <v>0</v>
      </c>
      <c r="W107" s="60">
        <f t="shared" si="21"/>
        <v>0</v>
      </c>
      <c r="X107" s="60">
        <f t="shared" si="22"/>
        <v>0</v>
      </c>
      <c r="Y107" s="60" t="str">
        <f t="shared" si="25"/>
        <v>nc</v>
      </c>
      <c r="Z107" s="59" t="str">
        <f t="shared" si="26"/>
        <v>nc</v>
      </c>
      <c r="AA107" s="59" t="str">
        <f t="shared" si="27"/>
        <v>nc</v>
      </c>
      <c r="AB107" s="59" t="str">
        <f t="shared" si="28"/>
        <v>nc</v>
      </c>
      <c r="AC107" s="59" t="str">
        <f t="shared" si="23"/>
        <v/>
      </c>
      <c r="AD107" s="57">
        <f t="shared" si="24"/>
        <v>0</v>
      </c>
    </row>
    <row r="108" spans="1:30" x14ac:dyDescent="0.2">
      <c r="A108" s="57" t="s">
        <v>4153</v>
      </c>
      <c r="B108" s="57" t="s">
        <v>4152</v>
      </c>
      <c r="C108" s="57" t="str">
        <f>VLOOKUP(A108,RecNamesAll!A:C,3,FALSE)</f>
        <v>GPR158</v>
      </c>
      <c r="D108" s="64"/>
      <c r="E108" s="57" t="s">
        <v>4151</v>
      </c>
      <c r="F108" s="57" t="s">
        <v>4150</v>
      </c>
      <c r="G108" s="57" t="s">
        <v>3396</v>
      </c>
      <c r="H108" s="57" t="s">
        <v>3395</v>
      </c>
      <c r="I108" s="57" t="s">
        <v>3394</v>
      </c>
      <c r="Q108" s="60" t="str">
        <f t="shared" si="15"/>
        <v/>
      </c>
      <c r="R108" s="59" t="str">
        <f t="shared" si="16"/>
        <v/>
      </c>
      <c r="S108" s="59" t="str">
        <f t="shared" si="17"/>
        <v/>
      </c>
      <c r="T108" s="59" t="str">
        <f t="shared" si="18"/>
        <v/>
      </c>
      <c r="U108" s="60">
        <f t="shared" si="19"/>
        <v>0</v>
      </c>
      <c r="V108" s="60">
        <f t="shared" si="20"/>
        <v>0</v>
      </c>
      <c r="W108" s="60">
        <f t="shared" si="21"/>
        <v>0</v>
      </c>
      <c r="X108" s="60">
        <f t="shared" si="22"/>
        <v>0</v>
      </c>
      <c r="Y108" s="60" t="str">
        <f t="shared" si="25"/>
        <v>nc</v>
      </c>
      <c r="Z108" s="59" t="str">
        <f t="shared" si="26"/>
        <v>nc</v>
      </c>
      <c r="AA108" s="59" t="str">
        <f t="shared" si="27"/>
        <v>nc</v>
      </c>
      <c r="AB108" s="59" t="str">
        <f t="shared" si="28"/>
        <v>nc</v>
      </c>
      <c r="AC108" s="59" t="str">
        <f t="shared" si="23"/>
        <v/>
      </c>
      <c r="AD108" s="57">
        <f t="shared" si="24"/>
        <v>0</v>
      </c>
    </row>
    <row r="109" spans="1:30" x14ac:dyDescent="0.2">
      <c r="A109" s="57" t="s">
        <v>4149</v>
      </c>
      <c r="B109" s="57" t="s">
        <v>4148</v>
      </c>
      <c r="C109" s="57" t="str">
        <f>VLOOKUP(A109,RecNamesAll!A:C,3,FALSE)</f>
        <v>GPR179</v>
      </c>
      <c r="D109" s="64"/>
      <c r="E109" s="57" t="s">
        <v>4147</v>
      </c>
      <c r="F109" s="57" t="s">
        <v>4146</v>
      </c>
      <c r="G109" s="57" t="s">
        <v>3396</v>
      </c>
      <c r="H109" s="57" t="s">
        <v>3395</v>
      </c>
      <c r="I109" s="57" t="s">
        <v>3394</v>
      </c>
      <c r="Q109" s="60" t="str">
        <f t="shared" si="15"/>
        <v/>
      </c>
      <c r="R109" s="59" t="str">
        <f t="shared" si="16"/>
        <v/>
      </c>
      <c r="S109" s="59" t="str">
        <f t="shared" si="17"/>
        <v/>
      </c>
      <c r="T109" s="59" t="str">
        <f t="shared" si="18"/>
        <v/>
      </c>
      <c r="U109" s="60">
        <f t="shared" si="19"/>
        <v>0</v>
      </c>
      <c r="V109" s="60">
        <f t="shared" si="20"/>
        <v>0</v>
      </c>
      <c r="W109" s="60">
        <f t="shared" si="21"/>
        <v>0</v>
      </c>
      <c r="X109" s="60">
        <f t="shared" si="22"/>
        <v>0</v>
      </c>
      <c r="Y109" s="60" t="str">
        <f t="shared" si="25"/>
        <v>nc</v>
      </c>
      <c r="Z109" s="59" t="str">
        <f t="shared" si="26"/>
        <v>nc</v>
      </c>
      <c r="AA109" s="59" t="str">
        <f t="shared" si="27"/>
        <v>nc</v>
      </c>
      <c r="AB109" s="59" t="str">
        <f t="shared" si="28"/>
        <v>nc</v>
      </c>
      <c r="AC109" s="59" t="str">
        <f t="shared" si="23"/>
        <v/>
      </c>
      <c r="AD109" s="57">
        <f t="shared" si="24"/>
        <v>0</v>
      </c>
    </row>
    <row r="110" spans="1:30" x14ac:dyDescent="0.2">
      <c r="A110" s="57" t="s">
        <v>4145</v>
      </c>
      <c r="B110" s="57" t="s">
        <v>4144</v>
      </c>
      <c r="C110" s="57" t="str">
        <f>VLOOKUP(A110,RecNamesAll!A:C,3,FALSE)</f>
        <v>GPRC5A</v>
      </c>
      <c r="D110" s="64"/>
      <c r="E110" s="57" t="s">
        <v>4143</v>
      </c>
      <c r="F110" s="57" t="s">
        <v>4142</v>
      </c>
      <c r="G110" s="57" t="s">
        <v>3396</v>
      </c>
      <c r="H110" s="57" t="s">
        <v>3395</v>
      </c>
      <c r="I110" s="57" t="s">
        <v>3394</v>
      </c>
      <c r="Q110" s="60" t="str">
        <f t="shared" si="15"/>
        <v/>
      </c>
      <c r="R110" s="59" t="str">
        <f t="shared" si="16"/>
        <v/>
      </c>
      <c r="S110" s="59" t="str">
        <f t="shared" si="17"/>
        <v/>
      </c>
      <c r="T110" s="59" t="str">
        <f t="shared" si="18"/>
        <v/>
      </c>
      <c r="U110" s="60">
        <f t="shared" si="19"/>
        <v>0</v>
      </c>
      <c r="V110" s="60">
        <f t="shared" si="20"/>
        <v>0</v>
      </c>
      <c r="W110" s="60">
        <f t="shared" si="21"/>
        <v>0</v>
      </c>
      <c r="X110" s="60">
        <f t="shared" si="22"/>
        <v>0</v>
      </c>
      <c r="Y110" s="60" t="str">
        <f t="shared" si="25"/>
        <v>nc</v>
      </c>
      <c r="Z110" s="59" t="str">
        <f t="shared" si="26"/>
        <v>nc</v>
      </c>
      <c r="AA110" s="59" t="str">
        <f t="shared" si="27"/>
        <v>nc</v>
      </c>
      <c r="AB110" s="59" t="str">
        <f t="shared" si="28"/>
        <v>nc</v>
      </c>
      <c r="AC110" s="59" t="str">
        <f t="shared" si="23"/>
        <v/>
      </c>
      <c r="AD110" s="57">
        <f t="shared" si="24"/>
        <v>0</v>
      </c>
    </row>
    <row r="111" spans="1:30" x14ac:dyDescent="0.2">
      <c r="A111" s="57" t="s">
        <v>4141</v>
      </c>
      <c r="B111" s="57" t="s">
        <v>4140</v>
      </c>
      <c r="C111" s="57" t="str">
        <f>VLOOKUP(A111,RecNamesAll!A:C,3,FALSE)</f>
        <v>GPRC5B</v>
      </c>
      <c r="D111" s="64"/>
      <c r="E111" s="57" t="s">
        <v>4139</v>
      </c>
      <c r="F111" s="57" t="s">
        <v>4138</v>
      </c>
      <c r="G111" s="57" t="s">
        <v>3396</v>
      </c>
      <c r="H111" s="57" t="s">
        <v>3395</v>
      </c>
      <c r="I111" s="57" t="s">
        <v>3394</v>
      </c>
      <c r="Q111" s="60" t="str">
        <f t="shared" si="15"/>
        <v/>
      </c>
      <c r="R111" s="59" t="str">
        <f t="shared" si="16"/>
        <v/>
      </c>
      <c r="S111" s="59" t="str">
        <f t="shared" si="17"/>
        <v/>
      </c>
      <c r="T111" s="59" t="str">
        <f t="shared" si="18"/>
        <v/>
      </c>
      <c r="U111" s="60">
        <f t="shared" si="19"/>
        <v>0</v>
      </c>
      <c r="V111" s="60">
        <f t="shared" si="20"/>
        <v>0</v>
      </c>
      <c r="W111" s="60">
        <f t="shared" si="21"/>
        <v>0</v>
      </c>
      <c r="X111" s="60">
        <f t="shared" si="22"/>
        <v>0</v>
      </c>
      <c r="Y111" s="60" t="str">
        <f t="shared" si="25"/>
        <v>nc</v>
      </c>
      <c r="Z111" s="59" t="str">
        <f t="shared" si="26"/>
        <v>nc</v>
      </c>
      <c r="AA111" s="59" t="str">
        <f t="shared" si="27"/>
        <v>nc</v>
      </c>
      <c r="AB111" s="59" t="str">
        <f t="shared" si="28"/>
        <v>nc</v>
      </c>
      <c r="AC111" s="59" t="str">
        <f t="shared" si="23"/>
        <v/>
      </c>
      <c r="AD111" s="57">
        <f t="shared" si="24"/>
        <v>0</v>
      </c>
    </row>
    <row r="112" spans="1:30" x14ac:dyDescent="0.2">
      <c r="A112" s="57" t="s">
        <v>4137</v>
      </c>
      <c r="B112" s="57" t="s">
        <v>4136</v>
      </c>
      <c r="C112" s="57" t="str">
        <f>VLOOKUP(A112,RecNamesAll!A:C,3,FALSE)</f>
        <v>GPRC5C</v>
      </c>
      <c r="D112" s="64"/>
      <c r="E112" s="57" t="s">
        <v>4135</v>
      </c>
      <c r="F112" s="57" t="s">
        <v>4134</v>
      </c>
      <c r="G112" s="57" t="s">
        <v>3396</v>
      </c>
      <c r="H112" s="57" t="s">
        <v>3395</v>
      </c>
      <c r="I112" s="57" t="s">
        <v>3394</v>
      </c>
      <c r="Q112" s="60" t="str">
        <f t="shared" si="15"/>
        <v/>
      </c>
      <c r="R112" s="59" t="str">
        <f t="shared" si="16"/>
        <v/>
      </c>
      <c r="S112" s="59" t="str">
        <f t="shared" si="17"/>
        <v/>
      </c>
      <c r="T112" s="59" t="str">
        <f t="shared" si="18"/>
        <v/>
      </c>
      <c r="U112" s="60">
        <f t="shared" si="19"/>
        <v>0</v>
      </c>
      <c r="V112" s="60">
        <f t="shared" si="20"/>
        <v>0</v>
      </c>
      <c r="W112" s="60">
        <f t="shared" si="21"/>
        <v>0</v>
      </c>
      <c r="X112" s="60">
        <f t="shared" si="22"/>
        <v>0</v>
      </c>
      <c r="Y112" s="60" t="str">
        <f t="shared" si="25"/>
        <v>nc</v>
      </c>
      <c r="Z112" s="59" t="str">
        <f t="shared" si="26"/>
        <v>nc</v>
      </c>
      <c r="AA112" s="59" t="str">
        <f t="shared" si="27"/>
        <v>nc</v>
      </c>
      <c r="AB112" s="59" t="str">
        <f t="shared" si="28"/>
        <v>nc</v>
      </c>
      <c r="AC112" s="59" t="str">
        <f t="shared" si="23"/>
        <v/>
      </c>
      <c r="AD112" s="57">
        <f t="shared" si="24"/>
        <v>0</v>
      </c>
    </row>
    <row r="113" spans="1:30" x14ac:dyDescent="0.2">
      <c r="A113" s="57" t="s">
        <v>4133</v>
      </c>
      <c r="B113" s="57" t="s">
        <v>4132</v>
      </c>
      <c r="C113" s="57" t="str">
        <f>VLOOKUP(A113,RecNamesAll!A:C,3,FALSE)</f>
        <v>GPRC5D</v>
      </c>
      <c r="D113" s="64"/>
      <c r="E113" s="57" t="s">
        <v>4131</v>
      </c>
      <c r="G113" s="57" t="s">
        <v>3396</v>
      </c>
      <c r="H113" s="57" t="s">
        <v>3395</v>
      </c>
      <c r="I113" s="57" t="s">
        <v>3394</v>
      </c>
      <c r="Q113" s="60" t="str">
        <f t="shared" si="15"/>
        <v/>
      </c>
      <c r="R113" s="59" t="str">
        <f t="shared" si="16"/>
        <v/>
      </c>
      <c r="S113" s="59" t="str">
        <f t="shared" si="17"/>
        <v/>
      </c>
      <c r="T113" s="59" t="str">
        <f t="shared" si="18"/>
        <v/>
      </c>
      <c r="U113" s="60">
        <f t="shared" si="19"/>
        <v>0</v>
      </c>
      <c r="V113" s="60">
        <f t="shared" si="20"/>
        <v>0</v>
      </c>
      <c r="W113" s="60">
        <f t="shared" si="21"/>
        <v>0</v>
      </c>
      <c r="X113" s="60">
        <f t="shared" si="22"/>
        <v>0</v>
      </c>
      <c r="Y113" s="60" t="str">
        <f t="shared" si="25"/>
        <v>nc</v>
      </c>
      <c r="Z113" s="59" t="str">
        <f t="shared" si="26"/>
        <v>nc</v>
      </c>
      <c r="AA113" s="59" t="str">
        <f t="shared" si="27"/>
        <v>nc</v>
      </c>
      <c r="AB113" s="59" t="str">
        <f t="shared" si="28"/>
        <v>nc</v>
      </c>
      <c r="AC113" s="59" t="str">
        <f t="shared" si="23"/>
        <v/>
      </c>
      <c r="AD113" s="57">
        <f t="shared" si="24"/>
        <v>0</v>
      </c>
    </row>
    <row r="114" spans="1:30" x14ac:dyDescent="0.2">
      <c r="A114" s="57" t="s">
        <v>4129</v>
      </c>
      <c r="B114" s="57" t="s">
        <v>4130</v>
      </c>
      <c r="C114" s="57" t="str">
        <f>VLOOKUP(A114,RecNamesAll!A:C,3,FALSE)</f>
        <v>FZD5</v>
      </c>
      <c r="D114" s="63">
        <v>233</v>
      </c>
      <c r="E114" s="57" t="s">
        <v>4129</v>
      </c>
      <c r="F114" s="57" t="s">
        <v>4128</v>
      </c>
      <c r="G114" s="57" t="s">
        <v>3362</v>
      </c>
      <c r="H114" s="57" t="s">
        <v>3361</v>
      </c>
      <c r="I114" s="57" t="s">
        <v>3360</v>
      </c>
      <c r="Q114" s="60" t="str">
        <f t="shared" si="15"/>
        <v/>
      </c>
      <c r="R114" s="59" t="str">
        <f t="shared" si="16"/>
        <v/>
      </c>
      <c r="S114" s="59" t="str">
        <f t="shared" si="17"/>
        <v/>
      </c>
      <c r="T114" s="59" t="str">
        <f t="shared" si="18"/>
        <v/>
      </c>
      <c r="U114" s="60">
        <f t="shared" si="19"/>
        <v>0</v>
      </c>
      <c r="V114" s="60">
        <f t="shared" si="20"/>
        <v>0</v>
      </c>
      <c r="W114" s="60">
        <f t="shared" si="21"/>
        <v>0</v>
      </c>
      <c r="X114" s="60">
        <f t="shared" si="22"/>
        <v>0</v>
      </c>
      <c r="Y114" s="60" t="str">
        <f t="shared" si="25"/>
        <v>nc</v>
      </c>
      <c r="Z114" s="59" t="str">
        <f t="shared" si="26"/>
        <v>nc</v>
      </c>
      <c r="AA114" s="59" t="str">
        <f t="shared" si="27"/>
        <v>nc</v>
      </c>
      <c r="AB114" s="59" t="str">
        <f t="shared" si="28"/>
        <v>nc</v>
      </c>
      <c r="AC114" s="59" t="str">
        <f t="shared" si="23"/>
        <v/>
      </c>
      <c r="AD114" s="57">
        <f t="shared" si="24"/>
        <v>0</v>
      </c>
    </row>
    <row r="115" spans="1:30" x14ac:dyDescent="0.2">
      <c r="A115" s="57" t="s">
        <v>4126</v>
      </c>
      <c r="B115" s="57" t="s">
        <v>4127</v>
      </c>
      <c r="C115" s="57" t="str">
        <f>VLOOKUP(A115,RecNamesAll!A:C,3,FALSE)</f>
        <v>FZD8</v>
      </c>
      <c r="D115" s="63">
        <v>236</v>
      </c>
      <c r="E115" s="57" t="s">
        <v>4126</v>
      </c>
      <c r="G115" s="57" t="s">
        <v>3362</v>
      </c>
      <c r="H115" s="57" t="s">
        <v>3361</v>
      </c>
      <c r="I115" s="57" t="s">
        <v>3360</v>
      </c>
      <c r="J115" s="57" t="s">
        <v>3469</v>
      </c>
      <c r="L115" s="57" t="s">
        <v>3371</v>
      </c>
      <c r="Q115" s="60" t="str">
        <f t="shared" si="15"/>
        <v/>
      </c>
      <c r="R115" s="59" t="str">
        <f t="shared" si="16"/>
        <v/>
      </c>
      <c r="S115" s="59" t="str">
        <f t="shared" si="17"/>
        <v/>
      </c>
      <c r="T115" s="59" t="str">
        <f t="shared" si="18"/>
        <v/>
      </c>
      <c r="U115" s="60">
        <f t="shared" si="19"/>
        <v>0</v>
      </c>
      <c r="V115" s="60">
        <f t="shared" si="20"/>
        <v>0</v>
      </c>
      <c r="W115" s="60">
        <f t="shared" si="21"/>
        <v>0</v>
      </c>
      <c r="X115" s="60">
        <f t="shared" si="22"/>
        <v>0</v>
      </c>
      <c r="Y115" s="60" t="str">
        <f t="shared" si="25"/>
        <v>nc</v>
      </c>
      <c r="Z115" s="59" t="str">
        <f t="shared" si="26"/>
        <v>nc</v>
      </c>
      <c r="AA115" s="59" t="str">
        <f t="shared" si="27"/>
        <v>nc</v>
      </c>
      <c r="AB115" s="59" t="str">
        <f t="shared" si="28"/>
        <v>nc</v>
      </c>
      <c r="AC115" s="59" t="str">
        <f t="shared" si="23"/>
        <v/>
      </c>
      <c r="AD115" s="57">
        <f t="shared" si="24"/>
        <v>0</v>
      </c>
    </row>
    <row r="116" spans="1:30" x14ac:dyDescent="0.2">
      <c r="A116" s="57" t="s">
        <v>4125</v>
      </c>
      <c r="B116" s="57" t="s">
        <v>4124</v>
      </c>
      <c r="C116" s="57" t="str">
        <f>VLOOKUP(A116,RecNamesAll!A:C,3,FALSE)</f>
        <v>TAS2R9</v>
      </c>
      <c r="D116" s="63">
        <v>665</v>
      </c>
      <c r="E116" s="57" t="s">
        <v>4123</v>
      </c>
      <c r="G116" s="57" t="s">
        <v>4042</v>
      </c>
      <c r="H116" s="57" t="s">
        <v>3572</v>
      </c>
      <c r="I116" s="57" t="s">
        <v>4041</v>
      </c>
      <c r="Q116" s="60" t="str">
        <f t="shared" si="15"/>
        <v/>
      </c>
      <c r="R116" s="59" t="str">
        <f t="shared" si="16"/>
        <v/>
      </c>
      <c r="S116" s="59" t="str">
        <f t="shared" si="17"/>
        <v/>
      </c>
      <c r="T116" s="59" t="str">
        <f t="shared" si="18"/>
        <v/>
      </c>
      <c r="U116" s="60">
        <f t="shared" si="19"/>
        <v>0</v>
      </c>
      <c r="V116" s="60">
        <f t="shared" si="20"/>
        <v>0</v>
      </c>
      <c r="W116" s="60">
        <f t="shared" si="21"/>
        <v>0</v>
      </c>
      <c r="X116" s="60">
        <f t="shared" si="22"/>
        <v>0</v>
      </c>
      <c r="Y116" s="60" t="str">
        <f t="shared" si="25"/>
        <v>nc</v>
      </c>
      <c r="Z116" s="59" t="str">
        <f t="shared" si="26"/>
        <v>nc</v>
      </c>
      <c r="AA116" s="59" t="str">
        <f t="shared" si="27"/>
        <v>nc</v>
      </c>
      <c r="AB116" s="59" t="str">
        <f t="shared" si="28"/>
        <v>nc</v>
      </c>
      <c r="AC116" s="59" t="str">
        <f t="shared" si="23"/>
        <v/>
      </c>
      <c r="AD116" s="57">
        <f t="shared" si="24"/>
        <v>0</v>
      </c>
    </row>
    <row r="117" spans="1:30" x14ac:dyDescent="0.2">
      <c r="A117" s="57" t="s">
        <v>4122</v>
      </c>
      <c r="B117" s="57" t="s">
        <v>4121</v>
      </c>
      <c r="C117" s="57" t="str">
        <f>VLOOKUP(A117,RecNamesAll!A:C,3,FALSE)</f>
        <v>TAS2R10</v>
      </c>
      <c r="D117" s="63">
        <v>666</v>
      </c>
      <c r="E117" s="57" t="s">
        <v>4120</v>
      </c>
      <c r="G117" s="57" t="s">
        <v>4042</v>
      </c>
      <c r="H117" s="57" t="s">
        <v>3572</v>
      </c>
      <c r="I117" s="57" t="s">
        <v>4041</v>
      </c>
      <c r="Q117" s="60" t="str">
        <f t="shared" si="15"/>
        <v/>
      </c>
      <c r="R117" s="59" t="str">
        <f t="shared" si="16"/>
        <v/>
      </c>
      <c r="S117" s="59" t="str">
        <f t="shared" si="17"/>
        <v/>
      </c>
      <c r="T117" s="59" t="str">
        <f t="shared" si="18"/>
        <v/>
      </c>
      <c r="U117" s="60">
        <f t="shared" si="19"/>
        <v>0</v>
      </c>
      <c r="V117" s="60">
        <f t="shared" si="20"/>
        <v>0</v>
      </c>
      <c r="W117" s="60">
        <f t="shared" si="21"/>
        <v>0</v>
      </c>
      <c r="X117" s="60">
        <f t="shared" si="22"/>
        <v>0</v>
      </c>
      <c r="Y117" s="60" t="str">
        <f t="shared" si="25"/>
        <v>nc</v>
      </c>
      <c r="Z117" s="59" t="str">
        <f t="shared" si="26"/>
        <v>nc</v>
      </c>
      <c r="AA117" s="59" t="str">
        <f t="shared" si="27"/>
        <v>nc</v>
      </c>
      <c r="AB117" s="59" t="str">
        <f t="shared" si="28"/>
        <v>nc</v>
      </c>
      <c r="AC117" s="59" t="str">
        <f t="shared" si="23"/>
        <v/>
      </c>
      <c r="AD117" s="57">
        <f t="shared" si="24"/>
        <v>0</v>
      </c>
    </row>
    <row r="118" spans="1:30" x14ac:dyDescent="0.2">
      <c r="A118" s="57" t="s">
        <v>4119</v>
      </c>
      <c r="B118" s="57" t="s">
        <v>4118</v>
      </c>
      <c r="C118" s="57" t="str">
        <f>VLOOKUP(A118,RecNamesAll!A:C,3,FALSE)</f>
        <v>TAS2R8</v>
      </c>
      <c r="D118" s="63">
        <v>664</v>
      </c>
      <c r="E118" s="57" t="s">
        <v>4117</v>
      </c>
      <c r="G118" s="57" t="s">
        <v>4042</v>
      </c>
      <c r="H118" s="57" t="s">
        <v>3572</v>
      </c>
      <c r="I118" s="57" t="s">
        <v>4041</v>
      </c>
      <c r="Q118" s="60" t="str">
        <f t="shared" si="15"/>
        <v/>
      </c>
      <c r="R118" s="59" t="str">
        <f t="shared" si="16"/>
        <v/>
      </c>
      <c r="S118" s="59" t="str">
        <f t="shared" si="17"/>
        <v/>
      </c>
      <c r="T118" s="59" t="str">
        <f t="shared" si="18"/>
        <v/>
      </c>
      <c r="U118" s="60">
        <f t="shared" si="19"/>
        <v>0</v>
      </c>
      <c r="V118" s="60">
        <f t="shared" si="20"/>
        <v>0</v>
      </c>
      <c r="W118" s="60">
        <f t="shared" si="21"/>
        <v>0</v>
      </c>
      <c r="X118" s="60">
        <f t="shared" si="22"/>
        <v>0</v>
      </c>
      <c r="Y118" s="60" t="str">
        <f t="shared" si="25"/>
        <v>nc</v>
      </c>
      <c r="Z118" s="59" t="str">
        <f t="shared" si="26"/>
        <v>nc</v>
      </c>
      <c r="AA118" s="59" t="str">
        <f t="shared" si="27"/>
        <v>nc</v>
      </c>
      <c r="AB118" s="59" t="str">
        <f t="shared" si="28"/>
        <v>nc</v>
      </c>
      <c r="AC118" s="59" t="str">
        <f t="shared" si="23"/>
        <v/>
      </c>
      <c r="AD118" s="57">
        <f t="shared" si="24"/>
        <v>0</v>
      </c>
    </row>
    <row r="119" spans="1:30" x14ac:dyDescent="0.2">
      <c r="A119" s="57" t="s">
        <v>4116</v>
      </c>
      <c r="B119" s="57" t="s">
        <v>4115</v>
      </c>
      <c r="C119" s="57" t="str">
        <f>VLOOKUP(A119,RecNamesAll!A:C,3,FALSE)</f>
        <v>TAS2R1</v>
      </c>
      <c r="D119" s="63">
        <v>659</v>
      </c>
      <c r="E119" s="57" t="s">
        <v>4114</v>
      </c>
      <c r="G119" s="57" t="s">
        <v>4042</v>
      </c>
      <c r="H119" s="57" t="s">
        <v>3572</v>
      </c>
      <c r="I119" s="57" t="s">
        <v>4041</v>
      </c>
      <c r="Q119" s="60" t="str">
        <f t="shared" si="15"/>
        <v/>
      </c>
      <c r="R119" s="59" t="str">
        <f t="shared" si="16"/>
        <v/>
      </c>
      <c r="S119" s="59" t="str">
        <f t="shared" si="17"/>
        <v/>
      </c>
      <c r="T119" s="59" t="str">
        <f t="shared" si="18"/>
        <v/>
      </c>
      <c r="U119" s="60">
        <f t="shared" si="19"/>
        <v>0</v>
      </c>
      <c r="V119" s="60">
        <f t="shared" si="20"/>
        <v>0</v>
      </c>
      <c r="W119" s="60">
        <f t="shared" si="21"/>
        <v>0</v>
      </c>
      <c r="X119" s="60">
        <f t="shared" si="22"/>
        <v>0</v>
      </c>
      <c r="Y119" s="60" t="str">
        <f t="shared" si="25"/>
        <v>nc</v>
      </c>
      <c r="Z119" s="59" t="str">
        <f t="shared" si="26"/>
        <v>nc</v>
      </c>
      <c r="AA119" s="59" t="str">
        <f t="shared" si="27"/>
        <v>nc</v>
      </c>
      <c r="AB119" s="59" t="str">
        <f t="shared" si="28"/>
        <v>nc</v>
      </c>
      <c r="AC119" s="59" t="str">
        <f t="shared" si="23"/>
        <v/>
      </c>
      <c r="AD119" s="57">
        <f t="shared" si="24"/>
        <v>0</v>
      </c>
    </row>
    <row r="120" spans="1:30" x14ac:dyDescent="0.2">
      <c r="A120" s="57" t="s">
        <v>4113</v>
      </c>
      <c r="B120" s="57" t="s">
        <v>4112</v>
      </c>
      <c r="C120" s="57" t="str">
        <f>VLOOKUP(A120,RecNamesAll!A:C,3,FALSE)</f>
        <v>TAS2R3</v>
      </c>
      <c r="D120" s="63">
        <v>660</v>
      </c>
      <c r="E120" s="57" t="s">
        <v>4111</v>
      </c>
      <c r="G120" s="57" t="s">
        <v>4042</v>
      </c>
      <c r="H120" s="57" t="s">
        <v>3572</v>
      </c>
      <c r="I120" s="57" t="s">
        <v>4041</v>
      </c>
      <c r="Q120" s="60" t="str">
        <f t="shared" si="15"/>
        <v/>
      </c>
      <c r="R120" s="59" t="str">
        <f t="shared" si="16"/>
        <v/>
      </c>
      <c r="S120" s="59" t="str">
        <f t="shared" si="17"/>
        <v/>
      </c>
      <c r="T120" s="59" t="str">
        <f t="shared" si="18"/>
        <v/>
      </c>
      <c r="U120" s="60">
        <f t="shared" si="19"/>
        <v>0</v>
      </c>
      <c r="V120" s="60">
        <f t="shared" si="20"/>
        <v>0</v>
      </c>
      <c r="W120" s="60">
        <f t="shared" si="21"/>
        <v>0</v>
      </c>
      <c r="X120" s="60">
        <f t="shared" si="22"/>
        <v>0</v>
      </c>
      <c r="Y120" s="60" t="str">
        <f t="shared" si="25"/>
        <v>nc</v>
      </c>
      <c r="Z120" s="59" t="str">
        <f t="shared" si="26"/>
        <v>nc</v>
      </c>
      <c r="AA120" s="59" t="str">
        <f t="shared" si="27"/>
        <v>nc</v>
      </c>
      <c r="AB120" s="59" t="str">
        <f t="shared" si="28"/>
        <v>nc</v>
      </c>
      <c r="AC120" s="59" t="str">
        <f t="shared" si="23"/>
        <v/>
      </c>
      <c r="AD120" s="57">
        <f t="shared" si="24"/>
        <v>0</v>
      </c>
    </row>
    <row r="121" spans="1:30" x14ac:dyDescent="0.2">
      <c r="A121" s="57" t="s">
        <v>4110</v>
      </c>
      <c r="B121" s="57" t="s">
        <v>4109</v>
      </c>
      <c r="C121" s="57" t="str">
        <f>VLOOKUP(A121,RecNamesAll!A:C,3,FALSE)</f>
        <v>TAS2R4</v>
      </c>
      <c r="D121" s="63">
        <v>661</v>
      </c>
      <c r="E121" s="57" t="s">
        <v>4108</v>
      </c>
      <c r="G121" s="57" t="s">
        <v>4042</v>
      </c>
      <c r="H121" s="57" t="s">
        <v>3572</v>
      </c>
      <c r="I121" s="57" t="s">
        <v>4041</v>
      </c>
      <c r="Q121" s="60" t="str">
        <f t="shared" si="15"/>
        <v/>
      </c>
      <c r="R121" s="59" t="str">
        <f t="shared" si="16"/>
        <v/>
      </c>
      <c r="S121" s="59" t="str">
        <f t="shared" si="17"/>
        <v/>
      </c>
      <c r="T121" s="59" t="str">
        <f t="shared" si="18"/>
        <v/>
      </c>
      <c r="U121" s="60">
        <f t="shared" si="19"/>
        <v>0</v>
      </c>
      <c r="V121" s="60">
        <f t="shared" si="20"/>
        <v>0</v>
      </c>
      <c r="W121" s="60">
        <f t="shared" si="21"/>
        <v>0</v>
      </c>
      <c r="X121" s="60">
        <f t="shared" si="22"/>
        <v>0</v>
      </c>
      <c r="Y121" s="60" t="str">
        <f t="shared" si="25"/>
        <v>nc</v>
      </c>
      <c r="Z121" s="59" t="str">
        <f t="shared" si="26"/>
        <v>nc</v>
      </c>
      <c r="AA121" s="59" t="str">
        <f t="shared" si="27"/>
        <v>nc</v>
      </c>
      <c r="AB121" s="59" t="str">
        <f t="shared" si="28"/>
        <v>nc</v>
      </c>
      <c r="AC121" s="59" t="str">
        <f t="shared" si="23"/>
        <v/>
      </c>
      <c r="AD121" s="57">
        <f t="shared" si="24"/>
        <v>0</v>
      </c>
    </row>
    <row r="122" spans="1:30" x14ac:dyDescent="0.2">
      <c r="A122" s="57" t="s">
        <v>4107</v>
      </c>
      <c r="B122" s="57" t="s">
        <v>4106</v>
      </c>
      <c r="C122" s="57" t="str">
        <f>VLOOKUP(A122,RecNamesAll!A:C,3,FALSE)</f>
        <v>TAS2R5</v>
      </c>
      <c r="D122" s="63">
        <v>662</v>
      </c>
      <c r="E122" s="57" t="s">
        <v>4105</v>
      </c>
      <c r="G122" s="57" t="s">
        <v>4042</v>
      </c>
      <c r="H122" s="57" t="s">
        <v>3572</v>
      </c>
      <c r="I122" s="57" t="s">
        <v>4041</v>
      </c>
      <c r="Q122" s="60" t="str">
        <f t="shared" si="15"/>
        <v/>
      </c>
      <c r="R122" s="59" t="str">
        <f t="shared" si="16"/>
        <v/>
      </c>
      <c r="S122" s="59" t="str">
        <f t="shared" si="17"/>
        <v/>
      </c>
      <c r="T122" s="59" t="str">
        <f t="shared" si="18"/>
        <v/>
      </c>
      <c r="U122" s="60">
        <f t="shared" si="19"/>
        <v>0</v>
      </c>
      <c r="V122" s="60">
        <f t="shared" si="20"/>
        <v>0</v>
      </c>
      <c r="W122" s="60">
        <f t="shared" si="21"/>
        <v>0</v>
      </c>
      <c r="X122" s="60">
        <f t="shared" si="22"/>
        <v>0</v>
      </c>
      <c r="Y122" s="60" t="str">
        <f t="shared" si="25"/>
        <v>nc</v>
      </c>
      <c r="Z122" s="59" t="str">
        <f t="shared" si="26"/>
        <v>nc</v>
      </c>
      <c r="AA122" s="59" t="str">
        <f t="shared" si="27"/>
        <v>nc</v>
      </c>
      <c r="AB122" s="59" t="str">
        <f t="shared" si="28"/>
        <v>nc</v>
      </c>
      <c r="AC122" s="59" t="str">
        <f t="shared" si="23"/>
        <v/>
      </c>
      <c r="AD122" s="57">
        <f t="shared" si="24"/>
        <v>0</v>
      </c>
    </row>
    <row r="123" spans="1:30" x14ac:dyDescent="0.2">
      <c r="A123" s="57" t="s">
        <v>4104</v>
      </c>
      <c r="B123" s="57" t="s">
        <v>4103</v>
      </c>
      <c r="C123" s="57" t="str">
        <f>VLOOKUP(A123,RecNamesAll!A:C,3,FALSE)</f>
        <v>TAS2R7</v>
      </c>
      <c r="D123" s="63">
        <v>663</v>
      </c>
      <c r="E123" s="57" t="s">
        <v>4102</v>
      </c>
      <c r="G123" s="57" t="s">
        <v>4042</v>
      </c>
      <c r="H123" s="57" t="s">
        <v>3572</v>
      </c>
      <c r="I123" s="57" t="s">
        <v>4041</v>
      </c>
      <c r="Q123" s="60" t="str">
        <f t="shared" si="15"/>
        <v/>
      </c>
      <c r="R123" s="59" t="str">
        <f t="shared" si="16"/>
        <v/>
      </c>
      <c r="S123" s="59" t="str">
        <f t="shared" si="17"/>
        <v/>
      </c>
      <c r="T123" s="59" t="str">
        <f t="shared" si="18"/>
        <v/>
      </c>
      <c r="U123" s="60">
        <f t="shared" si="19"/>
        <v>0</v>
      </c>
      <c r="V123" s="60">
        <f t="shared" si="20"/>
        <v>0</v>
      </c>
      <c r="W123" s="60">
        <f t="shared" si="21"/>
        <v>0</v>
      </c>
      <c r="X123" s="60">
        <f t="shared" si="22"/>
        <v>0</v>
      </c>
      <c r="Y123" s="60" t="str">
        <f t="shared" si="25"/>
        <v>nc</v>
      </c>
      <c r="Z123" s="59" t="str">
        <f t="shared" si="26"/>
        <v>nc</v>
      </c>
      <c r="AA123" s="59" t="str">
        <f t="shared" si="27"/>
        <v>nc</v>
      </c>
      <c r="AB123" s="59" t="str">
        <f t="shared" si="28"/>
        <v>nc</v>
      </c>
      <c r="AC123" s="59" t="str">
        <f t="shared" si="23"/>
        <v/>
      </c>
      <c r="AD123" s="57">
        <f t="shared" si="24"/>
        <v>0</v>
      </c>
    </row>
    <row r="124" spans="1:30" x14ac:dyDescent="0.2">
      <c r="A124" s="57" t="s">
        <v>4101</v>
      </c>
      <c r="B124" s="57" t="s">
        <v>4100</v>
      </c>
      <c r="C124" s="57" t="str">
        <f>VLOOKUP(A124,RecNamesAll!A:C,3,FALSE)</f>
        <v>TAS2R13</v>
      </c>
      <c r="D124" s="63">
        <v>667</v>
      </c>
      <c r="E124" s="57" t="s">
        <v>4099</v>
      </c>
      <c r="G124" s="57" t="s">
        <v>4042</v>
      </c>
      <c r="H124" s="57" t="s">
        <v>3572</v>
      </c>
      <c r="I124" s="57" t="s">
        <v>4041</v>
      </c>
      <c r="Q124" s="60" t="str">
        <f t="shared" si="15"/>
        <v/>
      </c>
      <c r="R124" s="59" t="str">
        <f t="shared" si="16"/>
        <v/>
      </c>
      <c r="S124" s="59" t="str">
        <f t="shared" si="17"/>
        <v/>
      </c>
      <c r="T124" s="59" t="str">
        <f t="shared" si="18"/>
        <v/>
      </c>
      <c r="U124" s="60">
        <f t="shared" si="19"/>
        <v>0</v>
      </c>
      <c r="V124" s="60">
        <f t="shared" si="20"/>
        <v>0</v>
      </c>
      <c r="W124" s="60">
        <f t="shared" si="21"/>
        <v>0</v>
      </c>
      <c r="X124" s="60">
        <f t="shared" si="22"/>
        <v>0</v>
      </c>
      <c r="Y124" s="60" t="str">
        <f t="shared" si="25"/>
        <v>nc</v>
      </c>
      <c r="Z124" s="59" t="str">
        <f t="shared" si="26"/>
        <v>nc</v>
      </c>
      <c r="AA124" s="59" t="str">
        <f t="shared" si="27"/>
        <v>nc</v>
      </c>
      <c r="AB124" s="59" t="str">
        <f t="shared" si="28"/>
        <v>nc</v>
      </c>
      <c r="AC124" s="59" t="str">
        <f t="shared" si="23"/>
        <v/>
      </c>
      <c r="AD124" s="57">
        <f t="shared" si="24"/>
        <v>0</v>
      </c>
    </row>
    <row r="125" spans="1:30" x14ac:dyDescent="0.2">
      <c r="A125" s="57" t="s">
        <v>4098</v>
      </c>
      <c r="B125" s="57" t="s">
        <v>4097</v>
      </c>
      <c r="C125" s="57" t="str">
        <f>VLOOKUP(A125,RecNamesAll!A:C,3,FALSE)</f>
        <v>TAS2R14</v>
      </c>
      <c r="D125" s="63">
        <v>668</v>
      </c>
      <c r="E125" s="57" t="s">
        <v>4096</v>
      </c>
      <c r="G125" s="57" t="s">
        <v>4042</v>
      </c>
      <c r="H125" s="57" t="s">
        <v>3572</v>
      </c>
      <c r="I125" s="57" t="s">
        <v>4041</v>
      </c>
      <c r="Q125" s="60" t="str">
        <f t="shared" si="15"/>
        <v/>
      </c>
      <c r="R125" s="59" t="str">
        <f t="shared" si="16"/>
        <v/>
      </c>
      <c r="S125" s="59" t="str">
        <f t="shared" si="17"/>
        <v/>
      </c>
      <c r="T125" s="59" t="str">
        <f t="shared" si="18"/>
        <v/>
      </c>
      <c r="U125" s="60">
        <f t="shared" si="19"/>
        <v>0</v>
      </c>
      <c r="V125" s="60">
        <f t="shared" si="20"/>
        <v>0</v>
      </c>
      <c r="W125" s="60">
        <f t="shared" si="21"/>
        <v>0</v>
      </c>
      <c r="X125" s="60">
        <f t="shared" si="22"/>
        <v>0</v>
      </c>
      <c r="Y125" s="60" t="str">
        <f t="shared" si="25"/>
        <v>nc</v>
      </c>
      <c r="Z125" s="59" t="str">
        <f t="shared" si="26"/>
        <v>nc</v>
      </c>
      <c r="AA125" s="59" t="str">
        <f t="shared" si="27"/>
        <v>nc</v>
      </c>
      <c r="AB125" s="59" t="str">
        <f t="shared" si="28"/>
        <v>nc</v>
      </c>
      <c r="AC125" s="59" t="str">
        <f t="shared" si="23"/>
        <v/>
      </c>
      <c r="AD125" s="57">
        <f t="shared" si="24"/>
        <v>0</v>
      </c>
    </row>
    <row r="126" spans="1:30" x14ac:dyDescent="0.2">
      <c r="A126" s="57" t="s">
        <v>4095</v>
      </c>
      <c r="B126" s="57" t="s">
        <v>4094</v>
      </c>
      <c r="C126" s="57" t="str">
        <f>VLOOKUP(A126,RecNamesAll!A:C,3,FALSE)</f>
        <v>TAS2R16</v>
      </c>
      <c r="D126" s="63">
        <v>669</v>
      </c>
      <c r="E126" s="57" t="s">
        <v>4093</v>
      </c>
      <c r="G126" s="57" t="s">
        <v>4042</v>
      </c>
      <c r="H126" s="57" t="s">
        <v>3572</v>
      </c>
      <c r="I126" s="57" t="s">
        <v>4041</v>
      </c>
      <c r="Q126" s="60" t="str">
        <f t="shared" si="15"/>
        <v/>
      </c>
      <c r="R126" s="59" t="str">
        <f t="shared" si="16"/>
        <v/>
      </c>
      <c r="S126" s="59" t="str">
        <f t="shared" si="17"/>
        <v/>
      </c>
      <c r="T126" s="59" t="str">
        <f t="shared" si="18"/>
        <v/>
      </c>
      <c r="U126" s="60">
        <f t="shared" si="19"/>
        <v>0</v>
      </c>
      <c r="V126" s="60">
        <f t="shared" si="20"/>
        <v>0</v>
      </c>
      <c r="W126" s="60">
        <f t="shared" si="21"/>
        <v>0</v>
      </c>
      <c r="X126" s="60">
        <f t="shared" si="22"/>
        <v>0</v>
      </c>
      <c r="Y126" s="60" t="str">
        <f t="shared" si="25"/>
        <v>nc</v>
      </c>
      <c r="Z126" s="59" t="str">
        <f t="shared" si="26"/>
        <v>nc</v>
      </c>
      <c r="AA126" s="59" t="str">
        <f t="shared" si="27"/>
        <v>nc</v>
      </c>
      <c r="AB126" s="59" t="str">
        <f t="shared" si="28"/>
        <v>nc</v>
      </c>
      <c r="AC126" s="59" t="str">
        <f t="shared" si="23"/>
        <v/>
      </c>
      <c r="AD126" s="57">
        <f t="shared" si="24"/>
        <v>0</v>
      </c>
    </row>
    <row r="127" spans="1:30" x14ac:dyDescent="0.2">
      <c r="A127" s="57" t="s">
        <v>4092</v>
      </c>
      <c r="B127" s="57" t="s">
        <v>4091</v>
      </c>
      <c r="C127" s="57" t="str">
        <f>VLOOKUP(A127,RecNamesAll!A:C,3,FALSE)</f>
        <v>TAS2R19</v>
      </c>
      <c r="D127" s="63">
        <v>670</v>
      </c>
      <c r="E127" s="57" t="s">
        <v>4090</v>
      </c>
      <c r="F127" s="57" t="s">
        <v>4089</v>
      </c>
      <c r="G127" s="57" t="s">
        <v>4042</v>
      </c>
      <c r="H127" s="57" t="s">
        <v>3572</v>
      </c>
      <c r="I127" s="57" t="s">
        <v>4041</v>
      </c>
      <c r="Q127" s="60" t="str">
        <f t="shared" si="15"/>
        <v/>
      </c>
      <c r="R127" s="59" t="str">
        <f t="shared" si="16"/>
        <v/>
      </c>
      <c r="S127" s="59" t="str">
        <f t="shared" si="17"/>
        <v/>
      </c>
      <c r="T127" s="59" t="str">
        <f t="shared" si="18"/>
        <v/>
      </c>
      <c r="U127" s="60">
        <f t="shared" si="19"/>
        <v>0</v>
      </c>
      <c r="V127" s="60">
        <f t="shared" si="20"/>
        <v>0</v>
      </c>
      <c r="W127" s="60">
        <f t="shared" si="21"/>
        <v>0</v>
      </c>
      <c r="X127" s="60">
        <f t="shared" si="22"/>
        <v>0</v>
      </c>
      <c r="Y127" s="60" t="str">
        <f t="shared" si="25"/>
        <v>nc</v>
      </c>
      <c r="Z127" s="59" t="str">
        <f t="shared" si="26"/>
        <v>nc</v>
      </c>
      <c r="AA127" s="59" t="str">
        <f t="shared" si="27"/>
        <v>nc</v>
      </c>
      <c r="AB127" s="59" t="str">
        <f t="shared" si="28"/>
        <v>nc</v>
      </c>
      <c r="AC127" s="59" t="str">
        <f t="shared" si="23"/>
        <v/>
      </c>
      <c r="AD127" s="57">
        <f t="shared" si="24"/>
        <v>0</v>
      </c>
    </row>
    <row r="128" spans="1:30" x14ac:dyDescent="0.2">
      <c r="A128" s="57" t="s">
        <v>4088</v>
      </c>
      <c r="B128" s="57" t="s">
        <v>4087</v>
      </c>
      <c r="C128" s="57" t="str">
        <f>VLOOKUP(A128,RecNamesAll!A:C,3,FALSE)</f>
        <v>TAS2R20</v>
      </c>
      <c r="D128" s="63">
        <v>671</v>
      </c>
      <c r="E128" s="57" t="s">
        <v>4086</v>
      </c>
      <c r="F128" s="57" t="s">
        <v>4085</v>
      </c>
      <c r="G128" s="57" t="s">
        <v>4042</v>
      </c>
      <c r="H128" s="57" t="s">
        <v>3572</v>
      </c>
      <c r="I128" s="57" t="s">
        <v>4041</v>
      </c>
      <c r="Q128" s="60" t="str">
        <f t="shared" si="15"/>
        <v/>
      </c>
      <c r="R128" s="59" t="str">
        <f t="shared" si="16"/>
        <v/>
      </c>
      <c r="S128" s="59" t="str">
        <f t="shared" si="17"/>
        <v/>
      </c>
      <c r="T128" s="59" t="str">
        <f t="shared" si="18"/>
        <v/>
      </c>
      <c r="U128" s="60">
        <f t="shared" si="19"/>
        <v>0</v>
      </c>
      <c r="V128" s="60">
        <f t="shared" si="20"/>
        <v>0</v>
      </c>
      <c r="W128" s="60">
        <f t="shared" si="21"/>
        <v>0</v>
      </c>
      <c r="X128" s="60">
        <f t="shared" si="22"/>
        <v>0</v>
      </c>
      <c r="Y128" s="60" t="str">
        <f t="shared" si="25"/>
        <v>nc</v>
      </c>
      <c r="Z128" s="59" t="str">
        <f t="shared" si="26"/>
        <v>nc</v>
      </c>
      <c r="AA128" s="59" t="str">
        <f t="shared" si="27"/>
        <v>nc</v>
      </c>
      <c r="AB128" s="59" t="str">
        <f t="shared" si="28"/>
        <v>nc</v>
      </c>
      <c r="AC128" s="59" t="str">
        <f t="shared" si="23"/>
        <v/>
      </c>
      <c r="AD128" s="57">
        <f t="shared" si="24"/>
        <v>0</v>
      </c>
    </row>
    <row r="129" spans="1:30" x14ac:dyDescent="0.2">
      <c r="A129" s="57" t="s">
        <v>4084</v>
      </c>
      <c r="B129" s="57" t="s">
        <v>4083</v>
      </c>
      <c r="C129" s="57" t="str">
        <f>VLOOKUP(A129,RecNamesAll!A:C,3,FALSE)</f>
        <v>TAS2R30</v>
      </c>
      <c r="D129" s="63">
        <v>673</v>
      </c>
      <c r="E129" s="57" t="s">
        <v>4082</v>
      </c>
      <c r="F129" s="57" t="s">
        <v>4081</v>
      </c>
      <c r="G129" s="57" t="s">
        <v>4042</v>
      </c>
      <c r="H129" s="57" t="s">
        <v>3572</v>
      </c>
      <c r="I129" s="57" t="s">
        <v>4041</v>
      </c>
      <c r="Q129" s="60" t="str">
        <f t="shared" si="15"/>
        <v/>
      </c>
      <c r="R129" s="59" t="str">
        <f t="shared" si="16"/>
        <v/>
      </c>
      <c r="S129" s="59" t="str">
        <f t="shared" si="17"/>
        <v/>
      </c>
      <c r="T129" s="59" t="str">
        <f t="shared" si="18"/>
        <v/>
      </c>
      <c r="U129" s="60">
        <f t="shared" si="19"/>
        <v>0</v>
      </c>
      <c r="V129" s="60">
        <f t="shared" si="20"/>
        <v>0</v>
      </c>
      <c r="W129" s="60">
        <f t="shared" si="21"/>
        <v>0</v>
      </c>
      <c r="X129" s="60">
        <f t="shared" si="22"/>
        <v>0</v>
      </c>
      <c r="Y129" s="60" t="str">
        <f t="shared" si="25"/>
        <v>nc</v>
      </c>
      <c r="Z129" s="59" t="str">
        <f t="shared" si="26"/>
        <v>nc</v>
      </c>
      <c r="AA129" s="59" t="str">
        <f t="shared" si="27"/>
        <v>nc</v>
      </c>
      <c r="AB129" s="59" t="str">
        <f t="shared" si="28"/>
        <v>nc</v>
      </c>
      <c r="AC129" s="59" t="str">
        <f t="shared" si="23"/>
        <v/>
      </c>
      <c r="AD129" s="57">
        <f t="shared" si="24"/>
        <v>0</v>
      </c>
    </row>
    <row r="130" spans="1:30" x14ac:dyDescent="0.2">
      <c r="A130" s="57" t="s">
        <v>4080</v>
      </c>
      <c r="B130" s="57" t="s">
        <v>4079</v>
      </c>
      <c r="C130" s="57" t="str">
        <f>VLOOKUP(A130,RecNamesAll!A:C,3,FALSE)</f>
        <v>TAS2R31</v>
      </c>
      <c r="D130" s="63">
        <v>674</v>
      </c>
      <c r="E130" s="57" t="s">
        <v>4078</v>
      </c>
      <c r="F130" s="57" t="s">
        <v>4077</v>
      </c>
      <c r="G130" s="57" t="s">
        <v>4042</v>
      </c>
      <c r="H130" s="57" t="s">
        <v>3572</v>
      </c>
      <c r="I130" s="57" t="s">
        <v>4041</v>
      </c>
      <c r="Q130" s="60" t="str">
        <f t="shared" ref="Q130:Q193" si="29">IF(OR(ISNUMBER(SEARCH("Gs",$J130)),ISNUMBER(SEARCH("Gs",$K130))),"Gs","")</f>
        <v/>
      </c>
      <c r="R130" s="59" t="str">
        <f t="shared" ref="R130:R193" si="30">IF(OR(ISNUMBER(SEARCH("Gi/o",$J130)),ISNUMBER(SEARCH("Gi/o",$K130))),"Gi/o","")</f>
        <v/>
      </c>
      <c r="S130" s="59" t="str">
        <f t="shared" ref="S130:S193" si="31">IF(OR(ISNUMBER(SEARCH("Gq/11",$J130)),ISNUMBER(SEARCH("Gq/11",$K130))),"Gq/11","")</f>
        <v/>
      </c>
      <c r="T130" s="59" t="str">
        <f t="shared" ref="T130:T193" si="32">IF(OR(ISNUMBER(SEARCH("G12/13",$J130)),ISNUMBER(SEARCH("G12/13",$K130))),"G12/13","")</f>
        <v/>
      </c>
      <c r="U130" s="60">
        <f t="shared" ref="U130:U193" si="33">IF(ISNUMBER(SEARCH("Gs",$J130)),1,IF(ISNUMBER(SEARCH("Gs",$K130)),2,0))</f>
        <v>0</v>
      </c>
      <c r="V130" s="60">
        <f t="shared" ref="V130:V193" si="34">IF(ISNUMBER(SEARCH("Gi/o",$J130)),1,IF(ISNUMBER(SEARCH("Gi/o",$K130)),2,0))</f>
        <v>0</v>
      </c>
      <c r="W130" s="60">
        <f t="shared" ref="W130:W193" si="35">IF(ISNUMBER(SEARCH("Gq/11",$J130)),1,IF(ISNUMBER(SEARCH("Gq/11",$K130)),2,0))</f>
        <v>0</v>
      </c>
      <c r="X130" s="60">
        <f t="shared" ref="X130:X193" si="36">IF(ISNUMBER(SEARCH("G12/13",$J130)),1,IF(ISNUMBER(SEARCH("G12/13",$K130)),2,0))</f>
        <v>0</v>
      </c>
      <c r="Y130" s="60" t="str">
        <f t="shared" si="25"/>
        <v>nc</v>
      </c>
      <c r="Z130" s="59" t="str">
        <f t="shared" si="26"/>
        <v>nc</v>
      </c>
      <c r="AA130" s="59" t="str">
        <f t="shared" si="27"/>
        <v>nc</v>
      </c>
      <c r="AB130" s="59" t="str">
        <f t="shared" si="28"/>
        <v>nc</v>
      </c>
      <c r="AC130" s="59" t="str">
        <f t="shared" ref="AC130:AC193" si="37">IF(SUM(U130:X130)&gt;0,COUNTIF(U130:X130,"0"),"")</f>
        <v/>
      </c>
      <c r="AD130" s="57">
        <f t="shared" ref="AD130:AD193" si="38">IF(SUM(U130:X130)&gt;0,1,0)</f>
        <v>0</v>
      </c>
    </row>
    <row r="131" spans="1:30" x14ac:dyDescent="0.2">
      <c r="A131" s="57" t="s">
        <v>4076</v>
      </c>
      <c r="B131" s="57" t="s">
        <v>4075</v>
      </c>
      <c r="C131" s="57" t="str">
        <f>VLOOKUP(A131,RecNamesAll!A:C,3,FALSE)</f>
        <v>TAS2R38</v>
      </c>
      <c r="D131" s="63">
        <v>682</v>
      </c>
      <c r="E131" s="57" t="s">
        <v>4074</v>
      </c>
      <c r="F131" s="57" t="s">
        <v>4073</v>
      </c>
      <c r="G131" s="57" t="s">
        <v>4042</v>
      </c>
      <c r="H131" s="57" t="s">
        <v>3572</v>
      </c>
      <c r="I131" s="57" t="s">
        <v>4041</v>
      </c>
      <c r="Q131" s="60" t="str">
        <f t="shared" si="29"/>
        <v/>
      </c>
      <c r="R131" s="59" t="str">
        <f t="shared" si="30"/>
        <v/>
      </c>
      <c r="S131" s="59" t="str">
        <f t="shared" si="31"/>
        <v/>
      </c>
      <c r="T131" s="59" t="str">
        <f t="shared" si="32"/>
        <v/>
      </c>
      <c r="U131" s="60">
        <f t="shared" si="33"/>
        <v>0</v>
      </c>
      <c r="V131" s="60">
        <f t="shared" si="34"/>
        <v>0</v>
      </c>
      <c r="W131" s="60">
        <f t="shared" si="35"/>
        <v>0</v>
      </c>
      <c r="X131" s="60">
        <f t="shared" si="36"/>
        <v>0</v>
      </c>
      <c r="Y131" s="60" t="str">
        <f t="shared" ref="Y131:Y194" si="39">IF(U131&gt;0,"c","nc")</f>
        <v>nc</v>
      </c>
      <c r="Z131" s="59" t="str">
        <f t="shared" ref="Z131:Z194" si="40">IF(V131&gt;0,"c","nc")</f>
        <v>nc</v>
      </c>
      <c r="AA131" s="59" t="str">
        <f t="shared" ref="AA131:AA194" si="41">IF(W131&gt;0,"c","nc")</f>
        <v>nc</v>
      </c>
      <c r="AB131" s="59" t="str">
        <f t="shared" ref="AB131:AB194" si="42">IF(X131&gt;0,"c","nc")</f>
        <v>nc</v>
      </c>
      <c r="AC131" s="59" t="str">
        <f t="shared" si="37"/>
        <v/>
      </c>
      <c r="AD131" s="57">
        <f t="shared" si="38"/>
        <v>0</v>
      </c>
    </row>
    <row r="132" spans="1:30" x14ac:dyDescent="0.2">
      <c r="A132" s="57" t="s">
        <v>4072</v>
      </c>
      <c r="B132" s="57" t="s">
        <v>4071</v>
      </c>
      <c r="C132" s="57" t="str">
        <f>VLOOKUP(A132,RecNamesAll!A:C,3,FALSE)</f>
        <v>TAS2R39</v>
      </c>
      <c r="D132" s="63">
        <v>675</v>
      </c>
      <c r="E132" s="57" t="s">
        <v>4070</v>
      </c>
      <c r="G132" s="57" t="s">
        <v>4042</v>
      </c>
      <c r="H132" s="57" t="s">
        <v>3572</v>
      </c>
      <c r="I132" s="57" t="s">
        <v>4041</v>
      </c>
      <c r="Q132" s="60" t="str">
        <f t="shared" si="29"/>
        <v/>
      </c>
      <c r="R132" s="59" t="str">
        <f t="shared" si="30"/>
        <v/>
      </c>
      <c r="S132" s="59" t="str">
        <f t="shared" si="31"/>
        <v/>
      </c>
      <c r="T132" s="59" t="str">
        <f t="shared" si="32"/>
        <v/>
      </c>
      <c r="U132" s="60">
        <f t="shared" si="33"/>
        <v>0</v>
      </c>
      <c r="V132" s="60">
        <f t="shared" si="34"/>
        <v>0</v>
      </c>
      <c r="W132" s="60">
        <f t="shared" si="35"/>
        <v>0</v>
      </c>
      <c r="X132" s="60">
        <f t="shared" si="36"/>
        <v>0</v>
      </c>
      <c r="Y132" s="60" t="str">
        <f t="shared" si="39"/>
        <v>nc</v>
      </c>
      <c r="Z132" s="59" t="str">
        <f t="shared" si="40"/>
        <v>nc</v>
      </c>
      <c r="AA132" s="59" t="str">
        <f t="shared" si="41"/>
        <v>nc</v>
      </c>
      <c r="AB132" s="59" t="str">
        <f t="shared" si="42"/>
        <v>nc</v>
      </c>
      <c r="AC132" s="59" t="str">
        <f t="shared" si="37"/>
        <v/>
      </c>
      <c r="AD132" s="57">
        <f t="shared" si="38"/>
        <v>0</v>
      </c>
    </row>
    <row r="133" spans="1:30" x14ac:dyDescent="0.2">
      <c r="A133" s="57" t="s">
        <v>4069</v>
      </c>
      <c r="B133" s="57" t="s">
        <v>4068</v>
      </c>
      <c r="C133" s="57" t="str">
        <f>VLOOKUP(A133,RecNamesAll!A:C,3,FALSE)</f>
        <v>TAS2R40</v>
      </c>
      <c r="D133" s="63">
        <v>676</v>
      </c>
      <c r="E133" s="57" t="s">
        <v>4067</v>
      </c>
      <c r="F133" s="57" t="s">
        <v>4066</v>
      </c>
      <c r="G133" s="57" t="s">
        <v>4042</v>
      </c>
      <c r="H133" s="57" t="s">
        <v>3572</v>
      </c>
      <c r="I133" s="57" t="s">
        <v>4041</v>
      </c>
      <c r="Q133" s="60" t="str">
        <f t="shared" si="29"/>
        <v/>
      </c>
      <c r="R133" s="59" t="str">
        <f t="shared" si="30"/>
        <v/>
      </c>
      <c r="S133" s="59" t="str">
        <f t="shared" si="31"/>
        <v/>
      </c>
      <c r="T133" s="59" t="str">
        <f t="shared" si="32"/>
        <v/>
      </c>
      <c r="U133" s="60">
        <f t="shared" si="33"/>
        <v>0</v>
      </c>
      <c r="V133" s="60">
        <f t="shared" si="34"/>
        <v>0</v>
      </c>
      <c r="W133" s="60">
        <f t="shared" si="35"/>
        <v>0</v>
      </c>
      <c r="X133" s="60">
        <f t="shared" si="36"/>
        <v>0</v>
      </c>
      <c r="Y133" s="60" t="str">
        <f t="shared" si="39"/>
        <v>nc</v>
      </c>
      <c r="Z133" s="59" t="str">
        <f t="shared" si="40"/>
        <v>nc</v>
      </c>
      <c r="AA133" s="59" t="str">
        <f t="shared" si="41"/>
        <v>nc</v>
      </c>
      <c r="AB133" s="59" t="str">
        <f t="shared" si="42"/>
        <v>nc</v>
      </c>
      <c r="AC133" s="59" t="str">
        <f t="shared" si="37"/>
        <v/>
      </c>
      <c r="AD133" s="57">
        <f t="shared" si="38"/>
        <v>0</v>
      </c>
    </row>
    <row r="134" spans="1:30" x14ac:dyDescent="0.2">
      <c r="A134" s="57" t="s">
        <v>4065</v>
      </c>
      <c r="B134" s="57" t="s">
        <v>4064</v>
      </c>
      <c r="C134" s="57" t="str">
        <f>VLOOKUP(A134,RecNamesAll!A:C,3,FALSE)</f>
        <v>TAS2R41</v>
      </c>
      <c r="D134" s="63">
        <v>680</v>
      </c>
      <c r="E134" s="57" t="s">
        <v>4063</v>
      </c>
      <c r="G134" s="57" t="s">
        <v>4042</v>
      </c>
      <c r="H134" s="57" t="s">
        <v>3572</v>
      </c>
      <c r="I134" s="57" t="s">
        <v>4041</v>
      </c>
      <c r="Q134" s="60" t="str">
        <f t="shared" si="29"/>
        <v/>
      </c>
      <c r="R134" s="59" t="str">
        <f t="shared" si="30"/>
        <v/>
      </c>
      <c r="S134" s="59" t="str">
        <f t="shared" si="31"/>
        <v/>
      </c>
      <c r="T134" s="59" t="str">
        <f t="shared" si="32"/>
        <v/>
      </c>
      <c r="U134" s="60">
        <f t="shared" si="33"/>
        <v>0</v>
      </c>
      <c r="V134" s="60">
        <f t="shared" si="34"/>
        <v>0</v>
      </c>
      <c r="W134" s="60">
        <f t="shared" si="35"/>
        <v>0</v>
      </c>
      <c r="X134" s="60">
        <f t="shared" si="36"/>
        <v>0</v>
      </c>
      <c r="Y134" s="60" t="str">
        <f t="shared" si="39"/>
        <v>nc</v>
      </c>
      <c r="Z134" s="59" t="str">
        <f t="shared" si="40"/>
        <v>nc</v>
      </c>
      <c r="AA134" s="59" t="str">
        <f t="shared" si="41"/>
        <v>nc</v>
      </c>
      <c r="AB134" s="59" t="str">
        <f t="shared" si="42"/>
        <v>nc</v>
      </c>
      <c r="AC134" s="59" t="str">
        <f t="shared" si="37"/>
        <v/>
      </c>
      <c r="AD134" s="57">
        <f t="shared" si="38"/>
        <v>0</v>
      </c>
    </row>
    <row r="135" spans="1:30" x14ac:dyDescent="0.2">
      <c r="A135" s="57" t="s">
        <v>4062</v>
      </c>
      <c r="B135" s="57" t="s">
        <v>4061</v>
      </c>
      <c r="C135" s="57" t="str">
        <f>VLOOKUP(A135,RecNamesAll!A:C,3,FALSE)</f>
        <v>TAS2R42</v>
      </c>
      <c r="D135" s="63">
        <v>672</v>
      </c>
      <c r="E135" s="57" t="s">
        <v>4060</v>
      </c>
      <c r="F135" s="57" t="s">
        <v>4059</v>
      </c>
      <c r="G135" s="57" t="s">
        <v>4042</v>
      </c>
      <c r="H135" s="57" t="s">
        <v>3572</v>
      </c>
      <c r="I135" s="57" t="s">
        <v>4041</v>
      </c>
      <c r="Q135" s="60" t="str">
        <f t="shared" si="29"/>
        <v/>
      </c>
      <c r="R135" s="59" t="str">
        <f t="shared" si="30"/>
        <v/>
      </c>
      <c r="S135" s="59" t="str">
        <f t="shared" si="31"/>
        <v/>
      </c>
      <c r="T135" s="59" t="str">
        <f t="shared" si="32"/>
        <v/>
      </c>
      <c r="U135" s="60">
        <f t="shared" si="33"/>
        <v>0</v>
      </c>
      <c r="V135" s="60">
        <f t="shared" si="34"/>
        <v>0</v>
      </c>
      <c r="W135" s="60">
        <f t="shared" si="35"/>
        <v>0</v>
      </c>
      <c r="X135" s="60">
        <f t="shared" si="36"/>
        <v>0</v>
      </c>
      <c r="Y135" s="60" t="str">
        <f t="shared" si="39"/>
        <v>nc</v>
      </c>
      <c r="Z135" s="59" t="str">
        <f t="shared" si="40"/>
        <v>nc</v>
      </c>
      <c r="AA135" s="59" t="str">
        <f t="shared" si="41"/>
        <v>nc</v>
      </c>
      <c r="AB135" s="59" t="str">
        <f t="shared" si="42"/>
        <v>nc</v>
      </c>
      <c r="AC135" s="59" t="str">
        <f t="shared" si="37"/>
        <v/>
      </c>
      <c r="AD135" s="57">
        <f t="shared" si="38"/>
        <v>0</v>
      </c>
    </row>
    <row r="136" spans="1:30" x14ac:dyDescent="0.2">
      <c r="A136" s="57" t="s">
        <v>4058</v>
      </c>
      <c r="B136" s="57" t="s">
        <v>4057</v>
      </c>
      <c r="C136" s="57" t="str">
        <f>VLOOKUP(A136,RecNamesAll!A:C,3,FALSE)</f>
        <v>TAS2R43</v>
      </c>
      <c r="D136" s="63">
        <v>678</v>
      </c>
      <c r="E136" s="57" t="s">
        <v>4056</v>
      </c>
      <c r="G136" s="57" t="s">
        <v>4042</v>
      </c>
      <c r="H136" s="57" t="s">
        <v>3572</v>
      </c>
      <c r="I136" s="57" t="s">
        <v>4041</v>
      </c>
      <c r="Q136" s="60" t="str">
        <f t="shared" si="29"/>
        <v/>
      </c>
      <c r="R136" s="59" t="str">
        <f t="shared" si="30"/>
        <v/>
      </c>
      <c r="S136" s="59" t="str">
        <f t="shared" si="31"/>
        <v/>
      </c>
      <c r="T136" s="59" t="str">
        <f t="shared" si="32"/>
        <v/>
      </c>
      <c r="U136" s="60">
        <f t="shared" si="33"/>
        <v>0</v>
      </c>
      <c r="V136" s="60">
        <f t="shared" si="34"/>
        <v>0</v>
      </c>
      <c r="W136" s="60">
        <f t="shared" si="35"/>
        <v>0</v>
      </c>
      <c r="X136" s="60">
        <f t="shared" si="36"/>
        <v>0</v>
      </c>
      <c r="Y136" s="60" t="str">
        <f t="shared" si="39"/>
        <v>nc</v>
      </c>
      <c r="Z136" s="59" t="str">
        <f t="shared" si="40"/>
        <v>nc</v>
      </c>
      <c r="AA136" s="59" t="str">
        <f t="shared" si="41"/>
        <v>nc</v>
      </c>
      <c r="AB136" s="59" t="str">
        <f t="shared" si="42"/>
        <v>nc</v>
      </c>
      <c r="AC136" s="59" t="str">
        <f t="shared" si="37"/>
        <v/>
      </c>
      <c r="AD136" s="57">
        <f t="shared" si="38"/>
        <v>0</v>
      </c>
    </row>
    <row r="137" spans="1:30" x14ac:dyDescent="0.2">
      <c r="A137" s="57" t="s">
        <v>4055</v>
      </c>
      <c r="B137" s="57" t="s">
        <v>4054</v>
      </c>
      <c r="C137" s="57" t="str">
        <f>VLOOKUP(A137,RecNamesAll!A:C,3,FALSE)</f>
        <v>TAS2R45</v>
      </c>
      <c r="D137" s="64"/>
      <c r="E137" s="57" t="s">
        <v>4053</v>
      </c>
      <c r="F137" s="57" t="s">
        <v>4052</v>
      </c>
      <c r="G137" s="57" t="s">
        <v>4042</v>
      </c>
      <c r="H137" s="57" t="s">
        <v>3572</v>
      </c>
      <c r="I137" s="57" t="s">
        <v>4041</v>
      </c>
      <c r="Q137" s="60" t="str">
        <f t="shared" si="29"/>
        <v/>
      </c>
      <c r="R137" s="59" t="str">
        <f t="shared" si="30"/>
        <v/>
      </c>
      <c r="S137" s="59" t="str">
        <f t="shared" si="31"/>
        <v/>
      </c>
      <c r="T137" s="59" t="str">
        <f t="shared" si="32"/>
        <v/>
      </c>
      <c r="U137" s="60">
        <f t="shared" si="33"/>
        <v>0</v>
      </c>
      <c r="V137" s="60">
        <f t="shared" si="34"/>
        <v>0</v>
      </c>
      <c r="W137" s="60">
        <f t="shared" si="35"/>
        <v>0</v>
      </c>
      <c r="X137" s="60">
        <f t="shared" si="36"/>
        <v>0</v>
      </c>
      <c r="Y137" s="60" t="str">
        <f t="shared" si="39"/>
        <v>nc</v>
      </c>
      <c r="Z137" s="59" t="str">
        <f t="shared" si="40"/>
        <v>nc</v>
      </c>
      <c r="AA137" s="59" t="str">
        <f t="shared" si="41"/>
        <v>nc</v>
      </c>
      <c r="AB137" s="59" t="str">
        <f t="shared" si="42"/>
        <v>nc</v>
      </c>
      <c r="AC137" s="59" t="str">
        <f t="shared" si="37"/>
        <v/>
      </c>
      <c r="AD137" s="57">
        <f t="shared" si="38"/>
        <v>0</v>
      </c>
    </row>
    <row r="138" spans="1:30" x14ac:dyDescent="0.2">
      <c r="A138" s="57" t="s">
        <v>4051</v>
      </c>
      <c r="B138" s="57" t="s">
        <v>4050</v>
      </c>
      <c r="C138" s="57" t="str">
        <f>VLOOKUP(A138,RecNamesAll!A:C,3,FALSE)</f>
        <v>TAS2R46</v>
      </c>
      <c r="D138" s="63">
        <v>679</v>
      </c>
      <c r="E138" s="57" t="s">
        <v>4049</v>
      </c>
      <c r="G138" s="57" t="s">
        <v>4042</v>
      </c>
      <c r="H138" s="57" t="s">
        <v>3572</v>
      </c>
      <c r="I138" s="57" t="s">
        <v>4041</v>
      </c>
      <c r="Q138" s="60" t="str">
        <f t="shared" si="29"/>
        <v/>
      </c>
      <c r="R138" s="59" t="str">
        <f t="shared" si="30"/>
        <v/>
      </c>
      <c r="S138" s="59" t="str">
        <f t="shared" si="31"/>
        <v/>
      </c>
      <c r="T138" s="59" t="str">
        <f t="shared" si="32"/>
        <v/>
      </c>
      <c r="U138" s="60">
        <f t="shared" si="33"/>
        <v>0</v>
      </c>
      <c r="V138" s="60">
        <f t="shared" si="34"/>
        <v>0</v>
      </c>
      <c r="W138" s="60">
        <f t="shared" si="35"/>
        <v>0</v>
      </c>
      <c r="X138" s="60">
        <f t="shared" si="36"/>
        <v>0</v>
      </c>
      <c r="Y138" s="60" t="str">
        <f t="shared" si="39"/>
        <v>nc</v>
      </c>
      <c r="Z138" s="59" t="str">
        <f t="shared" si="40"/>
        <v>nc</v>
      </c>
      <c r="AA138" s="59" t="str">
        <f t="shared" si="41"/>
        <v>nc</v>
      </c>
      <c r="AB138" s="59" t="str">
        <f t="shared" si="42"/>
        <v>nc</v>
      </c>
      <c r="AC138" s="59" t="str">
        <f t="shared" si="37"/>
        <v/>
      </c>
      <c r="AD138" s="57">
        <f t="shared" si="38"/>
        <v>0</v>
      </c>
    </row>
    <row r="139" spans="1:30" x14ac:dyDescent="0.2">
      <c r="A139" s="57" t="s">
        <v>4048</v>
      </c>
      <c r="B139" s="57" t="s">
        <v>4047</v>
      </c>
      <c r="C139" s="57" t="str">
        <f>VLOOKUP(A139,RecNamesAll!A:C,3,FALSE)</f>
        <v>TAS2R50</v>
      </c>
      <c r="D139" s="63">
        <v>677</v>
      </c>
      <c r="E139" s="57" t="s">
        <v>4046</v>
      </c>
      <c r="G139" s="57" t="s">
        <v>4042</v>
      </c>
      <c r="H139" s="57" t="s">
        <v>3572</v>
      </c>
      <c r="I139" s="57" t="s">
        <v>4041</v>
      </c>
      <c r="Q139" s="60" t="str">
        <f t="shared" si="29"/>
        <v/>
      </c>
      <c r="R139" s="59" t="str">
        <f t="shared" si="30"/>
        <v/>
      </c>
      <c r="S139" s="59" t="str">
        <f t="shared" si="31"/>
        <v/>
      </c>
      <c r="T139" s="59" t="str">
        <f t="shared" si="32"/>
        <v/>
      </c>
      <c r="U139" s="60">
        <f t="shared" si="33"/>
        <v>0</v>
      </c>
      <c r="V139" s="60">
        <f t="shared" si="34"/>
        <v>0</v>
      </c>
      <c r="W139" s="60">
        <f t="shared" si="35"/>
        <v>0</v>
      </c>
      <c r="X139" s="60">
        <f t="shared" si="36"/>
        <v>0</v>
      </c>
      <c r="Y139" s="60" t="str">
        <f t="shared" si="39"/>
        <v>nc</v>
      </c>
      <c r="Z139" s="59" t="str">
        <f t="shared" si="40"/>
        <v>nc</v>
      </c>
      <c r="AA139" s="59" t="str">
        <f t="shared" si="41"/>
        <v>nc</v>
      </c>
      <c r="AB139" s="59" t="str">
        <f t="shared" si="42"/>
        <v>nc</v>
      </c>
      <c r="AC139" s="59" t="str">
        <f t="shared" si="37"/>
        <v/>
      </c>
      <c r="AD139" s="57">
        <f t="shared" si="38"/>
        <v>0</v>
      </c>
    </row>
    <row r="140" spans="1:30" x14ac:dyDescent="0.2">
      <c r="A140" s="57" t="s">
        <v>4045</v>
      </c>
      <c r="B140" s="57" t="s">
        <v>4044</v>
      </c>
      <c r="C140" s="57" t="str">
        <f>VLOOKUP(A140,RecNamesAll!A:C,3,FALSE)</f>
        <v>TAS2R60</v>
      </c>
      <c r="D140" s="64"/>
      <c r="E140" s="57" t="s">
        <v>4043</v>
      </c>
      <c r="G140" s="57" t="s">
        <v>4042</v>
      </c>
      <c r="H140" s="57" t="s">
        <v>3572</v>
      </c>
      <c r="I140" s="57" t="s">
        <v>4041</v>
      </c>
      <c r="Q140" s="60" t="str">
        <f t="shared" si="29"/>
        <v/>
      </c>
      <c r="R140" s="59" t="str">
        <f t="shared" si="30"/>
        <v/>
      </c>
      <c r="S140" s="59" t="str">
        <f t="shared" si="31"/>
        <v/>
      </c>
      <c r="T140" s="59" t="str">
        <f t="shared" si="32"/>
        <v/>
      </c>
      <c r="U140" s="60">
        <f t="shared" si="33"/>
        <v>0</v>
      </c>
      <c r="V140" s="60">
        <f t="shared" si="34"/>
        <v>0</v>
      </c>
      <c r="W140" s="60">
        <f t="shared" si="35"/>
        <v>0</v>
      </c>
      <c r="X140" s="60">
        <f t="shared" si="36"/>
        <v>0</v>
      </c>
      <c r="Y140" s="60" t="str">
        <f t="shared" si="39"/>
        <v>nc</v>
      </c>
      <c r="Z140" s="59" t="str">
        <f t="shared" si="40"/>
        <v>nc</v>
      </c>
      <c r="AA140" s="59" t="str">
        <f t="shared" si="41"/>
        <v>nc</v>
      </c>
      <c r="AB140" s="59" t="str">
        <f t="shared" si="42"/>
        <v>nc</v>
      </c>
      <c r="AC140" s="59" t="str">
        <f t="shared" si="37"/>
        <v/>
      </c>
      <c r="AD140" s="57">
        <f t="shared" si="38"/>
        <v>0</v>
      </c>
    </row>
    <row r="141" spans="1:30" x14ac:dyDescent="0.2">
      <c r="A141" s="57" t="s">
        <v>4040</v>
      </c>
      <c r="B141" s="57" t="s">
        <v>1269</v>
      </c>
      <c r="C141" s="57" t="str">
        <f>VLOOKUP(A141,RecNamesAll!A:C,3,FALSE)</f>
        <v>GPR107</v>
      </c>
      <c r="D141" s="64"/>
      <c r="E141" s="57" t="s">
        <v>4039</v>
      </c>
      <c r="F141" s="57" t="s">
        <v>4038</v>
      </c>
      <c r="G141" s="57" t="s">
        <v>4020</v>
      </c>
      <c r="H141" s="57" t="s">
        <v>3395</v>
      </c>
      <c r="I141" s="57" t="s">
        <v>4019</v>
      </c>
      <c r="Q141" s="60" t="str">
        <f t="shared" si="29"/>
        <v/>
      </c>
      <c r="R141" s="59" t="str">
        <f t="shared" si="30"/>
        <v/>
      </c>
      <c r="S141" s="59" t="str">
        <f t="shared" si="31"/>
        <v/>
      </c>
      <c r="T141" s="59" t="str">
        <f t="shared" si="32"/>
        <v/>
      </c>
      <c r="U141" s="60">
        <f t="shared" si="33"/>
        <v>0</v>
      </c>
      <c r="V141" s="60">
        <f t="shared" si="34"/>
        <v>0</v>
      </c>
      <c r="W141" s="60">
        <f t="shared" si="35"/>
        <v>0</v>
      </c>
      <c r="X141" s="60">
        <f t="shared" si="36"/>
        <v>0</v>
      </c>
      <c r="Y141" s="60" t="str">
        <f t="shared" si="39"/>
        <v>nc</v>
      </c>
      <c r="Z141" s="59" t="str">
        <f t="shared" si="40"/>
        <v>nc</v>
      </c>
      <c r="AA141" s="59" t="str">
        <f t="shared" si="41"/>
        <v>nc</v>
      </c>
      <c r="AB141" s="59" t="str">
        <f t="shared" si="42"/>
        <v>nc</v>
      </c>
      <c r="AC141" s="59" t="str">
        <f t="shared" si="37"/>
        <v/>
      </c>
      <c r="AD141" s="57">
        <f t="shared" si="38"/>
        <v>0</v>
      </c>
    </row>
    <row r="142" spans="1:30" x14ac:dyDescent="0.2">
      <c r="A142" s="57" t="s">
        <v>4037</v>
      </c>
      <c r="B142" s="57" t="s">
        <v>4036</v>
      </c>
      <c r="C142" s="57" t="str">
        <f>VLOOKUP(A142,RecNamesAll!A:C,3,FALSE)</f>
        <v>GPR137</v>
      </c>
      <c r="D142" s="64"/>
      <c r="E142" s="57" t="s">
        <v>4035</v>
      </c>
      <c r="F142" s="57" t="s">
        <v>4034</v>
      </c>
      <c r="G142" s="57" t="s">
        <v>4020</v>
      </c>
      <c r="H142" s="57" t="s">
        <v>3395</v>
      </c>
      <c r="I142" s="57" t="s">
        <v>4019</v>
      </c>
      <c r="Q142" s="60" t="str">
        <f t="shared" si="29"/>
        <v/>
      </c>
      <c r="R142" s="59" t="str">
        <f t="shared" si="30"/>
        <v/>
      </c>
      <c r="S142" s="59" t="str">
        <f t="shared" si="31"/>
        <v/>
      </c>
      <c r="T142" s="59" t="str">
        <f t="shared" si="32"/>
        <v/>
      </c>
      <c r="U142" s="60">
        <f t="shared" si="33"/>
        <v>0</v>
      </c>
      <c r="V142" s="60">
        <f t="shared" si="34"/>
        <v>0</v>
      </c>
      <c r="W142" s="60">
        <f t="shared" si="35"/>
        <v>0</v>
      </c>
      <c r="X142" s="60">
        <f t="shared" si="36"/>
        <v>0</v>
      </c>
      <c r="Y142" s="60" t="str">
        <f t="shared" si="39"/>
        <v>nc</v>
      </c>
      <c r="Z142" s="59" t="str">
        <f t="shared" si="40"/>
        <v>nc</v>
      </c>
      <c r="AA142" s="59" t="str">
        <f t="shared" si="41"/>
        <v>nc</v>
      </c>
      <c r="AB142" s="59" t="str">
        <f t="shared" si="42"/>
        <v>nc</v>
      </c>
      <c r="AC142" s="59" t="str">
        <f t="shared" si="37"/>
        <v/>
      </c>
      <c r="AD142" s="57">
        <f t="shared" si="38"/>
        <v>0</v>
      </c>
    </row>
    <row r="143" spans="1:30" x14ac:dyDescent="0.2">
      <c r="A143" s="57" t="s">
        <v>4033</v>
      </c>
      <c r="B143" s="57" t="s">
        <v>4032</v>
      </c>
      <c r="C143" s="57" t="e">
        <f>VLOOKUP(A143,RecNamesAll!A:C,3,FALSE)</f>
        <v>#N/A</v>
      </c>
      <c r="D143" s="64"/>
      <c r="E143" s="57" t="s">
        <v>4031</v>
      </c>
      <c r="F143" s="57" t="s">
        <v>4030</v>
      </c>
      <c r="G143" s="57" t="s">
        <v>4020</v>
      </c>
      <c r="H143" s="57" t="s">
        <v>3395</v>
      </c>
      <c r="I143" s="57" t="s">
        <v>4019</v>
      </c>
      <c r="Q143" s="60" t="str">
        <f t="shared" si="29"/>
        <v/>
      </c>
      <c r="R143" s="59" t="str">
        <f t="shared" si="30"/>
        <v/>
      </c>
      <c r="S143" s="59" t="str">
        <f t="shared" si="31"/>
        <v/>
      </c>
      <c r="T143" s="59" t="str">
        <f t="shared" si="32"/>
        <v/>
      </c>
      <c r="U143" s="60">
        <f t="shared" si="33"/>
        <v>0</v>
      </c>
      <c r="V143" s="60">
        <f t="shared" si="34"/>
        <v>0</v>
      </c>
      <c r="W143" s="60">
        <f t="shared" si="35"/>
        <v>0</v>
      </c>
      <c r="X143" s="60">
        <f t="shared" si="36"/>
        <v>0</v>
      </c>
      <c r="Y143" s="60" t="str">
        <f t="shared" si="39"/>
        <v>nc</v>
      </c>
      <c r="Z143" s="59" t="str">
        <f t="shared" si="40"/>
        <v>nc</v>
      </c>
      <c r="AA143" s="59" t="str">
        <f t="shared" si="41"/>
        <v>nc</v>
      </c>
      <c r="AB143" s="59" t="str">
        <f t="shared" si="42"/>
        <v>nc</v>
      </c>
      <c r="AC143" s="59" t="str">
        <f t="shared" si="37"/>
        <v/>
      </c>
      <c r="AD143" s="57">
        <f t="shared" si="38"/>
        <v>0</v>
      </c>
    </row>
    <row r="144" spans="1:30" x14ac:dyDescent="0.2">
      <c r="A144" s="57" t="s">
        <v>4028</v>
      </c>
      <c r="B144" s="57" t="s">
        <v>4029</v>
      </c>
      <c r="C144" s="57" t="str">
        <f>VLOOKUP(A144,RecNamesAll!A:C,3,FALSE)</f>
        <v>TPRA1</v>
      </c>
      <c r="D144" s="64"/>
      <c r="E144" s="57" t="s">
        <v>4028</v>
      </c>
      <c r="F144" s="57" t="s">
        <v>4027</v>
      </c>
      <c r="G144" s="57" t="s">
        <v>4020</v>
      </c>
      <c r="H144" s="57" t="s">
        <v>3395</v>
      </c>
      <c r="I144" s="57" t="s">
        <v>4019</v>
      </c>
      <c r="Q144" s="60" t="str">
        <f t="shared" si="29"/>
        <v/>
      </c>
      <c r="R144" s="59" t="str">
        <f t="shared" si="30"/>
        <v/>
      </c>
      <c r="S144" s="59" t="str">
        <f t="shared" si="31"/>
        <v/>
      </c>
      <c r="T144" s="59" t="str">
        <f t="shared" si="32"/>
        <v/>
      </c>
      <c r="U144" s="60">
        <f t="shared" si="33"/>
        <v>0</v>
      </c>
      <c r="V144" s="60">
        <f t="shared" si="34"/>
        <v>0</v>
      </c>
      <c r="W144" s="60">
        <f t="shared" si="35"/>
        <v>0</v>
      </c>
      <c r="X144" s="60">
        <f t="shared" si="36"/>
        <v>0</v>
      </c>
      <c r="Y144" s="60" t="str">
        <f t="shared" si="39"/>
        <v>nc</v>
      </c>
      <c r="Z144" s="59" t="str">
        <f t="shared" si="40"/>
        <v>nc</v>
      </c>
      <c r="AA144" s="59" t="str">
        <f t="shared" si="41"/>
        <v>nc</v>
      </c>
      <c r="AB144" s="59" t="str">
        <f t="shared" si="42"/>
        <v>nc</v>
      </c>
      <c r="AC144" s="59" t="str">
        <f t="shared" si="37"/>
        <v/>
      </c>
      <c r="AD144" s="57">
        <f t="shared" si="38"/>
        <v>0</v>
      </c>
    </row>
    <row r="145" spans="1:30" x14ac:dyDescent="0.2">
      <c r="A145" s="57" t="s">
        <v>4026</v>
      </c>
      <c r="B145" s="57" t="s">
        <v>1306</v>
      </c>
      <c r="C145" s="57" t="str">
        <f>VLOOKUP(A145,RecNamesAll!A:C,3,FALSE)</f>
        <v>GPR143</v>
      </c>
      <c r="D145" s="64"/>
      <c r="E145" s="57" t="s">
        <v>4025</v>
      </c>
      <c r="F145" s="57" t="s">
        <v>4024</v>
      </c>
      <c r="G145" s="57" t="s">
        <v>4020</v>
      </c>
      <c r="H145" s="57" t="s">
        <v>3395</v>
      </c>
      <c r="I145" s="57" t="s">
        <v>4019</v>
      </c>
      <c r="Q145" s="60" t="str">
        <f t="shared" si="29"/>
        <v/>
      </c>
      <c r="R145" s="59" t="str">
        <f t="shared" si="30"/>
        <v/>
      </c>
      <c r="S145" s="59" t="str">
        <f t="shared" si="31"/>
        <v/>
      </c>
      <c r="T145" s="59" t="str">
        <f t="shared" si="32"/>
        <v/>
      </c>
      <c r="U145" s="60">
        <f t="shared" si="33"/>
        <v>0</v>
      </c>
      <c r="V145" s="60">
        <f t="shared" si="34"/>
        <v>0</v>
      </c>
      <c r="W145" s="60">
        <f t="shared" si="35"/>
        <v>0</v>
      </c>
      <c r="X145" s="60">
        <f t="shared" si="36"/>
        <v>0</v>
      </c>
      <c r="Y145" s="60" t="str">
        <f t="shared" si="39"/>
        <v>nc</v>
      </c>
      <c r="Z145" s="59" t="str">
        <f t="shared" si="40"/>
        <v>nc</v>
      </c>
      <c r="AA145" s="59" t="str">
        <f t="shared" si="41"/>
        <v>nc</v>
      </c>
      <c r="AB145" s="59" t="str">
        <f t="shared" si="42"/>
        <v>nc</v>
      </c>
      <c r="AC145" s="59" t="str">
        <f t="shared" si="37"/>
        <v/>
      </c>
      <c r="AD145" s="57">
        <f t="shared" si="38"/>
        <v>0</v>
      </c>
    </row>
    <row r="146" spans="1:30" x14ac:dyDescent="0.2">
      <c r="A146" s="57" t="s">
        <v>4023</v>
      </c>
      <c r="B146" s="57" t="s">
        <v>4022</v>
      </c>
      <c r="C146" s="57" t="str">
        <f>VLOOKUP(A146,RecNamesAll!A:C,3,FALSE)</f>
        <v>GPR157</v>
      </c>
      <c r="D146" s="64"/>
      <c r="E146" s="57" t="s">
        <v>4021</v>
      </c>
      <c r="G146" s="57" t="s">
        <v>4020</v>
      </c>
      <c r="H146" s="57" t="s">
        <v>3395</v>
      </c>
      <c r="I146" s="57" t="s">
        <v>4019</v>
      </c>
      <c r="Q146" s="60" t="str">
        <f t="shared" si="29"/>
        <v/>
      </c>
      <c r="R146" s="59" t="str">
        <f t="shared" si="30"/>
        <v/>
      </c>
      <c r="S146" s="59" t="str">
        <f t="shared" si="31"/>
        <v/>
      </c>
      <c r="T146" s="59" t="str">
        <f t="shared" si="32"/>
        <v/>
      </c>
      <c r="U146" s="60">
        <f t="shared" si="33"/>
        <v>0</v>
      </c>
      <c r="V146" s="60">
        <f t="shared" si="34"/>
        <v>0</v>
      </c>
      <c r="W146" s="60">
        <f t="shared" si="35"/>
        <v>0</v>
      </c>
      <c r="X146" s="60">
        <f t="shared" si="36"/>
        <v>0</v>
      </c>
      <c r="Y146" s="60" t="str">
        <f t="shared" si="39"/>
        <v>nc</v>
      </c>
      <c r="Z146" s="59" t="str">
        <f t="shared" si="40"/>
        <v>nc</v>
      </c>
      <c r="AA146" s="59" t="str">
        <f t="shared" si="41"/>
        <v>nc</v>
      </c>
      <c r="AB146" s="59" t="str">
        <f t="shared" si="42"/>
        <v>nc</v>
      </c>
      <c r="AC146" s="59" t="str">
        <f t="shared" si="37"/>
        <v/>
      </c>
      <c r="AD146" s="57">
        <f t="shared" si="38"/>
        <v>0</v>
      </c>
    </row>
    <row r="147" spans="1:30" x14ac:dyDescent="0.2">
      <c r="A147" s="57" t="s">
        <v>4018</v>
      </c>
      <c r="B147" s="57" t="s">
        <v>4017</v>
      </c>
      <c r="C147" s="57" t="e">
        <f>VLOOKUP(A147,RecNamesAll!A:C,3,FALSE)</f>
        <v>#N/A</v>
      </c>
      <c r="D147" s="64"/>
      <c r="E147" s="57" t="s">
        <v>4014</v>
      </c>
      <c r="G147" s="57" t="s">
        <v>4016</v>
      </c>
      <c r="H147" s="57" t="s">
        <v>4015</v>
      </c>
      <c r="I147" s="57" t="s">
        <v>4014</v>
      </c>
      <c r="J147" s="57" t="s">
        <v>4013</v>
      </c>
      <c r="Q147" s="60" t="str">
        <f t="shared" si="29"/>
        <v/>
      </c>
      <c r="R147" s="59" t="str">
        <f t="shared" si="30"/>
        <v/>
      </c>
      <c r="S147" s="59" t="str">
        <f t="shared" si="31"/>
        <v/>
      </c>
      <c r="T147" s="59" t="str">
        <f t="shared" si="32"/>
        <v/>
      </c>
      <c r="U147" s="60">
        <f t="shared" si="33"/>
        <v>0</v>
      </c>
      <c r="V147" s="60">
        <f t="shared" si="34"/>
        <v>0</v>
      </c>
      <c r="W147" s="60">
        <f t="shared" si="35"/>
        <v>0</v>
      </c>
      <c r="X147" s="60">
        <f t="shared" si="36"/>
        <v>0</v>
      </c>
      <c r="Y147" s="60" t="str">
        <f t="shared" si="39"/>
        <v>nc</v>
      </c>
      <c r="Z147" s="59" t="str">
        <f t="shared" si="40"/>
        <v>nc</v>
      </c>
      <c r="AA147" s="59" t="str">
        <f t="shared" si="41"/>
        <v>nc</v>
      </c>
      <c r="AB147" s="59" t="str">
        <f t="shared" si="42"/>
        <v>nc</v>
      </c>
      <c r="AC147" s="59" t="str">
        <f t="shared" si="37"/>
        <v/>
      </c>
      <c r="AD147" s="57">
        <f t="shared" si="38"/>
        <v>0</v>
      </c>
    </row>
    <row r="148" spans="1:30" x14ac:dyDescent="0.2">
      <c r="A148" s="57" t="s">
        <v>14</v>
      </c>
      <c r="B148" s="57" t="s">
        <v>256</v>
      </c>
      <c r="C148" s="57" t="str">
        <f>VLOOKUP(A148,RecNamesAll!A:C,3,FALSE)</f>
        <v>5-HT1A</v>
      </c>
      <c r="D148" s="63">
        <v>1</v>
      </c>
      <c r="E148" s="57" t="s">
        <v>3271</v>
      </c>
      <c r="F148" s="57" t="s">
        <v>4012</v>
      </c>
      <c r="G148" s="57" t="s">
        <v>3501</v>
      </c>
      <c r="H148" s="57" t="s">
        <v>3952</v>
      </c>
      <c r="I148" s="57" t="s">
        <v>3996</v>
      </c>
      <c r="J148" s="57" t="s">
        <v>2760</v>
      </c>
      <c r="L148" s="57" t="s">
        <v>3400</v>
      </c>
      <c r="M148" s="57" t="s">
        <v>3393</v>
      </c>
      <c r="N148" s="57" t="s">
        <v>4011</v>
      </c>
      <c r="O148" s="57">
        <v>2549039</v>
      </c>
      <c r="P148" s="62">
        <v>0.125</v>
      </c>
      <c r="Q148" s="60" t="str">
        <f t="shared" si="29"/>
        <v/>
      </c>
      <c r="R148" s="59" t="str">
        <f t="shared" si="30"/>
        <v>Gi/o</v>
      </c>
      <c r="S148" s="59" t="str">
        <f t="shared" si="31"/>
        <v/>
      </c>
      <c r="T148" s="59" t="str">
        <f t="shared" si="32"/>
        <v/>
      </c>
      <c r="U148" s="60">
        <f t="shared" si="33"/>
        <v>0</v>
      </c>
      <c r="V148" s="60">
        <f t="shared" si="34"/>
        <v>1</v>
      </c>
      <c r="W148" s="60">
        <f t="shared" si="35"/>
        <v>0</v>
      </c>
      <c r="X148" s="60">
        <f t="shared" si="36"/>
        <v>0</v>
      </c>
      <c r="Y148" s="60" t="str">
        <f t="shared" si="39"/>
        <v>nc</v>
      </c>
      <c r="Z148" s="59" t="str">
        <f t="shared" si="40"/>
        <v>c</v>
      </c>
      <c r="AA148" s="59" t="str">
        <f t="shared" si="41"/>
        <v>nc</v>
      </c>
      <c r="AB148" s="59" t="str">
        <f t="shared" si="42"/>
        <v>nc</v>
      </c>
      <c r="AC148" s="59">
        <f t="shared" si="37"/>
        <v>3</v>
      </c>
      <c r="AD148" s="57">
        <f t="shared" si="38"/>
        <v>1</v>
      </c>
    </row>
    <row r="149" spans="1:30" x14ac:dyDescent="0.2">
      <c r="A149" s="57" t="s">
        <v>16</v>
      </c>
      <c r="B149" s="57" t="s">
        <v>257</v>
      </c>
      <c r="C149" s="57" t="str">
        <f>VLOOKUP(A149,RecNamesAll!A:C,3,FALSE)</f>
        <v>5-HT1B</v>
      </c>
      <c r="D149" s="63">
        <v>2</v>
      </c>
      <c r="E149" s="57" t="s">
        <v>3268</v>
      </c>
      <c r="F149" s="57" t="s">
        <v>4010</v>
      </c>
      <c r="G149" s="57" t="s">
        <v>3501</v>
      </c>
      <c r="H149" s="57" t="s">
        <v>3952</v>
      </c>
      <c r="I149" s="57" t="s">
        <v>3996</v>
      </c>
      <c r="J149" s="57" t="s">
        <v>2760</v>
      </c>
      <c r="L149" s="57" t="s">
        <v>3400</v>
      </c>
      <c r="N149" s="57" t="s">
        <v>4009</v>
      </c>
      <c r="P149" s="62">
        <v>8.3333333333333329E-2</v>
      </c>
      <c r="Q149" s="60" t="str">
        <f t="shared" si="29"/>
        <v/>
      </c>
      <c r="R149" s="59" t="str">
        <f t="shared" si="30"/>
        <v>Gi/o</v>
      </c>
      <c r="S149" s="59" t="str">
        <f t="shared" si="31"/>
        <v/>
      </c>
      <c r="T149" s="59" t="str">
        <f t="shared" si="32"/>
        <v/>
      </c>
      <c r="U149" s="60">
        <f t="shared" si="33"/>
        <v>0</v>
      </c>
      <c r="V149" s="60">
        <f t="shared" si="34"/>
        <v>1</v>
      </c>
      <c r="W149" s="60">
        <f t="shared" si="35"/>
        <v>0</v>
      </c>
      <c r="X149" s="60">
        <f t="shared" si="36"/>
        <v>0</v>
      </c>
      <c r="Y149" s="60" t="str">
        <f t="shared" si="39"/>
        <v>nc</v>
      </c>
      <c r="Z149" s="59" t="str">
        <f t="shared" si="40"/>
        <v>c</v>
      </c>
      <c r="AA149" s="59" t="str">
        <f t="shared" si="41"/>
        <v>nc</v>
      </c>
      <c r="AB149" s="59" t="str">
        <f t="shared" si="42"/>
        <v>nc</v>
      </c>
      <c r="AC149" s="59">
        <f t="shared" si="37"/>
        <v>3</v>
      </c>
      <c r="AD149" s="57">
        <f t="shared" si="38"/>
        <v>1</v>
      </c>
    </row>
    <row r="150" spans="1:30" x14ac:dyDescent="0.2">
      <c r="A150" s="57" t="s">
        <v>17</v>
      </c>
      <c r="B150" s="57" t="s">
        <v>258</v>
      </c>
      <c r="C150" s="57" t="str">
        <f>VLOOKUP(A150,RecNamesAll!A:C,3,FALSE)</f>
        <v>5-HT1D</v>
      </c>
      <c r="D150" s="63">
        <v>3</v>
      </c>
      <c r="E150" s="57" t="s">
        <v>3265</v>
      </c>
      <c r="F150" s="57" t="s">
        <v>4008</v>
      </c>
      <c r="G150" s="57" t="s">
        <v>3501</v>
      </c>
      <c r="H150" s="57" t="s">
        <v>3952</v>
      </c>
      <c r="I150" s="57" t="s">
        <v>3996</v>
      </c>
      <c r="J150" s="57" t="s">
        <v>2760</v>
      </c>
      <c r="L150" s="57" t="s">
        <v>3400</v>
      </c>
      <c r="N150" s="57" t="s">
        <v>4007</v>
      </c>
      <c r="P150" s="62">
        <v>8.3333333333333329E-2</v>
      </c>
      <c r="Q150" s="60" t="str">
        <f t="shared" si="29"/>
        <v/>
      </c>
      <c r="R150" s="59" t="str">
        <f t="shared" si="30"/>
        <v>Gi/o</v>
      </c>
      <c r="S150" s="59" t="str">
        <f t="shared" si="31"/>
        <v/>
      </c>
      <c r="T150" s="59" t="str">
        <f t="shared" si="32"/>
        <v/>
      </c>
      <c r="U150" s="60">
        <f t="shared" si="33"/>
        <v>0</v>
      </c>
      <c r="V150" s="60">
        <f t="shared" si="34"/>
        <v>1</v>
      </c>
      <c r="W150" s="60">
        <f t="shared" si="35"/>
        <v>0</v>
      </c>
      <c r="X150" s="60">
        <f t="shared" si="36"/>
        <v>0</v>
      </c>
      <c r="Y150" s="60" t="str">
        <f t="shared" si="39"/>
        <v>nc</v>
      </c>
      <c r="Z150" s="59" t="str">
        <f t="shared" si="40"/>
        <v>c</v>
      </c>
      <c r="AA150" s="59" t="str">
        <f t="shared" si="41"/>
        <v>nc</v>
      </c>
      <c r="AB150" s="59" t="str">
        <f t="shared" si="42"/>
        <v>nc</v>
      </c>
      <c r="AC150" s="59">
        <f t="shared" si="37"/>
        <v>3</v>
      </c>
      <c r="AD150" s="57">
        <f t="shared" si="38"/>
        <v>1</v>
      </c>
    </row>
    <row r="151" spans="1:30" x14ac:dyDescent="0.2">
      <c r="A151" s="57" t="s">
        <v>18</v>
      </c>
      <c r="B151" s="57" t="s">
        <v>615</v>
      </c>
      <c r="C151" s="57" t="str">
        <f>VLOOKUP(A151,RecNamesAll!A:C,3,FALSE)</f>
        <v>5-HT1E</v>
      </c>
      <c r="D151" s="63">
        <v>4</v>
      </c>
      <c r="E151" s="57" t="s">
        <v>3262</v>
      </c>
      <c r="G151" s="57" t="s">
        <v>3501</v>
      </c>
      <c r="H151" s="57" t="s">
        <v>3952</v>
      </c>
      <c r="I151" s="57" t="s">
        <v>3996</v>
      </c>
      <c r="J151" s="57" t="s">
        <v>2760</v>
      </c>
      <c r="L151" s="57" t="s">
        <v>3400</v>
      </c>
      <c r="N151" s="57">
        <v>7984278</v>
      </c>
      <c r="P151" s="62">
        <v>4.1666666666666664E-2</v>
      </c>
      <c r="Q151" s="60" t="str">
        <f t="shared" si="29"/>
        <v/>
      </c>
      <c r="R151" s="59" t="str">
        <f t="shared" si="30"/>
        <v>Gi/o</v>
      </c>
      <c r="S151" s="59" t="str">
        <f t="shared" si="31"/>
        <v/>
      </c>
      <c r="T151" s="59" t="str">
        <f t="shared" si="32"/>
        <v/>
      </c>
      <c r="U151" s="60">
        <f t="shared" si="33"/>
        <v>0</v>
      </c>
      <c r="V151" s="60">
        <f t="shared" si="34"/>
        <v>1</v>
      </c>
      <c r="W151" s="60">
        <f t="shared" si="35"/>
        <v>0</v>
      </c>
      <c r="X151" s="60">
        <f t="shared" si="36"/>
        <v>0</v>
      </c>
      <c r="Y151" s="60" t="str">
        <f t="shared" si="39"/>
        <v>nc</v>
      </c>
      <c r="Z151" s="59" t="str">
        <f t="shared" si="40"/>
        <v>c</v>
      </c>
      <c r="AA151" s="59" t="str">
        <f t="shared" si="41"/>
        <v>nc</v>
      </c>
      <c r="AB151" s="59" t="str">
        <f t="shared" si="42"/>
        <v>nc</v>
      </c>
      <c r="AC151" s="59">
        <f t="shared" si="37"/>
        <v>3</v>
      </c>
      <c r="AD151" s="57">
        <f t="shared" si="38"/>
        <v>1</v>
      </c>
    </row>
    <row r="152" spans="1:30" x14ac:dyDescent="0.2">
      <c r="A152" s="57" t="s">
        <v>19</v>
      </c>
      <c r="B152" s="57" t="s">
        <v>617</v>
      </c>
      <c r="C152" s="57" t="str">
        <f>VLOOKUP(A152,RecNamesAll!A:C,3,FALSE)</f>
        <v>5-HT1F</v>
      </c>
      <c r="D152" s="63">
        <v>5</v>
      </c>
      <c r="E152" s="57" t="s">
        <v>3259</v>
      </c>
      <c r="F152" s="57" t="s">
        <v>4006</v>
      </c>
      <c r="G152" s="57" t="s">
        <v>3501</v>
      </c>
      <c r="H152" s="57" t="s">
        <v>3952</v>
      </c>
      <c r="I152" s="57" t="s">
        <v>3996</v>
      </c>
      <c r="J152" s="57" t="s">
        <v>2760</v>
      </c>
      <c r="L152" s="57" t="s">
        <v>3400</v>
      </c>
      <c r="N152" s="57">
        <v>8133900</v>
      </c>
      <c r="P152" s="62">
        <v>4.1666666666666664E-2</v>
      </c>
      <c r="Q152" s="60" t="str">
        <f t="shared" si="29"/>
        <v/>
      </c>
      <c r="R152" s="59" t="str">
        <f t="shared" si="30"/>
        <v>Gi/o</v>
      </c>
      <c r="S152" s="59" t="str">
        <f t="shared" si="31"/>
        <v/>
      </c>
      <c r="T152" s="59" t="str">
        <f t="shared" si="32"/>
        <v/>
      </c>
      <c r="U152" s="60">
        <f t="shared" si="33"/>
        <v>0</v>
      </c>
      <c r="V152" s="60">
        <f t="shared" si="34"/>
        <v>1</v>
      </c>
      <c r="W152" s="60">
        <f t="shared" si="35"/>
        <v>0</v>
      </c>
      <c r="X152" s="60">
        <f t="shared" si="36"/>
        <v>0</v>
      </c>
      <c r="Y152" s="60" t="str">
        <f t="shared" si="39"/>
        <v>nc</v>
      </c>
      <c r="Z152" s="59" t="str">
        <f t="shared" si="40"/>
        <v>c</v>
      </c>
      <c r="AA152" s="59" t="str">
        <f t="shared" si="41"/>
        <v>nc</v>
      </c>
      <c r="AB152" s="59" t="str">
        <f t="shared" si="42"/>
        <v>nc</v>
      </c>
      <c r="AC152" s="59">
        <f t="shared" si="37"/>
        <v>3</v>
      </c>
      <c r="AD152" s="57">
        <f t="shared" si="38"/>
        <v>1</v>
      </c>
    </row>
    <row r="153" spans="1:30" x14ac:dyDescent="0.2">
      <c r="A153" s="57" t="s">
        <v>20</v>
      </c>
      <c r="B153" s="57" t="s">
        <v>259</v>
      </c>
      <c r="C153" s="57" t="str">
        <f>VLOOKUP(A153,RecNamesAll!A:C,3,FALSE)</f>
        <v>5-HT2A</v>
      </c>
      <c r="D153" s="63">
        <v>6</v>
      </c>
      <c r="E153" s="57" t="s">
        <v>3256</v>
      </c>
      <c r="F153" s="57" t="s">
        <v>4005</v>
      </c>
      <c r="G153" s="57" t="s">
        <v>3501</v>
      </c>
      <c r="H153" s="57" t="s">
        <v>3952</v>
      </c>
      <c r="I153" s="57" t="s">
        <v>3996</v>
      </c>
      <c r="J153" s="57" t="s">
        <v>2759</v>
      </c>
      <c r="K153" s="57" t="s">
        <v>2760</v>
      </c>
      <c r="L153" s="57" t="s">
        <v>3393</v>
      </c>
      <c r="M153" s="57" t="s">
        <v>3400</v>
      </c>
      <c r="N153" s="57" t="s">
        <v>4004</v>
      </c>
      <c r="O153" s="57">
        <v>7651356</v>
      </c>
      <c r="P153" s="62">
        <v>8.3333333333333329E-2</v>
      </c>
      <c r="Q153" s="60" t="str">
        <f t="shared" si="29"/>
        <v/>
      </c>
      <c r="R153" s="59" t="str">
        <f t="shared" si="30"/>
        <v>Gi/o</v>
      </c>
      <c r="S153" s="59" t="str">
        <f t="shared" si="31"/>
        <v>Gq/11</v>
      </c>
      <c r="T153" s="59" t="str">
        <f t="shared" si="32"/>
        <v/>
      </c>
      <c r="U153" s="60">
        <f t="shared" si="33"/>
        <v>0</v>
      </c>
      <c r="V153" s="60">
        <f t="shared" si="34"/>
        <v>2</v>
      </c>
      <c r="W153" s="60">
        <f t="shared" si="35"/>
        <v>1</v>
      </c>
      <c r="X153" s="60">
        <f t="shared" si="36"/>
        <v>0</v>
      </c>
      <c r="Y153" s="60" t="str">
        <f t="shared" si="39"/>
        <v>nc</v>
      </c>
      <c r="Z153" s="59" t="str">
        <f t="shared" si="40"/>
        <v>c</v>
      </c>
      <c r="AA153" s="59" t="str">
        <f t="shared" si="41"/>
        <v>c</v>
      </c>
      <c r="AB153" s="59" t="str">
        <f t="shared" si="42"/>
        <v>nc</v>
      </c>
      <c r="AC153" s="59">
        <f t="shared" si="37"/>
        <v>2</v>
      </c>
      <c r="AD153" s="57">
        <f t="shared" si="38"/>
        <v>1</v>
      </c>
    </row>
    <row r="154" spans="1:30" x14ac:dyDescent="0.2">
      <c r="A154" s="57" t="s">
        <v>21</v>
      </c>
      <c r="B154" s="57" t="s">
        <v>260</v>
      </c>
      <c r="C154" s="57" t="str">
        <f>VLOOKUP(A154,RecNamesAll!A:C,3,FALSE)</f>
        <v>5-HT2B</v>
      </c>
      <c r="D154" s="63">
        <v>7</v>
      </c>
      <c r="E154" s="57" t="s">
        <v>3253</v>
      </c>
      <c r="G154" s="57" t="s">
        <v>3501</v>
      </c>
      <c r="H154" s="57" t="s">
        <v>3952</v>
      </c>
      <c r="I154" s="57" t="s">
        <v>3996</v>
      </c>
      <c r="J154" s="57" t="s">
        <v>2759</v>
      </c>
      <c r="N154" s="57" t="s">
        <v>4003</v>
      </c>
      <c r="P154" s="62">
        <v>8.3333333333333329E-2</v>
      </c>
      <c r="Q154" s="60" t="str">
        <f t="shared" si="29"/>
        <v/>
      </c>
      <c r="R154" s="59" t="str">
        <f t="shared" si="30"/>
        <v/>
      </c>
      <c r="S154" s="59" t="str">
        <f t="shared" si="31"/>
        <v>Gq/11</v>
      </c>
      <c r="T154" s="59" t="str">
        <f t="shared" si="32"/>
        <v/>
      </c>
      <c r="U154" s="60">
        <f t="shared" si="33"/>
        <v>0</v>
      </c>
      <c r="V154" s="60">
        <f t="shared" si="34"/>
        <v>0</v>
      </c>
      <c r="W154" s="60">
        <f t="shared" si="35"/>
        <v>1</v>
      </c>
      <c r="X154" s="60">
        <f t="shared" si="36"/>
        <v>0</v>
      </c>
      <c r="Y154" s="60" t="str">
        <f t="shared" si="39"/>
        <v>nc</v>
      </c>
      <c r="Z154" s="59" t="str">
        <f t="shared" si="40"/>
        <v>nc</v>
      </c>
      <c r="AA154" s="59" t="str">
        <f t="shared" si="41"/>
        <v>c</v>
      </c>
      <c r="AB154" s="59" t="str">
        <f t="shared" si="42"/>
        <v>nc</v>
      </c>
      <c r="AC154" s="59">
        <f t="shared" si="37"/>
        <v>3</v>
      </c>
      <c r="AD154" s="57">
        <f t="shared" si="38"/>
        <v>1</v>
      </c>
    </row>
    <row r="155" spans="1:30" x14ac:dyDescent="0.2">
      <c r="A155" s="57" t="s">
        <v>22</v>
      </c>
      <c r="B155" s="57" t="s">
        <v>261</v>
      </c>
      <c r="C155" s="57" t="str">
        <f>VLOOKUP(A155,RecNamesAll!A:C,3,FALSE)</f>
        <v>5-HT2C</v>
      </c>
      <c r="D155" s="63">
        <v>8</v>
      </c>
      <c r="E155" s="57" t="s">
        <v>3250</v>
      </c>
      <c r="F155" s="57" t="s">
        <v>4002</v>
      </c>
      <c r="G155" s="57" t="s">
        <v>3501</v>
      </c>
      <c r="H155" s="57" t="s">
        <v>3952</v>
      </c>
      <c r="I155" s="57" t="s">
        <v>3996</v>
      </c>
      <c r="J155" s="57" t="s">
        <v>2759</v>
      </c>
      <c r="K155" s="57" t="s">
        <v>2760</v>
      </c>
      <c r="L155" s="57" t="s">
        <v>3393</v>
      </c>
      <c r="M155" s="57" t="s">
        <v>3400</v>
      </c>
      <c r="N155" s="57" t="s">
        <v>4001</v>
      </c>
      <c r="O155" s="57">
        <v>8809227</v>
      </c>
      <c r="P155" s="62">
        <v>0.125</v>
      </c>
      <c r="Q155" s="60" t="str">
        <f t="shared" si="29"/>
        <v/>
      </c>
      <c r="R155" s="59" t="str">
        <f t="shared" si="30"/>
        <v>Gi/o</v>
      </c>
      <c r="S155" s="59" t="str">
        <f t="shared" si="31"/>
        <v>Gq/11</v>
      </c>
      <c r="T155" s="59" t="str">
        <f t="shared" si="32"/>
        <v/>
      </c>
      <c r="U155" s="60">
        <f t="shared" si="33"/>
        <v>0</v>
      </c>
      <c r="V155" s="60">
        <f t="shared" si="34"/>
        <v>2</v>
      </c>
      <c r="W155" s="60">
        <f t="shared" si="35"/>
        <v>1</v>
      </c>
      <c r="X155" s="60">
        <f t="shared" si="36"/>
        <v>0</v>
      </c>
      <c r="Y155" s="60" t="str">
        <f t="shared" si="39"/>
        <v>nc</v>
      </c>
      <c r="Z155" s="59" t="str">
        <f t="shared" si="40"/>
        <v>c</v>
      </c>
      <c r="AA155" s="59" t="str">
        <f t="shared" si="41"/>
        <v>c</v>
      </c>
      <c r="AB155" s="59" t="str">
        <f t="shared" si="42"/>
        <v>nc</v>
      </c>
      <c r="AC155" s="59">
        <f t="shared" si="37"/>
        <v>2</v>
      </c>
      <c r="AD155" s="57">
        <f t="shared" si="38"/>
        <v>1</v>
      </c>
    </row>
    <row r="156" spans="1:30" x14ac:dyDescent="0.2">
      <c r="A156" s="57" t="s">
        <v>23</v>
      </c>
      <c r="B156" s="57" t="s">
        <v>622</v>
      </c>
      <c r="C156" s="57" t="str">
        <f>VLOOKUP(A156,RecNamesAll!A:C,3,FALSE)</f>
        <v>5-HT4</v>
      </c>
      <c r="D156" s="63">
        <v>9</v>
      </c>
      <c r="E156" s="57" t="s">
        <v>3247</v>
      </c>
      <c r="G156" s="57" t="s">
        <v>3501</v>
      </c>
      <c r="H156" s="57" t="s">
        <v>3952</v>
      </c>
      <c r="I156" s="57" t="s">
        <v>3996</v>
      </c>
      <c r="J156" s="57" t="s">
        <v>2761</v>
      </c>
      <c r="K156" s="57" t="s">
        <v>2758</v>
      </c>
      <c r="L156" s="57" t="s">
        <v>4000</v>
      </c>
      <c r="M156" s="57" t="s">
        <v>3371</v>
      </c>
      <c r="N156" s="57" t="s">
        <v>3999</v>
      </c>
      <c r="O156" s="57">
        <v>11923294</v>
      </c>
      <c r="P156" s="62">
        <v>0.29166666666666669</v>
      </c>
      <c r="Q156" s="60" t="str">
        <f t="shared" si="29"/>
        <v>Gs</v>
      </c>
      <c r="R156" s="59" t="str">
        <f t="shared" si="30"/>
        <v/>
      </c>
      <c r="S156" s="59" t="str">
        <f t="shared" si="31"/>
        <v/>
      </c>
      <c r="T156" s="59" t="str">
        <f t="shared" si="32"/>
        <v>G12/13</v>
      </c>
      <c r="U156" s="60">
        <f t="shared" si="33"/>
        <v>1</v>
      </c>
      <c r="V156" s="60">
        <f t="shared" si="34"/>
        <v>0</v>
      </c>
      <c r="W156" s="60">
        <f t="shared" si="35"/>
        <v>0</v>
      </c>
      <c r="X156" s="60">
        <f t="shared" si="36"/>
        <v>2</v>
      </c>
      <c r="Y156" s="60" t="str">
        <f t="shared" si="39"/>
        <v>c</v>
      </c>
      <c r="Z156" s="59" t="str">
        <f t="shared" si="40"/>
        <v>nc</v>
      </c>
      <c r="AA156" s="59" t="str">
        <f t="shared" si="41"/>
        <v>nc</v>
      </c>
      <c r="AB156" s="59" t="str">
        <f t="shared" si="42"/>
        <v>c</v>
      </c>
      <c r="AC156" s="59">
        <f t="shared" si="37"/>
        <v>2</v>
      </c>
      <c r="AD156" s="57">
        <f t="shared" si="38"/>
        <v>1</v>
      </c>
    </row>
    <row r="157" spans="1:30" x14ac:dyDescent="0.2">
      <c r="A157" s="57" t="s">
        <v>3998</v>
      </c>
      <c r="B157" s="57" t="s">
        <v>624</v>
      </c>
      <c r="C157" s="57" t="str">
        <f>VLOOKUP(A157,RecNamesAll!A:C,3,FALSE)</f>
        <v>5-HT5A</v>
      </c>
      <c r="D157" s="63">
        <v>10</v>
      </c>
      <c r="E157" s="57" t="s">
        <v>3244</v>
      </c>
      <c r="G157" s="57" t="s">
        <v>3501</v>
      </c>
      <c r="H157" s="57" t="s">
        <v>3952</v>
      </c>
      <c r="I157" s="57" t="s">
        <v>3996</v>
      </c>
      <c r="J157" s="57" t="s">
        <v>2760</v>
      </c>
      <c r="K157" s="57" t="s">
        <v>2759</v>
      </c>
      <c r="L157" s="57" t="s">
        <v>3400</v>
      </c>
      <c r="M157" s="57" t="s">
        <v>3393</v>
      </c>
      <c r="N157" s="57" t="s">
        <v>3997</v>
      </c>
      <c r="O157" s="57">
        <v>12558985</v>
      </c>
      <c r="P157" s="62">
        <v>8.3333333333333329E-2</v>
      </c>
      <c r="Q157" s="60" t="str">
        <f t="shared" si="29"/>
        <v/>
      </c>
      <c r="R157" s="59" t="str">
        <f t="shared" si="30"/>
        <v>Gi/o</v>
      </c>
      <c r="S157" s="59" t="str">
        <f t="shared" si="31"/>
        <v>Gq/11</v>
      </c>
      <c r="T157" s="59" t="str">
        <f t="shared" si="32"/>
        <v/>
      </c>
      <c r="U157" s="60">
        <f t="shared" si="33"/>
        <v>0</v>
      </c>
      <c r="V157" s="60">
        <f t="shared" si="34"/>
        <v>1</v>
      </c>
      <c r="W157" s="60">
        <f t="shared" si="35"/>
        <v>2</v>
      </c>
      <c r="X157" s="60">
        <f t="shared" si="36"/>
        <v>0</v>
      </c>
      <c r="Y157" s="60" t="str">
        <f t="shared" si="39"/>
        <v>nc</v>
      </c>
      <c r="Z157" s="59" t="str">
        <f t="shared" si="40"/>
        <v>c</v>
      </c>
      <c r="AA157" s="59" t="str">
        <f t="shared" si="41"/>
        <v>c</v>
      </c>
      <c r="AB157" s="59" t="str">
        <f t="shared" si="42"/>
        <v>nc</v>
      </c>
      <c r="AC157" s="59">
        <f t="shared" si="37"/>
        <v>2</v>
      </c>
      <c r="AD157" s="57">
        <f t="shared" si="38"/>
        <v>1</v>
      </c>
    </row>
    <row r="158" spans="1:30" x14ac:dyDescent="0.2">
      <c r="A158" s="57" t="s">
        <v>24</v>
      </c>
      <c r="B158" s="57" t="s">
        <v>626</v>
      </c>
      <c r="C158" s="57" t="str">
        <f>VLOOKUP(A158,RecNamesAll!A:C,3,FALSE)</f>
        <v>5-HT6</v>
      </c>
      <c r="D158" s="63">
        <v>11</v>
      </c>
      <c r="E158" s="57" t="s">
        <v>3241</v>
      </c>
      <c r="G158" s="57" t="s">
        <v>3501</v>
      </c>
      <c r="H158" s="57" t="s">
        <v>3952</v>
      </c>
      <c r="I158" s="57" t="s">
        <v>3996</v>
      </c>
      <c r="J158" s="57" t="s">
        <v>2761</v>
      </c>
      <c r="K158" s="57" t="s">
        <v>2759</v>
      </c>
      <c r="L158" s="57" t="s">
        <v>3442</v>
      </c>
      <c r="M158" s="57" t="s">
        <v>3393</v>
      </c>
      <c r="N158" s="57">
        <v>12860470</v>
      </c>
      <c r="O158" s="57">
        <v>12860470</v>
      </c>
      <c r="P158" s="62">
        <v>4.1666666666666664E-2</v>
      </c>
      <c r="Q158" s="60" t="str">
        <f t="shared" si="29"/>
        <v>Gs</v>
      </c>
      <c r="R158" s="59" t="str">
        <f t="shared" si="30"/>
        <v/>
      </c>
      <c r="S158" s="59" t="str">
        <f t="shared" si="31"/>
        <v>Gq/11</v>
      </c>
      <c r="T158" s="59" t="str">
        <f t="shared" si="32"/>
        <v/>
      </c>
      <c r="U158" s="60">
        <f t="shared" si="33"/>
        <v>1</v>
      </c>
      <c r="V158" s="60">
        <f t="shared" si="34"/>
        <v>0</v>
      </c>
      <c r="W158" s="60">
        <f t="shared" si="35"/>
        <v>2</v>
      </c>
      <c r="X158" s="60">
        <f t="shared" si="36"/>
        <v>0</v>
      </c>
      <c r="Y158" s="60" t="str">
        <f t="shared" si="39"/>
        <v>c</v>
      </c>
      <c r="Z158" s="59" t="str">
        <f t="shared" si="40"/>
        <v>nc</v>
      </c>
      <c r="AA158" s="59" t="str">
        <f t="shared" si="41"/>
        <v>c</v>
      </c>
      <c r="AB158" s="59" t="str">
        <f t="shared" si="42"/>
        <v>nc</v>
      </c>
      <c r="AC158" s="59">
        <f t="shared" si="37"/>
        <v>2</v>
      </c>
      <c r="AD158" s="57">
        <f t="shared" si="38"/>
        <v>1</v>
      </c>
    </row>
    <row r="159" spans="1:30" x14ac:dyDescent="0.2">
      <c r="A159" s="57" t="s">
        <v>25</v>
      </c>
      <c r="B159" s="57" t="s">
        <v>628</v>
      </c>
      <c r="C159" s="57" t="str">
        <f>VLOOKUP(A159,RecNamesAll!A:C,3,FALSE)</f>
        <v>5-HT7</v>
      </c>
      <c r="D159" s="63">
        <v>12</v>
      </c>
      <c r="E159" s="57" t="s">
        <v>3235</v>
      </c>
      <c r="G159" s="57" t="s">
        <v>3501</v>
      </c>
      <c r="H159" s="57" t="s">
        <v>3952</v>
      </c>
      <c r="I159" s="57" t="s">
        <v>3996</v>
      </c>
      <c r="J159" s="57" t="s">
        <v>2761</v>
      </c>
      <c r="L159" s="57" t="s">
        <v>3442</v>
      </c>
      <c r="N159" s="57">
        <v>9651336</v>
      </c>
      <c r="P159" s="62">
        <v>4.1666666666666664E-2</v>
      </c>
      <c r="Q159" s="60" t="str">
        <f t="shared" si="29"/>
        <v>Gs</v>
      </c>
      <c r="R159" s="59" t="str">
        <f t="shared" si="30"/>
        <v/>
      </c>
      <c r="S159" s="59" t="str">
        <f t="shared" si="31"/>
        <v/>
      </c>
      <c r="T159" s="59" t="str">
        <f t="shared" si="32"/>
        <v/>
      </c>
      <c r="U159" s="60">
        <f t="shared" si="33"/>
        <v>1</v>
      </c>
      <c r="V159" s="60">
        <f t="shared" si="34"/>
        <v>0</v>
      </c>
      <c r="W159" s="60">
        <f t="shared" si="35"/>
        <v>0</v>
      </c>
      <c r="X159" s="60">
        <f t="shared" si="36"/>
        <v>0</v>
      </c>
      <c r="Y159" s="60" t="str">
        <f t="shared" si="39"/>
        <v>c</v>
      </c>
      <c r="Z159" s="59" t="str">
        <f t="shared" si="40"/>
        <v>nc</v>
      </c>
      <c r="AA159" s="59" t="str">
        <f t="shared" si="41"/>
        <v>nc</v>
      </c>
      <c r="AB159" s="59" t="str">
        <f t="shared" si="42"/>
        <v>nc</v>
      </c>
      <c r="AC159" s="59">
        <f t="shared" si="37"/>
        <v>3</v>
      </c>
      <c r="AD159" s="57">
        <f t="shared" si="38"/>
        <v>1</v>
      </c>
    </row>
    <row r="160" spans="1:30" x14ac:dyDescent="0.2">
      <c r="A160" s="57" t="s">
        <v>26</v>
      </c>
      <c r="B160" s="57" t="s">
        <v>262</v>
      </c>
      <c r="C160" s="57" t="str">
        <f>VLOOKUP(A160,RecNamesAll!A:C,3,FALSE)</f>
        <v>M1</v>
      </c>
      <c r="D160" s="63">
        <v>13</v>
      </c>
      <c r="E160" s="57" t="s">
        <v>3230</v>
      </c>
      <c r="G160" s="57" t="s">
        <v>3501</v>
      </c>
      <c r="H160" s="57" t="s">
        <v>3952</v>
      </c>
      <c r="I160" s="57" t="s">
        <v>3988</v>
      </c>
      <c r="J160" s="57" t="s">
        <v>2759</v>
      </c>
      <c r="L160" s="57" t="s">
        <v>3393</v>
      </c>
      <c r="N160" s="57" t="s">
        <v>3995</v>
      </c>
      <c r="P160" s="62">
        <v>0.16666666666666666</v>
      </c>
      <c r="Q160" s="60" t="str">
        <f t="shared" si="29"/>
        <v/>
      </c>
      <c r="R160" s="59" t="str">
        <f t="shared" si="30"/>
        <v/>
      </c>
      <c r="S160" s="59" t="str">
        <f t="shared" si="31"/>
        <v>Gq/11</v>
      </c>
      <c r="T160" s="59" t="str">
        <f t="shared" si="32"/>
        <v/>
      </c>
      <c r="U160" s="60">
        <f t="shared" si="33"/>
        <v>0</v>
      </c>
      <c r="V160" s="60">
        <f t="shared" si="34"/>
        <v>0</v>
      </c>
      <c r="W160" s="60">
        <f t="shared" si="35"/>
        <v>1</v>
      </c>
      <c r="X160" s="60">
        <f t="shared" si="36"/>
        <v>0</v>
      </c>
      <c r="Y160" s="60" t="str">
        <f t="shared" si="39"/>
        <v>nc</v>
      </c>
      <c r="Z160" s="59" t="str">
        <f t="shared" si="40"/>
        <v>nc</v>
      </c>
      <c r="AA160" s="59" t="str">
        <f t="shared" si="41"/>
        <v>c</v>
      </c>
      <c r="AB160" s="59" t="str">
        <f t="shared" si="42"/>
        <v>nc</v>
      </c>
      <c r="AC160" s="59">
        <f t="shared" si="37"/>
        <v>3</v>
      </c>
      <c r="AD160" s="57">
        <f t="shared" si="38"/>
        <v>1</v>
      </c>
    </row>
    <row r="161" spans="1:30" x14ac:dyDescent="0.2">
      <c r="A161" s="57" t="s">
        <v>27</v>
      </c>
      <c r="B161" s="57" t="s">
        <v>263</v>
      </c>
      <c r="C161" s="57" t="str">
        <f>VLOOKUP(A161,RecNamesAll!A:C,3,FALSE)</f>
        <v>M2</v>
      </c>
      <c r="D161" s="63">
        <v>14</v>
      </c>
      <c r="E161" s="57" t="s">
        <v>3227</v>
      </c>
      <c r="G161" s="57" t="s">
        <v>3501</v>
      </c>
      <c r="H161" s="57" t="s">
        <v>3952</v>
      </c>
      <c r="I161" s="57" t="s">
        <v>3988</v>
      </c>
      <c r="J161" s="57" t="s">
        <v>2760</v>
      </c>
      <c r="K161" s="57" t="s">
        <v>3482</v>
      </c>
      <c r="L161" s="57" t="s">
        <v>3400</v>
      </c>
      <c r="M161" s="57" t="s">
        <v>3565</v>
      </c>
      <c r="N161" s="57" t="s">
        <v>3989</v>
      </c>
      <c r="O161" s="57" t="s">
        <v>3994</v>
      </c>
      <c r="P161" s="62">
        <v>8.3333333333333329E-2</v>
      </c>
      <c r="Q161" s="60" t="str">
        <f t="shared" si="29"/>
        <v>Gs</v>
      </c>
      <c r="R161" s="59" t="str">
        <f t="shared" si="30"/>
        <v>Gi/o</v>
      </c>
      <c r="S161" s="59" t="str">
        <f t="shared" si="31"/>
        <v>Gq/11</v>
      </c>
      <c r="T161" s="59" t="str">
        <f t="shared" si="32"/>
        <v/>
      </c>
      <c r="U161" s="60">
        <f t="shared" si="33"/>
        <v>2</v>
      </c>
      <c r="V161" s="60">
        <f t="shared" si="34"/>
        <v>1</v>
      </c>
      <c r="W161" s="60">
        <f t="shared" si="35"/>
        <v>2</v>
      </c>
      <c r="X161" s="60">
        <f t="shared" si="36"/>
        <v>0</v>
      </c>
      <c r="Y161" s="60" t="str">
        <f t="shared" si="39"/>
        <v>c</v>
      </c>
      <c r="Z161" s="59" t="str">
        <f t="shared" si="40"/>
        <v>c</v>
      </c>
      <c r="AA161" s="59" t="str">
        <f t="shared" si="41"/>
        <v>c</v>
      </c>
      <c r="AB161" s="59" t="str">
        <f t="shared" si="42"/>
        <v>nc</v>
      </c>
      <c r="AC161" s="59">
        <f t="shared" si="37"/>
        <v>1</v>
      </c>
      <c r="AD161" s="57">
        <f t="shared" si="38"/>
        <v>1</v>
      </c>
    </row>
    <row r="162" spans="1:30" x14ac:dyDescent="0.2">
      <c r="A162" s="57" t="s">
        <v>108</v>
      </c>
      <c r="B162" s="57" t="s">
        <v>294</v>
      </c>
      <c r="C162" s="57" t="str">
        <f>VLOOKUP(A162,RecNamesAll!A:C,3,FALSE)</f>
        <v>D2</v>
      </c>
      <c r="D162" s="63">
        <v>215</v>
      </c>
      <c r="E162" s="57" t="s">
        <v>108</v>
      </c>
      <c r="G162" s="57" t="s">
        <v>3501</v>
      </c>
      <c r="H162" s="57" t="s">
        <v>3952</v>
      </c>
      <c r="I162" s="57" t="s">
        <v>3961</v>
      </c>
      <c r="J162" s="57" t="s">
        <v>3993</v>
      </c>
      <c r="L162" s="57" t="s">
        <v>3588</v>
      </c>
      <c r="M162" s="57" t="s">
        <v>3992</v>
      </c>
      <c r="N162" s="57" t="s">
        <v>3991</v>
      </c>
      <c r="O162" s="57">
        <v>2552081</v>
      </c>
      <c r="P162" s="62">
        <v>0.125</v>
      </c>
      <c r="Q162" s="60" t="str">
        <f t="shared" si="29"/>
        <v/>
      </c>
      <c r="R162" s="59" t="str">
        <f t="shared" si="30"/>
        <v>Gi/o</v>
      </c>
      <c r="S162" s="59" t="str">
        <f t="shared" si="31"/>
        <v/>
      </c>
      <c r="T162" s="59" t="str">
        <f t="shared" si="32"/>
        <v/>
      </c>
      <c r="U162" s="60">
        <f t="shared" si="33"/>
        <v>0</v>
      </c>
      <c r="V162" s="60">
        <f t="shared" si="34"/>
        <v>1</v>
      </c>
      <c r="W162" s="60">
        <f t="shared" si="35"/>
        <v>0</v>
      </c>
      <c r="X162" s="60">
        <f t="shared" si="36"/>
        <v>0</v>
      </c>
      <c r="Y162" s="60" t="str">
        <f t="shared" si="39"/>
        <v>nc</v>
      </c>
      <c r="Z162" s="59" t="str">
        <f t="shared" si="40"/>
        <v>c</v>
      </c>
      <c r="AA162" s="59" t="str">
        <f t="shared" si="41"/>
        <v>nc</v>
      </c>
      <c r="AB162" s="59" t="str">
        <f t="shared" si="42"/>
        <v>nc</v>
      </c>
      <c r="AC162" s="59">
        <f t="shared" si="37"/>
        <v>3</v>
      </c>
      <c r="AD162" s="57">
        <f t="shared" si="38"/>
        <v>1</v>
      </c>
    </row>
    <row r="163" spans="1:30" x14ac:dyDescent="0.2">
      <c r="A163" s="57" t="s">
        <v>28</v>
      </c>
      <c r="B163" s="57" t="s">
        <v>264</v>
      </c>
      <c r="C163" s="57" t="str">
        <f>VLOOKUP(A163,RecNamesAll!A:C,3,FALSE)</f>
        <v>M3</v>
      </c>
      <c r="D163" s="63">
        <v>15</v>
      </c>
      <c r="E163" s="57" t="s">
        <v>3224</v>
      </c>
      <c r="G163" s="57" t="s">
        <v>3501</v>
      </c>
      <c r="H163" s="57" t="s">
        <v>3952</v>
      </c>
      <c r="I163" s="57" t="s">
        <v>3988</v>
      </c>
      <c r="J163" s="57" t="s">
        <v>2759</v>
      </c>
      <c r="L163" s="57" t="s">
        <v>3393</v>
      </c>
      <c r="N163" s="57" t="s">
        <v>3990</v>
      </c>
      <c r="P163" s="62">
        <v>8.3333333333333329E-2</v>
      </c>
      <c r="Q163" s="60" t="str">
        <f t="shared" si="29"/>
        <v/>
      </c>
      <c r="R163" s="59" t="str">
        <f t="shared" si="30"/>
        <v/>
      </c>
      <c r="S163" s="59" t="str">
        <f t="shared" si="31"/>
        <v>Gq/11</v>
      </c>
      <c r="T163" s="59" t="str">
        <f t="shared" si="32"/>
        <v/>
      </c>
      <c r="U163" s="60">
        <f t="shared" si="33"/>
        <v>0</v>
      </c>
      <c r="V163" s="60">
        <f t="shared" si="34"/>
        <v>0</v>
      </c>
      <c r="W163" s="60">
        <f t="shared" si="35"/>
        <v>1</v>
      </c>
      <c r="X163" s="60">
        <f t="shared" si="36"/>
        <v>0</v>
      </c>
      <c r="Y163" s="60" t="str">
        <f t="shared" si="39"/>
        <v>nc</v>
      </c>
      <c r="Z163" s="59" t="str">
        <f t="shared" si="40"/>
        <v>nc</v>
      </c>
      <c r="AA163" s="59" t="str">
        <f t="shared" si="41"/>
        <v>c</v>
      </c>
      <c r="AB163" s="59" t="str">
        <f t="shared" si="42"/>
        <v>nc</v>
      </c>
      <c r="AC163" s="59">
        <f t="shared" si="37"/>
        <v>3</v>
      </c>
      <c r="AD163" s="57">
        <f t="shared" si="38"/>
        <v>1</v>
      </c>
    </row>
    <row r="164" spans="1:30" x14ac:dyDescent="0.2">
      <c r="A164" s="57" t="s">
        <v>29</v>
      </c>
      <c r="B164" s="57" t="s">
        <v>265</v>
      </c>
      <c r="C164" s="57" t="str">
        <f>VLOOKUP(A164,RecNamesAll!A:C,3,FALSE)</f>
        <v>M4</v>
      </c>
      <c r="D164" s="63">
        <v>16</v>
      </c>
      <c r="E164" s="57" t="s">
        <v>3221</v>
      </c>
      <c r="G164" s="57" t="s">
        <v>3501</v>
      </c>
      <c r="H164" s="57" t="s">
        <v>3952</v>
      </c>
      <c r="I164" s="57" t="s">
        <v>3988</v>
      </c>
      <c r="J164" s="57" t="s">
        <v>2760</v>
      </c>
      <c r="L164" s="57" t="s">
        <v>3400</v>
      </c>
      <c r="N164" s="57" t="s">
        <v>3989</v>
      </c>
      <c r="P164" s="62">
        <v>8.3333333333333329E-2</v>
      </c>
      <c r="Q164" s="60" t="str">
        <f t="shared" si="29"/>
        <v/>
      </c>
      <c r="R164" s="59" t="str">
        <f t="shared" si="30"/>
        <v>Gi/o</v>
      </c>
      <c r="S164" s="59" t="str">
        <f t="shared" si="31"/>
        <v/>
      </c>
      <c r="T164" s="59" t="str">
        <f t="shared" si="32"/>
        <v/>
      </c>
      <c r="U164" s="60">
        <f t="shared" si="33"/>
        <v>0</v>
      </c>
      <c r="V164" s="60">
        <f t="shared" si="34"/>
        <v>1</v>
      </c>
      <c r="W164" s="60">
        <f t="shared" si="35"/>
        <v>0</v>
      </c>
      <c r="X164" s="60">
        <f t="shared" si="36"/>
        <v>0</v>
      </c>
      <c r="Y164" s="60" t="str">
        <f t="shared" si="39"/>
        <v>nc</v>
      </c>
      <c r="Z164" s="59" t="str">
        <f t="shared" si="40"/>
        <v>c</v>
      </c>
      <c r="AA164" s="59" t="str">
        <f t="shared" si="41"/>
        <v>nc</v>
      </c>
      <c r="AB164" s="59" t="str">
        <f t="shared" si="42"/>
        <v>nc</v>
      </c>
      <c r="AC164" s="59">
        <f t="shared" si="37"/>
        <v>3</v>
      </c>
      <c r="AD164" s="57">
        <f t="shared" si="38"/>
        <v>1</v>
      </c>
    </row>
    <row r="165" spans="1:30" x14ac:dyDescent="0.2">
      <c r="A165" s="57" t="s">
        <v>30</v>
      </c>
      <c r="B165" s="57" t="s">
        <v>665</v>
      </c>
      <c r="C165" s="57" t="str">
        <f>VLOOKUP(A165,RecNamesAll!A:C,3,FALSE)</f>
        <v>M5</v>
      </c>
      <c r="D165" s="63">
        <v>17</v>
      </c>
      <c r="E165" s="57" t="s">
        <v>3218</v>
      </c>
      <c r="G165" s="57" t="s">
        <v>3501</v>
      </c>
      <c r="H165" s="57" t="s">
        <v>3952</v>
      </c>
      <c r="I165" s="57" t="s">
        <v>3988</v>
      </c>
      <c r="J165" s="57" t="s">
        <v>2759</v>
      </c>
      <c r="L165" s="57" t="s">
        <v>3393</v>
      </c>
      <c r="N165" s="57">
        <v>8925880</v>
      </c>
      <c r="P165" s="62">
        <v>4.1666666666666664E-2</v>
      </c>
      <c r="Q165" s="60" t="str">
        <f t="shared" si="29"/>
        <v/>
      </c>
      <c r="R165" s="59" t="str">
        <f t="shared" si="30"/>
        <v/>
      </c>
      <c r="S165" s="59" t="str">
        <f t="shared" si="31"/>
        <v>Gq/11</v>
      </c>
      <c r="T165" s="59" t="str">
        <f t="shared" si="32"/>
        <v/>
      </c>
      <c r="U165" s="60">
        <f t="shared" si="33"/>
        <v>0</v>
      </c>
      <c r="V165" s="60">
        <f t="shared" si="34"/>
        <v>0</v>
      </c>
      <c r="W165" s="60">
        <f t="shared" si="35"/>
        <v>1</v>
      </c>
      <c r="X165" s="60">
        <f t="shared" si="36"/>
        <v>0</v>
      </c>
      <c r="Y165" s="60" t="str">
        <f t="shared" si="39"/>
        <v>nc</v>
      </c>
      <c r="Z165" s="59" t="str">
        <f t="shared" si="40"/>
        <v>nc</v>
      </c>
      <c r="AA165" s="59" t="str">
        <f t="shared" si="41"/>
        <v>c</v>
      </c>
      <c r="AB165" s="59" t="str">
        <f t="shared" si="42"/>
        <v>nc</v>
      </c>
      <c r="AC165" s="59">
        <f t="shared" si="37"/>
        <v>3</v>
      </c>
      <c r="AD165" s="57">
        <f t="shared" si="38"/>
        <v>1</v>
      </c>
    </row>
    <row r="166" spans="1:30" x14ac:dyDescent="0.2">
      <c r="A166" s="57" t="s">
        <v>34</v>
      </c>
      <c r="B166" s="57" t="s">
        <v>270</v>
      </c>
      <c r="C166" s="57" t="str">
        <f>VLOOKUP(A166,RecNamesAll!A:C,3,FALSE)</f>
        <v>α1A</v>
      </c>
      <c r="D166" s="63">
        <v>22</v>
      </c>
      <c r="E166" s="57" t="s">
        <v>3215</v>
      </c>
      <c r="F166" s="57" t="s">
        <v>3987</v>
      </c>
      <c r="G166" s="57" t="s">
        <v>3501</v>
      </c>
      <c r="H166" s="57" t="s">
        <v>3952</v>
      </c>
      <c r="I166" s="57" t="s">
        <v>3968</v>
      </c>
      <c r="J166" s="57" t="s">
        <v>2759</v>
      </c>
      <c r="K166" s="57" t="s">
        <v>2758</v>
      </c>
      <c r="L166" s="57" t="s">
        <v>3983</v>
      </c>
      <c r="M166" s="57" t="s">
        <v>3986</v>
      </c>
      <c r="N166" s="57" t="s">
        <v>3985</v>
      </c>
      <c r="O166" s="57" t="s">
        <v>3984</v>
      </c>
      <c r="P166" s="62">
        <v>8.3333333333333329E-2</v>
      </c>
      <c r="Q166" s="60" t="str">
        <f t="shared" si="29"/>
        <v/>
      </c>
      <c r="R166" s="59" t="str">
        <f t="shared" si="30"/>
        <v/>
      </c>
      <c r="S166" s="59" t="str">
        <f t="shared" si="31"/>
        <v>Gq/11</v>
      </c>
      <c r="T166" s="59" t="str">
        <f t="shared" si="32"/>
        <v>G12/13</v>
      </c>
      <c r="U166" s="60">
        <f t="shared" si="33"/>
        <v>0</v>
      </c>
      <c r="V166" s="60">
        <f t="shared" si="34"/>
        <v>0</v>
      </c>
      <c r="W166" s="60">
        <f t="shared" si="35"/>
        <v>1</v>
      </c>
      <c r="X166" s="60">
        <f t="shared" si="36"/>
        <v>2</v>
      </c>
      <c r="Y166" s="60" t="str">
        <f t="shared" si="39"/>
        <v>nc</v>
      </c>
      <c r="Z166" s="59" t="str">
        <f t="shared" si="40"/>
        <v>nc</v>
      </c>
      <c r="AA166" s="59" t="str">
        <f t="shared" si="41"/>
        <v>c</v>
      </c>
      <c r="AB166" s="59" t="str">
        <f t="shared" si="42"/>
        <v>c</v>
      </c>
      <c r="AC166" s="59">
        <f t="shared" si="37"/>
        <v>2</v>
      </c>
      <c r="AD166" s="57">
        <f t="shared" si="38"/>
        <v>1</v>
      </c>
    </row>
    <row r="167" spans="1:30" x14ac:dyDescent="0.2">
      <c r="A167" s="57" t="s">
        <v>35</v>
      </c>
      <c r="B167" s="57" t="s">
        <v>687</v>
      </c>
      <c r="C167" s="57" t="str">
        <f>VLOOKUP(A167,RecNamesAll!A:C,3,FALSE)</f>
        <v>α1B</v>
      </c>
      <c r="D167" s="63">
        <v>23</v>
      </c>
      <c r="E167" s="57" t="s">
        <v>3212</v>
      </c>
      <c r="G167" s="57" t="s">
        <v>3501</v>
      </c>
      <c r="H167" s="57" t="s">
        <v>3952</v>
      </c>
      <c r="I167" s="57" t="s">
        <v>3968</v>
      </c>
      <c r="J167" s="57" t="s">
        <v>2759</v>
      </c>
      <c r="L167" s="57" t="s">
        <v>3983</v>
      </c>
      <c r="M167" s="57" t="s">
        <v>3982</v>
      </c>
      <c r="N167" s="57" t="s">
        <v>3981</v>
      </c>
      <c r="O167" s="57" t="s">
        <v>3981</v>
      </c>
      <c r="P167" s="62">
        <v>8.3333333333333329E-2</v>
      </c>
      <c r="Q167" s="60" t="str">
        <f t="shared" si="29"/>
        <v/>
      </c>
      <c r="R167" s="59" t="str">
        <f t="shared" si="30"/>
        <v/>
      </c>
      <c r="S167" s="59" t="str">
        <f t="shared" si="31"/>
        <v>Gq/11</v>
      </c>
      <c r="T167" s="59" t="str">
        <f t="shared" si="32"/>
        <v/>
      </c>
      <c r="U167" s="60">
        <f t="shared" si="33"/>
        <v>0</v>
      </c>
      <c r="V167" s="60">
        <f t="shared" si="34"/>
        <v>0</v>
      </c>
      <c r="W167" s="60">
        <f t="shared" si="35"/>
        <v>1</v>
      </c>
      <c r="X167" s="60">
        <f t="shared" si="36"/>
        <v>0</v>
      </c>
      <c r="Y167" s="60" t="str">
        <f t="shared" si="39"/>
        <v>nc</v>
      </c>
      <c r="Z167" s="59" t="str">
        <f t="shared" si="40"/>
        <v>nc</v>
      </c>
      <c r="AA167" s="59" t="str">
        <f t="shared" si="41"/>
        <v>c</v>
      </c>
      <c r="AB167" s="59" t="str">
        <f t="shared" si="42"/>
        <v>nc</v>
      </c>
      <c r="AC167" s="59">
        <f t="shared" si="37"/>
        <v>3</v>
      </c>
      <c r="AD167" s="57">
        <f t="shared" si="38"/>
        <v>1</v>
      </c>
    </row>
    <row r="168" spans="1:30" x14ac:dyDescent="0.2">
      <c r="A168" s="57" t="s">
        <v>36</v>
      </c>
      <c r="B168" s="57" t="s">
        <v>689</v>
      </c>
      <c r="C168" s="57" t="str">
        <f>VLOOKUP(A168,RecNamesAll!A:C,3,FALSE)</f>
        <v>α1D</v>
      </c>
      <c r="D168" s="63">
        <v>24</v>
      </c>
      <c r="E168" s="57" t="s">
        <v>3209</v>
      </c>
      <c r="F168" s="57" t="s">
        <v>3215</v>
      </c>
      <c r="G168" s="57" t="s">
        <v>3501</v>
      </c>
      <c r="H168" s="57" t="s">
        <v>3952</v>
      </c>
      <c r="I168" s="57" t="s">
        <v>3968</v>
      </c>
      <c r="J168" s="57" t="s">
        <v>2759</v>
      </c>
      <c r="L168" s="57" t="s">
        <v>3983</v>
      </c>
      <c r="M168" s="57" t="s">
        <v>3982</v>
      </c>
      <c r="N168" s="57" t="s">
        <v>3981</v>
      </c>
      <c r="O168" s="57" t="s">
        <v>3981</v>
      </c>
      <c r="P168" s="62">
        <v>8.3333333333333329E-2</v>
      </c>
      <c r="Q168" s="60" t="str">
        <f t="shared" si="29"/>
        <v/>
      </c>
      <c r="R168" s="59" t="str">
        <f t="shared" si="30"/>
        <v/>
      </c>
      <c r="S168" s="59" t="str">
        <f t="shared" si="31"/>
        <v>Gq/11</v>
      </c>
      <c r="T168" s="59" t="str">
        <f t="shared" si="32"/>
        <v/>
      </c>
      <c r="U168" s="60">
        <f t="shared" si="33"/>
        <v>0</v>
      </c>
      <c r="V168" s="60">
        <f t="shared" si="34"/>
        <v>0</v>
      </c>
      <c r="W168" s="60">
        <f t="shared" si="35"/>
        <v>1</v>
      </c>
      <c r="X168" s="60">
        <f t="shared" si="36"/>
        <v>0</v>
      </c>
      <c r="Y168" s="60" t="str">
        <f t="shared" si="39"/>
        <v>nc</v>
      </c>
      <c r="Z168" s="59" t="str">
        <f t="shared" si="40"/>
        <v>nc</v>
      </c>
      <c r="AA168" s="59" t="str">
        <f t="shared" si="41"/>
        <v>c</v>
      </c>
      <c r="AB168" s="59" t="str">
        <f t="shared" si="42"/>
        <v>nc</v>
      </c>
      <c r="AC168" s="59">
        <f t="shared" si="37"/>
        <v>3</v>
      </c>
      <c r="AD168" s="57">
        <f t="shared" si="38"/>
        <v>1</v>
      </c>
    </row>
    <row r="169" spans="1:30" x14ac:dyDescent="0.2">
      <c r="A169" s="57" t="s">
        <v>37</v>
      </c>
      <c r="B169" s="57" t="s">
        <v>271</v>
      </c>
      <c r="C169" s="57" t="str">
        <f>VLOOKUP(A169,RecNamesAll!A:C,3,FALSE)</f>
        <v>α2A</v>
      </c>
      <c r="D169" s="63">
        <v>25</v>
      </c>
      <c r="E169" s="57" t="s">
        <v>3207</v>
      </c>
      <c r="F169" s="57" t="s">
        <v>3980</v>
      </c>
      <c r="G169" s="57" t="s">
        <v>3501</v>
      </c>
      <c r="H169" s="57" t="s">
        <v>3952</v>
      </c>
      <c r="I169" s="57" t="s">
        <v>3968</v>
      </c>
      <c r="J169" s="57" t="s">
        <v>2760</v>
      </c>
      <c r="K169" s="57" t="s">
        <v>2761</v>
      </c>
      <c r="L169" s="57" t="s">
        <v>3979</v>
      </c>
      <c r="M169" s="57" t="s">
        <v>3442</v>
      </c>
      <c r="N169" s="57" t="s">
        <v>3978</v>
      </c>
      <c r="O169" s="57">
        <v>1322406</v>
      </c>
      <c r="P169" s="62">
        <v>0.125</v>
      </c>
      <c r="Q169" s="60" t="str">
        <f t="shared" si="29"/>
        <v>Gs</v>
      </c>
      <c r="R169" s="59" t="str">
        <f t="shared" si="30"/>
        <v>Gi/o</v>
      </c>
      <c r="S169" s="59" t="str">
        <f t="shared" si="31"/>
        <v/>
      </c>
      <c r="T169" s="59" t="str">
        <f t="shared" si="32"/>
        <v/>
      </c>
      <c r="U169" s="60">
        <f t="shared" si="33"/>
        <v>2</v>
      </c>
      <c r="V169" s="60">
        <f t="shared" si="34"/>
        <v>1</v>
      </c>
      <c r="W169" s="60">
        <f t="shared" si="35"/>
        <v>0</v>
      </c>
      <c r="X169" s="60">
        <f t="shared" si="36"/>
        <v>0</v>
      </c>
      <c r="Y169" s="60" t="str">
        <f t="shared" si="39"/>
        <v>c</v>
      </c>
      <c r="Z169" s="59" t="str">
        <f t="shared" si="40"/>
        <v>c</v>
      </c>
      <c r="AA169" s="59" t="str">
        <f t="shared" si="41"/>
        <v>nc</v>
      </c>
      <c r="AB169" s="59" t="str">
        <f t="shared" si="42"/>
        <v>nc</v>
      </c>
      <c r="AC169" s="59">
        <f t="shared" si="37"/>
        <v>2</v>
      </c>
      <c r="AD169" s="57">
        <f t="shared" si="38"/>
        <v>1</v>
      </c>
    </row>
    <row r="170" spans="1:30" x14ac:dyDescent="0.2">
      <c r="A170" s="57" t="s">
        <v>38</v>
      </c>
      <c r="B170" s="57" t="s">
        <v>272</v>
      </c>
      <c r="C170" s="57" t="str">
        <f>VLOOKUP(A170,RecNamesAll!A:C,3,FALSE)</f>
        <v>α2B</v>
      </c>
      <c r="D170" s="63">
        <v>26</v>
      </c>
      <c r="E170" s="57" t="s">
        <v>3204</v>
      </c>
      <c r="F170" s="57" t="s">
        <v>3977</v>
      </c>
      <c r="G170" s="57" t="s">
        <v>3501</v>
      </c>
      <c r="H170" s="57" t="s">
        <v>3952</v>
      </c>
      <c r="I170" s="57" t="s">
        <v>3968</v>
      </c>
      <c r="J170" s="57" t="s">
        <v>2760</v>
      </c>
      <c r="K170" s="57" t="s">
        <v>2761</v>
      </c>
      <c r="L170" s="57" t="s">
        <v>3416</v>
      </c>
      <c r="M170" s="57" t="s">
        <v>3442</v>
      </c>
      <c r="N170" s="57" t="s">
        <v>3975</v>
      </c>
      <c r="O170" s="57">
        <v>1322406</v>
      </c>
      <c r="P170" s="62">
        <v>8.3333333333333329E-2</v>
      </c>
      <c r="Q170" s="60" t="str">
        <f t="shared" si="29"/>
        <v>Gs</v>
      </c>
      <c r="R170" s="59" t="str">
        <f t="shared" si="30"/>
        <v>Gi/o</v>
      </c>
      <c r="S170" s="59" t="str">
        <f t="shared" si="31"/>
        <v/>
      </c>
      <c r="T170" s="59" t="str">
        <f t="shared" si="32"/>
        <v/>
      </c>
      <c r="U170" s="60">
        <f t="shared" si="33"/>
        <v>2</v>
      </c>
      <c r="V170" s="60">
        <f t="shared" si="34"/>
        <v>1</v>
      </c>
      <c r="W170" s="60">
        <f t="shared" si="35"/>
        <v>0</v>
      </c>
      <c r="X170" s="60">
        <f t="shared" si="36"/>
        <v>0</v>
      </c>
      <c r="Y170" s="60" t="str">
        <f t="shared" si="39"/>
        <v>c</v>
      </c>
      <c r="Z170" s="59" t="str">
        <f t="shared" si="40"/>
        <v>c</v>
      </c>
      <c r="AA170" s="59" t="str">
        <f t="shared" si="41"/>
        <v>nc</v>
      </c>
      <c r="AB170" s="59" t="str">
        <f t="shared" si="42"/>
        <v>nc</v>
      </c>
      <c r="AC170" s="59">
        <f t="shared" si="37"/>
        <v>2</v>
      </c>
      <c r="AD170" s="57">
        <f t="shared" si="38"/>
        <v>1</v>
      </c>
    </row>
    <row r="171" spans="1:30" x14ac:dyDescent="0.2">
      <c r="A171" s="57" t="s">
        <v>39</v>
      </c>
      <c r="B171" s="57" t="s">
        <v>273</v>
      </c>
      <c r="C171" s="57" t="str">
        <f>VLOOKUP(A171,RecNamesAll!A:C,3,FALSE)</f>
        <v>α2C</v>
      </c>
      <c r="D171" s="63">
        <v>27</v>
      </c>
      <c r="E171" s="57" t="s">
        <v>3201</v>
      </c>
      <c r="F171" s="57" t="s">
        <v>3976</v>
      </c>
      <c r="G171" s="57" t="s">
        <v>3501</v>
      </c>
      <c r="H171" s="57" t="s">
        <v>3952</v>
      </c>
      <c r="I171" s="57" t="s">
        <v>3968</v>
      </c>
      <c r="J171" s="57" t="s">
        <v>2760</v>
      </c>
      <c r="K171" s="57" t="s">
        <v>2761</v>
      </c>
      <c r="L171" s="57" t="s">
        <v>3416</v>
      </c>
      <c r="M171" s="57" t="s">
        <v>3442</v>
      </c>
      <c r="N171" s="57" t="s">
        <v>3975</v>
      </c>
      <c r="O171" s="57">
        <v>1322406</v>
      </c>
      <c r="P171" s="62">
        <v>8.3333333333333329E-2</v>
      </c>
      <c r="Q171" s="60" t="str">
        <f t="shared" si="29"/>
        <v>Gs</v>
      </c>
      <c r="R171" s="59" t="str">
        <f t="shared" si="30"/>
        <v>Gi/o</v>
      </c>
      <c r="S171" s="59" t="str">
        <f t="shared" si="31"/>
        <v/>
      </c>
      <c r="T171" s="59" t="str">
        <f t="shared" si="32"/>
        <v/>
      </c>
      <c r="U171" s="60">
        <f t="shared" si="33"/>
        <v>2</v>
      </c>
      <c r="V171" s="60">
        <f t="shared" si="34"/>
        <v>1</v>
      </c>
      <c r="W171" s="60">
        <f t="shared" si="35"/>
        <v>0</v>
      </c>
      <c r="X171" s="60">
        <f t="shared" si="36"/>
        <v>0</v>
      </c>
      <c r="Y171" s="60" t="str">
        <f t="shared" si="39"/>
        <v>c</v>
      </c>
      <c r="Z171" s="59" t="str">
        <f t="shared" si="40"/>
        <v>c</v>
      </c>
      <c r="AA171" s="59" t="str">
        <f t="shared" si="41"/>
        <v>nc</v>
      </c>
      <c r="AB171" s="59" t="str">
        <f t="shared" si="42"/>
        <v>nc</v>
      </c>
      <c r="AC171" s="59">
        <f t="shared" si="37"/>
        <v>2</v>
      </c>
      <c r="AD171" s="57">
        <f t="shared" si="38"/>
        <v>1</v>
      </c>
    </row>
    <row r="172" spans="1:30" x14ac:dyDescent="0.2">
      <c r="A172" s="57" t="s">
        <v>40</v>
      </c>
      <c r="B172" s="57" t="s">
        <v>274</v>
      </c>
      <c r="C172" s="57" t="str">
        <f>VLOOKUP(A172,RecNamesAll!A:C,3,FALSE)</f>
        <v>β1</v>
      </c>
      <c r="D172" s="63">
        <v>28</v>
      </c>
      <c r="E172" s="57" t="s">
        <v>40</v>
      </c>
      <c r="F172" s="57" t="s">
        <v>3974</v>
      </c>
      <c r="G172" s="57" t="s">
        <v>3501</v>
      </c>
      <c r="H172" s="57" t="s">
        <v>3952</v>
      </c>
      <c r="I172" s="57" t="s">
        <v>3968</v>
      </c>
      <c r="J172" s="57" t="s">
        <v>2761</v>
      </c>
      <c r="K172" s="57" t="s">
        <v>2760</v>
      </c>
      <c r="L172" s="57" t="s">
        <v>3442</v>
      </c>
      <c r="M172" s="57" t="s">
        <v>3971</v>
      </c>
      <c r="N172" s="57" t="s">
        <v>3973</v>
      </c>
      <c r="O172" s="57">
        <v>14711933</v>
      </c>
      <c r="P172" s="62">
        <v>8.3333333333333329E-2</v>
      </c>
      <c r="Q172" s="60" t="str">
        <f t="shared" si="29"/>
        <v>Gs</v>
      </c>
      <c r="R172" s="59" t="str">
        <f t="shared" si="30"/>
        <v>Gi/o</v>
      </c>
      <c r="S172" s="59" t="str">
        <f t="shared" si="31"/>
        <v/>
      </c>
      <c r="T172" s="59" t="str">
        <f t="shared" si="32"/>
        <v/>
      </c>
      <c r="U172" s="60">
        <f t="shared" si="33"/>
        <v>1</v>
      </c>
      <c r="V172" s="60">
        <f t="shared" si="34"/>
        <v>2</v>
      </c>
      <c r="W172" s="60">
        <f t="shared" si="35"/>
        <v>0</v>
      </c>
      <c r="X172" s="60">
        <f t="shared" si="36"/>
        <v>0</v>
      </c>
      <c r="Y172" s="60" t="str">
        <f t="shared" si="39"/>
        <v>c</v>
      </c>
      <c r="Z172" s="59" t="str">
        <f t="shared" si="40"/>
        <v>c</v>
      </c>
      <c r="AA172" s="59" t="str">
        <f t="shared" si="41"/>
        <v>nc</v>
      </c>
      <c r="AB172" s="59" t="str">
        <f t="shared" si="42"/>
        <v>nc</v>
      </c>
      <c r="AC172" s="59">
        <f t="shared" si="37"/>
        <v>2</v>
      </c>
      <c r="AD172" s="57">
        <f t="shared" si="38"/>
        <v>1</v>
      </c>
    </row>
    <row r="173" spans="1:30" x14ac:dyDescent="0.2">
      <c r="A173" s="57" t="s">
        <v>41</v>
      </c>
      <c r="B173" s="57" t="s">
        <v>275</v>
      </c>
      <c r="C173" s="57" t="str">
        <f>VLOOKUP(A173,RecNamesAll!A:C,3,FALSE)</f>
        <v>β2</v>
      </c>
      <c r="D173" s="63">
        <v>29</v>
      </c>
      <c r="E173" s="57" t="s">
        <v>41</v>
      </c>
      <c r="F173" s="57" t="s">
        <v>3972</v>
      </c>
      <c r="G173" s="57" t="s">
        <v>3501</v>
      </c>
      <c r="H173" s="57" t="s">
        <v>3952</v>
      </c>
      <c r="I173" s="57" t="s">
        <v>3968</v>
      </c>
      <c r="J173" s="57" t="s">
        <v>2761</v>
      </c>
      <c r="K173" s="57" t="s">
        <v>2760</v>
      </c>
      <c r="L173" s="57" t="s">
        <v>3442</v>
      </c>
      <c r="M173" s="57" t="s">
        <v>3971</v>
      </c>
      <c r="N173" s="57" t="s">
        <v>3970</v>
      </c>
      <c r="O173" s="57">
        <v>14711933</v>
      </c>
      <c r="P173" s="62">
        <v>0.16666666666666666</v>
      </c>
      <c r="Q173" s="60" t="str">
        <f t="shared" si="29"/>
        <v>Gs</v>
      </c>
      <c r="R173" s="59" t="str">
        <f t="shared" si="30"/>
        <v>Gi/o</v>
      </c>
      <c r="S173" s="59" t="str">
        <f t="shared" si="31"/>
        <v/>
      </c>
      <c r="T173" s="59" t="str">
        <f t="shared" si="32"/>
        <v/>
      </c>
      <c r="U173" s="60">
        <f t="shared" si="33"/>
        <v>1</v>
      </c>
      <c r="V173" s="60">
        <f t="shared" si="34"/>
        <v>2</v>
      </c>
      <c r="W173" s="60">
        <f t="shared" si="35"/>
        <v>0</v>
      </c>
      <c r="X173" s="60">
        <f t="shared" si="36"/>
        <v>0</v>
      </c>
      <c r="Y173" s="60" t="str">
        <f t="shared" si="39"/>
        <v>c</v>
      </c>
      <c r="Z173" s="59" t="str">
        <f t="shared" si="40"/>
        <v>c</v>
      </c>
      <c r="AA173" s="59" t="str">
        <f t="shared" si="41"/>
        <v>nc</v>
      </c>
      <c r="AB173" s="59" t="str">
        <f t="shared" si="42"/>
        <v>nc</v>
      </c>
      <c r="AC173" s="59">
        <f t="shared" si="37"/>
        <v>2</v>
      </c>
      <c r="AD173" s="57">
        <f t="shared" si="38"/>
        <v>1</v>
      </c>
    </row>
    <row r="174" spans="1:30" x14ac:dyDescent="0.2">
      <c r="A174" s="57" t="s">
        <v>42</v>
      </c>
      <c r="B174" s="57" t="s">
        <v>703</v>
      </c>
      <c r="C174" s="57" t="str">
        <f>VLOOKUP(A174,RecNamesAll!A:C,3,FALSE)</f>
        <v>β3</v>
      </c>
      <c r="D174" s="63">
        <v>30</v>
      </c>
      <c r="E174" s="57" t="s">
        <v>42</v>
      </c>
      <c r="F174" s="57" t="s">
        <v>3969</v>
      </c>
      <c r="G174" s="57" t="s">
        <v>3501</v>
      </c>
      <c r="H174" s="57" t="s">
        <v>3952</v>
      </c>
      <c r="I174" s="57" t="s">
        <v>3968</v>
      </c>
      <c r="J174" s="57" t="s">
        <v>2761</v>
      </c>
      <c r="K174" s="57" t="s">
        <v>2760</v>
      </c>
      <c r="L174" s="57" t="s">
        <v>3442</v>
      </c>
      <c r="M174" s="57" t="s">
        <v>3967</v>
      </c>
      <c r="N174" s="57" t="s">
        <v>3966</v>
      </c>
      <c r="O174" s="57" t="s">
        <v>3965</v>
      </c>
      <c r="P174" s="62">
        <v>0.125</v>
      </c>
      <c r="Q174" s="60" t="str">
        <f t="shared" si="29"/>
        <v>Gs</v>
      </c>
      <c r="R174" s="59" t="str">
        <f t="shared" si="30"/>
        <v>Gi/o</v>
      </c>
      <c r="S174" s="59" t="str">
        <f t="shared" si="31"/>
        <v/>
      </c>
      <c r="T174" s="59" t="str">
        <f t="shared" si="32"/>
        <v/>
      </c>
      <c r="U174" s="60">
        <f t="shared" si="33"/>
        <v>1</v>
      </c>
      <c r="V174" s="60">
        <f t="shared" si="34"/>
        <v>2</v>
      </c>
      <c r="W174" s="60">
        <f t="shared" si="35"/>
        <v>0</v>
      </c>
      <c r="X174" s="60">
        <f t="shared" si="36"/>
        <v>0</v>
      </c>
      <c r="Y174" s="60" t="str">
        <f t="shared" si="39"/>
        <v>c</v>
      </c>
      <c r="Z174" s="59" t="str">
        <f t="shared" si="40"/>
        <v>c</v>
      </c>
      <c r="AA174" s="59" t="str">
        <f t="shared" si="41"/>
        <v>nc</v>
      </c>
      <c r="AB174" s="59" t="str">
        <f t="shared" si="42"/>
        <v>nc</v>
      </c>
      <c r="AC174" s="59">
        <f t="shared" si="37"/>
        <v>2</v>
      </c>
      <c r="AD174" s="57">
        <f t="shared" si="38"/>
        <v>1</v>
      </c>
    </row>
    <row r="175" spans="1:30" x14ac:dyDescent="0.2">
      <c r="A175" s="57" t="s">
        <v>106</v>
      </c>
      <c r="B175" s="57" t="s">
        <v>293</v>
      </c>
      <c r="C175" s="57" t="str">
        <f>VLOOKUP(A175,RecNamesAll!A:C,3,FALSE)</f>
        <v>D1</v>
      </c>
      <c r="D175" s="63">
        <v>214</v>
      </c>
      <c r="E175" s="57" t="s">
        <v>106</v>
      </c>
      <c r="G175" s="57" t="s">
        <v>3501</v>
      </c>
      <c r="H175" s="57" t="s">
        <v>3952</v>
      </c>
      <c r="I175" s="57" t="s">
        <v>3961</v>
      </c>
      <c r="J175" s="57" t="s">
        <v>2761</v>
      </c>
      <c r="K175" s="57" t="s">
        <v>2761</v>
      </c>
      <c r="L175" s="57" t="s">
        <v>3442</v>
      </c>
      <c r="M175" s="57" t="s">
        <v>3381</v>
      </c>
      <c r="N175" s="57">
        <v>4401122</v>
      </c>
      <c r="O175" s="57" t="s">
        <v>3964</v>
      </c>
      <c r="P175" s="62">
        <v>4.1666666666666664E-2</v>
      </c>
      <c r="Q175" s="60" t="str">
        <f t="shared" si="29"/>
        <v>Gs</v>
      </c>
      <c r="R175" s="59" t="str">
        <f t="shared" si="30"/>
        <v/>
      </c>
      <c r="S175" s="59" t="str">
        <f t="shared" si="31"/>
        <v/>
      </c>
      <c r="T175" s="59" t="str">
        <f t="shared" si="32"/>
        <v/>
      </c>
      <c r="U175" s="60">
        <f t="shared" si="33"/>
        <v>1</v>
      </c>
      <c r="V175" s="60">
        <f t="shared" si="34"/>
        <v>0</v>
      </c>
      <c r="W175" s="60">
        <f t="shared" si="35"/>
        <v>0</v>
      </c>
      <c r="X175" s="60">
        <f t="shared" si="36"/>
        <v>0</v>
      </c>
      <c r="Y175" s="60" t="str">
        <f t="shared" si="39"/>
        <v>c</v>
      </c>
      <c r="Z175" s="59" t="str">
        <f t="shared" si="40"/>
        <v>nc</v>
      </c>
      <c r="AA175" s="59" t="str">
        <f t="shared" si="41"/>
        <v>nc</v>
      </c>
      <c r="AB175" s="59" t="str">
        <f t="shared" si="42"/>
        <v>nc</v>
      </c>
      <c r="AC175" s="59">
        <f t="shared" si="37"/>
        <v>3</v>
      </c>
      <c r="AD175" s="57">
        <f t="shared" si="38"/>
        <v>1</v>
      </c>
    </row>
    <row r="176" spans="1:30" x14ac:dyDescent="0.2">
      <c r="A176" s="57" t="s">
        <v>109</v>
      </c>
      <c r="B176" s="57" t="s">
        <v>1041</v>
      </c>
      <c r="C176" s="57" t="str">
        <f>VLOOKUP(A176,RecNamesAll!A:C,3,FALSE)</f>
        <v>D3</v>
      </c>
      <c r="D176" s="63">
        <v>216</v>
      </c>
      <c r="E176" s="57" t="s">
        <v>109</v>
      </c>
      <c r="G176" s="57" t="s">
        <v>3501</v>
      </c>
      <c r="H176" s="57" t="s">
        <v>3952</v>
      </c>
      <c r="I176" s="57" t="s">
        <v>3961</v>
      </c>
      <c r="J176" s="57" t="s">
        <v>2760</v>
      </c>
      <c r="L176" s="57" t="s">
        <v>3419</v>
      </c>
      <c r="N176" s="57" t="s">
        <v>3963</v>
      </c>
      <c r="P176" s="62">
        <v>0.20833333333333334</v>
      </c>
      <c r="Q176" s="60" t="str">
        <f t="shared" si="29"/>
        <v/>
      </c>
      <c r="R176" s="59" t="str">
        <f t="shared" si="30"/>
        <v>Gi/o</v>
      </c>
      <c r="S176" s="59" t="str">
        <f t="shared" si="31"/>
        <v/>
      </c>
      <c r="T176" s="59" t="str">
        <f t="shared" si="32"/>
        <v/>
      </c>
      <c r="U176" s="60">
        <f t="shared" si="33"/>
        <v>0</v>
      </c>
      <c r="V176" s="60">
        <f t="shared" si="34"/>
        <v>1</v>
      </c>
      <c r="W176" s="60">
        <f t="shared" si="35"/>
        <v>0</v>
      </c>
      <c r="X176" s="60">
        <f t="shared" si="36"/>
        <v>0</v>
      </c>
      <c r="Y176" s="60" t="str">
        <f t="shared" si="39"/>
        <v>nc</v>
      </c>
      <c r="Z176" s="59" t="str">
        <f t="shared" si="40"/>
        <v>c</v>
      </c>
      <c r="AA176" s="59" t="str">
        <f t="shared" si="41"/>
        <v>nc</v>
      </c>
      <c r="AB176" s="59" t="str">
        <f t="shared" si="42"/>
        <v>nc</v>
      </c>
      <c r="AC176" s="59">
        <f t="shared" si="37"/>
        <v>3</v>
      </c>
      <c r="AD176" s="57">
        <f t="shared" si="38"/>
        <v>1</v>
      </c>
    </row>
    <row r="177" spans="1:30" x14ac:dyDescent="0.2">
      <c r="A177" s="57" t="s">
        <v>110</v>
      </c>
      <c r="B177" s="57" t="s">
        <v>1043</v>
      </c>
      <c r="C177" s="57" t="str">
        <f>VLOOKUP(A177,RecNamesAll!A:C,3,FALSE)</f>
        <v>D4</v>
      </c>
      <c r="D177" s="63">
        <v>217</v>
      </c>
      <c r="E177" s="57" t="s">
        <v>110</v>
      </c>
      <c r="G177" s="57" t="s">
        <v>3501</v>
      </c>
      <c r="H177" s="57" t="s">
        <v>3952</v>
      </c>
      <c r="I177" s="57" t="s">
        <v>3961</v>
      </c>
      <c r="J177" s="57" t="s">
        <v>2760</v>
      </c>
      <c r="L177" s="57" t="s">
        <v>3400</v>
      </c>
      <c r="N177" s="57">
        <v>10432116</v>
      </c>
      <c r="P177" s="62">
        <v>4.1666666666666664E-2</v>
      </c>
      <c r="Q177" s="60" t="str">
        <f t="shared" si="29"/>
        <v/>
      </c>
      <c r="R177" s="59" t="str">
        <f t="shared" si="30"/>
        <v>Gi/o</v>
      </c>
      <c r="S177" s="59" t="str">
        <f t="shared" si="31"/>
        <v/>
      </c>
      <c r="T177" s="59" t="str">
        <f t="shared" si="32"/>
        <v/>
      </c>
      <c r="U177" s="60">
        <f t="shared" si="33"/>
        <v>0</v>
      </c>
      <c r="V177" s="60">
        <f t="shared" si="34"/>
        <v>1</v>
      </c>
      <c r="W177" s="60">
        <f t="shared" si="35"/>
        <v>0</v>
      </c>
      <c r="X177" s="60">
        <f t="shared" si="36"/>
        <v>0</v>
      </c>
      <c r="Y177" s="60" t="str">
        <f t="shared" si="39"/>
        <v>nc</v>
      </c>
      <c r="Z177" s="59" t="str">
        <f t="shared" si="40"/>
        <v>c</v>
      </c>
      <c r="AA177" s="59" t="str">
        <f t="shared" si="41"/>
        <v>nc</v>
      </c>
      <c r="AB177" s="59" t="str">
        <f t="shared" si="42"/>
        <v>nc</v>
      </c>
      <c r="AC177" s="59">
        <f t="shared" si="37"/>
        <v>3</v>
      </c>
      <c r="AD177" s="57">
        <f t="shared" si="38"/>
        <v>1</v>
      </c>
    </row>
    <row r="178" spans="1:30" x14ac:dyDescent="0.2">
      <c r="A178" s="57" t="s">
        <v>111</v>
      </c>
      <c r="B178" s="57" t="s">
        <v>295</v>
      </c>
      <c r="C178" s="57" t="str">
        <f>VLOOKUP(A178,RecNamesAll!A:C,3,FALSE)</f>
        <v>D5</v>
      </c>
      <c r="D178" s="63">
        <v>218</v>
      </c>
      <c r="E178" s="57" t="s">
        <v>111</v>
      </c>
      <c r="F178" s="57" t="s">
        <v>3962</v>
      </c>
      <c r="G178" s="57" t="s">
        <v>3501</v>
      </c>
      <c r="H178" s="57" t="s">
        <v>3952</v>
      </c>
      <c r="I178" s="57" t="s">
        <v>3961</v>
      </c>
      <c r="J178" s="57" t="s">
        <v>2761</v>
      </c>
      <c r="L178" s="57" t="s">
        <v>3442</v>
      </c>
      <c r="N178" s="57" t="s">
        <v>3960</v>
      </c>
      <c r="P178" s="62">
        <v>0.125</v>
      </c>
      <c r="Q178" s="60" t="str">
        <f t="shared" si="29"/>
        <v>Gs</v>
      </c>
      <c r="R178" s="59" t="str">
        <f t="shared" si="30"/>
        <v/>
      </c>
      <c r="S178" s="59" t="str">
        <f t="shared" si="31"/>
        <v/>
      </c>
      <c r="T178" s="59" t="str">
        <f t="shared" si="32"/>
        <v/>
      </c>
      <c r="U178" s="60">
        <f t="shared" si="33"/>
        <v>1</v>
      </c>
      <c r="V178" s="60">
        <f t="shared" si="34"/>
        <v>0</v>
      </c>
      <c r="W178" s="60">
        <f t="shared" si="35"/>
        <v>0</v>
      </c>
      <c r="X178" s="60">
        <f t="shared" si="36"/>
        <v>0</v>
      </c>
      <c r="Y178" s="60" t="str">
        <f t="shared" si="39"/>
        <v>c</v>
      </c>
      <c r="Z178" s="59" t="str">
        <f t="shared" si="40"/>
        <v>nc</v>
      </c>
      <c r="AA178" s="59" t="str">
        <f t="shared" si="41"/>
        <v>nc</v>
      </c>
      <c r="AB178" s="59" t="str">
        <f t="shared" si="42"/>
        <v>nc</v>
      </c>
      <c r="AC178" s="59">
        <f t="shared" si="37"/>
        <v>3</v>
      </c>
      <c r="AD178" s="57">
        <f t="shared" si="38"/>
        <v>1</v>
      </c>
    </row>
    <row r="179" spans="1:30" x14ac:dyDescent="0.2">
      <c r="A179" s="57" t="s">
        <v>135</v>
      </c>
      <c r="B179" s="57" t="s">
        <v>306</v>
      </c>
      <c r="C179" s="57" t="str">
        <f>VLOOKUP(A179,RecNamesAll!A:C,3,FALSE)</f>
        <v>H1</v>
      </c>
      <c r="D179" s="63">
        <v>262</v>
      </c>
      <c r="E179" s="57" t="s">
        <v>135</v>
      </c>
      <c r="G179" s="57" t="s">
        <v>3501</v>
      </c>
      <c r="H179" s="57" t="s">
        <v>3952</v>
      </c>
      <c r="I179" s="57" t="s">
        <v>3955</v>
      </c>
      <c r="J179" s="57" t="s">
        <v>2759</v>
      </c>
      <c r="K179" s="57" t="s">
        <v>2759</v>
      </c>
      <c r="L179" s="57" t="s">
        <v>3442</v>
      </c>
      <c r="M179" s="57" t="s">
        <v>3393</v>
      </c>
      <c r="N179" s="57">
        <v>16189696</v>
      </c>
      <c r="O179" s="57">
        <v>7695921</v>
      </c>
      <c r="P179" s="62">
        <v>4.1666666666666664E-2</v>
      </c>
      <c r="Q179" s="60" t="str">
        <f t="shared" si="29"/>
        <v/>
      </c>
      <c r="R179" s="59" t="str">
        <f t="shared" si="30"/>
        <v/>
      </c>
      <c r="S179" s="59" t="str">
        <f t="shared" si="31"/>
        <v>Gq/11</v>
      </c>
      <c r="T179" s="59" t="str">
        <f t="shared" si="32"/>
        <v/>
      </c>
      <c r="U179" s="60">
        <f t="shared" si="33"/>
        <v>0</v>
      </c>
      <c r="V179" s="60">
        <f t="shared" si="34"/>
        <v>0</v>
      </c>
      <c r="W179" s="60">
        <f t="shared" si="35"/>
        <v>1</v>
      </c>
      <c r="X179" s="60">
        <f t="shared" si="36"/>
        <v>0</v>
      </c>
      <c r="Y179" s="60" t="str">
        <f t="shared" si="39"/>
        <v>nc</v>
      </c>
      <c r="Z179" s="59" t="str">
        <f t="shared" si="40"/>
        <v>nc</v>
      </c>
      <c r="AA179" s="59" t="str">
        <f t="shared" si="41"/>
        <v>c</v>
      </c>
      <c r="AB179" s="59" t="str">
        <f t="shared" si="42"/>
        <v>nc</v>
      </c>
      <c r="AC179" s="59">
        <f t="shared" si="37"/>
        <v>3</v>
      </c>
      <c r="AD179" s="57">
        <f t="shared" si="38"/>
        <v>1</v>
      </c>
    </row>
    <row r="180" spans="1:30" x14ac:dyDescent="0.2">
      <c r="A180" s="57" t="s">
        <v>137</v>
      </c>
      <c r="B180" s="57" t="s">
        <v>307</v>
      </c>
      <c r="C180" s="57" t="str">
        <f>VLOOKUP(A180,RecNamesAll!A:C,3,FALSE)</f>
        <v>H2</v>
      </c>
      <c r="D180" s="63">
        <v>263</v>
      </c>
      <c r="E180" s="57" t="s">
        <v>137</v>
      </c>
      <c r="G180" s="57" t="s">
        <v>3501</v>
      </c>
      <c r="H180" s="57" t="s">
        <v>3952</v>
      </c>
      <c r="I180" s="57" t="s">
        <v>3955</v>
      </c>
      <c r="J180" s="57" t="s">
        <v>2759</v>
      </c>
      <c r="K180" s="57" t="s">
        <v>2761</v>
      </c>
      <c r="L180" s="57" t="s">
        <v>3393</v>
      </c>
      <c r="M180" s="57" t="s">
        <v>3442</v>
      </c>
      <c r="N180" s="57" t="s">
        <v>3959</v>
      </c>
      <c r="O180" s="57" t="s">
        <v>3959</v>
      </c>
      <c r="P180" s="62">
        <v>8.3333333333333329E-2</v>
      </c>
      <c r="Q180" s="60" t="str">
        <f t="shared" si="29"/>
        <v>Gs</v>
      </c>
      <c r="R180" s="59" t="str">
        <f t="shared" si="30"/>
        <v/>
      </c>
      <c r="S180" s="59" t="str">
        <f t="shared" si="31"/>
        <v>Gq/11</v>
      </c>
      <c r="T180" s="59" t="str">
        <f t="shared" si="32"/>
        <v/>
      </c>
      <c r="U180" s="60">
        <f t="shared" si="33"/>
        <v>2</v>
      </c>
      <c r="V180" s="60">
        <f t="shared" si="34"/>
        <v>0</v>
      </c>
      <c r="W180" s="60">
        <f t="shared" si="35"/>
        <v>1</v>
      </c>
      <c r="X180" s="60">
        <f t="shared" si="36"/>
        <v>0</v>
      </c>
      <c r="Y180" s="60" t="str">
        <f t="shared" si="39"/>
        <v>c</v>
      </c>
      <c r="Z180" s="59" t="str">
        <f t="shared" si="40"/>
        <v>nc</v>
      </c>
      <c r="AA180" s="59" t="str">
        <f t="shared" si="41"/>
        <v>c</v>
      </c>
      <c r="AB180" s="59" t="str">
        <f t="shared" si="42"/>
        <v>nc</v>
      </c>
      <c r="AC180" s="59">
        <f t="shared" si="37"/>
        <v>2</v>
      </c>
      <c r="AD180" s="57">
        <f t="shared" si="38"/>
        <v>1</v>
      </c>
    </row>
    <row r="181" spans="1:30" x14ac:dyDescent="0.2">
      <c r="A181" s="57" t="s">
        <v>138</v>
      </c>
      <c r="B181" s="57" t="s">
        <v>1604</v>
      </c>
      <c r="C181" s="57" t="str">
        <f>VLOOKUP(A181,RecNamesAll!A:C,3,FALSE)</f>
        <v>H3</v>
      </c>
      <c r="D181" s="63">
        <v>264</v>
      </c>
      <c r="E181" s="57" t="s">
        <v>138</v>
      </c>
      <c r="F181" s="57" t="s">
        <v>3958</v>
      </c>
      <c r="G181" s="57" t="s">
        <v>3501</v>
      </c>
      <c r="H181" s="57" t="s">
        <v>3952</v>
      </c>
      <c r="I181" s="57" t="s">
        <v>3955</v>
      </c>
      <c r="J181" s="57" t="s">
        <v>2760</v>
      </c>
      <c r="L181" s="57" t="s">
        <v>3400</v>
      </c>
      <c r="N181" s="57" t="s">
        <v>3957</v>
      </c>
      <c r="P181" s="62">
        <v>8.3333333333333329E-2</v>
      </c>
      <c r="Q181" s="60" t="str">
        <f t="shared" si="29"/>
        <v/>
      </c>
      <c r="R181" s="59" t="str">
        <f t="shared" si="30"/>
        <v>Gi/o</v>
      </c>
      <c r="S181" s="59" t="str">
        <f t="shared" si="31"/>
        <v/>
      </c>
      <c r="T181" s="59" t="str">
        <f t="shared" si="32"/>
        <v/>
      </c>
      <c r="U181" s="60">
        <f t="shared" si="33"/>
        <v>0</v>
      </c>
      <c r="V181" s="60">
        <f t="shared" si="34"/>
        <v>1</v>
      </c>
      <c r="W181" s="60">
        <f t="shared" si="35"/>
        <v>0</v>
      </c>
      <c r="X181" s="60">
        <f t="shared" si="36"/>
        <v>0</v>
      </c>
      <c r="Y181" s="60" t="str">
        <f t="shared" si="39"/>
        <v>nc</v>
      </c>
      <c r="Z181" s="59" t="str">
        <f t="shared" si="40"/>
        <v>c</v>
      </c>
      <c r="AA181" s="59" t="str">
        <f t="shared" si="41"/>
        <v>nc</v>
      </c>
      <c r="AB181" s="59" t="str">
        <f t="shared" si="42"/>
        <v>nc</v>
      </c>
      <c r="AC181" s="59">
        <f t="shared" si="37"/>
        <v>3</v>
      </c>
      <c r="AD181" s="57">
        <f t="shared" si="38"/>
        <v>1</v>
      </c>
    </row>
    <row r="182" spans="1:30" x14ac:dyDescent="0.2">
      <c r="A182" s="57" t="s">
        <v>139</v>
      </c>
      <c r="B182" s="57" t="s">
        <v>1606</v>
      </c>
      <c r="C182" s="57" t="str">
        <f>VLOOKUP(A182,RecNamesAll!A:C,3,FALSE)</f>
        <v>H4</v>
      </c>
      <c r="D182" s="63">
        <v>265</v>
      </c>
      <c r="E182" s="57" t="s">
        <v>139</v>
      </c>
      <c r="F182" s="57" t="s">
        <v>3956</v>
      </c>
      <c r="G182" s="57" t="s">
        <v>3501</v>
      </c>
      <c r="H182" s="57" t="s">
        <v>3952</v>
      </c>
      <c r="I182" s="57" t="s">
        <v>3955</v>
      </c>
      <c r="J182" s="57" t="s">
        <v>2760</v>
      </c>
      <c r="L182" s="57" t="s">
        <v>3393</v>
      </c>
      <c r="N182" s="57">
        <v>12626656</v>
      </c>
      <c r="P182" s="62">
        <v>4.1666666666666664E-2</v>
      </c>
      <c r="Q182" s="60" t="str">
        <f t="shared" si="29"/>
        <v/>
      </c>
      <c r="R182" s="59" t="str">
        <f t="shared" si="30"/>
        <v>Gi/o</v>
      </c>
      <c r="S182" s="59" t="str">
        <f t="shared" si="31"/>
        <v/>
      </c>
      <c r="T182" s="59" t="str">
        <f t="shared" si="32"/>
        <v/>
      </c>
      <c r="U182" s="60">
        <f t="shared" si="33"/>
        <v>0</v>
      </c>
      <c r="V182" s="60">
        <f t="shared" si="34"/>
        <v>1</v>
      </c>
      <c r="W182" s="60">
        <f t="shared" si="35"/>
        <v>0</v>
      </c>
      <c r="X182" s="60">
        <f t="shared" si="36"/>
        <v>0</v>
      </c>
      <c r="Y182" s="60" t="str">
        <f t="shared" si="39"/>
        <v>nc</v>
      </c>
      <c r="Z182" s="59" t="str">
        <f t="shared" si="40"/>
        <v>c</v>
      </c>
      <c r="AA182" s="59" t="str">
        <f t="shared" si="41"/>
        <v>nc</v>
      </c>
      <c r="AB182" s="59" t="str">
        <f t="shared" si="42"/>
        <v>nc</v>
      </c>
      <c r="AC182" s="59">
        <f t="shared" si="37"/>
        <v>3</v>
      </c>
      <c r="AD182" s="57">
        <f t="shared" si="38"/>
        <v>1</v>
      </c>
    </row>
    <row r="183" spans="1:30" x14ac:dyDescent="0.2">
      <c r="A183" s="57" t="s">
        <v>3954</v>
      </c>
      <c r="B183" s="57" t="s">
        <v>2217</v>
      </c>
      <c r="C183" s="57" t="str">
        <f>VLOOKUP(A183,RecNamesAll!A:C,3,FALSE)</f>
        <v>TA1</v>
      </c>
      <c r="D183" s="63">
        <v>364</v>
      </c>
      <c r="E183" s="57" t="s">
        <v>3954</v>
      </c>
      <c r="F183" s="57" t="s">
        <v>3953</v>
      </c>
      <c r="G183" s="57" t="s">
        <v>3501</v>
      </c>
      <c r="H183" s="57" t="s">
        <v>3952</v>
      </c>
      <c r="I183" s="57" t="s">
        <v>3951</v>
      </c>
      <c r="J183" s="57" t="s">
        <v>2761</v>
      </c>
      <c r="K183" s="57" t="s">
        <v>2759</v>
      </c>
      <c r="L183" s="57" t="s">
        <v>3442</v>
      </c>
      <c r="N183" s="57" t="s">
        <v>3950</v>
      </c>
      <c r="P183" s="62">
        <v>0.125</v>
      </c>
      <c r="Q183" s="60" t="str">
        <f t="shared" si="29"/>
        <v>Gs</v>
      </c>
      <c r="R183" s="59" t="str">
        <f t="shared" si="30"/>
        <v/>
      </c>
      <c r="S183" s="59" t="str">
        <f t="shared" si="31"/>
        <v>Gq/11</v>
      </c>
      <c r="T183" s="59" t="str">
        <f t="shared" si="32"/>
        <v/>
      </c>
      <c r="U183" s="60">
        <f t="shared" si="33"/>
        <v>1</v>
      </c>
      <c r="V183" s="60">
        <f t="shared" si="34"/>
        <v>0</v>
      </c>
      <c r="W183" s="60">
        <f t="shared" si="35"/>
        <v>2</v>
      </c>
      <c r="X183" s="60">
        <f t="shared" si="36"/>
        <v>0</v>
      </c>
      <c r="Y183" s="60" t="str">
        <f t="shared" si="39"/>
        <v>c</v>
      </c>
      <c r="Z183" s="59" t="str">
        <f t="shared" si="40"/>
        <v>nc</v>
      </c>
      <c r="AA183" s="59" t="str">
        <f t="shared" si="41"/>
        <v>c</v>
      </c>
      <c r="AB183" s="59" t="str">
        <f t="shared" si="42"/>
        <v>nc</v>
      </c>
      <c r="AC183" s="59">
        <f t="shared" si="37"/>
        <v>2</v>
      </c>
      <c r="AD183" s="57">
        <f t="shared" si="38"/>
        <v>1</v>
      </c>
    </row>
    <row r="184" spans="1:30" x14ac:dyDescent="0.2">
      <c r="A184" s="57" t="s">
        <v>43</v>
      </c>
      <c r="B184" s="57" t="s">
        <v>276</v>
      </c>
      <c r="C184" s="57" t="str">
        <f>VLOOKUP(A184,RecNamesAll!A:C,3,FALSE)</f>
        <v>AT1</v>
      </c>
      <c r="D184" s="63">
        <v>34</v>
      </c>
      <c r="E184" s="57" t="s">
        <v>43</v>
      </c>
      <c r="F184" s="57" t="s">
        <v>3949</v>
      </c>
      <c r="G184" s="57" t="s">
        <v>3501</v>
      </c>
      <c r="H184" s="57" t="s">
        <v>3476</v>
      </c>
      <c r="I184" s="57" t="s">
        <v>3946</v>
      </c>
      <c r="J184" s="57" t="s">
        <v>3387</v>
      </c>
      <c r="L184" s="57" t="s">
        <v>3948</v>
      </c>
      <c r="N184" s="57">
        <v>10977869</v>
      </c>
      <c r="P184" s="62">
        <v>4.1666666666666664E-2</v>
      </c>
      <c r="Q184" s="60" t="str">
        <f t="shared" si="29"/>
        <v/>
      </c>
      <c r="R184" s="59" t="str">
        <f t="shared" si="30"/>
        <v>Gi/o</v>
      </c>
      <c r="S184" s="59" t="str">
        <f t="shared" si="31"/>
        <v>Gq/11</v>
      </c>
      <c r="T184" s="59" t="str">
        <f t="shared" si="32"/>
        <v/>
      </c>
      <c r="U184" s="60">
        <f t="shared" si="33"/>
        <v>0</v>
      </c>
      <c r="V184" s="60">
        <f t="shared" si="34"/>
        <v>1</v>
      </c>
      <c r="W184" s="60">
        <f t="shared" si="35"/>
        <v>1</v>
      </c>
      <c r="X184" s="60">
        <f t="shared" si="36"/>
        <v>0</v>
      </c>
      <c r="Y184" s="60" t="str">
        <f t="shared" si="39"/>
        <v>nc</v>
      </c>
      <c r="Z184" s="59" t="str">
        <f t="shared" si="40"/>
        <v>c</v>
      </c>
      <c r="AA184" s="59" t="str">
        <f t="shared" si="41"/>
        <v>c</v>
      </c>
      <c r="AB184" s="59" t="str">
        <f t="shared" si="42"/>
        <v>nc</v>
      </c>
      <c r="AC184" s="59">
        <f t="shared" si="37"/>
        <v>2</v>
      </c>
      <c r="AD184" s="57">
        <f t="shared" si="38"/>
        <v>1</v>
      </c>
    </row>
    <row r="185" spans="1:30" x14ac:dyDescent="0.2">
      <c r="A185" s="57" t="s">
        <v>3947</v>
      </c>
      <c r="B185" s="57" t="s">
        <v>735</v>
      </c>
      <c r="C185" s="57" t="str">
        <f>VLOOKUP(A185,RecNamesAll!A:C,3,FALSE)</f>
        <v>AT2</v>
      </c>
      <c r="D185" s="63">
        <v>35</v>
      </c>
      <c r="E185" s="57" t="s">
        <v>3947</v>
      </c>
      <c r="G185" s="57" t="s">
        <v>3501</v>
      </c>
      <c r="H185" s="57" t="s">
        <v>3476</v>
      </c>
      <c r="I185" s="57" t="s">
        <v>3946</v>
      </c>
      <c r="J185" s="57" t="s">
        <v>2760</v>
      </c>
      <c r="K185" s="57" t="s">
        <v>2760</v>
      </c>
      <c r="L185" s="57" t="s">
        <v>3945</v>
      </c>
      <c r="M185" s="57" t="s">
        <v>3371</v>
      </c>
      <c r="N185" s="57" t="s">
        <v>3944</v>
      </c>
      <c r="P185" s="62">
        <v>0.125</v>
      </c>
      <c r="Q185" s="60" t="str">
        <f t="shared" si="29"/>
        <v/>
      </c>
      <c r="R185" s="59" t="str">
        <f t="shared" si="30"/>
        <v>Gi/o</v>
      </c>
      <c r="S185" s="59" t="str">
        <f t="shared" si="31"/>
        <v/>
      </c>
      <c r="T185" s="59" t="str">
        <f t="shared" si="32"/>
        <v/>
      </c>
      <c r="U185" s="60">
        <f t="shared" si="33"/>
        <v>0</v>
      </c>
      <c r="V185" s="60">
        <f t="shared" si="34"/>
        <v>1</v>
      </c>
      <c r="W185" s="60">
        <f t="shared" si="35"/>
        <v>0</v>
      </c>
      <c r="X185" s="60">
        <f t="shared" si="36"/>
        <v>0</v>
      </c>
      <c r="Y185" s="60" t="str">
        <f t="shared" si="39"/>
        <v>nc</v>
      </c>
      <c r="Z185" s="59" t="str">
        <f t="shared" si="40"/>
        <v>c</v>
      </c>
      <c r="AA185" s="59" t="str">
        <f t="shared" si="41"/>
        <v>nc</v>
      </c>
      <c r="AB185" s="59" t="str">
        <f t="shared" si="42"/>
        <v>nc</v>
      </c>
      <c r="AC185" s="59">
        <f t="shared" si="37"/>
        <v>3</v>
      </c>
      <c r="AD185" s="57">
        <f t="shared" si="38"/>
        <v>1</v>
      </c>
    </row>
    <row r="186" spans="1:30" x14ac:dyDescent="0.2">
      <c r="A186" s="57" t="s">
        <v>45</v>
      </c>
      <c r="B186" s="57" t="s">
        <v>277</v>
      </c>
      <c r="C186" s="57" t="str">
        <f>VLOOKUP(A186,RecNamesAll!A:C,3,FALSE)</f>
        <v>APLNR</v>
      </c>
      <c r="D186" s="63">
        <v>36</v>
      </c>
      <c r="E186" s="57" t="s">
        <v>46</v>
      </c>
      <c r="F186" s="57" t="s">
        <v>3943</v>
      </c>
      <c r="G186" s="57" t="s">
        <v>3501</v>
      </c>
      <c r="H186" s="57" t="s">
        <v>3476</v>
      </c>
      <c r="I186" s="57" t="s">
        <v>3942</v>
      </c>
      <c r="J186" s="57" t="s">
        <v>2760</v>
      </c>
      <c r="L186" s="57" t="s">
        <v>3400</v>
      </c>
      <c r="N186" s="57" t="s">
        <v>3941</v>
      </c>
      <c r="P186" s="62">
        <v>0.20833333333333334</v>
      </c>
      <c r="Q186" s="60" t="str">
        <f t="shared" si="29"/>
        <v/>
      </c>
      <c r="R186" s="59" t="str">
        <f t="shared" si="30"/>
        <v>Gi/o</v>
      </c>
      <c r="S186" s="59" t="str">
        <f t="shared" si="31"/>
        <v/>
      </c>
      <c r="T186" s="59" t="str">
        <f t="shared" si="32"/>
        <v/>
      </c>
      <c r="U186" s="60">
        <f t="shared" si="33"/>
        <v>0</v>
      </c>
      <c r="V186" s="60">
        <f t="shared" si="34"/>
        <v>1</v>
      </c>
      <c r="W186" s="60">
        <f t="shared" si="35"/>
        <v>0</v>
      </c>
      <c r="X186" s="60">
        <f t="shared" si="36"/>
        <v>0</v>
      </c>
      <c r="Y186" s="60" t="str">
        <f t="shared" si="39"/>
        <v>nc</v>
      </c>
      <c r="Z186" s="59" t="str">
        <f t="shared" si="40"/>
        <v>c</v>
      </c>
      <c r="AA186" s="59" t="str">
        <f t="shared" si="41"/>
        <v>nc</v>
      </c>
      <c r="AB186" s="59" t="str">
        <f t="shared" si="42"/>
        <v>nc</v>
      </c>
      <c r="AC186" s="59">
        <f t="shared" si="37"/>
        <v>3</v>
      </c>
      <c r="AD186" s="57">
        <f t="shared" si="38"/>
        <v>1</v>
      </c>
    </row>
    <row r="187" spans="1:30" x14ac:dyDescent="0.2">
      <c r="A187" s="57" t="s">
        <v>51</v>
      </c>
      <c r="B187" s="57" t="s">
        <v>1778</v>
      </c>
      <c r="C187" s="57" t="str">
        <f>VLOOKUP(A187,RecNamesAll!A:C,3,FALSE)</f>
        <v>BB1</v>
      </c>
      <c r="D187" s="63">
        <v>38</v>
      </c>
      <c r="E187" s="57" t="s">
        <v>51</v>
      </c>
      <c r="G187" s="57" t="s">
        <v>3501</v>
      </c>
      <c r="H187" s="57" t="s">
        <v>3476</v>
      </c>
      <c r="I187" s="57" t="s">
        <v>3936</v>
      </c>
      <c r="J187" s="57" t="s">
        <v>2759</v>
      </c>
      <c r="L187" s="57" t="s">
        <v>3393</v>
      </c>
      <c r="N187" s="57">
        <v>1336112</v>
      </c>
      <c r="P187" s="62">
        <v>4.1666666666666664E-2</v>
      </c>
      <c r="Q187" s="60" t="str">
        <f t="shared" si="29"/>
        <v/>
      </c>
      <c r="R187" s="59" t="str">
        <f t="shared" si="30"/>
        <v/>
      </c>
      <c r="S187" s="59" t="str">
        <f t="shared" si="31"/>
        <v>Gq/11</v>
      </c>
      <c r="T187" s="59" t="str">
        <f t="shared" si="32"/>
        <v/>
      </c>
      <c r="U187" s="60">
        <f t="shared" si="33"/>
        <v>0</v>
      </c>
      <c r="V187" s="60">
        <f t="shared" si="34"/>
        <v>0</v>
      </c>
      <c r="W187" s="60">
        <f t="shared" si="35"/>
        <v>1</v>
      </c>
      <c r="X187" s="60">
        <f t="shared" si="36"/>
        <v>0</v>
      </c>
      <c r="Y187" s="60" t="str">
        <f t="shared" si="39"/>
        <v>nc</v>
      </c>
      <c r="Z187" s="59" t="str">
        <f t="shared" si="40"/>
        <v>nc</v>
      </c>
      <c r="AA187" s="59" t="str">
        <f t="shared" si="41"/>
        <v>c</v>
      </c>
      <c r="AB187" s="59" t="str">
        <f t="shared" si="42"/>
        <v>nc</v>
      </c>
      <c r="AC187" s="59">
        <f t="shared" si="37"/>
        <v>3</v>
      </c>
      <c r="AD187" s="57">
        <f t="shared" si="38"/>
        <v>1</v>
      </c>
    </row>
    <row r="188" spans="1:30" x14ac:dyDescent="0.2">
      <c r="A188" s="57" t="s">
        <v>50</v>
      </c>
      <c r="B188" s="57" t="s">
        <v>1562</v>
      </c>
      <c r="C188" s="57" t="str">
        <f>VLOOKUP(A188,RecNamesAll!A:C,3,FALSE)</f>
        <v>BB2</v>
      </c>
      <c r="D188" s="63">
        <v>39</v>
      </c>
      <c r="E188" s="57" t="s">
        <v>50</v>
      </c>
      <c r="G188" s="57" t="s">
        <v>3501</v>
      </c>
      <c r="H188" s="57" t="s">
        <v>3476</v>
      </c>
      <c r="I188" s="57" t="s">
        <v>3936</v>
      </c>
      <c r="J188" s="57" t="s">
        <v>2759</v>
      </c>
      <c r="K188" s="57" t="s">
        <v>3469</v>
      </c>
      <c r="L188" s="57" t="s">
        <v>3912</v>
      </c>
      <c r="M188" s="57" t="s">
        <v>3940</v>
      </c>
      <c r="N188" s="57" t="s">
        <v>3939</v>
      </c>
      <c r="O188" s="57" t="s">
        <v>3938</v>
      </c>
      <c r="P188" s="62">
        <v>0.25</v>
      </c>
      <c r="Q188" s="60" t="str">
        <f t="shared" si="29"/>
        <v/>
      </c>
      <c r="R188" s="59" t="str">
        <f t="shared" si="30"/>
        <v/>
      </c>
      <c r="S188" s="59" t="str">
        <f t="shared" si="31"/>
        <v>Gq/11</v>
      </c>
      <c r="T188" s="59" t="str">
        <f t="shared" si="32"/>
        <v/>
      </c>
      <c r="U188" s="60">
        <f t="shared" si="33"/>
        <v>0</v>
      </c>
      <c r="V188" s="60">
        <f t="shared" si="34"/>
        <v>0</v>
      </c>
      <c r="W188" s="60">
        <f t="shared" si="35"/>
        <v>1</v>
      </c>
      <c r="X188" s="60">
        <f t="shared" si="36"/>
        <v>0</v>
      </c>
      <c r="Y188" s="60" t="str">
        <f t="shared" si="39"/>
        <v>nc</v>
      </c>
      <c r="Z188" s="59" t="str">
        <f t="shared" si="40"/>
        <v>nc</v>
      </c>
      <c r="AA188" s="59" t="str">
        <f t="shared" si="41"/>
        <v>c</v>
      </c>
      <c r="AB188" s="59" t="str">
        <f t="shared" si="42"/>
        <v>nc</v>
      </c>
      <c r="AC188" s="59">
        <f t="shared" si="37"/>
        <v>3</v>
      </c>
      <c r="AD188" s="57">
        <f t="shared" si="38"/>
        <v>1</v>
      </c>
    </row>
    <row r="189" spans="1:30" x14ac:dyDescent="0.2">
      <c r="A189" s="57" t="s">
        <v>3118</v>
      </c>
      <c r="B189" s="57" t="s">
        <v>3937</v>
      </c>
      <c r="C189" s="57" t="str">
        <f>VLOOKUP(A189,RecNamesAll!A:C,3,FALSE)</f>
        <v>BB3</v>
      </c>
      <c r="D189" s="63">
        <v>40</v>
      </c>
      <c r="E189" s="57" t="s">
        <v>3118</v>
      </c>
      <c r="G189" s="57" t="s">
        <v>3501</v>
      </c>
      <c r="H189" s="57" t="s">
        <v>3476</v>
      </c>
      <c r="I189" s="57" t="s">
        <v>3936</v>
      </c>
      <c r="J189" s="57" t="s">
        <v>2759</v>
      </c>
      <c r="K189" s="57" t="s">
        <v>3469</v>
      </c>
      <c r="L189" s="57" t="s">
        <v>3935</v>
      </c>
      <c r="M189" s="57" t="s">
        <v>3371</v>
      </c>
      <c r="N189" s="57" t="s">
        <v>3934</v>
      </c>
      <c r="P189" s="62">
        <v>0.20833333333333334</v>
      </c>
      <c r="Q189" s="60" t="str">
        <f t="shared" si="29"/>
        <v/>
      </c>
      <c r="R189" s="59" t="str">
        <f t="shared" si="30"/>
        <v/>
      </c>
      <c r="S189" s="59" t="str">
        <f t="shared" si="31"/>
        <v>Gq/11</v>
      </c>
      <c r="T189" s="59" t="str">
        <f t="shared" si="32"/>
        <v/>
      </c>
      <c r="U189" s="60">
        <f t="shared" si="33"/>
        <v>0</v>
      </c>
      <c r="V189" s="60">
        <f t="shared" si="34"/>
        <v>0</v>
      </c>
      <c r="W189" s="60">
        <f t="shared" si="35"/>
        <v>1</v>
      </c>
      <c r="X189" s="60">
        <f t="shared" si="36"/>
        <v>0</v>
      </c>
      <c r="Y189" s="60" t="str">
        <f t="shared" si="39"/>
        <v>nc</v>
      </c>
      <c r="Z189" s="59" t="str">
        <f t="shared" si="40"/>
        <v>nc</v>
      </c>
      <c r="AA189" s="59" t="str">
        <f t="shared" si="41"/>
        <v>c</v>
      </c>
      <c r="AB189" s="59" t="str">
        <f t="shared" si="42"/>
        <v>nc</v>
      </c>
      <c r="AC189" s="59">
        <f t="shared" si="37"/>
        <v>3</v>
      </c>
      <c r="AD189" s="57">
        <f t="shared" si="38"/>
        <v>1</v>
      </c>
    </row>
    <row r="190" spans="1:30" x14ac:dyDescent="0.2">
      <c r="A190" s="57" t="s">
        <v>52</v>
      </c>
      <c r="B190" s="57" t="s">
        <v>279</v>
      </c>
      <c r="C190" s="57" t="str">
        <f>VLOOKUP(A190,RecNamesAll!A:C,3,FALSE)</f>
        <v>B1</v>
      </c>
      <c r="D190" s="63">
        <v>41</v>
      </c>
      <c r="E190" s="57" t="s">
        <v>3933</v>
      </c>
      <c r="F190" s="57" t="s">
        <v>3932</v>
      </c>
      <c r="G190" s="57" t="s">
        <v>3501</v>
      </c>
      <c r="H190" s="57" t="s">
        <v>3476</v>
      </c>
      <c r="I190" s="57" t="s">
        <v>3930</v>
      </c>
      <c r="J190" s="57" t="s">
        <v>3387</v>
      </c>
      <c r="L190" s="57" t="s">
        <v>3511</v>
      </c>
      <c r="N190" s="57">
        <v>9111052</v>
      </c>
      <c r="P190" s="62">
        <v>4.1666666666666664E-2</v>
      </c>
      <c r="Q190" s="60" t="str">
        <f t="shared" si="29"/>
        <v/>
      </c>
      <c r="R190" s="59" t="str">
        <f t="shared" si="30"/>
        <v>Gi/o</v>
      </c>
      <c r="S190" s="59" t="str">
        <f t="shared" si="31"/>
        <v>Gq/11</v>
      </c>
      <c r="T190" s="59" t="str">
        <f t="shared" si="32"/>
        <v/>
      </c>
      <c r="U190" s="60">
        <f t="shared" si="33"/>
        <v>0</v>
      </c>
      <c r="V190" s="60">
        <f t="shared" si="34"/>
        <v>1</v>
      </c>
      <c r="W190" s="60">
        <f t="shared" si="35"/>
        <v>1</v>
      </c>
      <c r="X190" s="60">
        <f t="shared" si="36"/>
        <v>0</v>
      </c>
      <c r="Y190" s="60" t="str">
        <f t="shared" si="39"/>
        <v>nc</v>
      </c>
      <c r="Z190" s="59" t="str">
        <f t="shared" si="40"/>
        <v>c</v>
      </c>
      <c r="AA190" s="59" t="str">
        <f t="shared" si="41"/>
        <v>c</v>
      </c>
      <c r="AB190" s="59" t="str">
        <f t="shared" si="42"/>
        <v>nc</v>
      </c>
      <c r="AC190" s="59">
        <f t="shared" si="37"/>
        <v>2</v>
      </c>
      <c r="AD190" s="57">
        <f t="shared" si="38"/>
        <v>1</v>
      </c>
    </row>
    <row r="191" spans="1:30" x14ac:dyDescent="0.2">
      <c r="A191" s="57" t="s">
        <v>54</v>
      </c>
      <c r="B191" s="57" t="s">
        <v>280</v>
      </c>
      <c r="C191" s="57" t="str">
        <f>VLOOKUP(A191,RecNamesAll!A:C,3,FALSE)</f>
        <v>B2</v>
      </c>
      <c r="D191" s="63">
        <v>42</v>
      </c>
      <c r="E191" s="57" t="s">
        <v>3100</v>
      </c>
      <c r="F191" s="57" t="s">
        <v>3931</v>
      </c>
      <c r="G191" s="57" t="s">
        <v>3501</v>
      </c>
      <c r="H191" s="57" t="s">
        <v>3476</v>
      </c>
      <c r="I191" s="57" t="s">
        <v>3930</v>
      </c>
      <c r="J191" s="57" t="s">
        <v>3738</v>
      </c>
      <c r="L191" s="57" t="s">
        <v>3929</v>
      </c>
      <c r="N191" s="57" t="s">
        <v>3928</v>
      </c>
      <c r="P191" s="62">
        <v>0.33333333333333331</v>
      </c>
      <c r="Q191" s="60" t="str">
        <f t="shared" si="29"/>
        <v>Gs</v>
      </c>
      <c r="R191" s="59" t="str">
        <f t="shared" si="30"/>
        <v>Gi/o</v>
      </c>
      <c r="S191" s="59" t="str">
        <f t="shared" si="31"/>
        <v>Gq/11</v>
      </c>
      <c r="T191" s="59" t="str">
        <f t="shared" si="32"/>
        <v/>
      </c>
      <c r="U191" s="60">
        <f t="shared" si="33"/>
        <v>1</v>
      </c>
      <c r="V191" s="60">
        <f t="shared" si="34"/>
        <v>1</v>
      </c>
      <c r="W191" s="60">
        <f t="shared" si="35"/>
        <v>1</v>
      </c>
      <c r="X191" s="60">
        <f t="shared" si="36"/>
        <v>0</v>
      </c>
      <c r="Y191" s="60" t="str">
        <f t="shared" si="39"/>
        <v>c</v>
      </c>
      <c r="Z191" s="59" t="str">
        <f t="shared" si="40"/>
        <v>c</v>
      </c>
      <c r="AA191" s="59" t="str">
        <f t="shared" si="41"/>
        <v>c</v>
      </c>
      <c r="AB191" s="59" t="str">
        <f t="shared" si="42"/>
        <v>nc</v>
      </c>
      <c r="AC191" s="59">
        <f t="shared" si="37"/>
        <v>1</v>
      </c>
      <c r="AD191" s="57">
        <f t="shared" si="38"/>
        <v>1</v>
      </c>
    </row>
    <row r="192" spans="1:30" x14ac:dyDescent="0.2">
      <c r="A192" s="57" t="s">
        <v>80</v>
      </c>
      <c r="B192" s="57" t="s">
        <v>288</v>
      </c>
      <c r="C192" s="57" t="str">
        <f>VLOOKUP(A192,RecNamesAll!A:C,3,FALSE)</f>
        <v>CCK1</v>
      </c>
      <c r="D192" s="63">
        <v>76</v>
      </c>
      <c r="E192" s="57" t="s">
        <v>80</v>
      </c>
      <c r="F192" s="57" t="s">
        <v>3927</v>
      </c>
      <c r="G192" s="57" t="s">
        <v>3501</v>
      </c>
      <c r="H192" s="57" t="s">
        <v>3476</v>
      </c>
      <c r="I192" s="57" t="s">
        <v>3924</v>
      </c>
      <c r="J192" s="57" t="s">
        <v>2759</v>
      </c>
      <c r="K192" s="57" t="s">
        <v>2761</v>
      </c>
      <c r="L192" s="57" t="s">
        <v>3393</v>
      </c>
      <c r="M192" s="57" t="s">
        <v>3442</v>
      </c>
      <c r="N192" s="57" t="s">
        <v>3926</v>
      </c>
      <c r="O192" s="57">
        <v>7678554</v>
      </c>
      <c r="P192" s="62">
        <v>8.3333333333333329E-2</v>
      </c>
      <c r="Q192" s="60" t="str">
        <f t="shared" si="29"/>
        <v>Gs</v>
      </c>
      <c r="R192" s="59" t="str">
        <f t="shared" si="30"/>
        <v/>
      </c>
      <c r="S192" s="59" t="str">
        <f t="shared" si="31"/>
        <v>Gq/11</v>
      </c>
      <c r="T192" s="59" t="str">
        <f t="shared" si="32"/>
        <v/>
      </c>
      <c r="U192" s="60">
        <f t="shared" si="33"/>
        <v>2</v>
      </c>
      <c r="V192" s="60">
        <f t="shared" si="34"/>
        <v>0</v>
      </c>
      <c r="W192" s="60">
        <f t="shared" si="35"/>
        <v>1</v>
      </c>
      <c r="X192" s="60">
        <f t="shared" si="36"/>
        <v>0</v>
      </c>
      <c r="Y192" s="60" t="str">
        <f t="shared" si="39"/>
        <v>c</v>
      </c>
      <c r="Z192" s="59" t="str">
        <f t="shared" si="40"/>
        <v>nc</v>
      </c>
      <c r="AA192" s="59" t="str">
        <f t="shared" si="41"/>
        <v>c</v>
      </c>
      <c r="AB192" s="59" t="str">
        <f t="shared" si="42"/>
        <v>nc</v>
      </c>
      <c r="AC192" s="59">
        <f t="shared" si="37"/>
        <v>2</v>
      </c>
      <c r="AD192" s="57">
        <f t="shared" si="38"/>
        <v>1</v>
      </c>
    </row>
    <row r="193" spans="1:30" x14ac:dyDescent="0.2">
      <c r="A193" s="57" t="s">
        <v>81</v>
      </c>
      <c r="B193" s="57" t="s">
        <v>1219</v>
      </c>
      <c r="C193" s="57" t="str">
        <f>VLOOKUP(A193,RecNamesAll!A:C,3,FALSE)</f>
        <v>CCK2</v>
      </c>
      <c r="D193" s="63">
        <v>77</v>
      </c>
      <c r="E193" s="57" t="s">
        <v>3040</v>
      </c>
      <c r="F193" s="57" t="s">
        <v>3925</v>
      </c>
      <c r="G193" s="57" t="s">
        <v>3501</v>
      </c>
      <c r="H193" s="57" t="s">
        <v>3476</v>
      </c>
      <c r="I193" s="57" t="s">
        <v>3924</v>
      </c>
      <c r="J193" s="57" t="s">
        <v>2759</v>
      </c>
      <c r="L193" s="57" t="s">
        <v>3393</v>
      </c>
      <c r="N193" s="57">
        <v>7681836</v>
      </c>
      <c r="P193" s="62">
        <v>4.1666666666666664E-2</v>
      </c>
      <c r="Q193" s="60" t="str">
        <f t="shared" si="29"/>
        <v/>
      </c>
      <c r="R193" s="59" t="str">
        <f t="shared" si="30"/>
        <v/>
      </c>
      <c r="S193" s="59" t="str">
        <f t="shared" si="31"/>
        <v>Gq/11</v>
      </c>
      <c r="T193" s="59" t="str">
        <f t="shared" si="32"/>
        <v/>
      </c>
      <c r="U193" s="60">
        <f t="shared" si="33"/>
        <v>0</v>
      </c>
      <c r="V193" s="60">
        <f t="shared" si="34"/>
        <v>0</v>
      </c>
      <c r="W193" s="60">
        <f t="shared" si="35"/>
        <v>1</v>
      </c>
      <c r="X193" s="60">
        <f t="shared" si="36"/>
        <v>0</v>
      </c>
      <c r="Y193" s="60" t="str">
        <f t="shared" si="39"/>
        <v>nc</v>
      </c>
      <c r="Z193" s="59" t="str">
        <f t="shared" si="40"/>
        <v>nc</v>
      </c>
      <c r="AA193" s="59" t="str">
        <f t="shared" si="41"/>
        <v>c</v>
      </c>
      <c r="AB193" s="59" t="str">
        <f t="shared" si="42"/>
        <v>nc</v>
      </c>
      <c r="AC193" s="59">
        <f t="shared" si="37"/>
        <v>3</v>
      </c>
      <c r="AD193" s="57">
        <f t="shared" si="38"/>
        <v>1</v>
      </c>
    </row>
    <row r="194" spans="1:30" x14ac:dyDescent="0.2">
      <c r="A194" s="57" t="s">
        <v>103</v>
      </c>
      <c r="B194" s="57" t="s">
        <v>291</v>
      </c>
      <c r="C194" s="57" t="str">
        <f>VLOOKUP(A194,RecNamesAll!A:C,3,FALSE)</f>
        <v>C5a1</v>
      </c>
      <c r="D194" s="63">
        <v>32</v>
      </c>
      <c r="E194" s="57" t="s">
        <v>103</v>
      </c>
      <c r="F194" s="57" t="s">
        <v>3923</v>
      </c>
      <c r="G194" s="57" t="s">
        <v>3501</v>
      </c>
      <c r="H194" s="57" t="s">
        <v>3476</v>
      </c>
      <c r="I194" s="57" t="s">
        <v>3922</v>
      </c>
      <c r="J194" s="57" t="s">
        <v>3382</v>
      </c>
      <c r="K194" s="57" t="s">
        <v>2759</v>
      </c>
      <c r="L194" s="57" t="s">
        <v>3386</v>
      </c>
      <c r="M194" s="57" t="s">
        <v>3393</v>
      </c>
      <c r="N194" s="57">
        <v>2123189</v>
      </c>
      <c r="O194" s="57">
        <v>7870028</v>
      </c>
      <c r="P194" s="62">
        <v>4.1666666666666664E-2</v>
      </c>
      <c r="Q194" s="60" t="str">
        <f t="shared" ref="Q194:Q257" si="43">IF(OR(ISNUMBER(SEARCH("Gs",$J194)),ISNUMBER(SEARCH("Gs",$K194))),"Gs","")</f>
        <v/>
      </c>
      <c r="R194" s="59" t="str">
        <f t="shared" ref="R194:R257" si="44">IF(OR(ISNUMBER(SEARCH("Gi/o",$J194)),ISNUMBER(SEARCH("Gi/o",$K194))),"Gi/o","")</f>
        <v>Gi/o</v>
      </c>
      <c r="S194" s="59" t="str">
        <f t="shared" ref="S194:S257" si="45">IF(OR(ISNUMBER(SEARCH("Gq/11",$J194)),ISNUMBER(SEARCH("Gq/11",$K194))),"Gq/11","")</f>
        <v>Gq/11</v>
      </c>
      <c r="T194" s="59" t="str">
        <f t="shared" ref="T194:T257" si="46">IF(OR(ISNUMBER(SEARCH("G12/13",$J194)),ISNUMBER(SEARCH("G12/13",$K194))),"G12/13","")</f>
        <v/>
      </c>
      <c r="U194" s="60">
        <f t="shared" ref="U194:U257" si="47">IF(ISNUMBER(SEARCH("Gs",$J194)),1,IF(ISNUMBER(SEARCH("Gs",$K194)),2,0))</f>
        <v>0</v>
      </c>
      <c r="V194" s="60">
        <f t="shared" ref="V194:V257" si="48">IF(ISNUMBER(SEARCH("Gi/o",$J194)),1,IF(ISNUMBER(SEARCH("Gi/o",$K194)),2,0))</f>
        <v>1</v>
      </c>
      <c r="W194" s="60">
        <f t="shared" ref="W194:W257" si="49">IF(ISNUMBER(SEARCH("Gq/11",$J194)),1,IF(ISNUMBER(SEARCH("Gq/11",$K194)),2,0))</f>
        <v>2</v>
      </c>
      <c r="X194" s="60">
        <f t="shared" ref="X194:X257" si="50">IF(ISNUMBER(SEARCH("G12/13",$J194)),1,IF(ISNUMBER(SEARCH("G12/13",$K194)),2,0))</f>
        <v>0</v>
      </c>
      <c r="Y194" s="60" t="str">
        <f t="shared" si="39"/>
        <v>nc</v>
      </c>
      <c r="Z194" s="59" t="str">
        <f t="shared" si="40"/>
        <v>c</v>
      </c>
      <c r="AA194" s="59" t="str">
        <f t="shared" si="41"/>
        <v>c</v>
      </c>
      <c r="AB194" s="59" t="str">
        <f t="shared" si="42"/>
        <v>nc</v>
      </c>
      <c r="AC194" s="59">
        <f t="shared" ref="AC194:AC257" si="51">IF(SUM(U194:X194)&gt;0,COUNTIF(U194:X194,"0"),"")</f>
        <v>2</v>
      </c>
      <c r="AD194" s="57">
        <f t="shared" ref="AD194:AD257" si="52">IF(SUM(U194:X194)&gt;0,1,0)</f>
        <v>1</v>
      </c>
    </row>
    <row r="195" spans="1:30" x14ac:dyDescent="0.2">
      <c r="A195" s="57" t="s">
        <v>112</v>
      </c>
      <c r="B195" s="57" t="s">
        <v>296</v>
      </c>
      <c r="C195" s="57" t="str">
        <f>VLOOKUP(A195,RecNamesAll!A:C,3,FALSE)</f>
        <v>ETA</v>
      </c>
      <c r="D195" s="63">
        <v>219</v>
      </c>
      <c r="E195" s="57" t="s">
        <v>112</v>
      </c>
      <c r="F195" s="57" t="s">
        <v>3921</v>
      </c>
      <c r="G195" s="57" t="s">
        <v>3501</v>
      </c>
      <c r="H195" s="57" t="s">
        <v>3476</v>
      </c>
      <c r="I195" s="57" t="s">
        <v>3918</v>
      </c>
      <c r="J195" s="57" t="s">
        <v>2759</v>
      </c>
      <c r="L195" s="57" t="s">
        <v>3912</v>
      </c>
      <c r="N195" s="57" t="s">
        <v>3920</v>
      </c>
      <c r="P195" s="62">
        <v>0.16666666666666666</v>
      </c>
      <c r="Q195" s="60" t="str">
        <f t="shared" si="43"/>
        <v/>
      </c>
      <c r="R195" s="59" t="str">
        <f t="shared" si="44"/>
        <v/>
      </c>
      <c r="S195" s="59" t="str">
        <f t="shared" si="45"/>
        <v>Gq/11</v>
      </c>
      <c r="T195" s="59" t="str">
        <f t="shared" si="46"/>
        <v/>
      </c>
      <c r="U195" s="60">
        <f t="shared" si="47"/>
        <v>0</v>
      </c>
      <c r="V195" s="60">
        <f t="shared" si="48"/>
        <v>0</v>
      </c>
      <c r="W195" s="60">
        <f t="shared" si="49"/>
        <v>1</v>
      </c>
      <c r="X195" s="60">
        <f t="shared" si="50"/>
        <v>0</v>
      </c>
      <c r="Y195" s="60" t="str">
        <f t="shared" ref="Y195:Y258" si="53">IF(U195&gt;0,"c","nc")</f>
        <v>nc</v>
      </c>
      <c r="Z195" s="59" t="str">
        <f t="shared" ref="Z195:Z258" si="54">IF(V195&gt;0,"c","nc")</f>
        <v>nc</v>
      </c>
      <c r="AA195" s="59" t="str">
        <f t="shared" ref="AA195:AA258" si="55">IF(W195&gt;0,"c","nc")</f>
        <v>c</v>
      </c>
      <c r="AB195" s="59" t="str">
        <f t="shared" ref="AB195:AB258" si="56">IF(X195&gt;0,"c","nc")</f>
        <v>nc</v>
      </c>
      <c r="AC195" s="59">
        <f t="shared" si="51"/>
        <v>3</v>
      </c>
      <c r="AD195" s="57">
        <f t="shared" si="52"/>
        <v>1</v>
      </c>
    </row>
    <row r="196" spans="1:30" x14ac:dyDescent="0.2">
      <c r="A196" s="57" t="s">
        <v>113</v>
      </c>
      <c r="B196" s="57" t="s">
        <v>1059</v>
      </c>
      <c r="C196" s="57" t="str">
        <f>VLOOKUP(A196,RecNamesAll!A:C,3,FALSE)</f>
        <v>ETB</v>
      </c>
      <c r="D196" s="63">
        <v>220</v>
      </c>
      <c r="E196" s="57" t="s">
        <v>113</v>
      </c>
      <c r="F196" s="57" t="s">
        <v>3919</v>
      </c>
      <c r="G196" s="57" t="s">
        <v>3501</v>
      </c>
      <c r="H196" s="57" t="s">
        <v>3476</v>
      </c>
      <c r="I196" s="57" t="s">
        <v>3918</v>
      </c>
      <c r="J196" s="57" t="s">
        <v>3738</v>
      </c>
      <c r="L196" s="57" t="s">
        <v>3912</v>
      </c>
      <c r="N196" s="57" t="s">
        <v>3917</v>
      </c>
      <c r="P196" s="62">
        <v>0.16666666666666666</v>
      </c>
      <c r="Q196" s="60" t="str">
        <f t="shared" si="43"/>
        <v>Gs</v>
      </c>
      <c r="R196" s="59" t="str">
        <f t="shared" si="44"/>
        <v>Gi/o</v>
      </c>
      <c r="S196" s="59" t="str">
        <f t="shared" si="45"/>
        <v>Gq/11</v>
      </c>
      <c r="T196" s="59" t="str">
        <f t="shared" si="46"/>
        <v/>
      </c>
      <c r="U196" s="60">
        <f t="shared" si="47"/>
        <v>1</v>
      </c>
      <c r="V196" s="60">
        <f t="shared" si="48"/>
        <v>1</v>
      </c>
      <c r="W196" s="60">
        <f t="shared" si="49"/>
        <v>1</v>
      </c>
      <c r="X196" s="60">
        <f t="shared" si="50"/>
        <v>0</v>
      </c>
      <c r="Y196" s="60" t="str">
        <f t="shared" si="53"/>
        <v>c</v>
      </c>
      <c r="Z196" s="59" t="str">
        <f t="shared" si="54"/>
        <v>c</v>
      </c>
      <c r="AA196" s="59" t="str">
        <f t="shared" si="55"/>
        <v>c</v>
      </c>
      <c r="AB196" s="59" t="str">
        <f t="shared" si="56"/>
        <v>nc</v>
      </c>
      <c r="AC196" s="59">
        <f t="shared" si="51"/>
        <v>1</v>
      </c>
      <c r="AD196" s="57">
        <f t="shared" si="52"/>
        <v>1</v>
      </c>
    </row>
    <row r="197" spans="1:30" x14ac:dyDescent="0.2">
      <c r="A197" s="57" t="s">
        <v>114</v>
      </c>
      <c r="B197" s="57" t="s">
        <v>1116</v>
      </c>
      <c r="C197" s="57" t="str">
        <f>VLOOKUP(A197,RecNamesAll!A:C,3,FALSE)</f>
        <v>FPR1</v>
      </c>
      <c r="D197" s="63">
        <v>222</v>
      </c>
      <c r="E197" s="57" t="s">
        <v>114</v>
      </c>
      <c r="G197" s="57" t="s">
        <v>3501</v>
      </c>
      <c r="H197" s="57" t="s">
        <v>3476</v>
      </c>
      <c r="I197" s="57" t="s">
        <v>3907</v>
      </c>
      <c r="J197" s="57" t="s">
        <v>2760</v>
      </c>
      <c r="L197" s="57" t="s">
        <v>3916</v>
      </c>
      <c r="M197" s="57" t="s">
        <v>3741</v>
      </c>
      <c r="N197" s="57" t="s">
        <v>3915</v>
      </c>
      <c r="O197" s="57" t="s">
        <v>3914</v>
      </c>
      <c r="P197" s="62">
        <v>0.16666666666666666</v>
      </c>
      <c r="Q197" s="60" t="str">
        <f t="shared" si="43"/>
        <v/>
      </c>
      <c r="R197" s="59" t="str">
        <f t="shared" si="44"/>
        <v>Gi/o</v>
      </c>
      <c r="S197" s="59" t="str">
        <f t="shared" si="45"/>
        <v/>
      </c>
      <c r="T197" s="59" t="str">
        <f t="shared" si="46"/>
        <v/>
      </c>
      <c r="U197" s="60">
        <f t="shared" si="47"/>
        <v>0</v>
      </c>
      <c r="V197" s="60">
        <f t="shared" si="48"/>
        <v>1</v>
      </c>
      <c r="W197" s="60">
        <f t="shared" si="49"/>
        <v>0</v>
      </c>
      <c r="X197" s="60">
        <f t="shared" si="50"/>
        <v>0</v>
      </c>
      <c r="Y197" s="60" t="str">
        <f t="shared" si="53"/>
        <v>nc</v>
      </c>
      <c r="Z197" s="59" t="str">
        <f t="shared" si="54"/>
        <v>c</v>
      </c>
      <c r="AA197" s="59" t="str">
        <f t="shared" si="55"/>
        <v>nc</v>
      </c>
      <c r="AB197" s="59" t="str">
        <f t="shared" si="56"/>
        <v>nc</v>
      </c>
      <c r="AC197" s="59">
        <f t="shared" si="51"/>
        <v>3</v>
      </c>
      <c r="AD197" s="57">
        <f t="shared" si="52"/>
        <v>1</v>
      </c>
    </row>
    <row r="198" spans="1:30" x14ac:dyDescent="0.2">
      <c r="A198" s="57" t="s">
        <v>115</v>
      </c>
      <c r="B198" s="57" t="s">
        <v>1130</v>
      </c>
      <c r="C198" s="57" t="str">
        <f>VLOOKUP(A198,RecNamesAll!A:C,3,FALSE)</f>
        <v>FPR2/ALX</v>
      </c>
      <c r="D198" s="63">
        <v>223</v>
      </c>
      <c r="E198" s="57" t="s">
        <v>115</v>
      </c>
      <c r="F198" s="57" t="s">
        <v>3913</v>
      </c>
      <c r="G198" s="57" t="s">
        <v>3501</v>
      </c>
      <c r="H198" s="57" t="s">
        <v>3476</v>
      </c>
      <c r="I198" s="57" t="s">
        <v>3907</v>
      </c>
      <c r="J198" s="57" t="s">
        <v>2760</v>
      </c>
      <c r="K198" s="57" t="s">
        <v>2759</v>
      </c>
      <c r="L198" s="57" t="s">
        <v>3912</v>
      </c>
      <c r="M198" s="57" t="s">
        <v>3911</v>
      </c>
      <c r="N198" s="57" t="s">
        <v>3910</v>
      </c>
      <c r="O198" s="57" t="s">
        <v>3909</v>
      </c>
      <c r="P198" s="62">
        <v>0.25</v>
      </c>
      <c r="Q198" s="60" t="str">
        <f t="shared" si="43"/>
        <v/>
      </c>
      <c r="R198" s="59" t="str">
        <f t="shared" si="44"/>
        <v>Gi/o</v>
      </c>
      <c r="S198" s="59" t="str">
        <f t="shared" si="45"/>
        <v>Gq/11</v>
      </c>
      <c r="T198" s="59" t="str">
        <f t="shared" si="46"/>
        <v/>
      </c>
      <c r="U198" s="60">
        <f t="shared" si="47"/>
        <v>0</v>
      </c>
      <c r="V198" s="60">
        <f t="shared" si="48"/>
        <v>1</v>
      </c>
      <c r="W198" s="60">
        <f t="shared" si="49"/>
        <v>2</v>
      </c>
      <c r="X198" s="60">
        <f t="shared" si="50"/>
        <v>0</v>
      </c>
      <c r="Y198" s="60" t="str">
        <f t="shared" si="53"/>
        <v>nc</v>
      </c>
      <c r="Z198" s="59" t="str">
        <f t="shared" si="54"/>
        <v>c</v>
      </c>
      <c r="AA198" s="59" t="str">
        <f t="shared" si="55"/>
        <v>c</v>
      </c>
      <c r="AB198" s="59" t="str">
        <f t="shared" si="56"/>
        <v>nc</v>
      </c>
      <c r="AC198" s="59">
        <f t="shared" si="51"/>
        <v>2</v>
      </c>
      <c r="AD198" s="57">
        <f t="shared" si="52"/>
        <v>1</v>
      </c>
    </row>
    <row r="199" spans="1:30" x14ac:dyDescent="0.2">
      <c r="A199" s="57" t="s">
        <v>116</v>
      </c>
      <c r="B199" s="57" t="s">
        <v>1165</v>
      </c>
      <c r="C199" s="57" t="str">
        <f>VLOOKUP(A199,RecNamesAll!A:C,3,FALSE)</f>
        <v>FPR3</v>
      </c>
      <c r="D199" s="63">
        <v>224</v>
      </c>
      <c r="E199" s="57" t="s">
        <v>116</v>
      </c>
      <c r="F199" s="57" t="s">
        <v>3908</v>
      </c>
      <c r="G199" s="57" t="s">
        <v>3501</v>
      </c>
      <c r="H199" s="57" t="s">
        <v>3476</v>
      </c>
      <c r="I199" s="57" t="s">
        <v>3907</v>
      </c>
      <c r="J199" s="57" t="s">
        <v>2760</v>
      </c>
      <c r="L199" s="57" t="s">
        <v>3359</v>
      </c>
      <c r="Q199" s="60" t="str">
        <f t="shared" si="43"/>
        <v/>
      </c>
      <c r="R199" s="59" t="str">
        <f t="shared" si="44"/>
        <v>Gi/o</v>
      </c>
      <c r="S199" s="59" t="str">
        <f t="shared" si="45"/>
        <v/>
      </c>
      <c r="T199" s="59" t="str">
        <f t="shared" si="46"/>
        <v/>
      </c>
      <c r="U199" s="60">
        <f t="shared" si="47"/>
        <v>0</v>
      </c>
      <c r="V199" s="60">
        <f t="shared" si="48"/>
        <v>1</v>
      </c>
      <c r="W199" s="60">
        <f t="shared" si="49"/>
        <v>0</v>
      </c>
      <c r="X199" s="60">
        <f t="shared" si="50"/>
        <v>0</v>
      </c>
      <c r="Y199" s="60" t="str">
        <f t="shared" si="53"/>
        <v>nc</v>
      </c>
      <c r="Z199" s="59" t="str">
        <f t="shared" si="54"/>
        <v>c</v>
      </c>
      <c r="AA199" s="59" t="str">
        <f t="shared" si="55"/>
        <v>nc</v>
      </c>
      <c r="AB199" s="59" t="str">
        <f t="shared" si="56"/>
        <v>nc</v>
      </c>
      <c r="AC199" s="59">
        <f t="shared" si="51"/>
        <v>3</v>
      </c>
      <c r="AD199" s="57">
        <f t="shared" si="52"/>
        <v>1</v>
      </c>
    </row>
    <row r="200" spans="1:30" x14ac:dyDescent="0.2">
      <c r="A200" s="57" t="s">
        <v>121</v>
      </c>
      <c r="B200" s="57" t="s">
        <v>1209</v>
      </c>
      <c r="C200" s="57" t="str">
        <f>VLOOKUP(A200,RecNamesAll!A:C,3,FALSE)</f>
        <v>GAL1</v>
      </c>
      <c r="D200" s="63">
        <v>243</v>
      </c>
      <c r="E200" s="57" t="s">
        <v>121</v>
      </c>
      <c r="F200" s="57" t="s">
        <v>3906</v>
      </c>
      <c r="G200" s="57" t="s">
        <v>3501</v>
      </c>
      <c r="H200" s="57" t="s">
        <v>3476</v>
      </c>
      <c r="I200" s="57" t="s">
        <v>3900</v>
      </c>
      <c r="J200" s="57" t="s">
        <v>2760</v>
      </c>
      <c r="L200" s="57" t="s">
        <v>3419</v>
      </c>
      <c r="N200" s="57" t="s">
        <v>3905</v>
      </c>
      <c r="P200" s="62">
        <v>0.16666666666666666</v>
      </c>
      <c r="Q200" s="60" t="str">
        <f t="shared" si="43"/>
        <v/>
      </c>
      <c r="R200" s="59" t="str">
        <f t="shared" si="44"/>
        <v>Gi/o</v>
      </c>
      <c r="S200" s="59" t="str">
        <f t="shared" si="45"/>
        <v/>
      </c>
      <c r="T200" s="59" t="str">
        <f t="shared" si="46"/>
        <v/>
      </c>
      <c r="U200" s="60">
        <f t="shared" si="47"/>
        <v>0</v>
      </c>
      <c r="V200" s="60">
        <f t="shared" si="48"/>
        <v>1</v>
      </c>
      <c r="W200" s="60">
        <f t="shared" si="49"/>
        <v>0</v>
      </c>
      <c r="X200" s="60">
        <f t="shared" si="50"/>
        <v>0</v>
      </c>
      <c r="Y200" s="60" t="str">
        <f t="shared" si="53"/>
        <v>nc</v>
      </c>
      <c r="Z200" s="59" t="str">
        <f t="shared" si="54"/>
        <v>c</v>
      </c>
      <c r="AA200" s="59" t="str">
        <f t="shared" si="55"/>
        <v>nc</v>
      </c>
      <c r="AB200" s="59" t="str">
        <f t="shared" si="56"/>
        <v>nc</v>
      </c>
      <c r="AC200" s="59">
        <f t="shared" si="51"/>
        <v>3</v>
      </c>
      <c r="AD200" s="57">
        <f t="shared" si="52"/>
        <v>1</v>
      </c>
    </row>
    <row r="201" spans="1:30" x14ac:dyDescent="0.2">
      <c r="A201" s="57" t="s">
        <v>123</v>
      </c>
      <c r="B201" s="57" t="s">
        <v>1215</v>
      </c>
      <c r="C201" s="57" t="str">
        <f>VLOOKUP(A201,RecNamesAll!A:C,3,FALSE)</f>
        <v>GAL2</v>
      </c>
      <c r="D201" s="63">
        <v>244</v>
      </c>
      <c r="E201" s="57" t="s">
        <v>123</v>
      </c>
      <c r="F201" s="57" t="s">
        <v>3904</v>
      </c>
      <c r="G201" s="57" t="s">
        <v>3501</v>
      </c>
      <c r="H201" s="57" t="s">
        <v>3476</v>
      </c>
      <c r="I201" s="57" t="s">
        <v>3900</v>
      </c>
      <c r="J201" s="57" t="s">
        <v>2759</v>
      </c>
      <c r="K201" s="57" t="s">
        <v>3135</v>
      </c>
      <c r="L201" s="57" t="s">
        <v>3393</v>
      </c>
      <c r="M201" s="57" t="s">
        <v>3588</v>
      </c>
      <c r="N201" s="57" t="s">
        <v>3903</v>
      </c>
      <c r="O201" s="57" t="s">
        <v>3902</v>
      </c>
      <c r="P201" s="62">
        <v>0.29166666666666669</v>
      </c>
      <c r="Q201" s="60" t="str">
        <f t="shared" si="43"/>
        <v/>
      </c>
      <c r="R201" s="59" t="str">
        <f t="shared" si="44"/>
        <v>Gi/o</v>
      </c>
      <c r="S201" s="59" t="str">
        <f t="shared" si="45"/>
        <v>Gq/11</v>
      </c>
      <c r="T201" s="59" t="str">
        <f t="shared" si="46"/>
        <v>G12/13</v>
      </c>
      <c r="U201" s="60">
        <f t="shared" si="47"/>
        <v>0</v>
      </c>
      <c r="V201" s="60">
        <f t="shared" si="48"/>
        <v>2</v>
      </c>
      <c r="W201" s="60">
        <f t="shared" si="49"/>
        <v>1</v>
      </c>
      <c r="X201" s="60">
        <f t="shared" si="50"/>
        <v>2</v>
      </c>
      <c r="Y201" s="60" t="str">
        <f t="shared" si="53"/>
        <v>nc</v>
      </c>
      <c r="Z201" s="59" t="str">
        <f t="shared" si="54"/>
        <v>c</v>
      </c>
      <c r="AA201" s="59" t="str">
        <f t="shared" si="55"/>
        <v>c</v>
      </c>
      <c r="AB201" s="59" t="str">
        <f t="shared" si="56"/>
        <v>c</v>
      </c>
      <c r="AC201" s="59">
        <f t="shared" si="51"/>
        <v>1</v>
      </c>
      <c r="AD201" s="57">
        <f t="shared" si="52"/>
        <v>1</v>
      </c>
    </row>
    <row r="202" spans="1:30" x14ac:dyDescent="0.2">
      <c r="A202" s="57" t="s">
        <v>124</v>
      </c>
      <c r="B202" s="57" t="s">
        <v>1217</v>
      </c>
      <c r="C202" s="57" t="str">
        <f>VLOOKUP(A202,RecNamesAll!A:C,3,FALSE)</f>
        <v>GAL3</v>
      </c>
      <c r="D202" s="63">
        <v>245</v>
      </c>
      <c r="E202" s="57" t="s">
        <v>124</v>
      </c>
      <c r="F202" s="57" t="s">
        <v>3901</v>
      </c>
      <c r="G202" s="57" t="s">
        <v>3501</v>
      </c>
      <c r="H202" s="57" t="s">
        <v>3476</v>
      </c>
      <c r="I202" s="57" t="s">
        <v>3900</v>
      </c>
      <c r="J202" s="57" t="s">
        <v>2760</v>
      </c>
      <c r="L202" s="57" t="s">
        <v>3419</v>
      </c>
      <c r="N202" s="57" t="s">
        <v>3899</v>
      </c>
      <c r="P202" s="62">
        <v>8.3333333333333329E-2</v>
      </c>
      <c r="Q202" s="60" t="str">
        <f t="shared" si="43"/>
        <v/>
      </c>
      <c r="R202" s="59" t="str">
        <f t="shared" si="44"/>
        <v>Gi/o</v>
      </c>
      <c r="S202" s="59" t="str">
        <f t="shared" si="45"/>
        <v/>
      </c>
      <c r="T202" s="59" t="str">
        <f t="shared" si="46"/>
        <v/>
      </c>
      <c r="U202" s="60">
        <f t="shared" si="47"/>
        <v>0</v>
      </c>
      <c r="V202" s="60">
        <f t="shared" si="48"/>
        <v>1</v>
      </c>
      <c r="W202" s="60">
        <f t="shared" si="49"/>
        <v>0</v>
      </c>
      <c r="X202" s="60">
        <f t="shared" si="50"/>
        <v>0</v>
      </c>
      <c r="Y202" s="60" t="str">
        <f t="shared" si="53"/>
        <v>nc</v>
      </c>
      <c r="Z202" s="59" t="str">
        <f t="shared" si="54"/>
        <v>c</v>
      </c>
      <c r="AA202" s="59" t="str">
        <f t="shared" si="55"/>
        <v>nc</v>
      </c>
      <c r="AB202" s="59" t="str">
        <f t="shared" si="56"/>
        <v>nc</v>
      </c>
      <c r="AC202" s="59">
        <f t="shared" si="51"/>
        <v>3</v>
      </c>
      <c r="AD202" s="57">
        <f t="shared" si="52"/>
        <v>1</v>
      </c>
    </row>
    <row r="203" spans="1:30" x14ac:dyDescent="0.2">
      <c r="A203" s="57" t="s">
        <v>125</v>
      </c>
      <c r="B203" s="57" t="s">
        <v>300</v>
      </c>
      <c r="C203" s="57" t="str">
        <f>VLOOKUP(A203,RecNamesAll!A:C,3,FALSE)</f>
        <v>Ghrelin</v>
      </c>
      <c r="D203" s="63">
        <v>246</v>
      </c>
      <c r="E203" s="57" t="s">
        <v>125</v>
      </c>
      <c r="G203" s="57" t="s">
        <v>3501</v>
      </c>
      <c r="H203" s="57" t="s">
        <v>3476</v>
      </c>
      <c r="I203" s="57" t="s">
        <v>3898</v>
      </c>
      <c r="J203" s="57" t="s">
        <v>2759</v>
      </c>
      <c r="K203" s="57" t="s">
        <v>3897</v>
      </c>
      <c r="L203" s="57" t="s">
        <v>3393</v>
      </c>
      <c r="M203" s="57" t="s">
        <v>3371</v>
      </c>
      <c r="N203" s="57" t="s">
        <v>3896</v>
      </c>
      <c r="O203" s="57" t="s">
        <v>3895</v>
      </c>
      <c r="P203" s="62">
        <v>8.3333333333333329E-2</v>
      </c>
      <c r="Q203" s="60" t="str">
        <f t="shared" si="43"/>
        <v/>
      </c>
      <c r="R203" s="59" t="str">
        <f t="shared" si="44"/>
        <v>Gi/o</v>
      </c>
      <c r="S203" s="59" t="str">
        <f t="shared" si="45"/>
        <v>Gq/11</v>
      </c>
      <c r="T203" s="59" t="str">
        <f t="shared" si="46"/>
        <v>G12/13</v>
      </c>
      <c r="U203" s="60">
        <f t="shared" si="47"/>
        <v>0</v>
      </c>
      <c r="V203" s="60">
        <f t="shared" si="48"/>
        <v>2</v>
      </c>
      <c r="W203" s="60">
        <f t="shared" si="49"/>
        <v>1</v>
      </c>
      <c r="X203" s="60">
        <f t="shared" si="50"/>
        <v>2</v>
      </c>
      <c r="Y203" s="60" t="str">
        <f t="shared" si="53"/>
        <v>nc</v>
      </c>
      <c r="Z203" s="59" t="str">
        <f t="shared" si="54"/>
        <v>c</v>
      </c>
      <c r="AA203" s="59" t="str">
        <f t="shared" si="55"/>
        <v>c</v>
      </c>
      <c r="AB203" s="59" t="str">
        <f t="shared" si="56"/>
        <v>c</v>
      </c>
      <c r="AC203" s="59">
        <f t="shared" si="51"/>
        <v>1</v>
      </c>
      <c r="AD203" s="57">
        <f t="shared" si="52"/>
        <v>1</v>
      </c>
    </row>
    <row r="204" spans="1:30" x14ac:dyDescent="0.2">
      <c r="A204" s="57" t="s">
        <v>131</v>
      </c>
      <c r="B204" s="57" t="s">
        <v>305</v>
      </c>
      <c r="C204" s="57" t="str">
        <f>VLOOKUP(A204,RecNamesAll!A:C,3,FALSE)</f>
        <v>GnRH1</v>
      </c>
      <c r="D204" s="63">
        <v>256</v>
      </c>
      <c r="E204" s="57" t="s">
        <v>131</v>
      </c>
      <c r="F204" s="57" t="s">
        <v>3894</v>
      </c>
      <c r="G204" s="57" t="s">
        <v>3501</v>
      </c>
      <c r="H204" s="57" t="s">
        <v>3476</v>
      </c>
      <c r="I204" s="57" t="s">
        <v>3893</v>
      </c>
      <c r="J204" s="57" t="s">
        <v>2759</v>
      </c>
      <c r="K204" s="57" t="s">
        <v>2760</v>
      </c>
      <c r="L204" s="57" t="s">
        <v>3393</v>
      </c>
      <c r="M204" s="57" t="s">
        <v>3371</v>
      </c>
      <c r="N204" s="57" t="s">
        <v>3892</v>
      </c>
      <c r="O204" s="57">
        <v>15082521</v>
      </c>
      <c r="P204" s="62">
        <v>8.3333333333333329E-2</v>
      </c>
      <c r="Q204" s="60" t="str">
        <f t="shared" si="43"/>
        <v/>
      </c>
      <c r="R204" s="59" t="str">
        <f t="shared" si="44"/>
        <v>Gi/o</v>
      </c>
      <c r="S204" s="59" t="str">
        <f t="shared" si="45"/>
        <v>Gq/11</v>
      </c>
      <c r="T204" s="59" t="str">
        <f t="shared" si="46"/>
        <v/>
      </c>
      <c r="U204" s="60">
        <f t="shared" si="47"/>
        <v>0</v>
      </c>
      <c r="V204" s="60">
        <f t="shared" si="48"/>
        <v>2</v>
      </c>
      <c r="W204" s="60">
        <f t="shared" si="49"/>
        <v>1</v>
      </c>
      <c r="X204" s="60">
        <f t="shared" si="50"/>
        <v>0</v>
      </c>
      <c r="Y204" s="60" t="str">
        <f t="shared" si="53"/>
        <v>nc</v>
      </c>
      <c r="Z204" s="59" t="str">
        <f t="shared" si="54"/>
        <v>c</v>
      </c>
      <c r="AA204" s="59" t="str">
        <f t="shared" si="55"/>
        <v>c</v>
      </c>
      <c r="AB204" s="59" t="str">
        <f t="shared" si="56"/>
        <v>nc</v>
      </c>
      <c r="AC204" s="59">
        <f t="shared" si="51"/>
        <v>2</v>
      </c>
      <c r="AD204" s="57">
        <f t="shared" si="52"/>
        <v>1</v>
      </c>
    </row>
    <row r="205" spans="1:30" x14ac:dyDescent="0.2">
      <c r="A205" s="57" t="s">
        <v>142</v>
      </c>
      <c r="B205" s="57" t="s">
        <v>1608</v>
      </c>
      <c r="C205" s="57" t="str">
        <f>VLOOKUP(A205,RecNamesAll!A:C,3,FALSE)</f>
        <v>Kisspeptin</v>
      </c>
      <c r="D205" s="63">
        <v>266</v>
      </c>
      <c r="E205" s="57" t="s">
        <v>3019</v>
      </c>
      <c r="F205" s="57" t="s">
        <v>3891</v>
      </c>
      <c r="G205" s="57" t="s">
        <v>3501</v>
      </c>
      <c r="H205" s="57" t="s">
        <v>3476</v>
      </c>
      <c r="I205" s="57" t="s">
        <v>3890</v>
      </c>
      <c r="J205" s="57" t="s">
        <v>2759</v>
      </c>
      <c r="L205" s="57" t="s">
        <v>3393</v>
      </c>
      <c r="N205" s="57" t="s">
        <v>3889</v>
      </c>
      <c r="P205" s="62">
        <v>0.16666666666666666</v>
      </c>
      <c r="Q205" s="60" t="str">
        <f t="shared" si="43"/>
        <v/>
      </c>
      <c r="R205" s="59" t="str">
        <f t="shared" si="44"/>
        <v/>
      </c>
      <c r="S205" s="59" t="str">
        <f t="shared" si="45"/>
        <v>Gq/11</v>
      </c>
      <c r="T205" s="59" t="str">
        <f t="shared" si="46"/>
        <v/>
      </c>
      <c r="U205" s="60">
        <f t="shared" si="47"/>
        <v>0</v>
      </c>
      <c r="V205" s="60">
        <f t="shared" si="48"/>
        <v>0</v>
      </c>
      <c r="W205" s="60">
        <f t="shared" si="49"/>
        <v>1</v>
      </c>
      <c r="X205" s="60">
        <f t="shared" si="50"/>
        <v>0</v>
      </c>
      <c r="Y205" s="60" t="str">
        <f t="shared" si="53"/>
        <v>nc</v>
      </c>
      <c r="Z205" s="59" t="str">
        <f t="shared" si="54"/>
        <v>nc</v>
      </c>
      <c r="AA205" s="59" t="str">
        <f t="shared" si="55"/>
        <v>c</v>
      </c>
      <c r="AB205" s="59" t="str">
        <f t="shared" si="56"/>
        <v>nc</v>
      </c>
      <c r="AC205" s="59">
        <f t="shared" si="51"/>
        <v>3</v>
      </c>
      <c r="AD205" s="57">
        <f t="shared" si="52"/>
        <v>1</v>
      </c>
    </row>
    <row r="206" spans="1:30" x14ac:dyDescent="0.2">
      <c r="A206" s="57" t="s">
        <v>158</v>
      </c>
      <c r="B206" s="57" t="s">
        <v>1716</v>
      </c>
      <c r="C206" s="57" t="str">
        <f>VLOOKUP(A206,RecNamesAll!A:C,3,FALSE)</f>
        <v>MCH1</v>
      </c>
      <c r="D206" s="63">
        <v>280</v>
      </c>
      <c r="E206" s="57" t="s">
        <v>158</v>
      </c>
      <c r="F206" s="57" t="s">
        <v>3888</v>
      </c>
      <c r="G206" s="57" t="s">
        <v>3501</v>
      </c>
      <c r="H206" s="57" t="s">
        <v>3476</v>
      </c>
      <c r="I206" s="57" t="s">
        <v>3885</v>
      </c>
      <c r="J206" s="57" t="s">
        <v>3738</v>
      </c>
      <c r="L206" s="57" t="s">
        <v>3511</v>
      </c>
      <c r="N206" s="57" t="s">
        <v>3887</v>
      </c>
      <c r="P206" s="62">
        <v>0.16666666666666666</v>
      </c>
      <c r="Q206" s="60" t="str">
        <f t="shared" si="43"/>
        <v>Gs</v>
      </c>
      <c r="R206" s="59" t="str">
        <f t="shared" si="44"/>
        <v>Gi/o</v>
      </c>
      <c r="S206" s="59" t="str">
        <f t="shared" si="45"/>
        <v>Gq/11</v>
      </c>
      <c r="T206" s="59" t="str">
        <f t="shared" si="46"/>
        <v/>
      </c>
      <c r="U206" s="60">
        <f t="shared" si="47"/>
        <v>1</v>
      </c>
      <c r="V206" s="60">
        <f t="shared" si="48"/>
        <v>1</v>
      </c>
      <c r="W206" s="60">
        <f t="shared" si="49"/>
        <v>1</v>
      </c>
      <c r="X206" s="60">
        <f t="shared" si="50"/>
        <v>0</v>
      </c>
      <c r="Y206" s="60" t="str">
        <f t="shared" si="53"/>
        <v>c</v>
      </c>
      <c r="Z206" s="59" t="str">
        <f t="shared" si="54"/>
        <v>c</v>
      </c>
      <c r="AA206" s="59" t="str">
        <f t="shared" si="55"/>
        <v>c</v>
      </c>
      <c r="AB206" s="59" t="str">
        <f t="shared" si="56"/>
        <v>nc</v>
      </c>
      <c r="AC206" s="59">
        <f t="shared" si="51"/>
        <v>1</v>
      </c>
      <c r="AD206" s="57">
        <f t="shared" si="52"/>
        <v>1</v>
      </c>
    </row>
    <row r="207" spans="1:30" x14ac:dyDescent="0.2">
      <c r="A207" s="57" t="s">
        <v>159</v>
      </c>
      <c r="B207" s="57" t="s">
        <v>1721</v>
      </c>
      <c r="C207" s="57" t="str">
        <f>VLOOKUP(A207,RecNamesAll!A:C,3,FALSE)</f>
        <v>MCH2</v>
      </c>
      <c r="D207" s="63">
        <v>281</v>
      </c>
      <c r="E207" s="57" t="s">
        <v>159</v>
      </c>
      <c r="F207" s="57" t="s">
        <v>3886</v>
      </c>
      <c r="G207" s="57" t="s">
        <v>3501</v>
      </c>
      <c r="H207" s="57" t="s">
        <v>3476</v>
      </c>
      <c r="I207" s="57" t="s">
        <v>3885</v>
      </c>
      <c r="J207" s="57" t="s">
        <v>2759</v>
      </c>
      <c r="L207" s="57" t="s">
        <v>3511</v>
      </c>
      <c r="N207" s="57">
        <v>11404457</v>
      </c>
      <c r="P207" s="62">
        <v>4.1666666666666664E-2</v>
      </c>
      <c r="Q207" s="60" t="str">
        <f t="shared" si="43"/>
        <v/>
      </c>
      <c r="R207" s="59" t="str">
        <f t="shared" si="44"/>
        <v/>
      </c>
      <c r="S207" s="59" t="str">
        <f t="shared" si="45"/>
        <v>Gq/11</v>
      </c>
      <c r="T207" s="59" t="str">
        <f t="shared" si="46"/>
        <v/>
      </c>
      <c r="U207" s="60">
        <f t="shared" si="47"/>
        <v>0</v>
      </c>
      <c r="V207" s="60">
        <f t="shared" si="48"/>
        <v>0</v>
      </c>
      <c r="W207" s="60">
        <f t="shared" si="49"/>
        <v>1</v>
      </c>
      <c r="X207" s="60">
        <f t="shared" si="50"/>
        <v>0</v>
      </c>
      <c r="Y207" s="60" t="str">
        <f t="shared" si="53"/>
        <v>nc</v>
      </c>
      <c r="Z207" s="59" t="str">
        <f t="shared" si="54"/>
        <v>nc</v>
      </c>
      <c r="AA207" s="59" t="str">
        <f t="shared" si="55"/>
        <v>c</v>
      </c>
      <c r="AB207" s="59" t="str">
        <f t="shared" si="56"/>
        <v>nc</v>
      </c>
      <c r="AC207" s="59">
        <f t="shared" si="51"/>
        <v>3</v>
      </c>
      <c r="AD207" s="57">
        <f t="shared" si="52"/>
        <v>1</v>
      </c>
    </row>
    <row r="208" spans="1:30" x14ac:dyDescent="0.2">
      <c r="A208" s="57" t="s">
        <v>163</v>
      </c>
      <c r="B208" s="57" t="s">
        <v>1739</v>
      </c>
      <c r="C208" s="57" t="str">
        <f>VLOOKUP(A208,RecNamesAll!A:C,3,FALSE)</f>
        <v>MC1</v>
      </c>
      <c r="D208" s="63">
        <v>282</v>
      </c>
      <c r="E208" s="57" t="s">
        <v>3096</v>
      </c>
      <c r="F208" s="57" t="s">
        <v>163</v>
      </c>
      <c r="G208" s="57" t="s">
        <v>3501</v>
      </c>
      <c r="H208" s="57" t="s">
        <v>3476</v>
      </c>
      <c r="I208" s="57" t="s">
        <v>3880</v>
      </c>
      <c r="J208" s="57" t="s">
        <v>2761</v>
      </c>
      <c r="K208" s="57" t="s">
        <v>3469</v>
      </c>
      <c r="L208" s="57" t="s">
        <v>3442</v>
      </c>
      <c r="M208" s="57" t="s">
        <v>3371</v>
      </c>
      <c r="N208" s="57">
        <v>8187950</v>
      </c>
      <c r="O208" s="57">
        <v>11161002</v>
      </c>
      <c r="P208" s="62">
        <v>4.1666666666666664E-2</v>
      </c>
      <c r="Q208" s="60" t="str">
        <f t="shared" si="43"/>
        <v>Gs</v>
      </c>
      <c r="R208" s="59" t="str">
        <f t="shared" si="44"/>
        <v/>
      </c>
      <c r="S208" s="59" t="str">
        <f t="shared" si="45"/>
        <v/>
      </c>
      <c r="T208" s="59" t="str">
        <f t="shared" si="46"/>
        <v/>
      </c>
      <c r="U208" s="60">
        <f t="shared" si="47"/>
        <v>1</v>
      </c>
      <c r="V208" s="60">
        <f t="shared" si="48"/>
        <v>0</v>
      </c>
      <c r="W208" s="60">
        <f t="shared" si="49"/>
        <v>0</v>
      </c>
      <c r="X208" s="60">
        <f t="shared" si="50"/>
        <v>0</v>
      </c>
      <c r="Y208" s="60" t="str">
        <f t="shared" si="53"/>
        <v>c</v>
      </c>
      <c r="Z208" s="59" t="str">
        <f t="shared" si="54"/>
        <v>nc</v>
      </c>
      <c r="AA208" s="59" t="str">
        <f t="shared" si="55"/>
        <v>nc</v>
      </c>
      <c r="AB208" s="59" t="str">
        <f t="shared" si="56"/>
        <v>nc</v>
      </c>
      <c r="AC208" s="59">
        <f t="shared" si="51"/>
        <v>3</v>
      </c>
      <c r="AD208" s="57">
        <f t="shared" si="52"/>
        <v>1</v>
      </c>
    </row>
    <row r="209" spans="1:30" x14ac:dyDescent="0.2">
      <c r="A209" s="57" t="s">
        <v>3883</v>
      </c>
      <c r="B209" s="57" t="s">
        <v>667</v>
      </c>
      <c r="C209" s="57" t="str">
        <f>VLOOKUP(A209,RecNamesAll!A:C,3,FALSE)</f>
        <v>MC2</v>
      </c>
      <c r="D209" s="63">
        <v>283</v>
      </c>
      <c r="E209" s="57" t="s">
        <v>3884</v>
      </c>
      <c r="F209" s="57" t="s">
        <v>3883</v>
      </c>
      <c r="G209" s="57" t="s">
        <v>3501</v>
      </c>
      <c r="H209" s="57" t="s">
        <v>3476</v>
      </c>
      <c r="I209" s="57" t="s">
        <v>3880</v>
      </c>
      <c r="J209" s="57" t="s">
        <v>2761</v>
      </c>
      <c r="K209" s="57" t="s">
        <v>3469</v>
      </c>
      <c r="L209" s="57" t="s">
        <v>3442</v>
      </c>
      <c r="M209" s="57" t="s">
        <v>3741</v>
      </c>
      <c r="N209" s="57">
        <v>9175632</v>
      </c>
      <c r="O209" s="57">
        <v>2579947</v>
      </c>
      <c r="P209" s="62">
        <v>4.1666666666666664E-2</v>
      </c>
      <c r="Q209" s="60" t="str">
        <f t="shared" si="43"/>
        <v>Gs</v>
      </c>
      <c r="R209" s="59" t="str">
        <f t="shared" si="44"/>
        <v/>
      </c>
      <c r="S209" s="59" t="str">
        <f t="shared" si="45"/>
        <v/>
      </c>
      <c r="T209" s="59" t="str">
        <f t="shared" si="46"/>
        <v/>
      </c>
      <c r="U209" s="60">
        <f t="shared" si="47"/>
        <v>1</v>
      </c>
      <c r="V209" s="60">
        <f t="shared" si="48"/>
        <v>0</v>
      </c>
      <c r="W209" s="60">
        <f t="shared" si="49"/>
        <v>0</v>
      </c>
      <c r="X209" s="60">
        <f t="shared" si="50"/>
        <v>0</v>
      </c>
      <c r="Y209" s="60" t="str">
        <f t="shared" si="53"/>
        <v>c</v>
      </c>
      <c r="Z209" s="59" t="str">
        <f t="shared" si="54"/>
        <v>nc</v>
      </c>
      <c r="AA209" s="59" t="str">
        <f t="shared" si="55"/>
        <v>nc</v>
      </c>
      <c r="AB209" s="59" t="str">
        <f t="shared" si="56"/>
        <v>nc</v>
      </c>
      <c r="AC209" s="59">
        <f t="shared" si="51"/>
        <v>3</v>
      </c>
      <c r="AD209" s="57">
        <f t="shared" si="52"/>
        <v>1</v>
      </c>
    </row>
    <row r="210" spans="1:30" x14ac:dyDescent="0.2">
      <c r="A210" s="57" t="s">
        <v>160</v>
      </c>
      <c r="B210" s="57" t="s">
        <v>317</v>
      </c>
      <c r="C210" s="57" t="str">
        <f>VLOOKUP(A210,RecNamesAll!A:C,3,FALSE)</f>
        <v>MC3</v>
      </c>
      <c r="D210" s="63">
        <v>284</v>
      </c>
      <c r="E210" s="57" t="s">
        <v>160</v>
      </c>
      <c r="G210" s="57" t="s">
        <v>3501</v>
      </c>
      <c r="H210" s="57" t="s">
        <v>3476</v>
      </c>
      <c r="I210" s="57" t="s">
        <v>3880</v>
      </c>
      <c r="J210" s="57" t="s">
        <v>2761</v>
      </c>
      <c r="K210" s="57" t="s">
        <v>3469</v>
      </c>
      <c r="L210" s="57" t="s">
        <v>3442</v>
      </c>
      <c r="M210" s="57" t="s">
        <v>3371</v>
      </c>
      <c r="N210" s="57">
        <v>8463333</v>
      </c>
      <c r="O210" s="57" t="s">
        <v>3882</v>
      </c>
      <c r="P210" s="62">
        <v>4.1666666666666664E-2</v>
      </c>
      <c r="Q210" s="60" t="str">
        <f t="shared" si="43"/>
        <v>Gs</v>
      </c>
      <c r="R210" s="59" t="str">
        <f t="shared" si="44"/>
        <v/>
      </c>
      <c r="S210" s="59" t="str">
        <f t="shared" si="45"/>
        <v/>
      </c>
      <c r="T210" s="59" t="str">
        <f t="shared" si="46"/>
        <v/>
      </c>
      <c r="U210" s="60">
        <f t="shared" si="47"/>
        <v>1</v>
      </c>
      <c r="V210" s="60">
        <f t="shared" si="48"/>
        <v>0</v>
      </c>
      <c r="W210" s="60">
        <f t="shared" si="49"/>
        <v>0</v>
      </c>
      <c r="X210" s="60">
        <f t="shared" si="50"/>
        <v>0</v>
      </c>
      <c r="Y210" s="60" t="str">
        <f t="shared" si="53"/>
        <v>c</v>
      </c>
      <c r="Z210" s="59" t="str">
        <f t="shared" si="54"/>
        <v>nc</v>
      </c>
      <c r="AA210" s="59" t="str">
        <f t="shared" si="55"/>
        <v>nc</v>
      </c>
      <c r="AB210" s="59" t="str">
        <f t="shared" si="56"/>
        <v>nc</v>
      </c>
      <c r="AC210" s="59">
        <f t="shared" si="51"/>
        <v>3</v>
      </c>
      <c r="AD210" s="57">
        <f t="shared" si="52"/>
        <v>1</v>
      </c>
    </row>
    <row r="211" spans="1:30" x14ac:dyDescent="0.2">
      <c r="A211" s="57" t="s">
        <v>161</v>
      </c>
      <c r="B211" s="57" t="s">
        <v>318</v>
      </c>
      <c r="C211" s="57" t="str">
        <f>VLOOKUP(A211,RecNamesAll!A:C,3,FALSE)</f>
        <v>MC4</v>
      </c>
      <c r="D211" s="63">
        <v>285</v>
      </c>
      <c r="E211" s="57" t="s">
        <v>161</v>
      </c>
      <c r="G211" s="57" t="s">
        <v>3501</v>
      </c>
      <c r="H211" s="57" t="s">
        <v>3476</v>
      </c>
      <c r="I211" s="57" t="s">
        <v>3880</v>
      </c>
      <c r="J211" s="57" t="s">
        <v>2761</v>
      </c>
      <c r="K211" s="57" t="s">
        <v>3469</v>
      </c>
      <c r="L211" s="57" t="s">
        <v>3442</v>
      </c>
      <c r="M211" s="57" t="s">
        <v>3371</v>
      </c>
      <c r="N211" s="57" t="s">
        <v>3881</v>
      </c>
      <c r="O211" s="57">
        <v>11161002</v>
      </c>
      <c r="P211" s="62">
        <v>8.3333333333333329E-2</v>
      </c>
      <c r="Q211" s="60" t="str">
        <f t="shared" si="43"/>
        <v>Gs</v>
      </c>
      <c r="R211" s="59" t="str">
        <f t="shared" si="44"/>
        <v/>
      </c>
      <c r="S211" s="59" t="str">
        <f t="shared" si="45"/>
        <v/>
      </c>
      <c r="T211" s="59" t="str">
        <f t="shared" si="46"/>
        <v/>
      </c>
      <c r="U211" s="60">
        <f t="shared" si="47"/>
        <v>1</v>
      </c>
      <c r="V211" s="60">
        <f t="shared" si="48"/>
        <v>0</v>
      </c>
      <c r="W211" s="60">
        <f t="shared" si="49"/>
        <v>0</v>
      </c>
      <c r="X211" s="60">
        <f t="shared" si="50"/>
        <v>0</v>
      </c>
      <c r="Y211" s="60" t="str">
        <f t="shared" si="53"/>
        <v>c</v>
      </c>
      <c r="Z211" s="59" t="str">
        <f t="shared" si="54"/>
        <v>nc</v>
      </c>
      <c r="AA211" s="59" t="str">
        <f t="shared" si="55"/>
        <v>nc</v>
      </c>
      <c r="AB211" s="59" t="str">
        <f t="shared" si="56"/>
        <v>nc</v>
      </c>
      <c r="AC211" s="59">
        <f t="shared" si="51"/>
        <v>3</v>
      </c>
      <c r="AD211" s="57">
        <f t="shared" si="52"/>
        <v>1</v>
      </c>
    </row>
    <row r="212" spans="1:30" x14ac:dyDescent="0.2">
      <c r="A212" s="57" t="s">
        <v>162</v>
      </c>
      <c r="B212" s="57" t="s">
        <v>1714</v>
      </c>
      <c r="C212" s="57" t="str">
        <f>VLOOKUP(A212,RecNamesAll!A:C,3,FALSE)</f>
        <v>MC5</v>
      </c>
      <c r="D212" s="63">
        <v>286</v>
      </c>
      <c r="E212" s="57" t="s">
        <v>162</v>
      </c>
      <c r="G212" s="57" t="s">
        <v>3501</v>
      </c>
      <c r="H212" s="57" t="s">
        <v>3476</v>
      </c>
      <c r="I212" s="57" t="s">
        <v>3880</v>
      </c>
      <c r="J212" s="57" t="s">
        <v>2761</v>
      </c>
      <c r="K212" s="57" t="s">
        <v>3469</v>
      </c>
      <c r="L212" s="57" t="s">
        <v>3442</v>
      </c>
      <c r="M212" s="57" t="s">
        <v>3371</v>
      </c>
      <c r="N212" s="57">
        <v>8161509</v>
      </c>
      <c r="O212" s="57">
        <v>11161002</v>
      </c>
      <c r="P212" s="62">
        <v>4.1666666666666664E-2</v>
      </c>
      <c r="Q212" s="60" t="str">
        <f t="shared" si="43"/>
        <v>Gs</v>
      </c>
      <c r="R212" s="59" t="str">
        <f t="shared" si="44"/>
        <v/>
      </c>
      <c r="S212" s="59" t="str">
        <f t="shared" si="45"/>
        <v/>
      </c>
      <c r="T212" s="59" t="str">
        <f t="shared" si="46"/>
        <v/>
      </c>
      <c r="U212" s="60">
        <f t="shared" si="47"/>
        <v>1</v>
      </c>
      <c r="V212" s="60">
        <f t="shared" si="48"/>
        <v>0</v>
      </c>
      <c r="W212" s="60">
        <f t="shared" si="49"/>
        <v>0</v>
      </c>
      <c r="X212" s="60">
        <f t="shared" si="50"/>
        <v>0</v>
      </c>
      <c r="Y212" s="60" t="str">
        <f t="shared" si="53"/>
        <v>c</v>
      </c>
      <c r="Z212" s="59" t="str">
        <f t="shared" si="54"/>
        <v>nc</v>
      </c>
      <c r="AA212" s="59" t="str">
        <f t="shared" si="55"/>
        <v>nc</v>
      </c>
      <c r="AB212" s="59" t="str">
        <f t="shared" si="56"/>
        <v>nc</v>
      </c>
      <c r="AC212" s="59">
        <f t="shared" si="51"/>
        <v>3</v>
      </c>
      <c r="AD212" s="57">
        <f t="shared" si="52"/>
        <v>1</v>
      </c>
    </row>
    <row r="213" spans="1:30" x14ac:dyDescent="0.2">
      <c r="A213" s="57" t="s">
        <v>171</v>
      </c>
      <c r="B213" s="57" t="s">
        <v>1741</v>
      </c>
      <c r="C213" s="57" t="str">
        <f>VLOOKUP(A213,RecNamesAll!A:C,3,FALSE)</f>
        <v>motilin</v>
      </c>
      <c r="D213" s="63">
        <v>297</v>
      </c>
      <c r="E213" s="57" t="s">
        <v>3879</v>
      </c>
      <c r="F213" s="57" t="s">
        <v>3878</v>
      </c>
      <c r="G213" s="57" t="s">
        <v>3501</v>
      </c>
      <c r="H213" s="57" t="s">
        <v>3476</v>
      </c>
      <c r="I213" s="57" t="s">
        <v>3877</v>
      </c>
      <c r="J213" s="57" t="s">
        <v>3448</v>
      </c>
      <c r="L213" s="57" t="s">
        <v>3393</v>
      </c>
      <c r="Q213" s="60" t="str">
        <f t="shared" si="43"/>
        <v/>
      </c>
      <c r="R213" s="59" t="str">
        <f t="shared" si="44"/>
        <v/>
      </c>
      <c r="S213" s="59" t="str">
        <f t="shared" si="45"/>
        <v>Gq/11</v>
      </c>
      <c r="T213" s="59" t="str">
        <f t="shared" si="46"/>
        <v>G12/13</v>
      </c>
      <c r="U213" s="60">
        <f t="shared" si="47"/>
        <v>0</v>
      </c>
      <c r="V213" s="60">
        <f t="shared" si="48"/>
        <v>0</v>
      </c>
      <c r="W213" s="60">
        <f t="shared" si="49"/>
        <v>1</v>
      </c>
      <c r="X213" s="60">
        <f t="shared" si="50"/>
        <v>1</v>
      </c>
      <c r="Y213" s="60" t="str">
        <f t="shared" si="53"/>
        <v>nc</v>
      </c>
      <c r="Z213" s="59" t="str">
        <f t="shared" si="54"/>
        <v>nc</v>
      </c>
      <c r="AA213" s="59" t="str">
        <f t="shared" si="55"/>
        <v>c</v>
      </c>
      <c r="AB213" s="59" t="str">
        <f t="shared" si="56"/>
        <v>c</v>
      </c>
      <c r="AC213" s="59">
        <f t="shared" si="51"/>
        <v>2</v>
      </c>
      <c r="AD213" s="57">
        <f t="shared" si="52"/>
        <v>1</v>
      </c>
    </row>
    <row r="214" spans="1:30" x14ac:dyDescent="0.2">
      <c r="A214" s="57" t="s">
        <v>172</v>
      </c>
      <c r="B214" s="57" t="s">
        <v>1780</v>
      </c>
      <c r="C214" s="57" t="str">
        <f>VLOOKUP(A214,RecNamesAll!A:C,3,FALSE)</f>
        <v>NMU1</v>
      </c>
      <c r="D214" s="63">
        <v>298</v>
      </c>
      <c r="E214" s="57" t="s">
        <v>172</v>
      </c>
      <c r="F214" s="57" t="s">
        <v>3876</v>
      </c>
      <c r="G214" s="57" t="s">
        <v>3501</v>
      </c>
      <c r="H214" s="57" t="s">
        <v>3476</v>
      </c>
      <c r="I214" s="57" t="s">
        <v>3873</v>
      </c>
      <c r="J214" s="57" t="s">
        <v>2759</v>
      </c>
      <c r="L214" s="57" t="s">
        <v>3393</v>
      </c>
      <c r="N214" s="57" t="s">
        <v>3875</v>
      </c>
      <c r="P214" s="62">
        <v>0.25</v>
      </c>
      <c r="Q214" s="60" t="str">
        <f t="shared" si="43"/>
        <v/>
      </c>
      <c r="R214" s="59" t="str">
        <f t="shared" si="44"/>
        <v/>
      </c>
      <c r="S214" s="59" t="str">
        <f t="shared" si="45"/>
        <v>Gq/11</v>
      </c>
      <c r="T214" s="59" t="str">
        <f t="shared" si="46"/>
        <v/>
      </c>
      <c r="U214" s="60">
        <f t="shared" si="47"/>
        <v>0</v>
      </c>
      <c r="V214" s="60">
        <f t="shared" si="48"/>
        <v>0</v>
      </c>
      <c r="W214" s="60">
        <f t="shared" si="49"/>
        <v>1</v>
      </c>
      <c r="X214" s="60">
        <f t="shared" si="50"/>
        <v>0</v>
      </c>
      <c r="Y214" s="60" t="str">
        <f t="shared" si="53"/>
        <v>nc</v>
      </c>
      <c r="Z214" s="59" t="str">
        <f t="shared" si="54"/>
        <v>nc</v>
      </c>
      <c r="AA214" s="59" t="str">
        <f t="shared" si="55"/>
        <v>c</v>
      </c>
      <c r="AB214" s="59" t="str">
        <f t="shared" si="56"/>
        <v>nc</v>
      </c>
      <c r="AC214" s="59">
        <f t="shared" si="51"/>
        <v>3</v>
      </c>
      <c r="AD214" s="57">
        <f t="shared" si="52"/>
        <v>1</v>
      </c>
    </row>
    <row r="215" spans="1:30" x14ac:dyDescent="0.2">
      <c r="A215" s="57" t="s">
        <v>173</v>
      </c>
      <c r="B215" s="57" t="s">
        <v>1788</v>
      </c>
      <c r="C215" s="57" t="str">
        <f>VLOOKUP(A215,RecNamesAll!A:C,3,FALSE)</f>
        <v>NMU2</v>
      </c>
      <c r="D215" s="63">
        <v>299</v>
      </c>
      <c r="E215" s="57" t="s">
        <v>173</v>
      </c>
      <c r="F215" s="57" t="s">
        <v>3874</v>
      </c>
      <c r="G215" s="57" t="s">
        <v>3501</v>
      </c>
      <c r="H215" s="57" t="s">
        <v>3476</v>
      </c>
      <c r="I215" s="57" t="s">
        <v>3873</v>
      </c>
      <c r="J215" s="57" t="s">
        <v>2759</v>
      </c>
      <c r="L215" s="57" t="s">
        <v>3393</v>
      </c>
      <c r="N215" s="57" t="s">
        <v>3872</v>
      </c>
      <c r="P215" s="62">
        <v>0.29166666666666669</v>
      </c>
      <c r="Q215" s="60" t="str">
        <f t="shared" si="43"/>
        <v/>
      </c>
      <c r="R215" s="59" t="str">
        <f t="shared" si="44"/>
        <v/>
      </c>
      <c r="S215" s="59" t="str">
        <f t="shared" si="45"/>
        <v>Gq/11</v>
      </c>
      <c r="T215" s="59" t="str">
        <f t="shared" si="46"/>
        <v/>
      </c>
      <c r="U215" s="60">
        <f t="shared" si="47"/>
        <v>0</v>
      </c>
      <c r="V215" s="60">
        <f t="shared" si="48"/>
        <v>0</v>
      </c>
      <c r="W215" s="60">
        <f t="shared" si="49"/>
        <v>1</v>
      </c>
      <c r="X215" s="60">
        <f t="shared" si="50"/>
        <v>0</v>
      </c>
      <c r="Y215" s="60" t="str">
        <f t="shared" si="53"/>
        <v>nc</v>
      </c>
      <c r="Z215" s="59" t="str">
        <f t="shared" si="54"/>
        <v>nc</v>
      </c>
      <c r="AA215" s="59" t="str">
        <f t="shared" si="55"/>
        <v>c</v>
      </c>
      <c r="AB215" s="59" t="str">
        <f t="shared" si="56"/>
        <v>nc</v>
      </c>
      <c r="AC215" s="59">
        <f t="shared" si="51"/>
        <v>3</v>
      </c>
      <c r="AD215" s="57">
        <f t="shared" si="52"/>
        <v>1</v>
      </c>
    </row>
    <row r="216" spans="1:30" x14ac:dyDescent="0.2">
      <c r="A216" s="57" t="s">
        <v>174</v>
      </c>
      <c r="B216" s="57" t="s">
        <v>326</v>
      </c>
      <c r="C216" s="57" t="str">
        <f>VLOOKUP(A216,RecNamesAll!A:C,3,FALSE)</f>
        <v>NPFF1</v>
      </c>
      <c r="D216" s="63">
        <v>300</v>
      </c>
      <c r="E216" s="57" t="s">
        <v>3036</v>
      </c>
      <c r="F216" s="57" t="s">
        <v>3871</v>
      </c>
      <c r="G216" s="57" t="s">
        <v>3501</v>
      </c>
      <c r="H216" s="57" t="s">
        <v>3476</v>
      </c>
      <c r="I216" s="57" t="s">
        <v>3867</v>
      </c>
      <c r="J216" s="57" t="s">
        <v>2760</v>
      </c>
      <c r="L216" s="57" t="s">
        <v>3866</v>
      </c>
      <c r="N216" s="57" t="s">
        <v>3870</v>
      </c>
      <c r="P216" s="62">
        <v>8.3333333333333329E-2</v>
      </c>
      <c r="Q216" s="60" t="str">
        <f t="shared" si="43"/>
        <v/>
      </c>
      <c r="R216" s="59" t="str">
        <f t="shared" si="44"/>
        <v>Gi/o</v>
      </c>
      <c r="S216" s="59" t="str">
        <f t="shared" si="45"/>
        <v/>
      </c>
      <c r="T216" s="59" t="str">
        <f t="shared" si="46"/>
        <v/>
      </c>
      <c r="U216" s="60">
        <f t="shared" si="47"/>
        <v>0</v>
      </c>
      <c r="V216" s="60">
        <f t="shared" si="48"/>
        <v>1</v>
      </c>
      <c r="W216" s="60">
        <f t="shared" si="49"/>
        <v>0</v>
      </c>
      <c r="X216" s="60">
        <f t="shared" si="50"/>
        <v>0</v>
      </c>
      <c r="Y216" s="60" t="str">
        <f t="shared" si="53"/>
        <v>nc</v>
      </c>
      <c r="Z216" s="59" t="str">
        <f t="shared" si="54"/>
        <v>c</v>
      </c>
      <c r="AA216" s="59" t="str">
        <f t="shared" si="55"/>
        <v>nc</v>
      </c>
      <c r="AB216" s="59" t="str">
        <f t="shared" si="56"/>
        <v>nc</v>
      </c>
      <c r="AC216" s="59">
        <f t="shared" si="51"/>
        <v>3</v>
      </c>
      <c r="AD216" s="57">
        <f t="shared" si="52"/>
        <v>1</v>
      </c>
    </row>
    <row r="217" spans="1:30" x14ac:dyDescent="0.2">
      <c r="A217" s="57" t="s">
        <v>175</v>
      </c>
      <c r="B217" s="57" t="s">
        <v>327</v>
      </c>
      <c r="C217" s="57" t="str">
        <f>VLOOKUP(A217,RecNamesAll!A:C,3,FALSE)</f>
        <v>NPFF2</v>
      </c>
      <c r="D217" s="63">
        <v>301</v>
      </c>
      <c r="E217" s="57" t="s">
        <v>3869</v>
      </c>
      <c r="F217" s="57" t="s">
        <v>3868</v>
      </c>
      <c r="G217" s="57" t="s">
        <v>3501</v>
      </c>
      <c r="H217" s="57" t="s">
        <v>3476</v>
      </c>
      <c r="I217" s="57" t="s">
        <v>3867</v>
      </c>
      <c r="J217" s="57" t="s">
        <v>2760</v>
      </c>
      <c r="L217" s="57" t="s">
        <v>3866</v>
      </c>
      <c r="N217" s="57" t="s">
        <v>3865</v>
      </c>
      <c r="P217" s="62">
        <v>8.3333333333333329E-2</v>
      </c>
      <c r="Q217" s="60" t="str">
        <f t="shared" si="43"/>
        <v/>
      </c>
      <c r="R217" s="59" t="str">
        <f t="shared" si="44"/>
        <v>Gi/o</v>
      </c>
      <c r="S217" s="59" t="str">
        <f t="shared" si="45"/>
        <v/>
      </c>
      <c r="T217" s="59" t="str">
        <f t="shared" si="46"/>
        <v/>
      </c>
      <c r="U217" s="60">
        <f t="shared" si="47"/>
        <v>0</v>
      </c>
      <c r="V217" s="60">
        <f t="shared" si="48"/>
        <v>1</v>
      </c>
      <c r="W217" s="60">
        <f t="shared" si="49"/>
        <v>0</v>
      </c>
      <c r="X217" s="60">
        <f t="shared" si="50"/>
        <v>0</v>
      </c>
      <c r="Y217" s="60" t="str">
        <f t="shared" si="53"/>
        <v>nc</v>
      </c>
      <c r="Z217" s="59" t="str">
        <f t="shared" si="54"/>
        <v>c</v>
      </c>
      <c r="AA217" s="59" t="str">
        <f t="shared" si="55"/>
        <v>nc</v>
      </c>
      <c r="AB217" s="59" t="str">
        <f t="shared" si="56"/>
        <v>nc</v>
      </c>
      <c r="AC217" s="59">
        <f t="shared" si="51"/>
        <v>3</v>
      </c>
      <c r="AD217" s="57">
        <f t="shared" si="52"/>
        <v>1</v>
      </c>
    </row>
    <row r="218" spans="1:30" x14ac:dyDescent="0.2">
      <c r="A218" s="57" t="s">
        <v>3864</v>
      </c>
      <c r="B218" s="57" t="s">
        <v>1829</v>
      </c>
      <c r="C218" s="57" t="str">
        <f>VLOOKUP(A218,RecNamesAll!A:C,3,FALSE)</f>
        <v>NPS</v>
      </c>
      <c r="D218" s="63">
        <v>302</v>
      </c>
      <c r="E218" s="57" t="s">
        <v>3864</v>
      </c>
      <c r="F218" s="57" t="s">
        <v>3863</v>
      </c>
      <c r="G218" s="57" t="s">
        <v>3501</v>
      </c>
      <c r="H218" s="57" t="s">
        <v>3476</v>
      </c>
      <c r="I218" s="57" t="s">
        <v>3862</v>
      </c>
      <c r="J218" s="57" t="s">
        <v>2759</v>
      </c>
      <c r="K218" s="57" t="s">
        <v>2761</v>
      </c>
      <c r="L218" s="57" t="s">
        <v>3393</v>
      </c>
      <c r="M218" s="57" t="s">
        <v>3442</v>
      </c>
      <c r="N218" s="57" t="s">
        <v>3861</v>
      </c>
      <c r="O218" s="57" t="s">
        <v>3860</v>
      </c>
      <c r="P218" s="62">
        <v>0.125</v>
      </c>
      <c r="Q218" s="60" t="str">
        <f t="shared" si="43"/>
        <v>Gs</v>
      </c>
      <c r="R218" s="59" t="str">
        <f t="shared" si="44"/>
        <v/>
      </c>
      <c r="S218" s="59" t="str">
        <f t="shared" si="45"/>
        <v>Gq/11</v>
      </c>
      <c r="T218" s="59" t="str">
        <f t="shared" si="46"/>
        <v/>
      </c>
      <c r="U218" s="60">
        <f t="shared" si="47"/>
        <v>2</v>
      </c>
      <c r="V218" s="60">
        <f t="shared" si="48"/>
        <v>0</v>
      </c>
      <c r="W218" s="60">
        <f t="shared" si="49"/>
        <v>1</v>
      </c>
      <c r="X218" s="60">
        <f t="shared" si="50"/>
        <v>0</v>
      </c>
      <c r="Y218" s="60" t="str">
        <f t="shared" si="53"/>
        <v>c</v>
      </c>
      <c r="Z218" s="59" t="str">
        <f t="shared" si="54"/>
        <v>nc</v>
      </c>
      <c r="AA218" s="59" t="str">
        <f t="shared" si="55"/>
        <v>c</v>
      </c>
      <c r="AB218" s="59" t="str">
        <f t="shared" si="56"/>
        <v>nc</v>
      </c>
      <c r="AC218" s="59">
        <f t="shared" si="51"/>
        <v>2</v>
      </c>
      <c r="AD218" s="57">
        <f t="shared" si="52"/>
        <v>1</v>
      </c>
    </row>
    <row r="219" spans="1:30" x14ac:dyDescent="0.2">
      <c r="A219" s="57" t="s">
        <v>176</v>
      </c>
      <c r="B219" s="57" t="s">
        <v>1790</v>
      </c>
      <c r="C219" s="57" t="str">
        <f>VLOOKUP(A219,RecNamesAll!A:C,3,FALSE)</f>
        <v>NPBW1</v>
      </c>
      <c r="D219" s="63">
        <v>303</v>
      </c>
      <c r="E219" s="57" t="s">
        <v>3859</v>
      </c>
      <c r="F219" s="57" t="s">
        <v>3858</v>
      </c>
      <c r="G219" s="57" t="s">
        <v>3501</v>
      </c>
      <c r="H219" s="57" t="s">
        <v>3476</v>
      </c>
      <c r="I219" s="57" t="s">
        <v>3853</v>
      </c>
      <c r="J219" s="57" t="s">
        <v>2760</v>
      </c>
      <c r="L219" s="57" t="s">
        <v>3400</v>
      </c>
      <c r="N219" s="57" t="s">
        <v>3857</v>
      </c>
      <c r="P219" s="62">
        <v>0.16666666666666666</v>
      </c>
      <c r="Q219" s="60" t="str">
        <f t="shared" si="43"/>
        <v/>
      </c>
      <c r="R219" s="59" t="str">
        <f t="shared" si="44"/>
        <v>Gi/o</v>
      </c>
      <c r="S219" s="59" t="str">
        <f t="shared" si="45"/>
        <v/>
      </c>
      <c r="T219" s="59" t="str">
        <f t="shared" si="46"/>
        <v/>
      </c>
      <c r="U219" s="60">
        <f t="shared" si="47"/>
        <v>0</v>
      </c>
      <c r="V219" s="60">
        <f t="shared" si="48"/>
        <v>1</v>
      </c>
      <c r="W219" s="60">
        <f t="shared" si="49"/>
        <v>0</v>
      </c>
      <c r="X219" s="60">
        <f t="shared" si="50"/>
        <v>0</v>
      </c>
      <c r="Y219" s="60" t="str">
        <f t="shared" si="53"/>
        <v>nc</v>
      </c>
      <c r="Z219" s="59" t="str">
        <f t="shared" si="54"/>
        <v>c</v>
      </c>
      <c r="AA219" s="59" t="str">
        <f t="shared" si="55"/>
        <v>nc</v>
      </c>
      <c r="AB219" s="59" t="str">
        <f t="shared" si="56"/>
        <v>nc</v>
      </c>
      <c r="AC219" s="59">
        <f t="shared" si="51"/>
        <v>3</v>
      </c>
      <c r="AD219" s="57">
        <f t="shared" si="52"/>
        <v>1</v>
      </c>
    </row>
    <row r="220" spans="1:30" x14ac:dyDescent="0.2">
      <c r="A220" s="57" t="s">
        <v>3856</v>
      </c>
      <c r="B220" s="57" t="s">
        <v>1806</v>
      </c>
      <c r="C220" s="57" t="str">
        <f>VLOOKUP(A220,RecNamesAll!A:C,3,FALSE)</f>
        <v>NPBW2</v>
      </c>
      <c r="D220" s="63">
        <v>304</v>
      </c>
      <c r="E220" s="57" t="s">
        <v>3855</v>
      </c>
      <c r="F220" s="57" t="s">
        <v>3854</v>
      </c>
      <c r="G220" s="57" t="s">
        <v>3501</v>
      </c>
      <c r="H220" s="57" t="s">
        <v>3476</v>
      </c>
      <c r="I220" s="57" t="s">
        <v>3853</v>
      </c>
      <c r="J220" s="57" t="s">
        <v>2760</v>
      </c>
      <c r="L220" s="57" t="s">
        <v>3400</v>
      </c>
      <c r="N220" s="57" t="s">
        <v>3852</v>
      </c>
      <c r="P220" s="62">
        <v>0.125</v>
      </c>
      <c r="Q220" s="60" t="str">
        <f t="shared" si="43"/>
        <v/>
      </c>
      <c r="R220" s="59" t="str">
        <f t="shared" si="44"/>
        <v>Gi/o</v>
      </c>
      <c r="S220" s="59" t="str">
        <f t="shared" si="45"/>
        <v/>
      </c>
      <c r="T220" s="59" t="str">
        <f t="shared" si="46"/>
        <v/>
      </c>
      <c r="U220" s="60">
        <f t="shared" si="47"/>
        <v>0</v>
      </c>
      <c r="V220" s="60">
        <f t="shared" si="48"/>
        <v>1</v>
      </c>
      <c r="W220" s="60">
        <f t="shared" si="49"/>
        <v>0</v>
      </c>
      <c r="X220" s="60">
        <f t="shared" si="50"/>
        <v>0</v>
      </c>
      <c r="Y220" s="60" t="str">
        <f t="shared" si="53"/>
        <v>nc</v>
      </c>
      <c r="Z220" s="59" t="str">
        <f t="shared" si="54"/>
        <v>c</v>
      </c>
      <c r="AA220" s="59" t="str">
        <f t="shared" si="55"/>
        <v>nc</v>
      </c>
      <c r="AB220" s="59" t="str">
        <f t="shared" si="56"/>
        <v>nc</v>
      </c>
      <c r="AC220" s="59">
        <f t="shared" si="51"/>
        <v>3</v>
      </c>
      <c r="AD220" s="57">
        <f t="shared" si="52"/>
        <v>1</v>
      </c>
    </row>
    <row r="221" spans="1:30" x14ac:dyDescent="0.2">
      <c r="A221" s="57" t="s">
        <v>177</v>
      </c>
      <c r="B221" s="57" t="s">
        <v>328</v>
      </c>
      <c r="C221" s="57" t="str">
        <f>VLOOKUP(A221,RecNamesAll!A:C,3,FALSE)</f>
        <v>Y1</v>
      </c>
      <c r="D221" s="63">
        <v>305</v>
      </c>
      <c r="E221" s="57" t="s">
        <v>177</v>
      </c>
      <c r="F221" s="57" t="s">
        <v>3851</v>
      </c>
      <c r="G221" s="57" t="s">
        <v>3501</v>
      </c>
      <c r="H221" s="57" t="s">
        <v>3476</v>
      </c>
      <c r="I221" s="57" t="s">
        <v>3841</v>
      </c>
      <c r="J221" s="57" t="s">
        <v>2760</v>
      </c>
      <c r="L221" s="57" t="s">
        <v>3400</v>
      </c>
      <c r="N221" s="57" t="s">
        <v>3850</v>
      </c>
      <c r="P221" s="62">
        <v>0.16666666666666666</v>
      </c>
      <c r="Q221" s="60" t="str">
        <f t="shared" si="43"/>
        <v/>
      </c>
      <c r="R221" s="59" t="str">
        <f t="shared" si="44"/>
        <v>Gi/o</v>
      </c>
      <c r="S221" s="59" t="str">
        <f t="shared" si="45"/>
        <v/>
      </c>
      <c r="T221" s="59" t="str">
        <f t="shared" si="46"/>
        <v/>
      </c>
      <c r="U221" s="60">
        <f t="shared" si="47"/>
        <v>0</v>
      </c>
      <c r="V221" s="60">
        <f t="shared" si="48"/>
        <v>1</v>
      </c>
      <c r="W221" s="60">
        <f t="shared" si="49"/>
        <v>0</v>
      </c>
      <c r="X221" s="60">
        <f t="shared" si="50"/>
        <v>0</v>
      </c>
      <c r="Y221" s="60" t="str">
        <f t="shared" si="53"/>
        <v>nc</v>
      </c>
      <c r="Z221" s="59" t="str">
        <f t="shared" si="54"/>
        <v>c</v>
      </c>
      <c r="AA221" s="59" t="str">
        <f t="shared" si="55"/>
        <v>nc</v>
      </c>
      <c r="AB221" s="59" t="str">
        <f t="shared" si="56"/>
        <v>nc</v>
      </c>
      <c r="AC221" s="59">
        <f t="shared" si="51"/>
        <v>3</v>
      </c>
      <c r="AD221" s="57">
        <f t="shared" si="52"/>
        <v>1</v>
      </c>
    </row>
    <row r="222" spans="1:30" x14ac:dyDescent="0.2">
      <c r="A222" s="57" t="s">
        <v>73</v>
      </c>
      <c r="B222" s="57" t="s">
        <v>998</v>
      </c>
      <c r="C222" s="57" t="str">
        <f>VLOOKUP(A222,RecNamesAll!A:C,3,FALSE)</f>
        <v>CXCR1</v>
      </c>
      <c r="D222" s="63">
        <v>68</v>
      </c>
      <c r="E222" s="57" t="s">
        <v>73</v>
      </c>
      <c r="F222" s="57" t="s">
        <v>3849</v>
      </c>
      <c r="G222" s="57" t="s">
        <v>3501</v>
      </c>
      <c r="H222" s="57" t="s">
        <v>3361</v>
      </c>
      <c r="I222" s="57" t="s">
        <v>3742</v>
      </c>
      <c r="J222" s="57" t="s">
        <v>2760</v>
      </c>
      <c r="K222" s="57" t="s">
        <v>2759</v>
      </c>
      <c r="L222" s="57" t="s">
        <v>3405</v>
      </c>
      <c r="M222" s="57" t="s">
        <v>3848</v>
      </c>
      <c r="N222" s="57" t="s">
        <v>3847</v>
      </c>
      <c r="O222" s="57" t="s">
        <v>3846</v>
      </c>
      <c r="P222" s="62">
        <v>0.125</v>
      </c>
      <c r="Q222" s="60" t="str">
        <f t="shared" si="43"/>
        <v/>
      </c>
      <c r="R222" s="59" t="str">
        <f t="shared" si="44"/>
        <v>Gi/o</v>
      </c>
      <c r="S222" s="59" t="str">
        <f t="shared" si="45"/>
        <v>Gq/11</v>
      </c>
      <c r="T222" s="59" t="str">
        <f t="shared" si="46"/>
        <v/>
      </c>
      <c r="U222" s="60">
        <f t="shared" si="47"/>
        <v>0</v>
      </c>
      <c r="V222" s="60">
        <f t="shared" si="48"/>
        <v>1</v>
      </c>
      <c r="W222" s="60">
        <f t="shared" si="49"/>
        <v>2</v>
      </c>
      <c r="X222" s="60">
        <f t="shared" si="50"/>
        <v>0</v>
      </c>
      <c r="Y222" s="60" t="str">
        <f t="shared" si="53"/>
        <v>nc</v>
      </c>
      <c r="Z222" s="59" t="str">
        <f t="shared" si="54"/>
        <v>c</v>
      </c>
      <c r="AA222" s="59" t="str">
        <f t="shared" si="55"/>
        <v>c</v>
      </c>
      <c r="AB222" s="59" t="str">
        <f t="shared" si="56"/>
        <v>nc</v>
      </c>
      <c r="AC222" s="59">
        <f t="shared" si="51"/>
        <v>2</v>
      </c>
      <c r="AD222" s="57">
        <f t="shared" si="52"/>
        <v>1</v>
      </c>
    </row>
    <row r="223" spans="1:30" x14ac:dyDescent="0.2">
      <c r="A223" s="57" t="s">
        <v>3084</v>
      </c>
      <c r="B223" s="57" t="s">
        <v>1845</v>
      </c>
      <c r="C223" s="57" t="str">
        <f>VLOOKUP(A223,RecNamesAll!A:C,3,FALSE)</f>
        <v>Y2</v>
      </c>
      <c r="D223" s="63">
        <v>306</v>
      </c>
      <c r="E223" s="57" t="s">
        <v>3084</v>
      </c>
      <c r="G223" s="57" t="s">
        <v>3501</v>
      </c>
      <c r="H223" s="57" t="s">
        <v>3476</v>
      </c>
      <c r="I223" s="57" t="s">
        <v>3841</v>
      </c>
      <c r="J223" s="57" t="s">
        <v>2760</v>
      </c>
      <c r="K223" s="57" t="s">
        <v>2759</v>
      </c>
      <c r="L223" s="57" t="s">
        <v>3405</v>
      </c>
      <c r="M223" s="57" t="s">
        <v>3393</v>
      </c>
      <c r="N223" s="57" t="s">
        <v>3845</v>
      </c>
      <c r="O223" s="57">
        <v>15308651</v>
      </c>
      <c r="P223" s="62">
        <v>8.3333333333333329E-2</v>
      </c>
      <c r="Q223" s="60" t="str">
        <f t="shared" si="43"/>
        <v/>
      </c>
      <c r="R223" s="59" t="str">
        <f t="shared" si="44"/>
        <v>Gi/o</v>
      </c>
      <c r="S223" s="59" t="str">
        <f t="shared" si="45"/>
        <v>Gq/11</v>
      </c>
      <c r="T223" s="59" t="str">
        <f t="shared" si="46"/>
        <v/>
      </c>
      <c r="U223" s="60">
        <f t="shared" si="47"/>
        <v>0</v>
      </c>
      <c r="V223" s="60">
        <f t="shared" si="48"/>
        <v>1</v>
      </c>
      <c r="W223" s="60">
        <f t="shared" si="49"/>
        <v>2</v>
      </c>
      <c r="X223" s="60">
        <f t="shared" si="50"/>
        <v>0</v>
      </c>
      <c r="Y223" s="60" t="str">
        <f t="shared" si="53"/>
        <v>nc</v>
      </c>
      <c r="Z223" s="59" t="str">
        <f t="shared" si="54"/>
        <v>c</v>
      </c>
      <c r="AA223" s="59" t="str">
        <f t="shared" si="55"/>
        <v>c</v>
      </c>
      <c r="AB223" s="59" t="str">
        <f t="shared" si="56"/>
        <v>nc</v>
      </c>
      <c r="AC223" s="59">
        <f t="shared" si="51"/>
        <v>2</v>
      </c>
      <c r="AD223" s="57">
        <f t="shared" si="52"/>
        <v>1</v>
      </c>
    </row>
    <row r="224" spans="1:30" x14ac:dyDescent="0.2">
      <c r="A224" s="57" t="s">
        <v>3081</v>
      </c>
      <c r="B224" s="57" t="s">
        <v>1851</v>
      </c>
      <c r="C224" s="57" t="str">
        <f>VLOOKUP(A224,RecNamesAll!A:C,3,FALSE)</f>
        <v>Y4</v>
      </c>
      <c r="D224" s="63">
        <v>307</v>
      </c>
      <c r="E224" s="57" t="s">
        <v>3081</v>
      </c>
      <c r="F224" s="57" t="s">
        <v>3844</v>
      </c>
      <c r="G224" s="57" t="s">
        <v>3501</v>
      </c>
      <c r="H224" s="57" t="s">
        <v>3476</v>
      </c>
      <c r="I224" s="57" t="s">
        <v>3841</v>
      </c>
      <c r="J224" s="57" t="s">
        <v>2760</v>
      </c>
      <c r="K224" s="57" t="s">
        <v>2759</v>
      </c>
      <c r="L224" s="57" t="s">
        <v>3400</v>
      </c>
      <c r="M224" s="57" t="s">
        <v>3393</v>
      </c>
      <c r="N224" s="57" t="s">
        <v>3843</v>
      </c>
      <c r="O224" s="57">
        <v>15308651</v>
      </c>
      <c r="P224" s="62">
        <v>0.125</v>
      </c>
      <c r="Q224" s="60" t="str">
        <f t="shared" si="43"/>
        <v/>
      </c>
      <c r="R224" s="59" t="str">
        <f t="shared" si="44"/>
        <v>Gi/o</v>
      </c>
      <c r="S224" s="59" t="str">
        <f t="shared" si="45"/>
        <v>Gq/11</v>
      </c>
      <c r="T224" s="59" t="str">
        <f t="shared" si="46"/>
        <v/>
      </c>
      <c r="U224" s="60">
        <f t="shared" si="47"/>
        <v>0</v>
      </c>
      <c r="V224" s="60">
        <f t="shared" si="48"/>
        <v>1</v>
      </c>
      <c r="W224" s="60">
        <f t="shared" si="49"/>
        <v>2</v>
      </c>
      <c r="X224" s="60">
        <f t="shared" si="50"/>
        <v>0</v>
      </c>
      <c r="Y224" s="60" t="str">
        <f t="shared" si="53"/>
        <v>nc</v>
      </c>
      <c r="Z224" s="59" t="str">
        <f t="shared" si="54"/>
        <v>c</v>
      </c>
      <c r="AA224" s="59" t="str">
        <f t="shared" si="55"/>
        <v>c</v>
      </c>
      <c r="AB224" s="59" t="str">
        <f t="shared" si="56"/>
        <v>nc</v>
      </c>
      <c r="AC224" s="59">
        <f t="shared" si="51"/>
        <v>2</v>
      </c>
      <c r="AD224" s="57">
        <f t="shared" si="52"/>
        <v>1</v>
      </c>
    </row>
    <row r="225" spans="1:30" x14ac:dyDescent="0.2">
      <c r="A225" s="57" t="s">
        <v>178</v>
      </c>
      <c r="B225" s="57" t="s">
        <v>329</v>
      </c>
      <c r="C225" s="57" t="str">
        <f>VLOOKUP(A225,RecNamesAll!A:C,3,FALSE)</f>
        <v>Y5</v>
      </c>
      <c r="D225" s="63">
        <v>308</v>
      </c>
      <c r="E225" s="57" t="s">
        <v>178</v>
      </c>
      <c r="F225" s="57" t="s">
        <v>3842</v>
      </c>
      <c r="G225" s="57" t="s">
        <v>3501</v>
      </c>
      <c r="H225" s="57" t="s">
        <v>3476</v>
      </c>
      <c r="I225" s="57" t="s">
        <v>3841</v>
      </c>
      <c r="J225" s="57" t="s">
        <v>2760</v>
      </c>
      <c r="L225" s="57" t="s">
        <v>3400</v>
      </c>
      <c r="N225" s="57">
        <v>11287093</v>
      </c>
      <c r="P225" s="62">
        <v>4.1666666666666664E-2</v>
      </c>
      <c r="Q225" s="60" t="str">
        <f t="shared" si="43"/>
        <v/>
      </c>
      <c r="R225" s="59" t="str">
        <f t="shared" si="44"/>
        <v>Gi/o</v>
      </c>
      <c r="S225" s="59" t="str">
        <f t="shared" si="45"/>
        <v/>
      </c>
      <c r="T225" s="59" t="str">
        <f t="shared" si="46"/>
        <v/>
      </c>
      <c r="U225" s="60">
        <f t="shared" si="47"/>
        <v>0</v>
      </c>
      <c r="V225" s="60">
        <f t="shared" si="48"/>
        <v>1</v>
      </c>
      <c r="W225" s="60">
        <f t="shared" si="49"/>
        <v>0</v>
      </c>
      <c r="X225" s="60">
        <f t="shared" si="50"/>
        <v>0</v>
      </c>
      <c r="Y225" s="60" t="str">
        <f t="shared" si="53"/>
        <v>nc</v>
      </c>
      <c r="Z225" s="59" t="str">
        <f t="shared" si="54"/>
        <v>c</v>
      </c>
      <c r="AA225" s="59" t="str">
        <f t="shared" si="55"/>
        <v>nc</v>
      </c>
      <c r="AB225" s="59" t="str">
        <f t="shared" si="56"/>
        <v>nc</v>
      </c>
      <c r="AC225" s="59">
        <f t="shared" si="51"/>
        <v>3</v>
      </c>
      <c r="AD225" s="57">
        <f t="shared" si="52"/>
        <v>1</v>
      </c>
    </row>
    <row r="226" spans="1:30" x14ac:dyDescent="0.2">
      <c r="A226" s="57" t="s">
        <v>179</v>
      </c>
      <c r="B226" s="57" t="s">
        <v>1854</v>
      </c>
      <c r="C226" s="57" t="str">
        <f>VLOOKUP(A226,RecNamesAll!A:C,3,FALSE)</f>
        <v>NTS1</v>
      </c>
      <c r="D226" s="63">
        <v>309</v>
      </c>
      <c r="E226" s="57" t="s">
        <v>3061</v>
      </c>
      <c r="F226" s="57" t="s">
        <v>3840</v>
      </c>
      <c r="G226" s="57" t="s">
        <v>3501</v>
      </c>
      <c r="H226" s="57" t="s">
        <v>3476</v>
      </c>
      <c r="I226" s="57" t="s">
        <v>3834</v>
      </c>
      <c r="J226" s="57" t="s">
        <v>2759</v>
      </c>
      <c r="K226" s="57" t="s">
        <v>3372</v>
      </c>
      <c r="L226" s="57" t="s">
        <v>3393</v>
      </c>
      <c r="M226" s="57" t="s">
        <v>3839</v>
      </c>
      <c r="N226" s="57" t="s">
        <v>3838</v>
      </c>
      <c r="O226" s="57" t="s">
        <v>3837</v>
      </c>
      <c r="P226" s="62">
        <v>0.29166666666666669</v>
      </c>
      <c r="Q226" s="60" t="str">
        <f t="shared" si="43"/>
        <v>Gs</v>
      </c>
      <c r="R226" s="59" t="str">
        <f t="shared" si="44"/>
        <v>Gi/o</v>
      </c>
      <c r="S226" s="59" t="str">
        <f t="shared" si="45"/>
        <v>Gq/11</v>
      </c>
      <c r="T226" s="59" t="str">
        <f t="shared" si="46"/>
        <v/>
      </c>
      <c r="U226" s="60">
        <f t="shared" si="47"/>
        <v>2</v>
      </c>
      <c r="V226" s="60">
        <f t="shared" si="48"/>
        <v>2</v>
      </c>
      <c r="W226" s="60">
        <f t="shared" si="49"/>
        <v>1</v>
      </c>
      <c r="X226" s="60">
        <f t="shared" si="50"/>
        <v>0</v>
      </c>
      <c r="Y226" s="60" t="str">
        <f t="shared" si="53"/>
        <v>c</v>
      </c>
      <c r="Z226" s="59" t="str">
        <f t="shared" si="54"/>
        <v>c</v>
      </c>
      <c r="AA226" s="59" t="str">
        <f t="shared" si="55"/>
        <v>c</v>
      </c>
      <c r="AB226" s="59" t="str">
        <f t="shared" si="56"/>
        <v>nc</v>
      </c>
      <c r="AC226" s="59">
        <f t="shared" si="51"/>
        <v>1</v>
      </c>
      <c r="AD226" s="57">
        <f t="shared" si="52"/>
        <v>1</v>
      </c>
    </row>
    <row r="227" spans="1:30" x14ac:dyDescent="0.2">
      <c r="A227" s="57" t="s">
        <v>3836</v>
      </c>
      <c r="B227" s="57" t="s">
        <v>1867</v>
      </c>
      <c r="C227" s="57" t="str">
        <f>VLOOKUP(A227,RecNamesAll!A:C,3,FALSE)</f>
        <v>NTS2</v>
      </c>
      <c r="D227" s="63">
        <v>310</v>
      </c>
      <c r="E227" s="57" t="s">
        <v>3835</v>
      </c>
      <c r="G227" s="57" t="s">
        <v>3501</v>
      </c>
      <c r="H227" s="57" t="s">
        <v>3476</v>
      </c>
      <c r="I227" s="57" t="s">
        <v>3834</v>
      </c>
      <c r="J227" s="57" t="s">
        <v>2759</v>
      </c>
      <c r="L227" s="57" t="s">
        <v>3393</v>
      </c>
      <c r="N227" s="57" t="s">
        <v>3833</v>
      </c>
      <c r="O227" s="57" t="s">
        <v>3832</v>
      </c>
      <c r="P227" s="62">
        <v>8.3333333333333329E-2</v>
      </c>
      <c r="Q227" s="60" t="str">
        <f t="shared" si="43"/>
        <v/>
      </c>
      <c r="R227" s="59" t="str">
        <f t="shared" si="44"/>
        <v/>
      </c>
      <c r="S227" s="59" t="str">
        <f t="shared" si="45"/>
        <v>Gq/11</v>
      </c>
      <c r="T227" s="59" t="str">
        <f t="shared" si="46"/>
        <v/>
      </c>
      <c r="U227" s="60">
        <f t="shared" si="47"/>
        <v>0</v>
      </c>
      <c r="V227" s="60">
        <f t="shared" si="48"/>
        <v>0</v>
      </c>
      <c r="W227" s="60">
        <f t="shared" si="49"/>
        <v>1</v>
      </c>
      <c r="X227" s="60">
        <f t="shared" si="50"/>
        <v>0</v>
      </c>
      <c r="Y227" s="60" t="str">
        <f t="shared" si="53"/>
        <v>nc</v>
      </c>
      <c r="Z227" s="59" t="str">
        <f t="shared" si="54"/>
        <v>nc</v>
      </c>
      <c r="AA227" s="59" t="str">
        <f t="shared" si="55"/>
        <v>c</v>
      </c>
      <c r="AB227" s="59" t="str">
        <f t="shared" si="56"/>
        <v>nc</v>
      </c>
      <c r="AC227" s="59">
        <f t="shared" si="51"/>
        <v>3</v>
      </c>
      <c r="AD227" s="57">
        <f t="shared" si="52"/>
        <v>1</v>
      </c>
    </row>
    <row r="228" spans="1:30" x14ac:dyDescent="0.2">
      <c r="A228" s="57" t="s">
        <v>181</v>
      </c>
      <c r="B228" s="57" t="s">
        <v>330</v>
      </c>
      <c r="C228" s="57" t="str">
        <f>VLOOKUP(A228,RecNamesAll!A:C,3,FALSE)</f>
        <v>𝛅</v>
      </c>
      <c r="D228" s="63">
        <v>317</v>
      </c>
      <c r="E228" s="57" t="s">
        <v>3141</v>
      </c>
      <c r="F228" s="57" t="s">
        <v>181</v>
      </c>
      <c r="G228" s="57" t="s">
        <v>3501</v>
      </c>
      <c r="H228" s="57" t="s">
        <v>3476</v>
      </c>
      <c r="I228" s="57" t="s">
        <v>3822</v>
      </c>
      <c r="J228" s="57" t="s">
        <v>2760</v>
      </c>
      <c r="L228" s="57" t="s">
        <v>3831</v>
      </c>
      <c r="N228" s="57" t="s">
        <v>3830</v>
      </c>
      <c r="P228" s="62">
        <v>0.16666666666666666</v>
      </c>
      <c r="Q228" s="60" t="str">
        <f t="shared" si="43"/>
        <v/>
      </c>
      <c r="R228" s="59" t="str">
        <f t="shared" si="44"/>
        <v>Gi/o</v>
      </c>
      <c r="S228" s="59" t="str">
        <f t="shared" si="45"/>
        <v/>
      </c>
      <c r="T228" s="59" t="str">
        <f t="shared" si="46"/>
        <v/>
      </c>
      <c r="U228" s="60">
        <f t="shared" si="47"/>
        <v>0</v>
      </c>
      <c r="V228" s="60">
        <f t="shared" si="48"/>
        <v>1</v>
      </c>
      <c r="W228" s="60">
        <f t="shared" si="49"/>
        <v>0</v>
      </c>
      <c r="X228" s="60">
        <f t="shared" si="50"/>
        <v>0</v>
      </c>
      <c r="Y228" s="60" t="str">
        <f t="shared" si="53"/>
        <v>nc</v>
      </c>
      <c r="Z228" s="59" t="str">
        <f t="shared" si="54"/>
        <v>c</v>
      </c>
      <c r="AA228" s="59" t="str">
        <f t="shared" si="55"/>
        <v>nc</v>
      </c>
      <c r="AB228" s="59" t="str">
        <f t="shared" si="56"/>
        <v>nc</v>
      </c>
      <c r="AC228" s="59">
        <f t="shared" si="51"/>
        <v>3</v>
      </c>
      <c r="AD228" s="57">
        <f t="shared" si="52"/>
        <v>1</v>
      </c>
    </row>
    <row r="229" spans="1:30" x14ac:dyDescent="0.2">
      <c r="A229" s="57" t="s">
        <v>182</v>
      </c>
      <c r="B229" s="57" t="s">
        <v>331</v>
      </c>
      <c r="C229" s="57" t="str">
        <f>VLOOKUP(A229,RecNamesAll!A:C,3,FALSE)</f>
        <v>𝜅</v>
      </c>
      <c r="D229" s="63">
        <v>318</v>
      </c>
      <c r="E229" s="57" t="s">
        <v>3136</v>
      </c>
      <c r="F229" s="57" t="s">
        <v>182</v>
      </c>
      <c r="G229" s="57" t="s">
        <v>3501</v>
      </c>
      <c r="H229" s="57" t="s">
        <v>3476</v>
      </c>
      <c r="I229" s="57" t="s">
        <v>3822</v>
      </c>
      <c r="J229" s="57" t="s">
        <v>2760</v>
      </c>
      <c r="K229" s="57" t="s">
        <v>3135</v>
      </c>
      <c r="L229" s="57" t="s">
        <v>3416</v>
      </c>
      <c r="M229" s="57" t="s">
        <v>3580</v>
      </c>
      <c r="N229" s="57" t="s">
        <v>3829</v>
      </c>
      <c r="O229" s="57" t="s">
        <v>3828</v>
      </c>
      <c r="P229" s="62">
        <v>0.33333333333333331</v>
      </c>
      <c r="Q229" s="60" t="str">
        <f t="shared" si="43"/>
        <v/>
      </c>
      <c r="R229" s="59" t="str">
        <f t="shared" si="44"/>
        <v>Gi/o</v>
      </c>
      <c r="S229" s="59" t="str">
        <f t="shared" si="45"/>
        <v/>
      </c>
      <c r="T229" s="59" t="str">
        <f t="shared" si="46"/>
        <v>G12/13</v>
      </c>
      <c r="U229" s="60">
        <f t="shared" si="47"/>
        <v>0</v>
      </c>
      <c r="V229" s="60">
        <f t="shared" si="48"/>
        <v>1</v>
      </c>
      <c r="W229" s="60">
        <f t="shared" si="49"/>
        <v>0</v>
      </c>
      <c r="X229" s="60">
        <f t="shared" si="50"/>
        <v>2</v>
      </c>
      <c r="Y229" s="60" t="str">
        <f t="shared" si="53"/>
        <v>nc</v>
      </c>
      <c r="Z229" s="59" t="str">
        <f t="shared" si="54"/>
        <v>c</v>
      </c>
      <c r="AA229" s="59" t="str">
        <f t="shared" si="55"/>
        <v>nc</v>
      </c>
      <c r="AB229" s="59" t="str">
        <f t="shared" si="56"/>
        <v>c</v>
      </c>
      <c r="AC229" s="59">
        <f t="shared" si="51"/>
        <v>2</v>
      </c>
      <c r="AD229" s="57">
        <f t="shared" si="52"/>
        <v>1</v>
      </c>
    </row>
    <row r="230" spans="1:30" x14ac:dyDescent="0.2">
      <c r="A230" s="57" t="s">
        <v>183</v>
      </c>
      <c r="B230" s="57" t="s">
        <v>332</v>
      </c>
      <c r="C230" s="57" t="str">
        <f>VLOOKUP(A230,RecNamesAll!A:C,3,FALSE)</f>
        <v>μ</v>
      </c>
      <c r="D230" s="63">
        <v>319</v>
      </c>
      <c r="E230" s="57" t="s">
        <v>3146</v>
      </c>
      <c r="F230" s="57" t="s">
        <v>3827</v>
      </c>
      <c r="G230" s="57" t="s">
        <v>3501</v>
      </c>
      <c r="H230" s="57" t="s">
        <v>3476</v>
      </c>
      <c r="I230" s="57" t="s">
        <v>3822</v>
      </c>
      <c r="J230" s="57" t="s">
        <v>2760</v>
      </c>
      <c r="K230" s="57" t="s">
        <v>2759</v>
      </c>
      <c r="L230" s="57" t="s">
        <v>3826</v>
      </c>
      <c r="M230" s="57" t="s">
        <v>3393</v>
      </c>
      <c r="N230" s="57" t="s">
        <v>3825</v>
      </c>
      <c r="O230" s="57" t="s">
        <v>3824</v>
      </c>
      <c r="P230" s="62">
        <v>0.70833333333333337</v>
      </c>
      <c r="Q230" s="60" t="str">
        <f t="shared" si="43"/>
        <v/>
      </c>
      <c r="R230" s="59" t="str">
        <f t="shared" si="44"/>
        <v>Gi/o</v>
      </c>
      <c r="S230" s="59" t="str">
        <f t="shared" si="45"/>
        <v>Gq/11</v>
      </c>
      <c r="T230" s="59" t="str">
        <f t="shared" si="46"/>
        <v/>
      </c>
      <c r="U230" s="60">
        <f t="shared" si="47"/>
        <v>0</v>
      </c>
      <c r="V230" s="60">
        <f t="shared" si="48"/>
        <v>1</v>
      </c>
      <c r="W230" s="60">
        <f t="shared" si="49"/>
        <v>2</v>
      </c>
      <c r="X230" s="60">
        <f t="shared" si="50"/>
        <v>0</v>
      </c>
      <c r="Y230" s="60" t="str">
        <f t="shared" si="53"/>
        <v>nc</v>
      </c>
      <c r="Z230" s="59" t="str">
        <f t="shared" si="54"/>
        <v>c</v>
      </c>
      <c r="AA230" s="59" t="str">
        <f t="shared" si="55"/>
        <v>c</v>
      </c>
      <c r="AB230" s="59" t="str">
        <f t="shared" si="56"/>
        <v>nc</v>
      </c>
      <c r="AC230" s="59">
        <f t="shared" si="51"/>
        <v>2</v>
      </c>
      <c r="AD230" s="57">
        <f t="shared" si="52"/>
        <v>1</v>
      </c>
    </row>
    <row r="231" spans="1:30" x14ac:dyDescent="0.2">
      <c r="A231" s="57" t="s">
        <v>184</v>
      </c>
      <c r="B231" s="57" t="s">
        <v>333</v>
      </c>
      <c r="C231" s="57" t="str">
        <f>VLOOKUP(A231,RecNamesAll!A:C,3,FALSE)</f>
        <v>NOP</v>
      </c>
      <c r="D231" s="63">
        <v>320</v>
      </c>
      <c r="E231" s="57" t="s">
        <v>3132</v>
      </c>
      <c r="F231" s="57" t="s">
        <v>3823</v>
      </c>
      <c r="G231" s="57" t="s">
        <v>3501</v>
      </c>
      <c r="H231" s="57" t="s">
        <v>3476</v>
      </c>
      <c r="I231" s="57" t="s">
        <v>3822</v>
      </c>
      <c r="J231" s="57" t="s">
        <v>2760</v>
      </c>
      <c r="K231" s="57" t="s">
        <v>2760</v>
      </c>
      <c r="L231" s="57" t="s">
        <v>3662</v>
      </c>
      <c r="M231" s="57" t="s">
        <v>3400</v>
      </c>
      <c r="N231" s="57" t="s">
        <v>3821</v>
      </c>
      <c r="P231" s="62">
        <v>0.20833333333333334</v>
      </c>
      <c r="Q231" s="60" t="str">
        <f t="shared" si="43"/>
        <v/>
      </c>
      <c r="R231" s="59" t="str">
        <f t="shared" si="44"/>
        <v>Gi/o</v>
      </c>
      <c r="S231" s="59" t="str">
        <f t="shared" si="45"/>
        <v/>
      </c>
      <c r="T231" s="59" t="str">
        <f t="shared" si="46"/>
        <v/>
      </c>
      <c r="U231" s="60">
        <f t="shared" si="47"/>
        <v>0</v>
      </c>
      <c r="V231" s="60">
        <f t="shared" si="48"/>
        <v>1</v>
      </c>
      <c r="W231" s="60">
        <f t="shared" si="49"/>
        <v>0</v>
      </c>
      <c r="X231" s="60">
        <f t="shared" si="50"/>
        <v>0</v>
      </c>
      <c r="Y231" s="60" t="str">
        <f t="shared" si="53"/>
        <v>nc</v>
      </c>
      <c r="Z231" s="59" t="str">
        <f t="shared" si="54"/>
        <v>c</v>
      </c>
      <c r="AA231" s="59" t="str">
        <f t="shared" si="55"/>
        <v>nc</v>
      </c>
      <c r="AB231" s="59" t="str">
        <f t="shared" si="56"/>
        <v>nc</v>
      </c>
      <c r="AC231" s="59">
        <f t="shared" si="51"/>
        <v>3</v>
      </c>
      <c r="AD231" s="57">
        <f t="shared" si="52"/>
        <v>1</v>
      </c>
    </row>
    <row r="232" spans="1:30" x14ac:dyDescent="0.2">
      <c r="A232" s="57" t="s">
        <v>186</v>
      </c>
      <c r="B232" s="57" t="s">
        <v>1914</v>
      </c>
      <c r="C232" s="57" t="str">
        <f>VLOOKUP(A232,RecNamesAll!A:C,3,FALSE)</f>
        <v>OX1</v>
      </c>
      <c r="D232" s="63">
        <v>321</v>
      </c>
      <c r="E232" s="57" t="s">
        <v>3056</v>
      </c>
      <c r="G232" s="57" t="s">
        <v>3501</v>
      </c>
      <c r="H232" s="57" t="s">
        <v>3476</v>
      </c>
      <c r="I232" s="57" t="s">
        <v>3819</v>
      </c>
      <c r="J232" s="57" t="s">
        <v>3738</v>
      </c>
      <c r="L232" s="57" t="s">
        <v>3818</v>
      </c>
      <c r="N232" s="57" t="s">
        <v>3820</v>
      </c>
      <c r="P232" s="62">
        <v>0.70833333333333337</v>
      </c>
      <c r="Q232" s="60" t="str">
        <f t="shared" si="43"/>
        <v>Gs</v>
      </c>
      <c r="R232" s="59" t="str">
        <f t="shared" si="44"/>
        <v>Gi/o</v>
      </c>
      <c r="S232" s="59" t="str">
        <f t="shared" si="45"/>
        <v>Gq/11</v>
      </c>
      <c r="T232" s="59" t="str">
        <f t="shared" si="46"/>
        <v/>
      </c>
      <c r="U232" s="60">
        <f t="shared" si="47"/>
        <v>1</v>
      </c>
      <c r="V232" s="60">
        <f t="shared" si="48"/>
        <v>1</v>
      </c>
      <c r="W232" s="60">
        <f t="shared" si="49"/>
        <v>1</v>
      </c>
      <c r="X232" s="60">
        <f t="shared" si="50"/>
        <v>0</v>
      </c>
      <c r="Y232" s="60" t="str">
        <f t="shared" si="53"/>
        <v>c</v>
      </c>
      <c r="Z232" s="59" t="str">
        <f t="shared" si="54"/>
        <v>c</v>
      </c>
      <c r="AA232" s="59" t="str">
        <f t="shared" si="55"/>
        <v>c</v>
      </c>
      <c r="AB232" s="59" t="str">
        <f t="shared" si="56"/>
        <v>nc</v>
      </c>
      <c r="AC232" s="59">
        <f t="shared" si="51"/>
        <v>1</v>
      </c>
      <c r="AD232" s="57">
        <f t="shared" si="52"/>
        <v>1</v>
      </c>
    </row>
    <row r="233" spans="1:30" x14ac:dyDescent="0.2">
      <c r="A233" s="57" t="s">
        <v>187</v>
      </c>
      <c r="B233" s="57" t="s">
        <v>334</v>
      </c>
      <c r="C233" s="57" t="str">
        <f>VLOOKUP(A233,RecNamesAll!A:C,3,FALSE)</f>
        <v>OX2</v>
      </c>
      <c r="D233" s="63">
        <v>322</v>
      </c>
      <c r="E233" s="57" t="s">
        <v>3051</v>
      </c>
      <c r="G233" s="57" t="s">
        <v>3501</v>
      </c>
      <c r="H233" s="57" t="s">
        <v>3476</v>
      </c>
      <c r="I233" s="57" t="s">
        <v>3819</v>
      </c>
      <c r="J233" s="57" t="s">
        <v>3738</v>
      </c>
      <c r="L233" s="57" t="s">
        <v>3818</v>
      </c>
      <c r="N233" s="57" t="s">
        <v>3817</v>
      </c>
      <c r="P233" s="62">
        <v>0.33333333333333331</v>
      </c>
      <c r="Q233" s="60" t="str">
        <f t="shared" si="43"/>
        <v>Gs</v>
      </c>
      <c r="R233" s="59" t="str">
        <f t="shared" si="44"/>
        <v>Gi/o</v>
      </c>
      <c r="S233" s="59" t="str">
        <f t="shared" si="45"/>
        <v>Gq/11</v>
      </c>
      <c r="T233" s="59" t="str">
        <f t="shared" si="46"/>
        <v/>
      </c>
      <c r="U233" s="60">
        <f t="shared" si="47"/>
        <v>1</v>
      </c>
      <c r="V233" s="60">
        <f t="shared" si="48"/>
        <v>1</v>
      </c>
      <c r="W233" s="60">
        <f t="shared" si="49"/>
        <v>1</v>
      </c>
      <c r="X233" s="60">
        <f t="shared" si="50"/>
        <v>0</v>
      </c>
      <c r="Y233" s="60" t="str">
        <f t="shared" si="53"/>
        <v>c</v>
      </c>
      <c r="Z233" s="59" t="str">
        <f t="shared" si="54"/>
        <v>c</v>
      </c>
      <c r="AA233" s="59" t="str">
        <f t="shared" si="55"/>
        <v>c</v>
      </c>
      <c r="AB233" s="59" t="str">
        <f t="shared" si="56"/>
        <v>nc</v>
      </c>
      <c r="AC233" s="59">
        <f t="shared" si="51"/>
        <v>1</v>
      </c>
      <c r="AD233" s="57">
        <f t="shared" si="52"/>
        <v>1</v>
      </c>
    </row>
    <row r="234" spans="1:30" x14ac:dyDescent="0.2">
      <c r="A234" s="57" t="s">
        <v>3816</v>
      </c>
      <c r="B234" s="57" t="s">
        <v>2135</v>
      </c>
      <c r="C234" s="57" t="str">
        <f>VLOOKUP(A234,RecNamesAll!A:C,3,FALSE)</f>
        <v>QRFP</v>
      </c>
      <c r="D234" s="63">
        <v>333</v>
      </c>
      <c r="E234" s="57" t="s">
        <v>3816</v>
      </c>
      <c r="F234" s="57" t="s">
        <v>3815</v>
      </c>
      <c r="G234" s="57" t="s">
        <v>3501</v>
      </c>
      <c r="H234" s="57" t="s">
        <v>3476</v>
      </c>
      <c r="I234" s="57" t="s">
        <v>3814</v>
      </c>
      <c r="J234" s="57" t="s">
        <v>3387</v>
      </c>
      <c r="L234" s="57" t="s">
        <v>3511</v>
      </c>
      <c r="N234" s="57" t="s">
        <v>3813</v>
      </c>
      <c r="P234" s="62">
        <v>8.3333333333333329E-2</v>
      </c>
      <c r="Q234" s="60" t="str">
        <f t="shared" si="43"/>
        <v/>
      </c>
      <c r="R234" s="59" t="str">
        <f t="shared" si="44"/>
        <v>Gi/o</v>
      </c>
      <c r="S234" s="59" t="str">
        <f t="shared" si="45"/>
        <v>Gq/11</v>
      </c>
      <c r="T234" s="59" t="str">
        <f t="shared" si="46"/>
        <v/>
      </c>
      <c r="U234" s="60">
        <f t="shared" si="47"/>
        <v>0</v>
      </c>
      <c r="V234" s="60">
        <f t="shared" si="48"/>
        <v>1</v>
      </c>
      <c r="W234" s="60">
        <f t="shared" si="49"/>
        <v>1</v>
      </c>
      <c r="X234" s="60">
        <f t="shared" si="50"/>
        <v>0</v>
      </c>
      <c r="Y234" s="60" t="str">
        <f t="shared" si="53"/>
        <v>nc</v>
      </c>
      <c r="Z234" s="59" t="str">
        <f t="shared" si="54"/>
        <v>c</v>
      </c>
      <c r="AA234" s="59" t="str">
        <f t="shared" si="55"/>
        <v>c</v>
      </c>
      <c r="AB234" s="59" t="str">
        <f t="shared" si="56"/>
        <v>nc</v>
      </c>
      <c r="AC234" s="59">
        <f t="shared" si="51"/>
        <v>2</v>
      </c>
      <c r="AD234" s="57">
        <f t="shared" si="52"/>
        <v>1</v>
      </c>
    </row>
    <row r="235" spans="1:30" x14ac:dyDescent="0.2">
      <c r="A235" s="57" t="s">
        <v>214</v>
      </c>
      <c r="B235" s="57" t="s">
        <v>2153</v>
      </c>
      <c r="C235" s="57" t="str">
        <f>VLOOKUP(A235,RecNamesAll!A:C,3,FALSE)</f>
        <v>RXFP1</v>
      </c>
      <c r="D235" s="63">
        <v>351</v>
      </c>
      <c r="E235" s="57" t="s">
        <v>214</v>
      </c>
      <c r="F235" s="57" t="s">
        <v>3812</v>
      </c>
      <c r="G235" s="57" t="s">
        <v>3501</v>
      </c>
      <c r="H235" s="57" t="s">
        <v>3476</v>
      </c>
      <c r="I235" s="57" t="s">
        <v>3801</v>
      </c>
      <c r="J235" s="57" t="s">
        <v>3372</v>
      </c>
      <c r="K235" s="57" t="s">
        <v>3372</v>
      </c>
      <c r="L235" s="57" t="s">
        <v>3561</v>
      </c>
      <c r="M235" s="57" t="s">
        <v>3811</v>
      </c>
      <c r="N235" s="57" t="s">
        <v>3810</v>
      </c>
      <c r="O235" s="57" t="s">
        <v>3809</v>
      </c>
      <c r="P235" s="62">
        <v>0.54166666666666663</v>
      </c>
      <c r="Q235" s="60" t="str">
        <f t="shared" si="43"/>
        <v>Gs</v>
      </c>
      <c r="R235" s="59" t="str">
        <f t="shared" si="44"/>
        <v>Gi/o</v>
      </c>
      <c r="S235" s="59" t="str">
        <f t="shared" si="45"/>
        <v/>
      </c>
      <c r="T235" s="59" t="str">
        <f t="shared" si="46"/>
        <v/>
      </c>
      <c r="U235" s="60">
        <f t="shared" si="47"/>
        <v>1</v>
      </c>
      <c r="V235" s="60">
        <f t="shared" si="48"/>
        <v>1</v>
      </c>
      <c r="W235" s="60">
        <f t="shared" si="49"/>
        <v>0</v>
      </c>
      <c r="X235" s="60">
        <f t="shared" si="50"/>
        <v>0</v>
      </c>
      <c r="Y235" s="60" t="str">
        <f t="shared" si="53"/>
        <v>c</v>
      </c>
      <c r="Z235" s="59" t="str">
        <f t="shared" si="54"/>
        <v>c</v>
      </c>
      <c r="AA235" s="59" t="str">
        <f t="shared" si="55"/>
        <v>nc</v>
      </c>
      <c r="AB235" s="59" t="str">
        <f t="shared" si="56"/>
        <v>nc</v>
      </c>
      <c r="AC235" s="59">
        <f t="shared" si="51"/>
        <v>2</v>
      </c>
      <c r="AD235" s="57">
        <f t="shared" si="52"/>
        <v>1</v>
      </c>
    </row>
    <row r="236" spans="1:30" x14ac:dyDescent="0.2">
      <c r="A236" s="57" t="s">
        <v>215</v>
      </c>
      <c r="B236" s="57" t="s">
        <v>2156</v>
      </c>
      <c r="C236" s="57" t="str">
        <f>VLOOKUP(A236,RecNamesAll!A:C,3,FALSE)</f>
        <v>RXFP2</v>
      </c>
      <c r="D236" s="63">
        <v>352</v>
      </c>
      <c r="E236" s="57" t="s">
        <v>215</v>
      </c>
      <c r="F236" s="57" t="s">
        <v>3808</v>
      </c>
      <c r="G236" s="57" t="s">
        <v>3501</v>
      </c>
      <c r="H236" s="57" t="s">
        <v>3476</v>
      </c>
      <c r="I236" s="57" t="s">
        <v>3801</v>
      </c>
      <c r="J236" s="57" t="s">
        <v>3372</v>
      </c>
      <c r="L236" s="57" t="s">
        <v>3561</v>
      </c>
      <c r="N236" s="57" t="s">
        <v>3807</v>
      </c>
      <c r="P236" s="62">
        <v>0.25</v>
      </c>
      <c r="Q236" s="60" t="str">
        <f t="shared" si="43"/>
        <v>Gs</v>
      </c>
      <c r="R236" s="59" t="str">
        <f t="shared" si="44"/>
        <v>Gi/o</v>
      </c>
      <c r="S236" s="59" t="str">
        <f t="shared" si="45"/>
        <v/>
      </c>
      <c r="T236" s="59" t="str">
        <f t="shared" si="46"/>
        <v/>
      </c>
      <c r="U236" s="60">
        <f t="shared" si="47"/>
        <v>1</v>
      </c>
      <c r="V236" s="60">
        <f t="shared" si="48"/>
        <v>1</v>
      </c>
      <c r="W236" s="60">
        <f t="shared" si="49"/>
        <v>0</v>
      </c>
      <c r="X236" s="60">
        <f t="shared" si="50"/>
        <v>0</v>
      </c>
      <c r="Y236" s="60" t="str">
        <f t="shared" si="53"/>
        <v>c</v>
      </c>
      <c r="Z236" s="59" t="str">
        <f t="shared" si="54"/>
        <v>c</v>
      </c>
      <c r="AA236" s="59" t="str">
        <f t="shared" si="55"/>
        <v>nc</v>
      </c>
      <c r="AB236" s="59" t="str">
        <f t="shared" si="56"/>
        <v>nc</v>
      </c>
      <c r="AC236" s="59">
        <f t="shared" si="51"/>
        <v>2</v>
      </c>
      <c r="AD236" s="57">
        <f t="shared" si="52"/>
        <v>1</v>
      </c>
    </row>
    <row r="237" spans="1:30" x14ac:dyDescent="0.2">
      <c r="A237" s="57" t="s">
        <v>3806</v>
      </c>
      <c r="B237" s="57" t="s">
        <v>2139</v>
      </c>
      <c r="C237" s="57" t="str">
        <f>VLOOKUP(A237,RecNamesAll!A:C,3,FALSE)</f>
        <v>RXFP3</v>
      </c>
      <c r="D237" s="63">
        <v>353</v>
      </c>
      <c r="E237" s="57" t="s">
        <v>2140</v>
      </c>
      <c r="F237" s="57" t="s">
        <v>3805</v>
      </c>
      <c r="G237" s="57" t="s">
        <v>3501</v>
      </c>
      <c r="H237" s="57" t="s">
        <v>3476</v>
      </c>
      <c r="I237" s="57" t="s">
        <v>3801</v>
      </c>
      <c r="J237" s="57" t="s">
        <v>2760</v>
      </c>
      <c r="L237" s="57" t="s">
        <v>3588</v>
      </c>
      <c r="N237" s="57" t="s">
        <v>3804</v>
      </c>
      <c r="P237" s="62">
        <v>0.20833333333333334</v>
      </c>
      <c r="Q237" s="60" t="str">
        <f t="shared" si="43"/>
        <v/>
      </c>
      <c r="R237" s="59" t="str">
        <f t="shared" si="44"/>
        <v>Gi/o</v>
      </c>
      <c r="S237" s="59" t="str">
        <f t="shared" si="45"/>
        <v/>
      </c>
      <c r="T237" s="59" t="str">
        <f t="shared" si="46"/>
        <v/>
      </c>
      <c r="U237" s="60">
        <f t="shared" si="47"/>
        <v>0</v>
      </c>
      <c r="V237" s="60">
        <f t="shared" si="48"/>
        <v>1</v>
      </c>
      <c r="W237" s="60">
        <f t="shared" si="49"/>
        <v>0</v>
      </c>
      <c r="X237" s="60">
        <f t="shared" si="50"/>
        <v>0</v>
      </c>
      <c r="Y237" s="60" t="str">
        <f t="shared" si="53"/>
        <v>nc</v>
      </c>
      <c r="Z237" s="59" t="str">
        <f t="shared" si="54"/>
        <v>c</v>
      </c>
      <c r="AA237" s="59" t="str">
        <f t="shared" si="55"/>
        <v>nc</v>
      </c>
      <c r="AB237" s="59" t="str">
        <f t="shared" si="56"/>
        <v>nc</v>
      </c>
      <c r="AC237" s="59">
        <f t="shared" si="51"/>
        <v>3</v>
      </c>
      <c r="AD237" s="57">
        <f t="shared" si="52"/>
        <v>1</v>
      </c>
    </row>
    <row r="238" spans="1:30" x14ac:dyDescent="0.2">
      <c r="A238" s="57" t="s">
        <v>3803</v>
      </c>
      <c r="B238" s="57" t="s">
        <v>2151</v>
      </c>
      <c r="C238" s="57" t="str">
        <f>VLOOKUP(A238,RecNamesAll!A:C,3,FALSE)</f>
        <v>RXFP4</v>
      </c>
      <c r="D238" s="63">
        <v>354</v>
      </c>
      <c r="E238" s="57" t="s">
        <v>2152</v>
      </c>
      <c r="F238" s="57" t="s">
        <v>3802</v>
      </c>
      <c r="G238" s="57" t="s">
        <v>3501</v>
      </c>
      <c r="H238" s="57" t="s">
        <v>3476</v>
      </c>
      <c r="I238" s="57" t="s">
        <v>3801</v>
      </c>
      <c r="J238" s="57" t="s">
        <v>2760</v>
      </c>
      <c r="K238" s="57" t="s">
        <v>2760</v>
      </c>
      <c r="L238" s="57" t="s">
        <v>3588</v>
      </c>
      <c r="M238" s="57" t="s">
        <v>3381</v>
      </c>
      <c r="N238" s="57" t="s">
        <v>3800</v>
      </c>
      <c r="O238" s="57" t="s">
        <v>3799</v>
      </c>
      <c r="P238" s="62">
        <v>0.16666666666666666</v>
      </c>
      <c r="Q238" s="60" t="str">
        <f t="shared" si="43"/>
        <v/>
      </c>
      <c r="R238" s="59" t="str">
        <f t="shared" si="44"/>
        <v>Gi/o</v>
      </c>
      <c r="S238" s="59" t="str">
        <f t="shared" si="45"/>
        <v/>
      </c>
      <c r="T238" s="59" t="str">
        <f t="shared" si="46"/>
        <v/>
      </c>
      <c r="U238" s="60">
        <f t="shared" si="47"/>
        <v>0</v>
      </c>
      <c r="V238" s="60">
        <f t="shared" si="48"/>
        <v>1</v>
      </c>
      <c r="W238" s="60">
        <f t="shared" si="49"/>
        <v>0</v>
      </c>
      <c r="X238" s="60">
        <f t="shared" si="50"/>
        <v>0</v>
      </c>
      <c r="Y238" s="60" t="str">
        <f t="shared" si="53"/>
        <v>nc</v>
      </c>
      <c r="Z238" s="59" t="str">
        <f t="shared" si="54"/>
        <v>c</v>
      </c>
      <c r="AA238" s="59" t="str">
        <f t="shared" si="55"/>
        <v>nc</v>
      </c>
      <c r="AB238" s="59" t="str">
        <f t="shared" si="56"/>
        <v>nc</v>
      </c>
      <c r="AC238" s="59">
        <f t="shared" si="51"/>
        <v>3</v>
      </c>
      <c r="AD238" s="57">
        <f t="shared" si="52"/>
        <v>1</v>
      </c>
    </row>
    <row r="239" spans="1:30" x14ac:dyDescent="0.2">
      <c r="A239" s="57" t="s">
        <v>216</v>
      </c>
      <c r="B239" s="57" t="s">
        <v>2180</v>
      </c>
      <c r="C239" s="57" t="str">
        <f>VLOOKUP(A239,RecNamesAll!A:C,3,FALSE)</f>
        <v>SST1</v>
      </c>
      <c r="D239" s="63">
        <v>355</v>
      </c>
      <c r="E239" s="57" t="s">
        <v>3033</v>
      </c>
      <c r="G239" s="57" t="s">
        <v>3501</v>
      </c>
      <c r="H239" s="57" t="s">
        <v>3476</v>
      </c>
      <c r="I239" s="57" t="s">
        <v>3791</v>
      </c>
      <c r="J239" s="57" t="s">
        <v>2760</v>
      </c>
      <c r="K239" s="57" t="s">
        <v>3469</v>
      </c>
      <c r="L239" s="57" t="s">
        <v>3400</v>
      </c>
      <c r="M239" s="57" t="s">
        <v>3371</v>
      </c>
      <c r="N239" s="57" t="s">
        <v>3798</v>
      </c>
      <c r="O239" s="57" t="s">
        <v>3797</v>
      </c>
      <c r="P239" s="62">
        <v>0.125</v>
      </c>
      <c r="Q239" s="60" t="str">
        <f t="shared" si="43"/>
        <v/>
      </c>
      <c r="R239" s="59" t="str">
        <f t="shared" si="44"/>
        <v>Gi/o</v>
      </c>
      <c r="S239" s="59" t="str">
        <f t="shared" si="45"/>
        <v/>
      </c>
      <c r="T239" s="59" t="str">
        <f t="shared" si="46"/>
        <v/>
      </c>
      <c r="U239" s="60">
        <f t="shared" si="47"/>
        <v>0</v>
      </c>
      <c r="V239" s="60">
        <f t="shared" si="48"/>
        <v>1</v>
      </c>
      <c r="W239" s="60">
        <f t="shared" si="49"/>
        <v>0</v>
      </c>
      <c r="X239" s="60">
        <f t="shared" si="50"/>
        <v>0</v>
      </c>
      <c r="Y239" s="60" t="str">
        <f t="shared" si="53"/>
        <v>nc</v>
      </c>
      <c r="Z239" s="59" t="str">
        <f t="shared" si="54"/>
        <v>c</v>
      </c>
      <c r="AA239" s="59" t="str">
        <f t="shared" si="55"/>
        <v>nc</v>
      </c>
      <c r="AB239" s="59" t="str">
        <f t="shared" si="56"/>
        <v>nc</v>
      </c>
      <c r="AC239" s="59">
        <f t="shared" si="51"/>
        <v>3</v>
      </c>
      <c r="AD239" s="57">
        <f t="shared" si="52"/>
        <v>1</v>
      </c>
    </row>
    <row r="240" spans="1:30" x14ac:dyDescent="0.2">
      <c r="A240" s="57" t="s">
        <v>218</v>
      </c>
      <c r="B240" s="57" t="s">
        <v>343</v>
      </c>
      <c r="C240" s="57" t="str">
        <f>VLOOKUP(A240,RecNamesAll!A:C,3,FALSE)</f>
        <v>SST2</v>
      </c>
      <c r="D240" s="63">
        <v>356</v>
      </c>
      <c r="E240" s="57" t="s">
        <v>3031</v>
      </c>
      <c r="G240" s="57" t="s">
        <v>3501</v>
      </c>
      <c r="H240" s="57" t="s">
        <v>3476</v>
      </c>
      <c r="I240" s="57" t="s">
        <v>3791</v>
      </c>
      <c r="J240" s="57" t="s">
        <v>2760</v>
      </c>
      <c r="L240" s="57" t="s">
        <v>3416</v>
      </c>
      <c r="N240" s="57" t="s">
        <v>3796</v>
      </c>
      <c r="P240" s="62">
        <v>0.16666666666666666</v>
      </c>
      <c r="Q240" s="60" t="str">
        <f t="shared" si="43"/>
        <v/>
      </c>
      <c r="R240" s="59" t="str">
        <f t="shared" si="44"/>
        <v>Gi/o</v>
      </c>
      <c r="S240" s="59" t="str">
        <f t="shared" si="45"/>
        <v/>
      </c>
      <c r="T240" s="59" t="str">
        <f t="shared" si="46"/>
        <v/>
      </c>
      <c r="U240" s="60">
        <f t="shared" si="47"/>
        <v>0</v>
      </c>
      <c r="V240" s="60">
        <f t="shared" si="48"/>
        <v>1</v>
      </c>
      <c r="W240" s="60">
        <f t="shared" si="49"/>
        <v>0</v>
      </c>
      <c r="X240" s="60">
        <f t="shared" si="50"/>
        <v>0</v>
      </c>
      <c r="Y240" s="60" t="str">
        <f t="shared" si="53"/>
        <v>nc</v>
      </c>
      <c r="Z240" s="59" t="str">
        <f t="shared" si="54"/>
        <v>c</v>
      </c>
      <c r="AA240" s="59" t="str">
        <f t="shared" si="55"/>
        <v>nc</v>
      </c>
      <c r="AB240" s="59" t="str">
        <f t="shared" si="56"/>
        <v>nc</v>
      </c>
      <c r="AC240" s="59">
        <f t="shared" si="51"/>
        <v>3</v>
      </c>
      <c r="AD240" s="57">
        <f t="shared" si="52"/>
        <v>1</v>
      </c>
    </row>
    <row r="241" spans="1:30" x14ac:dyDescent="0.2">
      <c r="A241" s="57" t="s">
        <v>219</v>
      </c>
      <c r="B241" s="57" t="s">
        <v>2194</v>
      </c>
      <c r="C241" s="57" t="str">
        <f>VLOOKUP(A241,RecNamesAll!A:C,3,FALSE)</f>
        <v>SST3</v>
      </c>
      <c r="D241" s="63">
        <v>357</v>
      </c>
      <c r="E241" s="57" t="s">
        <v>3028</v>
      </c>
      <c r="G241" s="57" t="s">
        <v>3501</v>
      </c>
      <c r="H241" s="57" t="s">
        <v>3476</v>
      </c>
      <c r="I241" s="57" t="s">
        <v>3791</v>
      </c>
      <c r="J241" s="57" t="s">
        <v>2760</v>
      </c>
      <c r="L241" s="57" t="s">
        <v>3400</v>
      </c>
      <c r="N241" s="57" t="s">
        <v>3795</v>
      </c>
      <c r="P241" s="62">
        <v>0.125</v>
      </c>
      <c r="Q241" s="60" t="str">
        <f t="shared" si="43"/>
        <v/>
      </c>
      <c r="R241" s="59" t="str">
        <f t="shared" si="44"/>
        <v>Gi/o</v>
      </c>
      <c r="S241" s="59" t="str">
        <f t="shared" si="45"/>
        <v/>
      </c>
      <c r="T241" s="59" t="str">
        <f t="shared" si="46"/>
        <v/>
      </c>
      <c r="U241" s="60">
        <f t="shared" si="47"/>
        <v>0</v>
      </c>
      <c r="V241" s="60">
        <f t="shared" si="48"/>
        <v>1</v>
      </c>
      <c r="W241" s="60">
        <f t="shared" si="49"/>
        <v>0</v>
      </c>
      <c r="X241" s="60">
        <f t="shared" si="50"/>
        <v>0</v>
      </c>
      <c r="Y241" s="60" t="str">
        <f t="shared" si="53"/>
        <v>nc</v>
      </c>
      <c r="Z241" s="59" t="str">
        <f t="shared" si="54"/>
        <v>c</v>
      </c>
      <c r="AA241" s="59" t="str">
        <f t="shared" si="55"/>
        <v>nc</v>
      </c>
      <c r="AB241" s="59" t="str">
        <f t="shared" si="56"/>
        <v>nc</v>
      </c>
      <c r="AC241" s="59">
        <f t="shared" si="51"/>
        <v>3</v>
      </c>
      <c r="AD241" s="57">
        <f t="shared" si="52"/>
        <v>1</v>
      </c>
    </row>
    <row r="242" spans="1:30" x14ac:dyDescent="0.2">
      <c r="A242" s="57" t="s">
        <v>220</v>
      </c>
      <c r="B242" s="57" t="s">
        <v>2196</v>
      </c>
      <c r="C242" s="57" t="str">
        <f>VLOOKUP(A242,RecNamesAll!A:C,3,FALSE)</f>
        <v>SST4</v>
      </c>
      <c r="D242" s="63">
        <v>358</v>
      </c>
      <c r="E242" s="57" t="s">
        <v>3025</v>
      </c>
      <c r="G242" s="57" t="s">
        <v>3501</v>
      </c>
      <c r="H242" s="57" t="s">
        <v>3476</v>
      </c>
      <c r="I242" s="57" t="s">
        <v>3791</v>
      </c>
      <c r="J242" s="57" t="s">
        <v>2760</v>
      </c>
      <c r="K242" s="57" t="s">
        <v>3382</v>
      </c>
      <c r="L242" s="57" t="s">
        <v>3400</v>
      </c>
      <c r="M242" s="57" t="s">
        <v>3794</v>
      </c>
      <c r="N242" s="57" t="s">
        <v>3793</v>
      </c>
      <c r="O242" s="57" t="s">
        <v>3792</v>
      </c>
      <c r="P242" s="62">
        <v>0.16666666666666666</v>
      </c>
      <c r="Q242" s="60" t="str">
        <f t="shared" si="43"/>
        <v/>
      </c>
      <c r="R242" s="59" t="str">
        <f t="shared" si="44"/>
        <v>Gi/o</v>
      </c>
      <c r="S242" s="59" t="str">
        <f t="shared" si="45"/>
        <v/>
      </c>
      <c r="T242" s="59" t="str">
        <f t="shared" si="46"/>
        <v/>
      </c>
      <c r="U242" s="60">
        <f t="shared" si="47"/>
        <v>0</v>
      </c>
      <c r="V242" s="60">
        <f t="shared" si="48"/>
        <v>1</v>
      </c>
      <c r="W242" s="60">
        <f t="shared" si="49"/>
        <v>0</v>
      </c>
      <c r="X242" s="60">
        <f t="shared" si="50"/>
        <v>0</v>
      </c>
      <c r="Y242" s="60" t="str">
        <f t="shared" si="53"/>
        <v>nc</v>
      </c>
      <c r="Z242" s="59" t="str">
        <f t="shared" si="54"/>
        <v>c</v>
      </c>
      <c r="AA242" s="59" t="str">
        <f t="shared" si="55"/>
        <v>nc</v>
      </c>
      <c r="AB242" s="59" t="str">
        <f t="shared" si="56"/>
        <v>nc</v>
      </c>
      <c r="AC242" s="59">
        <f t="shared" si="51"/>
        <v>3</v>
      </c>
      <c r="AD242" s="57">
        <f t="shared" si="52"/>
        <v>1</v>
      </c>
    </row>
    <row r="243" spans="1:30" x14ac:dyDescent="0.2">
      <c r="A243" s="57" t="s">
        <v>221</v>
      </c>
      <c r="B243" s="57" t="s">
        <v>2198</v>
      </c>
      <c r="C243" s="57" t="str">
        <f>VLOOKUP(A243,RecNamesAll!A:C,3,FALSE)</f>
        <v>SST5</v>
      </c>
      <c r="D243" s="63">
        <v>359</v>
      </c>
      <c r="E243" s="57" t="s">
        <v>3023</v>
      </c>
      <c r="G243" s="57" t="s">
        <v>3501</v>
      </c>
      <c r="H243" s="57" t="s">
        <v>3476</v>
      </c>
      <c r="I243" s="57" t="s">
        <v>3791</v>
      </c>
      <c r="J243" s="57" t="s">
        <v>2760</v>
      </c>
      <c r="L243" s="57" t="s">
        <v>3416</v>
      </c>
      <c r="N243" s="57" t="s">
        <v>3790</v>
      </c>
      <c r="P243" s="62">
        <v>8.3333333333333329E-2</v>
      </c>
      <c r="Q243" s="60" t="str">
        <f t="shared" si="43"/>
        <v/>
      </c>
      <c r="R243" s="59" t="str">
        <f t="shared" si="44"/>
        <v>Gi/o</v>
      </c>
      <c r="S243" s="59" t="str">
        <f t="shared" si="45"/>
        <v/>
      </c>
      <c r="T243" s="59" t="str">
        <f t="shared" si="46"/>
        <v/>
      </c>
      <c r="U243" s="60">
        <f t="shared" si="47"/>
        <v>0</v>
      </c>
      <c r="V243" s="60">
        <f t="shared" si="48"/>
        <v>1</v>
      </c>
      <c r="W243" s="60">
        <f t="shared" si="49"/>
        <v>0</v>
      </c>
      <c r="X243" s="60">
        <f t="shared" si="50"/>
        <v>0</v>
      </c>
      <c r="Y243" s="60" t="str">
        <f t="shared" si="53"/>
        <v>nc</v>
      </c>
      <c r="Z243" s="59" t="str">
        <f t="shared" si="54"/>
        <v>c</v>
      </c>
      <c r="AA243" s="59" t="str">
        <f t="shared" si="55"/>
        <v>nc</v>
      </c>
      <c r="AB243" s="59" t="str">
        <f t="shared" si="56"/>
        <v>nc</v>
      </c>
      <c r="AC243" s="59">
        <f t="shared" si="51"/>
        <v>3</v>
      </c>
      <c r="AD243" s="57">
        <f t="shared" si="52"/>
        <v>1</v>
      </c>
    </row>
    <row r="244" spans="1:30" x14ac:dyDescent="0.2">
      <c r="A244" s="57" t="s">
        <v>222</v>
      </c>
      <c r="B244" s="57" t="s">
        <v>1753</v>
      </c>
      <c r="C244" s="57" t="str">
        <f>VLOOKUP(A244,RecNamesAll!A:C,3,FALSE)</f>
        <v>NK1</v>
      </c>
      <c r="D244" s="63">
        <v>360</v>
      </c>
      <c r="E244" s="57" t="s">
        <v>3075</v>
      </c>
      <c r="F244" s="57" t="s">
        <v>3789</v>
      </c>
      <c r="G244" s="57" t="s">
        <v>3501</v>
      </c>
      <c r="H244" s="57" t="s">
        <v>3476</v>
      </c>
      <c r="I244" s="57" t="s">
        <v>3784</v>
      </c>
      <c r="J244" s="57" t="s">
        <v>3482</v>
      </c>
      <c r="L244" s="57" t="s">
        <v>3565</v>
      </c>
      <c r="N244" s="57" t="s">
        <v>3788</v>
      </c>
      <c r="P244" s="62">
        <v>0.20833333333333334</v>
      </c>
      <c r="Q244" s="60" t="str">
        <f t="shared" si="43"/>
        <v>Gs</v>
      </c>
      <c r="R244" s="59" t="str">
        <f t="shared" si="44"/>
        <v/>
      </c>
      <c r="S244" s="59" t="str">
        <f t="shared" si="45"/>
        <v>Gq/11</v>
      </c>
      <c r="T244" s="59" t="str">
        <f t="shared" si="46"/>
        <v/>
      </c>
      <c r="U244" s="60">
        <f t="shared" si="47"/>
        <v>1</v>
      </c>
      <c r="V244" s="60">
        <f t="shared" si="48"/>
        <v>0</v>
      </c>
      <c r="W244" s="60">
        <f t="shared" si="49"/>
        <v>1</v>
      </c>
      <c r="X244" s="60">
        <f t="shared" si="50"/>
        <v>0</v>
      </c>
      <c r="Y244" s="60" t="str">
        <f t="shared" si="53"/>
        <v>c</v>
      </c>
      <c r="Z244" s="59" t="str">
        <f t="shared" si="54"/>
        <v>nc</v>
      </c>
      <c r="AA244" s="59" t="str">
        <f t="shared" si="55"/>
        <v>c</v>
      </c>
      <c r="AB244" s="59" t="str">
        <f t="shared" si="56"/>
        <v>nc</v>
      </c>
      <c r="AC244" s="59">
        <f t="shared" si="51"/>
        <v>2</v>
      </c>
      <c r="AD244" s="57">
        <f t="shared" si="52"/>
        <v>1</v>
      </c>
    </row>
    <row r="245" spans="1:30" x14ac:dyDescent="0.2">
      <c r="A245" s="57" t="s">
        <v>223</v>
      </c>
      <c r="B245" s="57" t="s">
        <v>1773</v>
      </c>
      <c r="C245" s="57" t="str">
        <f>VLOOKUP(A245,RecNamesAll!A:C,3,FALSE)</f>
        <v>NK2</v>
      </c>
      <c r="D245" s="63">
        <v>361</v>
      </c>
      <c r="E245" s="57" t="s">
        <v>3070</v>
      </c>
      <c r="F245" s="57" t="s">
        <v>3787</v>
      </c>
      <c r="G245" s="57" t="s">
        <v>3501</v>
      </c>
      <c r="H245" s="57" t="s">
        <v>3476</v>
      </c>
      <c r="I245" s="57" t="s">
        <v>3784</v>
      </c>
      <c r="J245" s="57" t="s">
        <v>3482</v>
      </c>
      <c r="L245" s="57" t="s">
        <v>3565</v>
      </c>
      <c r="N245" s="57" t="s">
        <v>3786</v>
      </c>
      <c r="P245" s="62">
        <v>0.125</v>
      </c>
      <c r="Q245" s="60" t="str">
        <f t="shared" si="43"/>
        <v>Gs</v>
      </c>
      <c r="R245" s="59" t="str">
        <f t="shared" si="44"/>
        <v/>
      </c>
      <c r="S245" s="59" t="str">
        <f t="shared" si="45"/>
        <v>Gq/11</v>
      </c>
      <c r="T245" s="59" t="str">
        <f t="shared" si="46"/>
        <v/>
      </c>
      <c r="U245" s="60">
        <f t="shared" si="47"/>
        <v>1</v>
      </c>
      <c r="V245" s="60">
        <f t="shared" si="48"/>
        <v>0</v>
      </c>
      <c r="W245" s="60">
        <f t="shared" si="49"/>
        <v>1</v>
      </c>
      <c r="X245" s="60">
        <f t="shared" si="50"/>
        <v>0</v>
      </c>
      <c r="Y245" s="60" t="str">
        <f t="shared" si="53"/>
        <v>c</v>
      </c>
      <c r="Z245" s="59" t="str">
        <f t="shared" si="54"/>
        <v>nc</v>
      </c>
      <c r="AA245" s="59" t="str">
        <f t="shared" si="55"/>
        <v>c</v>
      </c>
      <c r="AB245" s="59" t="str">
        <f t="shared" si="56"/>
        <v>nc</v>
      </c>
      <c r="AC245" s="59">
        <f t="shared" si="51"/>
        <v>2</v>
      </c>
      <c r="AD245" s="57">
        <f t="shared" si="52"/>
        <v>1</v>
      </c>
    </row>
    <row r="246" spans="1:30" x14ac:dyDescent="0.2">
      <c r="A246" s="57" t="s">
        <v>224</v>
      </c>
      <c r="B246" s="57" t="s">
        <v>1776</v>
      </c>
      <c r="C246" s="57" t="str">
        <f>VLOOKUP(A246,RecNamesAll!A:C,3,FALSE)</f>
        <v>NK3</v>
      </c>
      <c r="D246" s="63">
        <v>362</v>
      </c>
      <c r="E246" s="57" t="s">
        <v>3066</v>
      </c>
      <c r="F246" s="57" t="s">
        <v>3785</v>
      </c>
      <c r="G246" s="57" t="s">
        <v>3501</v>
      </c>
      <c r="H246" s="57" t="s">
        <v>3476</v>
      </c>
      <c r="I246" s="57" t="s">
        <v>3784</v>
      </c>
      <c r="J246" s="57" t="s">
        <v>2759</v>
      </c>
      <c r="L246" s="57" t="s">
        <v>3393</v>
      </c>
      <c r="N246" s="57">
        <v>8903968</v>
      </c>
      <c r="P246" s="62">
        <v>4.1666666666666664E-2</v>
      </c>
      <c r="Q246" s="60" t="str">
        <f t="shared" si="43"/>
        <v/>
      </c>
      <c r="R246" s="59" t="str">
        <f t="shared" si="44"/>
        <v/>
      </c>
      <c r="S246" s="59" t="str">
        <f t="shared" si="45"/>
        <v>Gq/11</v>
      </c>
      <c r="T246" s="59" t="str">
        <f t="shared" si="46"/>
        <v/>
      </c>
      <c r="U246" s="60">
        <f t="shared" si="47"/>
        <v>0</v>
      </c>
      <c r="V246" s="60">
        <f t="shared" si="48"/>
        <v>0</v>
      </c>
      <c r="W246" s="60">
        <f t="shared" si="49"/>
        <v>1</v>
      </c>
      <c r="X246" s="60">
        <f t="shared" si="50"/>
        <v>0</v>
      </c>
      <c r="Y246" s="60" t="str">
        <f t="shared" si="53"/>
        <v>nc</v>
      </c>
      <c r="Z246" s="59" t="str">
        <f t="shared" si="54"/>
        <v>nc</v>
      </c>
      <c r="AA246" s="59" t="str">
        <f t="shared" si="55"/>
        <v>c</v>
      </c>
      <c r="AB246" s="59" t="str">
        <f t="shared" si="56"/>
        <v>nc</v>
      </c>
      <c r="AC246" s="59">
        <f t="shared" si="51"/>
        <v>3</v>
      </c>
      <c r="AD246" s="57">
        <f t="shared" si="52"/>
        <v>1</v>
      </c>
    </row>
    <row r="247" spans="1:30" x14ac:dyDescent="0.2">
      <c r="A247" s="57" t="s">
        <v>74</v>
      </c>
      <c r="B247" s="57" t="s">
        <v>285</v>
      </c>
      <c r="C247" s="57" t="str">
        <f>VLOOKUP(A247,RecNamesAll!A:C,3,FALSE)</f>
        <v>CXCR2</v>
      </c>
      <c r="D247" s="63">
        <v>69</v>
      </c>
      <c r="E247" s="57" t="s">
        <v>74</v>
      </c>
      <c r="F247" s="57" t="s">
        <v>3783</v>
      </c>
      <c r="G247" s="57" t="s">
        <v>3501</v>
      </c>
      <c r="H247" s="57" t="s">
        <v>3361</v>
      </c>
      <c r="I247" s="57" t="s">
        <v>3742</v>
      </c>
      <c r="J247" s="57" t="s">
        <v>2760</v>
      </c>
      <c r="L247" s="57" t="s">
        <v>3405</v>
      </c>
      <c r="M247" s="57" t="s">
        <v>3381</v>
      </c>
      <c r="N247" s="57" t="s">
        <v>3782</v>
      </c>
      <c r="O247" s="57">
        <v>8692878</v>
      </c>
      <c r="P247" s="62">
        <v>0.125</v>
      </c>
      <c r="Q247" s="60" t="str">
        <f t="shared" si="43"/>
        <v/>
      </c>
      <c r="R247" s="59" t="str">
        <f t="shared" si="44"/>
        <v>Gi/o</v>
      </c>
      <c r="S247" s="59" t="str">
        <f t="shared" si="45"/>
        <v/>
      </c>
      <c r="T247" s="59" t="str">
        <f t="shared" si="46"/>
        <v/>
      </c>
      <c r="U247" s="60">
        <f t="shared" si="47"/>
        <v>0</v>
      </c>
      <c r="V247" s="60">
        <f t="shared" si="48"/>
        <v>1</v>
      </c>
      <c r="W247" s="60">
        <f t="shared" si="49"/>
        <v>0</v>
      </c>
      <c r="X247" s="60">
        <f t="shared" si="50"/>
        <v>0</v>
      </c>
      <c r="Y247" s="60" t="str">
        <f t="shared" si="53"/>
        <v>nc</v>
      </c>
      <c r="Z247" s="59" t="str">
        <f t="shared" si="54"/>
        <v>c</v>
      </c>
      <c r="AA247" s="59" t="str">
        <f t="shared" si="55"/>
        <v>nc</v>
      </c>
      <c r="AB247" s="59" t="str">
        <f t="shared" si="56"/>
        <v>nc</v>
      </c>
      <c r="AC247" s="59">
        <f t="shared" si="51"/>
        <v>3</v>
      </c>
      <c r="AD247" s="57">
        <f t="shared" si="52"/>
        <v>1</v>
      </c>
    </row>
    <row r="248" spans="1:30" x14ac:dyDescent="0.2">
      <c r="A248" s="57" t="s">
        <v>225</v>
      </c>
      <c r="B248" s="57" t="s">
        <v>2244</v>
      </c>
      <c r="C248" s="57" t="str">
        <f>VLOOKUP(A248,RecNamesAll!A:C,3,FALSE)</f>
        <v>TRH1</v>
      </c>
      <c r="D248" s="63">
        <v>363</v>
      </c>
      <c r="E248" s="57" t="s">
        <v>3781</v>
      </c>
      <c r="G248" s="57" t="s">
        <v>3501</v>
      </c>
      <c r="H248" s="57" t="s">
        <v>3476</v>
      </c>
      <c r="I248" s="57" t="s">
        <v>3780</v>
      </c>
      <c r="J248" s="57" t="s">
        <v>2759</v>
      </c>
      <c r="L248" s="57" t="s">
        <v>3393</v>
      </c>
      <c r="N248" s="57" t="s">
        <v>3779</v>
      </c>
      <c r="P248" s="62">
        <v>8.3333333333333329E-2</v>
      </c>
      <c r="Q248" s="60" t="str">
        <f t="shared" si="43"/>
        <v/>
      </c>
      <c r="R248" s="59" t="str">
        <f t="shared" si="44"/>
        <v/>
      </c>
      <c r="S248" s="59" t="str">
        <f t="shared" si="45"/>
        <v>Gq/11</v>
      </c>
      <c r="T248" s="59" t="str">
        <f t="shared" si="46"/>
        <v/>
      </c>
      <c r="U248" s="60">
        <f t="shared" si="47"/>
        <v>0</v>
      </c>
      <c r="V248" s="60">
        <f t="shared" si="48"/>
        <v>0</v>
      </c>
      <c r="W248" s="60">
        <f t="shared" si="49"/>
        <v>1</v>
      </c>
      <c r="X248" s="60">
        <f t="shared" si="50"/>
        <v>0</v>
      </c>
      <c r="Y248" s="60" t="str">
        <f t="shared" si="53"/>
        <v>nc</v>
      </c>
      <c r="Z248" s="59" t="str">
        <f t="shared" si="54"/>
        <v>nc</v>
      </c>
      <c r="AA248" s="59" t="str">
        <f t="shared" si="55"/>
        <v>c</v>
      </c>
      <c r="AB248" s="59" t="str">
        <f t="shared" si="56"/>
        <v>nc</v>
      </c>
      <c r="AC248" s="59">
        <f t="shared" si="51"/>
        <v>3</v>
      </c>
      <c r="AD248" s="57">
        <f t="shared" si="52"/>
        <v>1</v>
      </c>
    </row>
    <row r="249" spans="1:30" x14ac:dyDescent="0.2">
      <c r="A249" s="57" t="s">
        <v>226</v>
      </c>
      <c r="B249" s="57" t="s">
        <v>2257</v>
      </c>
      <c r="C249" s="57" t="str">
        <f>VLOOKUP(A249,RecNamesAll!A:C,3,FALSE)</f>
        <v>UT</v>
      </c>
      <c r="D249" s="63">
        <v>365</v>
      </c>
      <c r="E249" s="57" t="s">
        <v>3778</v>
      </c>
      <c r="F249" s="57" t="s">
        <v>3777</v>
      </c>
      <c r="G249" s="57" t="s">
        <v>3501</v>
      </c>
      <c r="H249" s="57" t="s">
        <v>3476</v>
      </c>
      <c r="I249" s="57" t="s">
        <v>3776</v>
      </c>
      <c r="J249" s="57" t="s">
        <v>2759</v>
      </c>
      <c r="L249" s="57" t="s">
        <v>3393</v>
      </c>
      <c r="N249" s="57" t="s">
        <v>3775</v>
      </c>
      <c r="P249" s="62">
        <v>0.20833333333333334</v>
      </c>
      <c r="Q249" s="60" t="str">
        <f t="shared" si="43"/>
        <v/>
      </c>
      <c r="R249" s="59" t="str">
        <f t="shared" si="44"/>
        <v/>
      </c>
      <c r="S249" s="59" t="str">
        <f t="shared" si="45"/>
        <v>Gq/11</v>
      </c>
      <c r="T249" s="59" t="str">
        <f t="shared" si="46"/>
        <v/>
      </c>
      <c r="U249" s="60">
        <f t="shared" si="47"/>
        <v>0</v>
      </c>
      <c r="V249" s="60">
        <f t="shared" si="48"/>
        <v>0</v>
      </c>
      <c r="W249" s="60">
        <f t="shared" si="49"/>
        <v>1</v>
      </c>
      <c r="X249" s="60">
        <f t="shared" si="50"/>
        <v>0</v>
      </c>
      <c r="Y249" s="60" t="str">
        <f t="shared" si="53"/>
        <v>nc</v>
      </c>
      <c r="Z249" s="59" t="str">
        <f t="shared" si="54"/>
        <v>nc</v>
      </c>
      <c r="AA249" s="59" t="str">
        <f t="shared" si="55"/>
        <v>c</v>
      </c>
      <c r="AB249" s="59" t="str">
        <f t="shared" si="56"/>
        <v>nc</v>
      </c>
      <c r="AC249" s="59">
        <f t="shared" si="51"/>
        <v>3</v>
      </c>
      <c r="AD249" s="57">
        <f t="shared" si="52"/>
        <v>1</v>
      </c>
    </row>
    <row r="250" spans="1:30" x14ac:dyDescent="0.2">
      <c r="A250" s="57" t="s">
        <v>228</v>
      </c>
      <c r="B250" s="57" t="s">
        <v>345</v>
      </c>
      <c r="C250" s="57" t="str">
        <f>VLOOKUP(A250,RecNamesAll!A:C,3,FALSE)</f>
        <v>V1A</v>
      </c>
      <c r="D250" s="63">
        <v>366</v>
      </c>
      <c r="E250" s="57" t="s">
        <v>3109</v>
      </c>
      <c r="F250" s="57" t="s">
        <v>3774</v>
      </c>
      <c r="G250" s="57" t="s">
        <v>3501</v>
      </c>
      <c r="H250" s="57" t="s">
        <v>3476</v>
      </c>
      <c r="I250" s="57" t="s">
        <v>3771</v>
      </c>
      <c r="J250" s="57" t="s">
        <v>2759</v>
      </c>
      <c r="L250" s="57" t="s">
        <v>3393</v>
      </c>
      <c r="N250" s="57">
        <v>10026824</v>
      </c>
      <c r="P250" s="62">
        <v>4.1666666666666664E-2</v>
      </c>
      <c r="Q250" s="60" t="str">
        <f t="shared" si="43"/>
        <v/>
      </c>
      <c r="R250" s="59" t="str">
        <f t="shared" si="44"/>
        <v/>
      </c>
      <c r="S250" s="59" t="str">
        <f t="shared" si="45"/>
        <v>Gq/11</v>
      </c>
      <c r="T250" s="59" t="str">
        <f t="shared" si="46"/>
        <v/>
      </c>
      <c r="U250" s="60">
        <f t="shared" si="47"/>
        <v>0</v>
      </c>
      <c r="V250" s="60">
        <f t="shared" si="48"/>
        <v>0</v>
      </c>
      <c r="W250" s="60">
        <f t="shared" si="49"/>
        <v>1</v>
      </c>
      <c r="X250" s="60">
        <f t="shared" si="50"/>
        <v>0</v>
      </c>
      <c r="Y250" s="60" t="str">
        <f t="shared" si="53"/>
        <v>nc</v>
      </c>
      <c r="Z250" s="59" t="str">
        <f t="shared" si="54"/>
        <v>nc</v>
      </c>
      <c r="AA250" s="59" t="str">
        <f t="shared" si="55"/>
        <v>c</v>
      </c>
      <c r="AB250" s="59" t="str">
        <f t="shared" si="56"/>
        <v>nc</v>
      </c>
      <c r="AC250" s="59">
        <f t="shared" si="51"/>
        <v>3</v>
      </c>
      <c r="AD250" s="57">
        <f t="shared" si="52"/>
        <v>1</v>
      </c>
    </row>
    <row r="251" spans="1:30" x14ac:dyDescent="0.2">
      <c r="A251" s="57" t="s">
        <v>229</v>
      </c>
      <c r="B251" s="57" t="s">
        <v>2268</v>
      </c>
      <c r="C251" s="57" t="str">
        <f>VLOOKUP(A251,RecNamesAll!A:C,3,FALSE)</f>
        <v>V1B</v>
      </c>
      <c r="D251" s="63">
        <v>367</v>
      </c>
      <c r="E251" s="57" t="s">
        <v>3106</v>
      </c>
      <c r="F251" s="57" t="s">
        <v>3773</v>
      </c>
      <c r="G251" s="57" t="s">
        <v>3501</v>
      </c>
      <c r="H251" s="57" t="s">
        <v>3476</v>
      </c>
      <c r="I251" s="57" t="s">
        <v>3771</v>
      </c>
      <c r="J251" s="57" t="s">
        <v>2759</v>
      </c>
      <c r="L251" s="57" t="s">
        <v>3393</v>
      </c>
      <c r="N251" s="57">
        <v>10026824</v>
      </c>
      <c r="P251" s="62">
        <v>4.1666666666666664E-2</v>
      </c>
      <c r="Q251" s="60" t="str">
        <f t="shared" si="43"/>
        <v/>
      </c>
      <c r="R251" s="59" t="str">
        <f t="shared" si="44"/>
        <v/>
      </c>
      <c r="S251" s="59" t="str">
        <f t="shared" si="45"/>
        <v>Gq/11</v>
      </c>
      <c r="T251" s="59" t="str">
        <f t="shared" si="46"/>
        <v/>
      </c>
      <c r="U251" s="60">
        <f t="shared" si="47"/>
        <v>0</v>
      </c>
      <c r="V251" s="60">
        <f t="shared" si="48"/>
        <v>0</v>
      </c>
      <c r="W251" s="60">
        <f t="shared" si="49"/>
        <v>1</v>
      </c>
      <c r="X251" s="60">
        <f t="shared" si="50"/>
        <v>0</v>
      </c>
      <c r="Y251" s="60" t="str">
        <f t="shared" si="53"/>
        <v>nc</v>
      </c>
      <c r="Z251" s="59" t="str">
        <f t="shared" si="54"/>
        <v>nc</v>
      </c>
      <c r="AA251" s="59" t="str">
        <f t="shared" si="55"/>
        <v>c</v>
      </c>
      <c r="AB251" s="59" t="str">
        <f t="shared" si="56"/>
        <v>nc</v>
      </c>
      <c r="AC251" s="59">
        <f t="shared" si="51"/>
        <v>3</v>
      </c>
      <c r="AD251" s="57">
        <f t="shared" si="52"/>
        <v>1</v>
      </c>
    </row>
    <row r="252" spans="1:30" x14ac:dyDescent="0.2">
      <c r="A252" s="57" t="s">
        <v>230</v>
      </c>
      <c r="B252" s="57" t="s">
        <v>346</v>
      </c>
      <c r="C252" s="57" t="str">
        <f>VLOOKUP(A252,RecNamesAll!A:C,3,FALSE)</f>
        <v>V2</v>
      </c>
      <c r="D252" s="63">
        <v>368</v>
      </c>
      <c r="E252" s="57" t="s">
        <v>3103</v>
      </c>
      <c r="F252" s="57" t="s">
        <v>3772</v>
      </c>
      <c r="G252" s="57" t="s">
        <v>3501</v>
      </c>
      <c r="H252" s="57" t="s">
        <v>3476</v>
      </c>
      <c r="I252" s="57" t="s">
        <v>3771</v>
      </c>
      <c r="J252" s="57" t="s">
        <v>2761</v>
      </c>
      <c r="L252" s="57" t="s">
        <v>3442</v>
      </c>
      <c r="N252" s="57">
        <v>10026824</v>
      </c>
      <c r="P252" s="62">
        <v>4.1666666666666664E-2</v>
      </c>
      <c r="Q252" s="60" t="str">
        <f t="shared" si="43"/>
        <v>Gs</v>
      </c>
      <c r="R252" s="59" t="str">
        <f t="shared" si="44"/>
        <v/>
      </c>
      <c r="S252" s="59" t="str">
        <f t="shared" si="45"/>
        <v/>
      </c>
      <c r="T252" s="59" t="str">
        <f t="shared" si="46"/>
        <v/>
      </c>
      <c r="U252" s="60">
        <f t="shared" si="47"/>
        <v>1</v>
      </c>
      <c r="V252" s="60">
        <f t="shared" si="48"/>
        <v>0</v>
      </c>
      <c r="W252" s="60">
        <f t="shared" si="49"/>
        <v>0</v>
      </c>
      <c r="X252" s="60">
        <f t="shared" si="50"/>
        <v>0</v>
      </c>
      <c r="Y252" s="60" t="str">
        <f t="shared" si="53"/>
        <v>c</v>
      </c>
      <c r="Z252" s="59" t="str">
        <f t="shared" si="54"/>
        <v>nc</v>
      </c>
      <c r="AA252" s="59" t="str">
        <f t="shared" si="55"/>
        <v>nc</v>
      </c>
      <c r="AB252" s="59" t="str">
        <f t="shared" si="56"/>
        <v>nc</v>
      </c>
      <c r="AC252" s="59">
        <f t="shared" si="51"/>
        <v>3</v>
      </c>
      <c r="AD252" s="57">
        <f t="shared" si="52"/>
        <v>1</v>
      </c>
    </row>
    <row r="253" spans="1:30" x14ac:dyDescent="0.2">
      <c r="A253" s="57" t="s">
        <v>227</v>
      </c>
      <c r="B253" s="57" t="s">
        <v>344</v>
      </c>
      <c r="C253" s="57" t="str">
        <f>VLOOKUP(A253,RecNamesAll!A:C,3,FALSE)</f>
        <v>OT</v>
      </c>
      <c r="D253" s="63">
        <v>369</v>
      </c>
      <c r="E253" s="57" t="s">
        <v>3046</v>
      </c>
      <c r="G253" s="57" t="s">
        <v>3501</v>
      </c>
      <c r="H253" s="57" t="s">
        <v>3476</v>
      </c>
      <c r="I253" s="57" t="s">
        <v>3771</v>
      </c>
      <c r="J253" s="57" t="s">
        <v>2759</v>
      </c>
      <c r="K253" s="57" t="s">
        <v>2760</v>
      </c>
      <c r="L253" s="57" t="s">
        <v>3393</v>
      </c>
      <c r="M253" s="57" t="s">
        <v>3400</v>
      </c>
      <c r="N253" s="57" t="s">
        <v>3770</v>
      </c>
      <c r="O253" s="57" t="s">
        <v>3769</v>
      </c>
      <c r="P253" s="62">
        <v>8.3333333333333329E-2</v>
      </c>
      <c r="Q253" s="60" t="str">
        <f t="shared" si="43"/>
        <v/>
      </c>
      <c r="R253" s="59" t="str">
        <f t="shared" si="44"/>
        <v>Gi/o</v>
      </c>
      <c r="S253" s="59" t="str">
        <f t="shared" si="45"/>
        <v>Gq/11</v>
      </c>
      <c r="T253" s="59" t="str">
        <f t="shared" si="46"/>
        <v/>
      </c>
      <c r="U253" s="60">
        <f t="shared" si="47"/>
        <v>0</v>
      </c>
      <c r="V253" s="60">
        <f t="shared" si="48"/>
        <v>2</v>
      </c>
      <c r="W253" s="60">
        <f t="shared" si="49"/>
        <v>1</v>
      </c>
      <c r="X253" s="60">
        <f t="shared" si="50"/>
        <v>0</v>
      </c>
      <c r="Y253" s="60" t="str">
        <f t="shared" si="53"/>
        <v>nc</v>
      </c>
      <c r="Z253" s="59" t="str">
        <f t="shared" si="54"/>
        <v>c</v>
      </c>
      <c r="AA253" s="59" t="str">
        <f t="shared" si="55"/>
        <v>c</v>
      </c>
      <c r="AB253" s="59" t="str">
        <f t="shared" si="56"/>
        <v>nc</v>
      </c>
      <c r="AC253" s="59">
        <f t="shared" si="51"/>
        <v>2</v>
      </c>
      <c r="AD253" s="57">
        <f t="shared" si="52"/>
        <v>1</v>
      </c>
    </row>
    <row r="254" spans="1:30" x14ac:dyDescent="0.2">
      <c r="A254" s="57" t="s">
        <v>3768</v>
      </c>
      <c r="B254" s="57" t="s">
        <v>958</v>
      </c>
      <c r="C254" s="57" t="str">
        <f>VLOOKUP(A254,RecNamesAll!A:C,3,FALSE)</f>
        <v>Chemerin</v>
      </c>
      <c r="D254" s="63">
        <v>79</v>
      </c>
      <c r="E254" s="57" t="s">
        <v>3767</v>
      </c>
      <c r="F254" s="57" t="s">
        <v>3766</v>
      </c>
      <c r="G254" s="57" t="s">
        <v>3501</v>
      </c>
      <c r="H254" s="57" t="s">
        <v>3361</v>
      </c>
      <c r="I254" s="57" t="s">
        <v>3765</v>
      </c>
      <c r="J254" s="57" t="s">
        <v>2760</v>
      </c>
      <c r="L254" s="57" t="s">
        <v>3400</v>
      </c>
      <c r="N254" s="57">
        <v>14530373</v>
      </c>
      <c r="P254" s="62">
        <v>4.1666666666666664E-2</v>
      </c>
      <c r="Q254" s="60" t="str">
        <f t="shared" si="43"/>
        <v/>
      </c>
      <c r="R254" s="59" t="str">
        <f t="shared" si="44"/>
        <v>Gi/o</v>
      </c>
      <c r="S254" s="59" t="str">
        <f t="shared" si="45"/>
        <v/>
      </c>
      <c r="T254" s="59" t="str">
        <f t="shared" si="46"/>
        <v/>
      </c>
      <c r="U254" s="60">
        <f t="shared" si="47"/>
        <v>0</v>
      </c>
      <c r="V254" s="60">
        <f t="shared" si="48"/>
        <v>1</v>
      </c>
      <c r="W254" s="60">
        <f t="shared" si="49"/>
        <v>0</v>
      </c>
      <c r="X254" s="60">
        <f t="shared" si="50"/>
        <v>0</v>
      </c>
      <c r="Y254" s="60" t="str">
        <f t="shared" si="53"/>
        <v>nc</v>
      </c>
      <c r="Z254" s="59" t="str">
        <f t="shared" si="54"/>
        <v>c</v>
      </c>
      <c r="AA254" s="59" t="str">
        <f t="shared" si="55"/>
        <v>nc</v>
      </c>
      <c r="AB254" s="59" t="str">
        <f t="shared" si="56"/>
        <v>nc</v>
      </c>
      <c r="AC254" s="59">
        <f t="shared" si="51"/>
        <v>3</v>
      </c>
      <c r="AD254" s="57">
        <f t="shared" si="52"/>
        <v>1</v>
      </c>
    </row>
    <row r="255" spans="1:30" x14ac:dyDescent="0.2">
      <c r="A255" s="57" t="s">
        <v>62</v>
      </c>
      <c r="B255" s="57" t="s">
        <v>869</v>
      </c>
      <c r="C255" s="57" t="str">
        <f>VLOOKUP(A255,RecNamesAll!A:C,3,FALSE)</f>
        <v>CCR1</v>
      </c>
      <c r="D255" s="63">
        <v>58</v>
      </c>
      <c r="E255" s="57" t="s">
        <v>62</v>
      </c>
      <c r="F255" s="57" t="s">
        <v>3764</v>
      </c>
      <c r="G255" s="57" t="s">
        <v>3501</v>
      </c>
      <c r="H255" s="57" t="s">
        <v>3361</v>
      </c>
      <c r="I255" s="57" t="s">
        <v>3742</v>
      </c>
      <c r="J255" s="57" t="s">
        <v>2760</v>
      </c>
      <c r="K255" s="57" t="s">
        <v>2760</v>
      </c>
      <c r="L255" s="57" t="s">
        <v>3741</v>
      </c>
      <c r="M255" s="57" t="s">
        <v>3393</v>
      </c>
      <c r="N255" s="57">
        <v>16226254</v>
      </c>
      <c r="O255" s="57">
        <v>11943214</v>
      </c>
      <c r="P255" s="62">
        <v>4.1666666666666664E-2</v>
      </c>
      <c r="Q255" s="60" t="str">
        <f t="shared" si="43"/>
        <v/>
      </c>
      <c r="R255" s="59" t="str">
        <f t="shared" si="44"/>
        <v>Gi/o</v>
      </c>
      <c r="S255" s="59" t="str">
        <f t="shared" si="45"/>
        <v/>
      </c>
      <c r="T255" s="59" t="str">
        <f t="shared" si="46"/>
        <v/>
      </c>
      <c r="U255" s="60">
        <f t="shared" si="47"/>
        <v>0</v>
      </c>
      <c r="V255" s="60">
        <f t="shared" si="48"/>
        <v>1</v>
      </c>
      <c r="W255" s="60">
        <f t="shared" si="49"/>
        <v>0</v>
      </c>
      <c r="X255" s="60">
        <f t="shared" si="50"/>
        <v>0</v>
      </c>
      <c r="Y255" s="60" t="str">
        <f t="shared" si="53"/>
        <v>nc</v>
      </c>
      <c r="Z255" s="59" t="str">
        <f t="shared" si="54"/>
        <v>c</v>
      </c>
      <c r="AA255" s="59" t="str">
        <f t="shared" si="55"/>
        <v>nc</v>
      </c>
      <c r="AB255" s="59" t="str">
        <f t="shared" si="56"/>
        <v>nc</v>
      </c>
      <c r="AC255" s="59">
        <f t="shared" si="51"/>
        <v>3</v>
      </c>
      <c r="AD255" s="57">
        <f t="shared" si="52"/>
        <v>1</v>
      </c>
    </row>
    <row r="256" spans="1:30" x14ac:dyDescent="0.2">
      <c r="A256" s="57" t="s">
        <v>64</v>
      </c>
      <c r="B256" s="57" t="s">
        <v>903</v>
      </c>
      <c r="C256" s="57" t="str">
        <f>VLOOKUP(A256,RecNamesAll!A:C,3,FALSE)</f>
        <v>CCR2</v>
      </c>
      <c r="D256" s="63">
        <v>59</v>
      </c>
      <c r="E256" s="57" t="s">
        <v>64</v>
      </c>
      <c r="F256" s="57" t="s">
        <v>3763</v>
      </c>
      <c r="G256" s="57" t="s">
        <v>3501</v>
      </c>
      <c r="H256" s="57" t="s">
        <v>3361</v>
      </c>
      <c r="I256" s="57" t="s">
        <v>3742</v>
      </c>
      <c r="J256" s="57" t="s">
        <v>2760</v>
      </c>
      <c r="N256" s="57">
        <v>12920215</v>
      </c>
      <c r="P256" s="62">
        <v>4.1666666666666664E-2</v>
      </c>
      <c r="Q256" s="60" t="str">
        <f t="shared" si="43"/>
        <v/>
      </c>
      <c r="R256" s="59" t="str">
        <f t="shared" si="44"/>
        <v>Gi/o</v>
      </c>
      <c r="S256" s="59" t="str">
        <f t="shared" si="45"/>
        <v/>
      </c>
      <c r="T256" s="59" t="str">
        <f t="shared" si="46"/>
        <v/>
      </c>
      <c r="U256" s="60">
        <f t="shared" si="47"/>
        <v>0</v>
      </c>
      <c r="V256" s="60">
        <f t="shared" si="48"/>
        <v>1</v>
      </c>
      <c r="W256" s="60">
        <f t="shared" si="49"/>
        <v>0</v>
      </c>
      <c r="X256" s="60">
        <f t="shared" si="50"/>
        <v>0</v>
      </c>
      <c r="Y256" s="60" t="str">
        <f t="shared" si="53"/>
        <v>nc</v>
      </c>
      <c r="Z256" s="59" t="str">
        <f t="shared" si="54"/>
        <v>c</v>
      </c>
      <c r="AA256" s="59" t="str">
        <f t="shared" si="55"/>
        <v>nc</v>
      </c>
      <c r="AB256" s="59" t="str">
        <f t="shared" si="56"/>
        <v>nc</v>
      </c>
      <c r="AC256" s="59">
        <f t="shared" si="51"/>
        <v>3</v>
      </c>
      <c r="AD256" s="57">
        <f t="shared" si="52"/>
        <v>1</v>
      </c>
    </row>
    <row r="257" spans="1:30" x14ac:dyDescent="0.2">
      <c r="A257" s="57" t="s">
        <v>65</v>
      </c>
      <c r="B257" s="57" t="s">
        <v>915</v>
      </c>
      <c r="C257" s="57" t="str">
        <f>VLOOKUP(A257,RecNamesAll!A:C,3,FALSE)</f>
        <v>CCR3</v>
      </c>
      <c r="D257" s="63">
        <v>60</v>
      </c>
      <c r="E257" s="57" t="s">
        <v>65</v>
      </c>
      <c r="F257" s="57" t="s">
        <v>3762</v>
      </c>
      <c r="G257" s="57" t="s">
        <v>3501</v>
      </c>
      <c r="H257" s="57" t="s">
        <v>3361</v>
      </c>
      <c r="I257" s="57" t="s">
        <v>3742</v>
      </c>
      <c r="J257" s="57" t="s">
        <v>2760</v>
      </c>
      <c r="L257" s="57" t="s">
        <v>3741</v>
      </c>
      <c r="Q257" s="60" t="str">
        <f t="shared" si="43"/>
        <v/>
      </c>
      <c r="R257" s="59" t="str">
        <f t="shared" si="44"/>
        <v>Gi/o</v>
      </c>
      <c r="S257" s="59" t="str">
        <f t="shared" si="45"/>
        <v/>
      </c>
      <c r="T257" s="59" t="str">
        <f t="shared" si="46"/>
        <v/>
      </c>
      <c r="U257" s="60">
        <f t="shared" si="47"/>
        <v>0</v>
      </c>
      <c r="V257" s="60">
        <f t="shared" si="48"/>
        <v>1</v>
      </c>
      <c r="W257" s="60">
        <f t="shared" si="49"/>
        <v>0</v>
      </c>
      <c r="X257" s="60">
        <f t="shared" si="50"/>
        <v>0</v>
      </c>
      <c r="Y257" s="60" t="str">
        <f t="shared" si="53"/>
        <v>nc</v>
      </c>
      <c r="Z257" s="59" t="str">
        <f t="shared" si="54"/>
        <v>c</v>
      </c>
      <c r="AA257" s="59" t="str">
        <f t="shared" si="55"/>
        <v>nc</v>
      </c>
      <c r="AB257" s="59" t="str">
        <f t="shared" si="56"/>
        <v>nc</v>
      </c>
      <c r="AC257" s="59">
        <f t="shared" si="51"/>
        <v>3</v>
      </c>
      <c r="AD257" s="57">
        <f t="shared" si="52"/>
        <v>1</v>
      </c>
    </row>
    <row r="258" spans="1:30" x14ac:dyDescent="0.2">
      <c r="A258" s="57" t="s">
        <v>66</v>
      </c>
      <c r="B258" s="57" t="s">
        <v>921</v>
      </c>
      <c r="C258" s="57" t="str">
        <f>VLOOKUP(A258,RecNamesAll!A:C,3,FALSE)</f>
        <v>CCR4</v>
      </c>
      <c r="D258" s="63">
        <v>61</v>
      </c>
      <c r="E258" s="57" t="s">
        <v>66</v>
      </c>
      <c r="F258" s="57" t="s">
        <v>3761</v>
      </c>
      <c r="G258" s="57" t="s">
        <v>3501</v>
      </c>
      <c r="H258" s="57" t="s">
        <v>3361</v>
      </c>
      <c r="I258" s="57" t="s">
        <v>3742</v>
      </c>
      <c r="J258" s="57" t="s">
        <v>2760</v>
      </c>
      <c r="L258" s="57" t="s">
        <v>3741</v>
      </c>
      <c r="N258" s="57">
        <v>11880151</v>
      </c>
      <c r="P258" s="62">
        <v>4.1666666666666664E-2</v>
      </c>
      <c r="Q258" s="60" t="str">
        <f t="shared" ref="Q258:Q321" si="57">IF(OR(ISNUMBER(SEARCH("Gs",$J258)),ISNUMBER(SEARCH("Gs",$K258))),"Gs","")</f>
        <v/>
      </c>
      <c r="R258" s="59" t="str">
        <f t="shared" ref="R258:R321" si="58">IF(OR(ISNUMBER(SEARCH("Gi/o",$J258)),ISNUMBER(SEARCH("Gi/o",$K258))),"Gi/o","")</f>
        <v>Gi/o</v>
      </c>
      <c r="S258" s="59" t="str">
        <f t="shared" ref="S258:S321" si="59">IF(OR(ISNUMBER(SEARCH("Gq/11",$J258)),ISNUMBER(SEARCH("Gq/11",$K258))),"Gq/11","")</f>
        <v/>
      </c>
      <c r="T258" s="59" t="str">
        <f t="shared" ref="T258:T321" si="60">IF(OR(ISNUMBER(SEARCH("G12/13",$J258)),ISNUMBER(SEARCH("G12/13",$K258))),"G12/13","")</f>
        <v/>
      </c>
      <c r="U258" s="60">
        <f t="shared" ref="U258:U321" si="61">IF(ISNUMBER(SEARCH("Gs",$J258)),1,IF(ISNUMBER(SEARCH("Gs",$K258)),2,0))</f>
        <v>0</v>
      </c>
      <c r="V258" s="60">
        <f t="shared" ref="V258:V321" si="62">IF(ISNUMBER(SEARCH("Gi/o",$J258)),1,IF(ISNUMBER(SEARCH("Gi/o",$K258)),2,0))</f>
        <v>1</v>
      </c>
      <c r="W258" s="60">
        <f t="shared" ref="W258:W321" si="63">IF(ISNUMBER(SEARCH("Gq/11",$J258)),1,IF(ISNUMBER(SEARCH("Gq/11",$K258)),2,0))</f>
        <v>0</v>
      </c>
      <c r="X258" s="60">
        <f t="shared" ref="X258:X321" si="64">IF(ISNUMBER(SEARCH("G12/13",$J258)),1,IF(ISNUMBER(SEARCH("G12/13",$K258)),2,0))</f>
        <v>0</v>
      </c>
      <c r="Y258" s="60" t="str">
        <f t="shared" si="53"/>
        <v>nc</v>
      </c>
      <c r="Z258" s="59" t="str">
        <f t="shared" si="54"/>
        <v>c</v>
      </c>
      <c r="AA258" s="59" t="str">
        <f t="shared" si="55"/>
        <v>nc</v>
      </c>
      <c r="AB258" s="59" t="str">
        <f t="shared" si="56"/>
        <v>nc</v>
      </c>
      <c r="AC258" s="59">
        <f t="shared" ref="AC258:AC321" si="65">IF(SUM(U258:X258)&gt;0,COUNTIF(U258:X258,"0"),"")</f>
        <v>3</v>
      </c>
      <c r="AD258" s="57">
        <f t="shared" ref="AD258:AD321" si="66">IF(SUM(U258:X258)&gt;0,1,0)</f>
        <v>1</v>
      </c>
    </row>
    <row r="259" spans="1:30" x14ac:dyDescent="0.2">
      <c r="A259" s="57" t="s">
        <v>67</v>
      </c>
      <c r="B259" s="57" t="s">
        <v>283</v>
      </c>
      <c r="C259" s="57" t="str">
        <f>VLOOKUP(A259,RecNamesAll!A:C,3,FALSE)</f>
        <v>CCR5</v>
      </c>
      <c r="D259" s="63">
        <v>62</v>
      </c>
      <c r="E259" s="57" t="s">
        <v>67</v>
      </c>
      <c r="F259" s="57" t="s">
        <v>3760</v>
      </c>
      <c r="G259" s="57" t="s">
        <v>3501</v>
      </c>
      <c r="H259" s="57" t="s">
        <v>3361</v>
      </c>
      <c r="I259" s="57" t="s">
        <v>3742</v>
      </c>
      <c r="J259" s="57" t="s">
        <v>2760</v>
      </c>
      <c r="K259" s="57" t="s">
        <v>2760</v>
      </c>
      <c r="L259" s="57" t="s">
        <v>3741</v>
      </c>
      <c r="M259" s="57" t="s">
        <v>3400</v>
      </c>
      <c r="N259" s="57">
        <v>11880151</v>
      </c>
      <c r="O259" s="57">
        <v>9303305</v>
      </c>
      <c r="P259" s="62">
        <v>4.1666666666666664E-2</v>
      </c>
      <c r="Q259" s="60" t="str">
        <f t="shared" si="57"/>
        <v/>
      </c>
      <c r="R259" s="59" t="str">
        <f t="shared" si="58"/>
        <v>Gi/o</v>
      </c>
      <c r="S259" s="59" t="str">
        <f t="shared" si="59"/>
        <v/>
      </c>
      <c r="T259" s="59" t="str">
        <f t="shared" si="60"/>
        <v/>
      </c>
      <c r="U259" s="60">
        <f t="shared" si="61"/>
        <v>0</v>
      </c>
      <c r="V259" s="60">
        <f t="shared" si="62"/>
        <v>1</v>
      </c>
      <c r="W259" s="60">
        <f t="shared" si="63"/>
        <v>0</v>
      </c>
      <c r="X259" s="60">
        <f t="shared" si="64"/>
        <v>0</v>
      </c>
      <c r="Y259" s="60" t="str">
        <f t="shared" ref="Y259:Y322" si="67">IF(U259&gt;0,"c","nc")</f>
        <v>nc</v>
      </c>
      <c r="Z259" s="59" t="str">
        <f t="shared" ref="Z259:Z322" si="68">IF(V259&gt;0,"c","nc")</f>
        <v>c</v>
      </c>
      <c r="AA259" s="59" t="str">
        <f t="shared" ref="AA259:AA322" si="69">IF(W259&gt;0,"c","nc")</f>
        <v>nc</v>
      </c>
      <c r="AB259" s="59" t="str">
        <f t="shared" ref="AB259:AB322" si="70">IF(X259&gt;0,"c","nc")</f>
        <v>nc</v>
      </c>
      <c r="AC259" s="59">
        <f t="shared" si="65"/>
        <v>3</v>
      </c>
      <c r="AD259" s="57">
        <f t="shared" si="66"/>
        <v>1</v>
      </c>
    </row>
    <row r="260" spans="1:30" x14ac:dyDescent="0.2">
      <c r="A260" s="57" t="s">
        <v>68</v>
      </c>
      <c r="B260" s="57" t="s">
        <v>284</v>
      </c>
      <c r="C260" s="57" t="str">
        <f>VLOOKUP(A260,RecNamesAll!A:C,3,FALSE)</f>
        <v>CCR6</v>
      </c>
      <c r="D260" s="63">
        <v>63</v>
      </c>
      <c r="E260" s="57" t="s">
        <v>68</v>
      </c>
      <c r="F260" s="57" t="s">
        <v>3759</v>
      </c>
      <c r="G260" s="57" t="s">
        <v>3501</v>
      </c>
      <c r="H260" s="57" t="s">
        <v>3361</v>
      </c>
      <c r="I260" s="57" t="s">
        <v>3742</v>
      </c>
      <c r="J260" s="57" t="s">
        <v>2760</v>
      </c>
      <c r="L260" s="57" t="s">
        <v>3741</v>
      </c>
      <c r="N260" s="57">
        <v>9893054</v>
      </c>
      <c r="P260" s="62">
        <v>4.1666666666666664E-2</v>
      </c>
      <c r="Q260" s="60" t="str">
        <f t="shared" si="57"/>
        <v/>
      </c>
      <c r="R260" s="59" t="str">
        <f t="shared" si="58"/>
        <v>Gi/o</v>
      </c>
      <c r="S260" s="59" t="str">
        <f t="shared" si="59"/>
        <v/>
      </c>
      <c r="T260" s="59" t="str">
        <f t="shared" si="60"/>
        <v/>
      </c>
      <c r="U260" s="60">
        <f t="shared" si="61"/>
        <v>0</v>
      </c>
      <c r="V260" s="60">
        <f t="shared" si="62"/>
        <v>1</v>
      </c>
      <c r="W260" s="60">
        <f t="shared" si="63"/>
        <v>0</v>
      </c>
      <c r="X260" s="60">
        <f t="shared" si="64"/>
        <v>0</v>
      </c>
      <c r="Y260" s="60" t="str">
        <f t="shared" si="67"/>
        <v>nc</v>
      </c>
      <c r="Z260" s="59" t="str">
        <f t="shared" si="68"/>
        <v>c</v>
      </c>
      <c r="AA260" s="59" t="str">
        <f t="shared" si="69"/>
        <v>nc</v>
      </c>
      <c r="AB260" s="59" t="str">
        <f t="shared" si="70"/>
        <v>nc</v>
      </c>
      <c r="AC260" s="59">
        <f t="shared" si="65"/>
        <v>3</v>
      </c>
      <c r="AD260" s="57">
        <f t="shared" si="66"/>
        <v>1</v>
      </c>
    </row>
    <row r="261" spans="1:30" x14ac:dyDescent="0.2">
      <c r="A261" s="57" t="s">
        <v>69</v>
      </c>
      <c r="B261" s="57" t="s">
        <v>934</v>
      </c>
      <c r="C261" s="57" t="str">
        <f>VLOOKUP(A261,RecNamesAll!A:C,3,FALSE)</f>
        <v>CCR7</v>
      </c>
      <c r="D261" s="63">
        <v>64</v>
      </c>
      <c r="E261" s="57" t="s">
        <v>69</v>
      </c>
      <c r="F261" s="57" t="s">
        <v>3758</v>
      </c>
      <c r="G261" s="57" t="s">
        <v>3501</v>
      </c>
      <c r="H261" s="57" t="s">
        <v>3361</v>
      </c>
      <c r="I261" s="57" t="s">
        <v>3742</v>
      </c>
      <c r="J261" s="57" t="s">
        <v>2760</v>
      </c>
      <c r="K261" s="57" t="s">
        <v>2760</v>
      </c>
      <c r="L261" s="57" t="s">
        <v>3741</v>
      </c>
      <c r="M261" s="57" t="s">
        <v>3371</v>
      </c>
      <c r="N261" s="57" t="s">
        <v>3757</v>
      </c>
      <c r="O261" s="57">
        <v>15054093</v>
      </c>
      <c r="P261" s="62">
        <v>0.125</v>
      </c>
      <c r="Q261" s="60" t="str">
        <f t="shared" si="57"/>
        <v/>
      </c>
      <c r="R261" s="59" t="str">
        <f t="shared" si="58"/>
        <v>Gi/o</v>
      </c>
      <c r="S261" s="59" t="str">
        <f t="shared" si="59"/>
        <v/>
      </c>
      <c r="T261" s="59" t="str">
        <f t="shared" si="60"/>
        <v/>
      </c>
      <c r="U261" s="60">
        <f t="shared" si="61"/>
        <v>0</v>
      </c>
      <c r="V261" s="60">
        <f t="shared" si="62"/>
        <v>1</v>
      </c>
      <c r="W261" s="60">
        <f t="shared" si="63"/>
        <v>0</v>
      </c>
      <c r="X261" s="60">
        <f t="shared" si="64"/>
        <v>0</v>
      </c>
      <c r="Y261" s="60" t="str">
        <f t="shared" si="67"/>
        <v>nc</v>
      </c>
      <c r="Z261" s="59" t="str">
        <f t="shared" si="68"/>
        <v>c</v>
      </c>
      <c r="AA261" s="59" t="str">
        <f t="shared" si="69"/>
        <v>nc</v>
      </c>
      <c r="AB261" s="59" t="str">
        <f t="shared" si="70"/>
        <v>nc</v>
      </c>
      <c r="AC261" s="59">
        <f t="shared" si="65"/>
        <v>3</v>
      </c>
      <c r="AD261" s="57">
        <f t="shared" si="66"/>
        <v>1</v>
      </c>
    </row>
    <row r="262" spans="1:30" x14ac:dyDescent="0.2">
      <c r="A262" s="57" t="s">
        <v>70</v>
      </c>
      <c r="B262" s="57" t="s">
        <v>935</v>
      </c>
      <c r="C262" s="57" t="str">
        <f>VLOOKUP(A262,RecNamesAll!A:C,3,FALSE)</f>
        <v>CCR8</v>
      </c>
      <c r="D262" s="63">
        <v>65</v>
      </c>
      <c r="E262" s="57" t="s">
        <v>70</v>
      </c>
      <c r="F262" s="57" t="s">
        <v>3756</v>
      </c>
      <c r="G262" s="57" t="s">
        <v>3501</v>
      </c>
      <c r="H262" s="57" t="s">
        <v>3361</v>
      </c>
      <c r="I262" s="57" t="s">
        <v>3742</v>
      </c>
      <c r="J262" s="57" t="s">
        <v>2760</v>
      </c>
      <c r="L262" s="57" t="s">
        <v>3741</v>
      </c>
      <c r="N262" s="57">
        <v>9207005</v>
      </c>
      <c r="P262" s="62">
        <v>4.1666666666666664E-2</v>
      </c>
      <c r="Q262" s="60" t="str">
        <f t="shared" si="57"/>
        <v/>
      </c>
      <c r="R262" s="59" t="str">
        <f t="shared" si="58"/>
        <v>Gi/o</v>
      </c>
      <c r="S262" s="59" t="str">
        <f t="shared" si="59"/>
        <v/>
      </c>
      <c r="T262" s="59" t="str">
        <f t="shared" si="60"/>
        <v/>
      </c>
      <c r="U262" s="60">
        <f t="shared" si="61"/>
        <v>0</v>
      </c>
      <c r="V262" s="60">
        <f t="shared" si="62"/>
        <v>1</v>
      </c>
      <c r="W262" s="60">
        <f t="shared" si="63"/>
        <v>0</v>
      </c>
      <c r="X262" s="60">
        <f t="shared" si="64"/>
        <v>0</v>
      </c>
      <c r="Y262" s="60" t="str">
        <f t="shared" si="67"/>
        <v>nc</v>
      </c>
      <c r="Z262" s="59" t="str">
        <f t="shared" si="68"/>
        <v>c</v>
      </c>
      <c r="AA262" s="59" t="str">
        <f t="shared" si="69"/>
        <v>nc</v>
      </c>
      <c r="AB262" s="59" t="str">
        <f t="shared" si="70"/>
        <v>nc</v>
      </c>
      <c r="AC262" s="59">
        <f t="shared" si="65"/>
        <v>3</v>
      </c>
      <c r="AD262" s="57">
        <f t="shared" si="66"/>
        <v>1</v>
      </c>
    </row>
    <row r="263" spans="1:30" x14ac:dyDescent="0.2">
      <c r="A263" s="57" t="s">
        <v>71</v>
      </c>
      <c r="B263" s="57" t="s">
        <v>939</v>
      </c>
      <c r="C263" s="57" t="str">
        <f>VLOOKUP(A263,RecNamesAll!A:C,3,FALSE)</f>
        <v>CCR9</v>
      </c>
      <c r="D263" s="63">
        <v>66</v>
      </c>
      <c r="E263" s="57" t="s">
        <v>71</v>
      </c>
      <c r="F263" s="57" t="s">
        <v>3755</v>
      </c>
      <c r="G263" s="57" t="s">
        <v>3501</v>
      </c>
      <c r="H263" s="57" t="s">
        <v>3361</v>
      </c>
      <c r="I263" s="57" t="s">
        <v>3742</v>
      </c>
      <c r="J263" s="57" t="s">
        <v>2760</v>
      </c>
      <c r="L263" s="57" t="s">
        <v>3741</v>
      </c>
      <c r="N263" s="57" t="s">
        <v>3754</v>
      </c>
      <c r="P263" s="62">
        <v>0.125</v>
      </c>
      <c r="Q263" s="60" t="str">
        <f t="shared" si="57"/>
        <v/>
      </c>
      <c r="R263" s="59" t="str">
        <f t="shared" si="58"/>
        <v>Gi/o</v>
      </c>
      <c r="S263" s="59" t="str">
        <f t="shared" si="59"/>
        <v/>
      </c>
      <c r="T263" s="59" t="str">
        <f t="shared" si="60"/>
        <v/>
      </c>
      <c r="U263" s="60">
        <f t="shared" si="61"/>
        <v>0</v>
      </c>
      <c r="V263" s="60">
        <f t="shared" si="62"/>
        <v>1</v>
      </c>
      <c r="W263" s="60">
        <f t="shared" si="63"/>
        <v>0</v>
      </c>
      <c r="X263" s="60">
        <f t="shared" si="64"/>
        <v>0</v>
      </c>
      <c r="Y263" s="60" t="str">
        <f t="shared" si="67"/>
        <v>nc</v>
      </c>
      <c r="Z263" s="59" t="str">
        <f t="shared" si="68"/>
        <v>c</v>
      </c>
      <c r="AA263" s="59" t="str">
        <f t="shared" si="69"/>
        <v>nc</v>
      </c>
      <c r="AB263" s="59" t="str">
        <f t="shared" si="70"/>
        <v>nc</v>
      </c>
      <c r="AC263" s="59">
        <f t="shared" si="65"/>
        <v>3</v>
      </c>
      <c r="AD263" s="57">
        <f t="shared" si="66"/>
        <v>1</v>
      </c>
    </row>
    <row r="264" spans="1:30" x14ac:dyDescent="0.2">
      <c r="A264" s="57" t="s">
        <v>63</v>
      </c>
      <c r="B264" s="57" t="s">
        <v>898</v>
      </c>
      <c r="C264" s="57" t="str">
        <f>VLOOKUP(A264,RecNamesAll!A:C,3,FALSE)</f>
        <v>CCR10</v>
      </c>
      <c r="D264" s="63">
        <v>67</v>
      </c>
      <c r="E264" s="57" t="s">
        <v>63</v>
      </c>
      <c r="F264" s="57" t="s">
        <v>3753</v>
      </c>
      <c r="G264" s="57" t="s">
        <v>3501</v>
      </c>
      <c r="H264" s="57" t="s">
        <v>3361</v>
      </c>
      <c r="I264" s="57" t="s">
        <v>3742</v>
      </c>
      <c r="J264" s="57" t="s">
        <v>2760</v>
      </c>
      <c r="L264" s="57" t="s">
        <v>3741</v>
      </c>
      <c r="Q264" s="60" t="str">
        <f t="shared" si="57"/>
        <v/>
      </c>
      <c r="R264" s="59" t="str">
        <f t="shared" si="58"/>
        <v>Gi/o</v>
      </c>
      <c r="S264" s="59" t="str">
        <f t="shared" si="59"/>
        <v/>
      </c>
      <c r="T264" s="59" t="str">
        <f t="shared" si="60"/>
        <v/>
      </c>
      <c r="U264" s="60">
        <f t="shared" si="61"/>
        <v>0</v>
      </c>
      <c r="V264" s="60">
        <f t="shared" si="62"/>
        <v>1</v>
      </c>
      <c r="W264" s="60">
        <f t="shared" si="63"/>
        <v>0</v>
      </c>
      <c r="X264" s="60">
        <f t="shared" si="64"/>
        <v>0</v>
      </c>
      <c r="Y264" s="60" t="str">
        <f t="shared" si="67"/>
        <v>nc</v>
      </c>
      <c r="Z264" s="59" t="str">
        <f t="shared" si="68"/>
        <v>c</v>
      </c>
      <c r="AA264" s="59" t="str">
        <f t="shared" si="69"/>
        <v>nc</v>
      </c>
      <c r="AB264" s="59" t="str">
        <f t="shared" si="70"/>
        <v>nc</v>
      </c>
      <c r="AC264" s="59">
        <f t="shared" si="65"/>
        <v>3</v>
      </c>
      <c r="AD264" s="57">
        <f t="shared" si="66"/>
        <v>1</v>
      </c>
    </row>
    <row r="265" spans="1:30" x14ac:dyDescent="0.2">
      <c r="A265" s="57" t="s">
        <v>75</v>
      </c>
      <c r="B265" s="57" t="s">
        <v>1021</v>
      </c>
      <c r="C265" s="57" t="str">
        <f>VLOOKUP(A265,RecNamesAll!A:C,3,FALSE)</f>
        <v>CXCR3</v>
      </c>
      <c r="D265" s="63">
        <v>70</v>
      </c>
      <c r="E265" s="57" t="s">
        <v>75</v>
      </c>
      <c r="F265" s="57" t="s">
        <v>3752</v>
      </c>
      <c r="G265" s="57" t="s">
        <v>3501</v>
      </c>
      <c r="H265" s="57" t="s">
        <v>3361</v>
      </c>
      <c r="I265" s="57" t="s">
        <v>3742</v>
      </c>
      <c r="J265" s="57" t="s">
        <v>2760</v>
      </c>
      <c r="L265" s="57" t="s">
        <v>3741</v>
      </c>
      <c r="N265" s="57" t="s">
        <v>3751</v>
      </c>
      <c r="P265" s="62">
        <v>0.16666666666666666</v>
      </c>
      <c r="Q265" s="60" t="str">
        <f t="shared" si="57"/>
        <v/>
      </c>
      <c r="R265" s="59" t="str">
        <f t="shared" si="58"/>
        <v>Gi/o</v>
      </c>
      <c r="S265" s="59" t="str">
        <f t="shared" si="59"/>
        <v/>
      </c>
      <c r="T265" s="59" t="str">
        <f t="shared" si="60"/>
        <v/>
      </c>
      <c r="U265" s="60">
        <f t="shared" si="61"/>
        <v>0</v>
      </c>
      <c r="V265" s="60">
        <f t="shared" si="62"/>
        <v>1</v>
      </c>
      <c r="W265" s="60">
        <f t="shared" si="63"/>
        <v>0</v>
      </c>
      <c r="X265" s="60">
        <f t="shared" si="64"/>
        <v>0</v>
      </c>
      <c r="Y265" s="60" t="str">
        <f t="shared" si="67"/>
        <v>nc</v>
      </c>
      <c r="Z265" s="59" t="str">
        <f t="shared" si="68"/>
        <v>c</v>
      </c>
      <c r="AA265" s="59" t="str">
        <f t="shared" si="69"/>
        <v>nc</v>
      </c>
      <c r="AB265" s="59" t="str">
        <f t="shared" si="70"/>
        <v>nc</v>
      </c>
      <c r="AC265" s="59">
        <f t="shared" si="65"/>
        <v>3</v>
      </c>
      <c r="AD265" s="57">
        <f t="shared" si="66"/>
        <v>1</v>
      </c>
    </row>
    <row r="266" spans="1:30" x14ac:dyDescent="0.2">
      <c r="A266" s="57" t="s">
        <v>76</v>
      </c>
      <c r="B266" s="57" t="s">
        <v>286</v>
      </c>
      <c r="C266" s="57" t="str">
        <f>VLOOKUP(A266,RecNamesAll!A:C,3,FALSE)</f>
        <v>CXCR4</v>
      </c>
      <c r="D266" s="63">
        <v>71</v>
      </c>
      <c r="E266" s="57" t="s">
        <v>76</v>
      </c>
      <c r="G266" s="57" t="s">
        <v>3501</v>
      </c>
      <c r="H266" s="57" t="s">
        <v>3361</v>
      </c>
      <c r="I266" s="57" t="s">
        <v>3742</v>
      </c>
      <c r="J266" s="57" t="s">
        <v>2760</v>
      </c>
      <c r="L266" s="57" t="s">
        <v>3741</v>
      </c>
      <c r="N266" s="57" t="s">
        <v>3750</v>
      </c>
      <c r="P266" s="62">
        <v>8.3333333333333329E-2</v>
      </c>
      <c r="Q266" s="60" t="str">
        <f t="shared" si="57"/>
        <v/>
      </c>
      <c r="R266" s="59" t="str">
        <f t="shared" si="58"/>
        <v>Gi/o</v>
      </c>
      <c r="S266" s="59" t="str">
        <f t="shared" si="59"/>
        <v/>
      </c>
      <c r="T266" s="59" t="str">
        <f t="shared" si="60"/>
        <v/>
      </c>
      <c r="U266" s="60">
        <f t="shared" si="61"/>
        <v>0</v>
      </c>
      <c r="V266" s="60">
        <f t="shared" si="62"/>
        <v>1</v>
      </c>
      <c r="W266" s="60">
        <f t="shared" si="63"/>
        <v>0</v>
      </c>
      <c r="X266" s="60">
        <f t="shared" si="64"/>
        <v>0</v>
      </c>
      <c r="Y266" s="60" t="str">
        <f t="shared" si="67"/>
        <v>nc</v>
      </c>
      <c r="Z266" s="59" t="str">
        <f t="shared" si="68"/>
        <v>c</v>
      </c>
      <c r="AA266" s="59" t="str">
        <f t="shared" si="69"/>
        <v>nc</v>
      </c>
      <c r="AB266" s="59" t="str">
        <f t="shared" si="70"/>
        <v>nc</v>
      </c>
      <c r="AC266" s="59">
        <f t="shared" si="65"/>
        <v>3</v>
      </c>
      <c r="AD266" s="57">
        <f t="shared" si="66"/>
        <v>1</v>
      </c>
    </row>
    <row r="267" spans="1:30" x14ac:dyDescent="0.2">
      <c r="A267" s="57" t="s">
        <v>77</v>
      </c>
      <c r="B267" s="57" t="s">
        <v>287</v>
      </c>
      <c r="C267" s="57" t="str">
        <f>VLOOKUP(A267,RecNamesAll!A:C,3,FALSE)</f>
        <v>CXCR5</v>
      </c>
      <c r="D267" s="63">
        <v>72</v>
      </c>
      <c r="E267" s="57" t="s">
        <v>77</v>
      </c>
      <c r="F267" s="57" t="s">
        <v>3749</v>
      </c>
      <c r="G267" s="57" t="s">
        <v>3501</v>
      </c>
      <c r="H267" s="57" t="s">
        <v>3361</v>
      </c>
      <c r="I267" s="57" t="s">
        <v>3742</v>
      </c>
      <c r="J267" s="57" t="s">
        <v>2760</v>
      </c>
      <c r="K267" s="57" t="s">
        <v>2760</v>
      </c>
      <c r="L267" s="57" t="s">
        <v>3741</v>
      </c>
      <c r="M267" s="57" t="s">
        <v>3371</v>
      </c>
      <c r="Q267" s="60" t="str">
        <f t="shared" si="57"/>
        <v/>
      </c>
      <c r="R267" s="59" t="str">
        <f t="shared" si="58"/>
        <v>Gi/o</v>
      </c>
      <c r="S267" s="59" t="str">
        <f t="shared" si="59"/>
        <v/>
      </c>
      <c r="T267" s="59" t="str">
        <f t="shared" si="60"/>
        <v/>
      </c>
      <c r="U267" s="60">
        <f t="shared" si="61"/>
        <v>0</v>
      </c>
      <c r="V267" s="60">
        <f t="shared" si="62"/>
        <v>1</v>
      </c>
      <c r="W267" s="60">
        <f t="shared" si="63"/>
        <v>0</v>
      </c>
      <c r="X267" s="60">
        <f t="shared" si="64"/>
        <v>0</v>
      </c>
      <c r="Y267" s="60" t="str">
        <f t="shared" si="67"/>
        <v>nc</v>
      </c>
      <c r="Z267" s="59" t="str">
        <f t="shared" si="68"/>
        <v>c</v>
      </c>
      <c r="AA267" s="59" t="str">
        <f t="shared" si="69"/>
        <v>nc</v>
      </c>
      <c r="AB267" s="59" t="str">
        <f t="shared" si="70"/>
        <v>nc</v>
      </c>
      <c r="AC267" s="59">
        <f t="shared" si="65"/>
        <v>3</v>
      </c>
      <c r="AD267" s="57">
        <f t="shared" si="66"/>
        <v>1</v>
      </c>
    </row>
    <row r="268" spans="1:30" x14ac:dyDescent="0.2">
      <c r="A268" s="57" t="s">
        <v>78</v>
      </c>
      <c r="B268" s="57" t="s">
        <v>1031</v>
      </c>
      <c r="C268" s="57" t="str">
        <f>VLOOKUP(A268,RecNamesAll!A:C,3,FALSE)</f>
        <v>CXCR6</v>
      </c>
      <c r="D268" s="63">
        <v>73</v>
      </c>
      <c r="E268" s="57" t="s">
        <v>78</v>
      </c>
      <c r="F268" s="57" t="s">
        <v>3748</v>
      </c>
      <c r="G268" s="57" t="s">
        <v>3501</v>
      </c>
      <c r="H268" s="57" t="s">
        <v>3361</v>
      </c>
      <c r="I268" s="57" t="s">
        <v>3742</v>
      </c>
      <c r="J268" s="57" t="s">
        <v>2760</v>
      </c>
      <c r="N268" s="57" t="s">
        <v>3747</v>
      </c>
      <c r="P268" s="62">
        <v>8.3333333333333329E-2</v>
      </c>
      <c r="Q268" s="60" t="str">
        <f t="shared" si="57"/>
        <v/>
      </c>
      <c r="R268" s="59" t="str">
        <f t="shared" si="58"/>
        <v>Gi/o</v>
      </c>
      <c r="S268" s="59" t="str">
        <f t="shared" si="59"/>
        <v/>
      </c>
      <c r="T268" s="59" t="str">
        <f t="shared" si="60"/>
        <v/>
      </c>
      <c r="U268" s="60">
        <f t="shared" si="61"/>
        <v>0</v>
      </c>
      <c r="V268" s="60">
        <f t="shared" si="62"/>
        <v>1</v>
      </c>
      <c r="W268" s="60">
        <f t="shared" si="63"/>
        <v>0</v>
      </c>
      <c r="X268" s="60">
        <f t="shared" si="64"/>
        <v>0</v>
      </c>
      <c r="Y268" s="60" t="str">
        <f t="shared" si="67"/>
        <v>nc</v>
      </c>
      <c r="Z268" s="59" t="str">
        <f t="shared" si="68"/>
        <v>c</v>
      </c>
      <c r="AA268" s="59" t="str">
        <f t="shared" si="69"/>
        <v>nc</v>
      </c>
      <c r="AB268" s="59" t="str">
        <f t="shared" si="70"/>
        <v>nc</v>
      </c>
      <c r="AC268" s="59">
        <f t="shared" si="65"/>
        <v>3</v>
      </c>
      <c r="AD268" s="57">
        <f t="shared" si="66"/>
        <v>1</v>
      </c>
    </row>
    <row r="269" spans="1:30" x14ac:dyDescent="0.2">
      <c r="A269" s="57" t="s">
        <v>3746</v>
      </c>
      <c r="B269" s="57" t="s">
        <v>993</v>
      </c>
      <c r="C269" s="57" t="str">
        <f>VLOOKUP(A269,RecNamesAll!A:C,3,FALSE)</f>
        <v>CX3CR1</v>
      </c>
      <c r="D269" s="63">
        <v>74</v>
      </c>
      <c r="E269" s="57" t="s">
        <v>3745</v>
      </c>
      <c r="F269" s="57" t="s">
        <v>3744</v>
      </c>
      <c r="G269" s="57" t="s">
        <v>3501</v>
      </c>
      <c r="H269" s="57" t="s">
        <v>3361</v>
      </c>
      <c r="I269" s="57" t="s">
        <v>3742</v>
      </c>
      <c r="J269" s="57" t="s">
        <v>2760</v>
      </c>
      <c r="L269" s="57" t="s">
        <v>3741</v>
      </c>
      <c r="N269" s="57">
        <v>11880151</v>
      </c>
      <c r="P269" s="62">
        <v>4.1666666666666664E-2</v>
      </c>
      <c r="Q269" s="60" t="str">
        <f t="shared" si="57"/>
        <v/>
      </c>
      <c r="R269" s="59" t="str">
        <f t="shared" si="58"/>
        <v>Gi/o</v>
      </c>
      <c r="S269" s="59" t="str">
        <f t="shared" si="59"/>
        <v/>
      </c>
      <c r="T269" s="59" t="str">
        <f t="shared" si="60"/>
        <v/>
      </c>
      <c r="U269" s="60">
        <f t="shared" si="61"/>
        <v>0</v>
      </c>
      <c r="V269" s="60">
        <f t="shared" si="62"/>
        <v>1</v>
      </c>
      <c r="W269" s="60">
        <f t="shared" si="63"/>
        <v>0</v>
      </c>
      <c r="X269" s="60">
        <f t="shared" si="64"/>
        <v>0</v>
      </c>
      <c r="Y269" s="60" t="str">
        <f t="shared" si="67"/>
        <v>nc</v>
      </c>
      <c r="Z269" s="59" t="str">
        <f t="shared" si="68"/>
        <v>c</v>
      </c>
      <c r="AA269" s="59" t="str">
        <f t="shared" si="69"/>
        <v>nc</v>
      </c>
      <c r="AB269" s="59" t="str">
        <f t="shared" si="70"/>
        <v>nc</v>
      </c>
      <c r="AC269" s="59">
        <f t="shared" si="65"/>
        <v>3</v>
      </c>
      <c r="AD269" s="57">
        <f t="shared" si="66"/>
        <v>1</v>
      </c>
    </row>
    <row r="270" spans="1:30" x14ac:dyDescent="0.2">
      <c r="A270" s="57" t="s">
        <v>79</v>
      </c>
      <c r="B270" s="57" t="s">
        <v>2274</v>
      </c>
      <c r="C270" s="57" t="str">
        <f>VLOOKUP(A270,RecNamesAll!A:C,3,FALSE)</f>
        <v>XCR1</v>
      </c>
      <c r="D270" s="63">
        <v>75</v>
      </c>
      <c r="E270" s="57" t="s">
        <v>79</v>
      </c>
      <c r="F270" s="57" t="s">
        <v>3743</v>
      </c>
      <c r="G270" s="57" t="s">
        <v>3501</v>
      </c>
      <c r="H270" s="57" t="s">
        <v>3361</v>
      </c>
      <c r="I270" s="57" t="s">
        <v>3742</v>
      </c>
      <c r="J270" s="57" t="s">
        <v>2760</v>
      </c>
      <c r="L270" s="57" t="s">
        <v>3741</v>
      </c>
      <c r="N270" s="57">
        <v>9632725</v>
      </c>
      <c r="P270" s="62">
        <v>4.1666666666666664E-2</v>
      </c>
      <c r="Q270" s="60" t="str">
        <f t="shared" si="57"/>
        <v/>
      </c>
      <c r="R270" s="59" t="str">
        <f t="shared" si="58"/>
        <v>Gi/o</v>
      </c>
      <c r="S270" s="59" t="str">
        <f t="shared" si="59"/>
        <v/>
      </c>
      <c r="T270" s="59" t="str">
        <f t="shared" si="60"/>
        <v/>
      </c>
      <c r="U270" s="60">
        <f t="shared" si="61"/>
        <v>0</v>
      </c>
      <c r="V270" s="60">
        <f t="shared" si="62"/>
        <v>1</v>
      </c>
      <c r="W270" s="60">
        <f t="shared" si="63"/>
        <v>0</v>
      </c>
      <c r="X270" s="60">
        <f t="shared" si="64"/>
        <v>0</v>
      </c>
      <c r="Y270" s="60" t="str">
        <f t="shared" si="67"/>
        <v>nc</v>
      </c>
      <c r="Z270" s="59" t="str">
        <f t="shared" si="68"/>
        <v>c</v>
      </c>
      <c r="AA270" s="59" t="str">
        <f t="shared" si="69"/>
        <v>nc</v>
      </c>
      <c r="AB270" s="59" t="str">
        <f t="shared" si="70"/>
        <v>nc</v>
      </c>
      <c r="AC270" s="59">
        <f t="shared" si="65"/>
        <v>3</v>
      </c>
      <c r="AD270" s="57">
        <f t="shared" si="66"/>
        <v>1</v>
      </c>
    </row>
    <row r="271" spans="1:30" x14ac:dyDescent="0.2">
      <c r="A271" s="57" t="s">
        <v>3740</v>
      </c>
      <c r="B271" s="57" t="s">
        <v>1170</v>
      </c>
      <c r="C271" s="57" t="str">
        <f>VLOOKUP(A271,RecNamesAll!A:C,3,FALSE)</f>
        <v>FSH</v>
      </c>
      <c r="D271" s="63">
        <v>253</v>
      </c>
      <c r="E271" s="57" t="s">
        <v>3740</v>
      </c>
      <c r="F271" s="57" t="s">
        <v>3739</v>
      </c>
      <c r="G271" s="57" t="s">
        <v>3501</v>
      </c>
      <c r="H271" s="57" t="s">
        <v>3361</v>
      </c>
      <c r="I271" s="57" t="s">
        <v>3730</v>
      </c>
      <c r="J271" s="57" t="s">
        <v>3738</v>
      </c>
      <c r="L271" s="57" t="s">
        <v>3442</v>
      </c>
      <c r="N271" s="57">
        <v>22666216</v>
      </c>
      <c r="P271" s="62">
        <v>4.1666666666666664E-2</v>
      </c>
      <c r="Q271" s="60" t="str">
        <f t="shared" si="57"/>
        <v>Gs</v>
      </c>
      <c r="R271" s="59" t="str">
        <f t="shared" si="58"/>
        <v>Gi/o</v>
      </c>
      <c r="S271" s="59" t="str">
        <f t="shared" si="59"/>
        <v>Gq/11</v>
      </c>
      <c r="T271" s="59" t="str">
        <f t="shared" si="60"/>
        <v/>
      </c>
      <c r="U271" s="60">
        <f t="shared" si="61"/>
        <v>1</v>
      </c>
      <c r="V271" s="60">
        <f t="shared" si="62"/>
        <v>1</v>
      </c>
      <c r="W271" s="60">
        <f t="shared" si="63"/>
        <v>1</v>
      </c>
      <c r="X271" s="60">
        <f t="shared" si="64"/>
        <v>0</v>
      </c>
      <c r="Y271" s="60" t="str">
        <f t="shared" si="67"/>
        <v>c</v>
      </c>
      <c r="Z271" s="59" t="str">
        <f t="shared" si="68"/>
        <v>c</v>
      </c>
      <c r="AA271" s="59" t="str">
        <f t="shared" si="69"/>
        <v>c</v>
      </c>
      <c r="AB271" s="59" t="str">
        <f t="shared" si="70"/>
        <v>nc</v>
      </c>
      <c r="AC271" s="59">
        <f t="shared" si="65"/>
        <v>1</v>
      </c>
      <c r="AD271" s="57">
        <f t="shared" si="66"/>
        <v>1</v>
      </c>
    </row>
    <row r="272" spans="1:30" x14ac:dyDescent="0.2">
      <c r="A272" s="57" t="s">
        <v>3737</v>
      </c>
      <c r="B272" s="57" t="s">
        <v>1658</v>
      </c>
      <c r="C272" s="57" t="str">
        <f>VLOOKUP(A272,RecNamesAll!A:C,3,FALSE)</f>
        <v>LH</v>
      </c>
      <c r="D272" s="63">
        <v>254</v>
      </c>
      <c r="E272" s="57" t="s">
        <v>3736</v>
      </c>
      <c r="F272" s="57" t="s">
        <v>3735</v>
      </c>
      <c r="G272" s="57" t="s">
        <v>3501</v>
      </c>
      <c r="H272" s="57" t="s">
        <v>3361</v>
      </c>
      <c r="I272" s="57" t="s">
        <v>3730</v>
      </c>
      <c r="J272" s="57" t="s">
        <v>2761</v>
      </c>
      <c r="K272" s="57" t="s">
        <v>2759</v>
      </c>
      <c r="L272" s="57" t="s">
        <v>3442</v>
      </c>
      <c r="M272" s="57" t="s">
        <v>3393</v>
      </c>
      <c r="N272" s="57" t="s">
        <v>3734</v>
      </c>
      <c r="O272" s="57" t="s">
        <v>3733</v>
      </c>
      <c r="P272" s="62">
        <v>8.3333333333333329E-2</v>
      </c>
      <c r="Q272" s="60" t="str">
        <f t="shared" si="57"/>
        <v>Gs</v>
      </c>
      <c r="R272" s="59" t="str">
        <f t="shared" si="58"/>
        <v/>
      </c>
      <c r="S272" s="59" t="str">
        <f t="shared" si="59"/>
        <v>Gq/11</v>
      </c>
      <c r="T272" s="59" t="str">
        <f t="shared" si="60"/>
        <v/>
      </c>
      <c r="U272" s="60">
        <f t="shared" si="61"/>
        <v>1</v>
      </c>
      <c r="V272" s="60">
        <f t="shared" si="62"/>
        <v>0</v>
      </c>
      <c r="W272" s="60">
        <f t="shared" si="63"/>
        <v>2</v>
      </c>
      <c r="X272" s="60">
        <f t="shared" si="64"/>
        <v>0</v>
      </c>
      <c r="Y272" s="60" t="str">
        <f t="shared" si="67"/>
        <v>c</v>
      </c>
      <c r="Z272" s="59" t="str">
        <f t="shared" si="68"/>
        <v>nc</v>
      </c>
      <c r="AA272" s="59" t="str">
        <f t="shared" si="69"/>
        <v>c</v>
      </c>
      <c r="AB272" s="59" t="str">
        <f t="shared" si="70"/>
        <v>nc</v>
      </c>
      <c r="AC272" s="59">
        <f t="shared" si="65"/>
        <v>2</v>
      </c>
      <c r="AD272" s="57">
        <f t="shared" si="66"/>
        <v>1</v>
      </c>
    </row>
    <row r="273" spans="1:30" x14ac:dyDescent="0.2">
      <c r="A273" s="57" t="s">
        <v>3732</v>
      </c>
      <c r="B273" s="57" t="s">
        <v>2252</v>
      </c>
      <c r="C273" s="57" t="str">
        <f>VLOOKUP(A273,RecNamesAll!A:C,3,FALSE)</f>
        <v>TSH</v>
      </c>
      <c r="D273" s="63">
        <v>255</v>
      </c>
      <c r="E273" s="57" t="s">
        <v>3732</v>
      </c>
      <c r="F273" s="57" t="s">
        <v>3731</v>
      </c>
      <c r="G273" s="57" t="s">
        <v>3501</v>
      </c>
      <c r="H273" s="57" t="s">
        <v>3361</v>
      </c>
      <c r="I273" s="57" t="s">
        <v>3730</v>
      </c>
      <c r="J273" s="57" t="s">
        <v>2761</v>
      </c>
      <c r="K273" s="57" t="s">
        <v>2759</v>
      </c>
      <c r="L273" s="57" t="s">
        <v>3442</v>
      </c>
      <c r="M273" s="57" t="s">
        <v>3393</v>
      </c>
      <c r="N273" s="57">
        <v>8188646</v>
      </c>
      <c r="O273" s="57">
        <v>8188646</v>
      </c>
      <c r="P273" s="62">
        <v>4.1666666666666664E-2</v>
      </c>
      <c r="Q273" s="60" t="str">
        <f t="shared" si="57"/>
        <v>Gs</v>
      </c>
      <c r="R273" s="59" t="str">
        <f t="shared" si="58"/>
        <v/>
      </c>
      <c r="S273" s="59" t="str">
        <f t="shared" si="59"/>
        <v>Gq/11</v>
      </c>
      <c r="T273" s="59" t="str">
        <f t="shared" si="60"/>
        <v/>
      </c>
      <c r="U273" s="60">
        <f t="shared" si="61"/>
        <v>1</v>
      </c>
      <c r="V273" s="60">
        <f t="shared" si="62"/>
        <v>0</v>
      </c>
      <c r="W273" s="60">
        <f t="shared" si="63"/>
        <v>2</v>
      </c>
      <c r="X273" s="60">
        <f t="shared" si="64"/>
        <v>0</v>
      </c>
      <c r="Y273" s="60" t="str">
        <f t="shared" si="67"/>
        <v>c</v>
      </c>
      <c r="Z273" s="59" t="str">
        <f t="shared" si="68"/>
        <v>nc</v>
      </c>
      <c r="AA273" s="59" t="str">
        <f t="shared" si="69"/>
        <v>c</v>
      </c>
      <c r="AB273" s="59" t="str">
        <f t="shared" si="70"/>
        <v>nc</v>
      </c>
      <c r="AC273" s="59">
        <f t="shared" si="65"/>
        <v>2</v>
      </c>
      <c r="AD273" s="57">
        <f t="shared" si="66"/>
        <v>1</v>
      </c>
    </row>
    <row r="274" spans="1:30" x14ac:dyDescent="0.2">
      <c r="A274" s="57" t="s">
        <v>3729</v>
      </c>
      <c r="B274" s="57" t="s">
        <v>2092</v>
      </c>
      <c r="C274" s="57" t="str">
        <f>VLOOKUP(A274,RecNamesAll!A:C,3,FALSE)</f>
        <v>PKR1</v>
      </c>
      <c r="D274" s="63">
        <v>335</v>
      </c>
      <c r="E274" s="57" t="s">
        <v>3728</v>
      </c>
      <c r="F274" s="57" t="s">
        <v>3727</v>
      </c>
      <c r="G274" s="57" t="s">
        <v>3501</v>
      </c>
      <c r="H274" s="57" t="s">
        <v>3361</v>
      </c>
      <c r="I274" s="57" t="s">
        <v>3722</v>
      </c>
      <c r="J274" s="57" t="s">
        <v>2759</v>
      </c>
      <c r="K274" s="57" t="s">
        <v>2761</v>
      </c>
      <c r="L274" s="57" t="s">
        <v>3393</v>
      </c>
      <c r="M274" s="57" t="s">
        <v>3442</v>
      </c>
      <c r="N274" s="57" t="s">
        <v>3726</v>
      </c>
      <c r="O274" s="57">
        <v>15772293</v>
      </c>
      <c r="P274" s="62">
        <v>0.125</v>
      </c>
      <c r="Q274" s="60" t="str">
        <f t="shared" si="57"/>
        <v>Gs</v>
      </c>
      <c r="R274" s="59" t="str">
        <f t="shared" si="58"/>
        <v/>
      </c>
      <c r="S274" s="59" t="str">
        <f t="shared" si="59"/>
        <v>Gq/11</v>
      </c>
      <c r="T274" s="59" t="str">
        <f t="shared" si="60"/>
        <v/>
      </c>
      <c r="U274" s="60">
        <f t="shared" si="61"/>
        <v>2</v>
      </c>
      <c r="V274" s="60">
        <f t="shared" si="62"/>
        <v>0</v>
      </c>
      <c r="W274" s="60">
        <f t="shared" si="63"/>
        <v>1</v>
      </c>
      <c r="X274" s="60">
        <f t="shared" si="64"/>
        <v>0</v>
      </c>
      <c r="Y274" s="60" t="str">
        <f t="shared" si="67"/>
        <v>c</v>
      </c>
      <c r="Z274" s="59" t="str">
        <f t="shared" si="68"/>
        <v>nc</v>
      </c>
      <c r="AA274" s="59" t="str">
        <f t="shared" si="69"/>
        <v>c</v>
      </c>
      <c r="AB274" s="59" t="str">
        <f t="shared" si="70"/>
        <v>nc</v>
      </c>
      <c r="AC274" s="59">
        <f t="shared" si="65"/>
        <v>2</v>
      </c>
      <c r="AD274" s="57">
        <f t="shared" si="66"/>
        <v>1</v>
      </c>
    </row>
    <row r="275" spans="1:30" x14ac:dyDescent="0.2">
      <c r="A275" s="57" t="s">
        <v>3725</v>
      </c>
      <c r="B275" s="57" t="s">
        <v>2100</v>
      </c>
      <c r="C275" s="57" t="str">
        <f>VLOOKUP(A275,RecNamesAll!A:C,3,FALSE)</f>
        <v>PKR2</v>
      </c>
      <c r="D275" s="63">
        <v>336</v>
      </c>
      <c r="E275" s="57" t="s">
        <v>3724</v>
      </c>
      <c r="F275" s="57" t="s">
        <v>3723</v>
      </c>
      <c r="G275" s="57" t="s">
        <v>3501</v>
      </c>
      <c r="H275" s="57" t="s">
        <v>3361</v>
      </c>
      <c r="I275" s="57" t="s">
        <v>3722</v>
      </c>
      <c r="J275" s="57" t="s">
        <v>2759</v>
      </c>
      <c r="K275" s="57" t="s">
        <v>3372</v>
      </c>
      <c r="L275" s="57" t="s">
        <v>3393</v>
      </c>
      <c r="M275" s="57" t="s">
        <v>3648</v>
      </c>
      <c r="N275" s="57" t="s">
        <v>3721</v>
      </c>
      <c r="O275" s="57" t="s">
        <v>3720</v>
      </c>
      <c r="P275" s="62">
        <v>8.3333333333333329E-2</v>
      </c>
      <c r="Q275" s="60" t="str">
        <f t="shared" si="57"/>
        <v>Gs</v>
      </c>
      <c r="R275" s="59" t="str">
        <f t="shared" si="58"/>
        <v>Gi/o</v>
      </c>
      <c r="S275" s="59" t="str">
        <f t="shared" si="59"/>
        <v>Gq/11</v>
      </c>
      <c r="T275" s="59" t="str">
        <f t="shared" si="60"/>
        <v/>
      </c>
      <c r="U275" s="60">
        <f t="shared" si="61"/>
        <v>2</v>
      </c>
      <c r="V275" s="60">
        <f t="shared" si="62"/>
        <v>2</v>
      </c>
      <c r="W275" s="60">
        <f t="shared" si="63"/>
        <v>1</v>
      </c>
      <c r="X275" s="60">
        <f t="shared" si="64"/>
        <v>0</v>
      </c>
      <c r="Y275" s="60" t="str">
        <f t="shared" si="67"/>
        <v>c</v>
      </c>
      <c r="Z275" s="59" t="str">
        <f t="shared" si="68"/>
        <v>c</v>
      </c>
      <c r="AA275" s="59" t="str">
        <f t="shared" si="69"/>
        <v>c</v>
      </c>
      <c r="AB275" s="59" t="str">
        <f t="shared" si="70"/>
        <v>nc</v>
      </c>
      <c r="AC275" s="59">
        <f t="shared" si="65"/>
        <v>1</v>
      </c>
      <c r="AD275" s="57">
        <f t="shared" si="66"/>
        <v>1</v>
      </c>
    </row>
    <row r="276" spans="1:30" x14ac:dyDescent="0.2">
      <c r="A276" s="57" t="s">
        <v>117</v>
      </c>
      <c r="B276" s="57" t="s">
        <v>1061</v>
      </c>
      <c r="C276" s="57" t="str">
        <f>VLOOKUP(A276,RecNamesAll!A:C,3,FALSE)</f>
        <v>FFA1</v>
      </c>
      <c r="D276" s="63">
        <v>225</v>
      </c>
      <c r="E276" s="57" t="s">
        <v>117</v>
      </c>
      <c r="F276" s="57" t="s">
        <v>3719</v>
      </c>
      <c r="G276" s="57" t="s">
        <v>3501</v>
      </c>
      <c r="H276" s="57" t="s">
        <v>3630</v>
      </c>
      <c r="I276" s="57" t="s">
        <v>3711</v>
      </c>
      <c r="J276" s="57" t="s">
        <v>2759</v>
      </c>
      <c r="K276" s="57" t="s">
        <v>3372</v>
      </c>
      <c r="L276" s="57" t="s">
        <v>3511</v>
      </c>
      <c r="M276" s="57" t="s">
        <v>3718</v>
      </c>
      <c r="N276" s="57" t="s">
        <v>3717</v>
      </c>
      <c r="O276" s="57" t="s">
        <v>3716</v>
      </c>
      <c r="P276" s="62">
        <v>0.125</v>
      </c>
      <c r="Q276" s="60" t="str">
        <f t="shared" si="57"/>
        <v>Gs</v>
      </c>
      <c r="R276" s="59" t="str">
        <f t="shared" si="58"/>
        <v>Gi/o</v>
      </c>
      <c r="S276" s="59" t="str">
        <f t="shared" si="59"/>
        <v>Gq/11</v>
      </c>
      <c r="T276" s="59" t="str">
        <f t="shared" si="60"/>
        <v/>
      </c>
      <c r="U276" s="60">
        <f t="shared" si="61"/>
        <v>2</v>
      </c>
      <c r="V276" s="60">
        <f t="shared" si="62"/>
        <v>2</v>
      </c>
      <c r="W276" s="60">
        <f t="shared" si="63"/>
        <v>1</v>
      </c>
      <c r="X276" s="60">
        <f t="shared" si="64"/>
        <v>0</v>
      </c>
      <c r="Y276" s="60" t="str">
        <f t="shared" si="67"/>
        <v>c</v>
      </c>
      <c r="Z276" s="59" t="str">
        <f t="shared" si="68"/>
        <v>c</v>
      </c>
      <c r="AA276" s="59" t="str">
        <f t="shared" si="69"/>
        <v>c</v>
      </c>
      <c r="AB276" s="59" t="str">
        <f t="shared" si="70"/>
        <v>nc</v>
      </c>
      <c r="AC276" s="59">
        <f t="shared" si="65"/>
        <v>1</v>
      </c>
      <c r="AD276" s="57">
        <f t="shared" si="66"/>
        <v>1</v>
      </c>
    </row>
    <row r="277" spans="1:30" x14ac:dyDescent="0.2">
      <c r="A277" s="57" t="s">
        <v>118</v>
      </c>
      <c r="B277" s="57" t="s">
        <v>297</v>
      </c>
      <c r="C277" s="57" t="str">
        <f>VLOOKUP(A277,RecNamesAll!A:C,3,FALSE)</f>
        <v>FFA2</v>
      </c>
      <c r="D277" s="63">
        <v>226</v>
      </c>
      <c r="E277" s="57" t="s">
        <v>118</v>
      </c>
      <c r="F277" s="57" t="s">
        <v>3715</v>
      </c>
      <c r="G277" s="57" t="s">
        <v>3501</v>
      </c>
      <c r="H277" s="57" t="s">
        <v>3630</v>
      </c>
      <c r="I277" s="57" t="s">
        <v>3711</v>
      </c>
      <c r="J277" s="57" t="s">
        <v>2759</v>
      </c>
      <c r="K277" s="57" t="s">
        <v>2760</v>
      </c>
      <c r="L277" s="57" t="s">
        <v>3393</v>
      </c>
      <c r="M277" s="57" t="s">
        <v>3400</v>
      </c>
      <c r="N277" s="57" t="s">
        <v>3714</v>
      </c>
      <c r="O277" s="57" t="s">
        <v>3714</v>
      </c>
      <c r="P277" s="62">
        <v>0.125</v>
      </c>
      <c r="Q277" s="60" t="str">
        <f t="shared" si="57"/>
        <v/>
      </c>
      <c r="R277" s="59" t="str">
        <f t="shared" si="58"/>
        <v>Gi/o</v>
      </c>
      <c r="S277" s="59" t="str">
        <f t="shared" si="59"/>
        <v>Gq/11</v>
      </c>
      <c r="T277" s="59" t="str">
        <f t="shared" si="60"/>
        <v/>
      </c>
      <c r="U277" s="60">
        <f t="shared" si="61"/>
        <v>0</v>
      </c>
      <c r="V277" s="60">
        <f t="shared" si="62"/>
        <v>2</v>
      </c>
      <c r="W277" s="60">
        <f t="shared" si="63"/>
        <v>1</v>
      </c>
      <c r="X277" s="60">
        <f t="shared" si="64"/>
        <v>0</v>
      </c>
      <c r="Y277" s="60" t="str">
        <f t="shared" si="67"/>
        <v>nc</v>
      </c>
      <c r="Z277" s="59" t="str">
        <f t="shared" si="68"/>
        <v>c</v>
      </c>
      <c r="AA277" s="59" t="str">
        <f t="shared" si="69"/>
        <v>c</v>
      </c>
      <c r="AB277" s="59" t="str">
        <f t="shared" si="70"/>
        <v>nc</v>
      </c>
      <c r="AC277" s="59">
        <f t="shared" si="65"/>
        <v>2</v>
      </c>
      <c r="AD277" s="57">
        <f t="shared" si="66"/>
        <v>1</v>
      </c>
    </row>
    <row r="278" spans="1:30" x14ac:dyDescent="0.2">
      <c r="A278" s="57" t="s">
        <v>119</v>
      </c>
      <c r="B278" s="57" t="s">
        <v>298</v>
      </c>
      <c r="C278" s="57" t="str">
        <f>VLOOKUP(A278,RecNamesAll!A:C,3,FALSE)</f>
        <v>FFA3</v>
      </c>
      <c r="D278" s="63">
        <v>227</v>
      </c>
      <c r="E278" s="57" t="s">
        <v>119</v>
      </c>
      <c r="F278" s="57" t="s">
        <v>3713</v>
      </c>
      <c r="G278" s="57" t="s">
        <v>3501</v>
      </c>
      <c r="H278" s="57" t="s">
        <v>3630</v>
      </c>
      <c r="I278" s="57" t="s">
        <v>3711</v>
      </c>
      <c r="J278" s="57" t="s">
        <v>2760</v>
      </c>
      <c r="L278" s="57" t="s">
        <v>3400</v>
      </c>
      <c r="N278" s="57">
        <v>14722361</v>
      </c>
      <c r="P278" s="62">
        <v>4.1666666666666664E-2</v>
      </c>
      <c r="Q278" s="60" t="str">
        <f t="shared" si="57"/>
        <v/>
      </c>
      <c r="R278" s="59" t="str">
        <f t="shared" si="58"/>
        <v>Gi/o</v>
      </c>
      <c r="S278" s="59" t="str">
        <f t="shared" si="59"/>
        <v/>
      </c>
      <c r="T278" s="59" t="str">
        <f t="shared" si="60"/>
        <v/>
      </c>
      <c r="U278" s="60">
        <f t="shared" si="61"/>
        <v>0</v>
      </c>
      <c r="V278" s="60">
        <f t="shared" si="62"/>
        <v>1</v>
      </c>
      <c r="W278" s="60">
        <f t="shared" si="63"/>
        <v>0</v>
      </c>
      <c r="X278" s="60">
        <f t="shared" si="64"/>
        <v>0</v>
      </c>
      <c r="Y278" s="60" t="str">
        <f t="shared" si="67"/>
        <v>nc</v>
      </c>
      <c r="Z278" s="59" t="str">
        <f t="shared" si="68"/>
        <v>c</v>
      </c>
      <c r="AA278" s="59" t="str">
        <f t="shared" si="69"/>
        <v>nc</v>
      </c>
      <c r="AB278" s="59" t="str">
        <f t="shared" si="70"/>
        <v>nc</v>
      </c>
      <c r="AC278" s="59">
        <f t="shared" si="65"/>
        <v>3</v>
      </c>
      <c r="AD278" s="57">
        <f t="shared" si="66"/>
        <v>1</v>
      </c>
    </row>
    <row r="279" spans="1:30" x14ac:dyDescent="0.2">
      <c r="A279" s="57" t="s">
        <v>120</v>
      </c>
      <c r="B279" s="57" t="s">
        <v>299</v>
      </c>
      <c r="C279" s="57" t="str">
        <f>VLOOKUP(A279,RecNamesAll!A:C,3,FALSE)</f>
        <v>FFA4</v>
      </c>
      <c r="D279" s="63">
        <v>127</v>
      </c>
      <c r="E279" s="57" t="s">
        <v>120</v>
      </c>
      <c r="F279" s="57" t="s">
        <v>3712</v>
      </c>
      <c r="G279" s="57" t="s">
        <v>3501</v>
      </c>
      <c r="H279" s="57" t="s">
        <v>3630</v>
      </c>
      <c r="I279" s="57" t="s">
        <v>3711</v>
      </c>
      <c r="J279" s="57" t="s">
        <v>2759</v>
      </c>
      <c r="N279" s="57" t="s">
        <v>3710</v>
      </c>
      <c r="P279" s="62">
        <v>0.125</v>
      </c>
      <c r="Q279" s="60" t="str">
        <f t="shared" si="57"/>
        <v/>
      </c>
      <c r="R279" s="59" t="str">
        <f t="shared" si="58"/>
        <v/>
      </c>
      <c r="S279" s="59" t="str">
        <f t="shared" si="59"/>
        <v>Gq/11</v>
      </c>
      <c r="T279" s="59" t="str">
        <f t="shared" si="60"/>
        <v/>
      </c>
      <c r="U279" s="60">
        <f t="shared" si="61"/>
        <v>0</v>
      </c>
      <c r="V279" s="60">
        <f t="shared" si="62"/>
        <v>0</v>
      </c>
      <c r="W279" s="60">
        <f t="shared" si="63"/>
        <v>1</v>
      </c>
      <c r="X279" s="60">
        <f t="shared" si="64"/>
        <v>0</v>
      </c>
      <c r="Y279" s="60" t="str">
        <f t="shared" si="67"/>
        <v>nc</v>
      </c>
      <c r="Z279" s="59" t="str">
        <f t="shared" si="68"/>
        <v>nc</v>
      </c>
      <c r="AA279" s="59" t="str">
        <f t="shared" si="69"/>
        <v>c</v>
      </c>
      <c r="AB279" s="59" t="str">
        <f t="shared" si="70"/>
        <v>nc</v>
      </c>
      <c r="AC279" s="59">
        <f t="shared" si="65"/>
        <v>3</v>
      </c>
      <c r="AD279" s="57">
        <f t="shared" si="66"/>
        <v>1</v>
      </c>
    </row>
    <row r="280" spans="1:30" x14ac:dyDescent="0.2">
      <c r="A280" s="57" t="s">
        <v>146</v>
      </c>
      <c r="B280" s="57" t="s">
        <v>312</v>
      </c>
      <c r="C280" s="57" t="str">
        <f>VLOOKUP(A280,RecNamesAll!A:C,3,FALSE)</f>
        <v>BLT1</v>
      </c>
      <c r="D280" s="63">
        <v>267</v>
      </c>
      <c r="E280" s="57" t="s">
        <v>3709</v>
      </c>
      <c r="F280" s="57" t="s">
        <v>3708</v>
      </c>
      <c r="G280" s="57" t="s">
        <v>3501</v>
      </c>
      <c r="H280" s="57" t="s">
        <v>3630</v>
      </c>
      <c r="I280" s="57" t="s">
        <v>3694</v>
      </c>
      <c r="J280" s="57" t="s">
        <v>3387</v>
      </c>
      <c r="L280" s="57" t="s">
        <v>3580</v>
      </c>
      <c r="N280" s="57" t="s">
        <v>3707</v>
      </c>
      <c r="P280" s="62">
        <v>0.25</v>
      </c>
      <c r="Q280" s="60" t="str">
        <f t="shared" si="57"/>
        <v/>
      </c>
      <c r="R280" s="59" t="str">
        <f t="shared" si="58"/>
        <v>Gi/o</v>
      </c>
      <c r="S280" s="59" t="str">
        <f t="shared" si="59"/>
        <v>Gq/11</v>
      </c>
      <c r="T280" s="59" t="str">
        <f t="shared" si="60"/>
        <v/>
      </c>
      <c r="U280" s="60">
        <f t="shared" si="61"/>
        <v>0</v>
      </c>
      <c r="V280" s="60">
        <f t="shared" si="62"/>
        <v>1</v>
      </c>
      <c r="W280" s="60">
        <f t="shared" si="63"/>
        <v>1</v>
      </c>
      <c r="X280" s="60">
        <f t="shared" si="64"/>
        <v>0</v>
      </c>
      <c r="Y280" s="60" t="str">
        <f t="shared" si="67"/>
        <v>nc</v>
      </c>
      <c r="Z280" s="59" t="str">
        <f t="shared" si="68"/>
        <v>c</v>
      </c>
      <c r="AA280" s="59" t="str">
        <f t="shared" si="69"/>
        <v>c</v>
      </c>
      <c r="AB280" s="59" t="str">
        <f t="shared" si="70"/>
        <v>nc</v>
      </c>
      <c r="AC280" s="59">
        <f t="shared" si="65"/>
        <v>2</v>
      </c>
      <c r="AD280" s="57">
        <f t="shared" si="66"/>
        <v>1</v>
      </c>
    </row>
    <row r="281" spans="1:30" x14ac:dyDescent="0.2">
      <c r="A281" s="57" t="s">
        <v>147</v>
      </c>
      <c r="B281" s="57" t="s">
        <v>313</v>
      </c>
      <c r="C281" s="57" t="str">
        <f>VLOOKUP(A281,RecNamesAll!A:C,3,FALSE)</f>
        <v>BLT2</v>
      </c>
      <c r="D281" s="63">
        <v>268</v>
      </c>
      <c r="E281" s="57" t="s">
        <v>3706</v>
      </c>
      <c r="F281" s="57" t="s">
        <v>3705</v>
      </c>
      <c r="G281" s="57" t="s">
        <v>3501</v>
      </c>
      <c r="H281" s="57" t="s">
        <v>3630</v>
      </c>
      <c r="I281" s="57" t="s">
        <v>3694</v>
      </c>
      <c r="J281" s="57" t="s">
        <v>2760</v>
      </c>
      <c r="K281" s="57" t="s">
        <v>2759</v>
      </c>
      <c r="L281" s="57" t="s">
        <v>3400</v>
      </c>
      <c r="M281" s="57" t="s">
        <v>3393</v>
      </c>
      <c r="N281" s="57" t="s">
        <v>3704</v>
      </c>
      <c r="O281" s="57" t="s">
        <v>3704</v>
      </c>
      <c r="P281" s="62">
        <v>0.125</v>
      </c>
      <c r="Q281" s="60" t="str">
        <f t="shared" si="57"/>
        <v/>
      </c>
      <c r="R281" s="59" t="str">
        <f t="shared" si="58"/>
        <v>Gi/o</v>
      </c>
      <c r="S281" s="59" t="str">
        <f t="shared" si="59"/>
        <v>Gq/11</v>
      </c>
      <c r="T281" s="59" t="str">
        <f t="shared" si="60"/>
        <v/>
      </c>
      <c r="U281" s="60">
        <f t="shared" si="61"/>
        <v>0</v>
      </c>
      <c r="V281" s="60">
        <f t="shared" si="62"/>
        <v>1</v>
      </c>
      <c r="W281" s="60">
        <f t="shared" si="63"/>
        <v>2</v>
      </c>
      <c r="X281" s="60">
        <f t="shared" si="64"/>
        <v>0</v>
      </c>
      <c r="Y281" s="60" t="str">
        <f t="shared" si="67"/>
        <v>nc</v>
      </c>
      <c r="Z281" s="59" t="str">
        <f t="shared" si="68"/>
        <v>c</v>
      </c>
      <c r="AA281" s="59" t="str">
        <f t="shared" si="69"/>
        <v>c</v>
      </c>
      <c r="AB281" s="59" t="str">
        <f t="shared" si="70"/>
        <v>nc</v>
      </c>
      <c r="AC281" s="59">
        <f t="shared" si="65"/>
        <v>2</v>
      </c>
      <c r="AD281" s="57">
        <f t="shared" si="66"/>
        <v>1</v>
      </c>
    </row>
    <row r="282" spans="1:30" x14ac:dyDescent="0.2">
      <c r="A282" s="57" t="s">
        <v>144</v>
      </c>
      <c r="B282" s="57" t="s">
        <v>310</v>
      </c>
      <c r="C282" s="57" t="str">
        <f>VLOOKUP(A282,RecNamesAll!A:C,3,FALSE)</f>
        <v>CysLT1</v>
      </c>
      <c r="D282" s="63">
        <v>269</v>
      </c>
      <c r="E282" s="57" t="s">
        <v>3703</v>
      </c>
      <c r="F282" s="57" t="s">
        <v>3702</v>
      </c>
      <c r="G282" s="57" t="s">
        <v>3501</v>
      </c>
      <c r="H282" s="57" t="s">
        <v>3630</v>
      </c>
      <c r="I282" s="57" t="s">
        <v>3694</v>
      </c>
      <c r="J282" s="57" t="s">
        <v>2759</v>
      </c>
      <c r="K282" s="57" t="s">
        <v>2760</v>
      </c>
      <c r="L282" s="57" t="s">
        <v>3393</v>
      </c>
      <c r="M282" s="57" t="s">
        <v>3393</v>
      </c>
      <c r="N282" s="57" t="s">
        <v>3701</v>
      </c>
      <c r="O282" s="57" t="s">
        <v>3700</v>
      </c>
      <c r="P282" s="62">
        <v>8.3333333333333329E-2</v>
      </c>
      <c r="Q282" s="60" t="str">
        <f t="shared" si="57"/>
        <v/>
      </c>
      <c r="R282" s="59" t="str">
        <f t="shared" si="58"/>
        <v>Gi/o</v>
      </c>
      <c r="S282" s="59" t="str">
        <f t="shared" si="59"/>
        <v>Gq/11</v>
      </c>
      <c r="T282" s="59" t="str">
        <f t="shared" si="60"/>
        <v/>
      </c>
      <c r="U282" s="60">
        <f t="shared" si="61"/>
        <v>0</v>
      </c>
      <c r="V282" s="60">
        <f t="shared" si="62"/>
        <v>2</v>
      </c>
      <c r="W282" s="60">
        <f t="shared" si="63"/>
        <v>1</v>
      </c>
      <c r="X282" s="60">
        <f t="shared" si="64"/>
        <v>0</v>
      </c>
      <c r="Y282" s="60" t="str">
        <f t="shared" si="67"/>
        <v>nc</v>
      </c>
      <c r="Z282" s="59" t="str">
        <f t="shared" si="68"/>
        <v>c</v>
      </c>
      <c r="AA282" s="59" t="str">
        <f t="shared" si="69"/>
        <v>c</v>
      </c>
      <c r="AB282" s="59" t="str">
        <f t="shared" si="70"/>
        <v>nc</v>
      </c>
      <c r="AC282" s="59">
        <f t="shared" si="65"/>
        <v>2</v>
      </c>
      <c r="AD282" s="57">
        <f t="shared" si="66"/>
        <v>1</v>
      </c>
    </row>
    <row r="283" spans="1:30" x14ac:dyDescent="0.2">
      <c r="A283" s="57" t="s">
        <v>145</v>
      </c>
      <c r="B283" s="57" t="s">
        <v>311</v>
      </c>
      <c r="C283" s="57" t="str">
        <f>VLOOKUP(A283,RecNamesAll!A:C,3,FALSE)</f>
        <v>CysLT2</v>
      </c>
      <c r="D283" s="63">
        <v>270</v>
      </c>
      <c r="E283" s="57" t="s">
        <v>3699</v>
      </c>
      <c r="F283" s="57" t="s">
        <v>3698</v>
      </c>
      <c r="G283" s="57" t="s">
        <v>3501</v>
      </c>
      <c r="H283" s="57" t="s">
        <v>3630</v>
      </c>
      <c r="I283" s="57" t="s">
        <v>3694</v>
      </c>
      <c r="J283" s="57" t="s">
        <v>2759</v>
      </c>
      <c r="K283" s="57" t="s">
        <v>2760</v>
      </c>
      <c r="L283" s="57" t="s">
        <v>3393</v>
      </c>
      <c r="M283" s="57" t="s">
        <v>3371</v>
      </c>
      <c r="N283" s="57" t="s">
        <v>3697</v>
      </c>
      <c r="O283" s="57">
        <v>13679572</v>
      </c>
      <c r="P283" s="62">
        <v>8.3333333333333329E-2</v>
      </c>
      <c r="Q283" s="60" t="str">
        <f t="shared" si="57"/>
        <v/>
      </c>
      <c r="R283" s="59" t="str">
        <f t="shared" si="58"/>
        <v>Gi/o</v>
      </c>
      <c r="S283" s="59" t="str">
        <f t="shared" si="59"/>
        <v>Gq/11</v>
      </c>
      <c r="T283" s="59" t="str">
        <f t="shared" si="60"/>
        <v/>
      </c>
      <c r="U283" s="60">
        <f t="shared" si="61"/>
        <v>0</v>
      </c>
      <c r="V283" s="60">
        <f t="shared" si="62"/>
        <v>2</v>
      </c>
      <c r="W283" s="60">
        <f t="shared" si="63"/>
        <v>1</v>
      </c>
      <c r="X283" s="60">
        <f t="shared" si="64"/>
        <v>0</v>
      </c>
      <c r="Y283" s="60" t="str">
        <f t="shared" si="67"/>
        <v>nc</v>
      </c>
      <c r="Z283" s="59" t="str">
        <f t="shared" si="68"/>
        <v>c</v>
      </c>
      <c r="AA283" s="59" t="str">
        <f t="shared" si="69"/>
        <v>c</v>
      </c>
      <c r="AB283" s="59" t="str">
        <f t="shared" si="70"/>
        <v>nc</v>
      </c>
      <c r="AC283" s="59">
        <f t="shared" si="65"/>
        <v>2</v>
      </c>
      <c r="AD283" s="57">
        <f t="shared" si="66"/>
        <v>1</v>
      </c>
    </row>
    <row r="284" spans="1:30" x14ac:dyDescent="0.2">
      <c r="A284" s="57" t="s">
        <v>3696</v>
      </c>
      <c r="B284" s="57" t="s">
        <v>1924</v>
      </c>
      <c r="C284" s="57" t="str">
        <f>VLOOKUP(A284,RecNamesAll!A:C,3,FALSE)</f>
        <v>OXE</v>
      </c>
      <c r="D284" s="63">
        <v>271</v>
      </c>
      <c r="E284" s="57" t="s">
        <v>3696</v>
      </c>
      <c r="F284" s="57" t="s">
        <v>3695</v>
      </c>
      <c r="G284" s="57" t="s">
        <v>3501</v>
      </c>
      <c r="H284" s="57" t="s">
        <v>3630</v>
      </c>
      <c r="I284" s="57" t="s">
        <v>3694</v>
      </c>
      <c r="J284" s="57" t="s">
        <v>2760</v>
      </c>
      <c r="K284" s="57" t="s">
        <v>2760</v>
      </c>
      <c r="L284" s="57" t="s">
        <v>3393</v>
      </c>
      <c r="M284" s="57" t="s">
        <v>3693</v>
      </c>
      <c r="N284" s="57" t="s">
        <v>3692</v>
      </c>
      <c r="O284" s="57" t="s">
        <v>3691</v>
      </c>
      <c r="P284" s="62">
        <v>8.3333333333333329E-2</v>
      </c>
      <c r="Q284" s="60" t="str">
        <f t="shared" si="57"/>
        <v/>
      </c>
      <c r="R284" s="59" t="str">
        <f t="shared" si="58"/>
        <v>Gi/o</v>
      </c>
      <c r="S284" s="59" t="str">
        <f t="shared" si="59"/>
        <v/>
      </c>
      <c r="T284" s="59" t="str">
        <f t="shared" si="60"/>
        <v/>
      </c>
      <c r="U284" s="60">
        <f t="shared" si="61"/>
        <v>0</v>
      </c>
      <c r="V284" s="60">
        <f t="shared" si="62"/>
        <v>1</v>
      </c>
      <c r="W284" s="60">
        <f t="shared" si="63"/>
        <v>0</v>
      </c>
      <c r="X284" s="60">
        <f t="shared" si="64"/>
        <v>0</v>
      </c>
      <c r="Y284" s="60" t="str">
        <f t="shared" si="67"/>
        <v>nc</v>
      </c>
      <c r="Z284" s="59" t="str">
        <f t="shared" si="68"/>
        <v>c</v>
      </c>
      <c r="AA284" s="59" t="str">
        <f t="shared" si="69"/>
        <v>nc</v>
      </c>
      <c r="AB284" s="59" t="str">
        <f t="shared" si="70"/>
        <v>nc</v>
      </c>
      <c r="AC284" s="59">
        <f t="shared" si="65"/>
        <v>3</v>
      </c>
      <c r="AD284" s="57">
        <f t="shared" si="66"/>
        <v>1</v>
      </c>
    </row>
    <row r="285" spans="1:30" x14ac:dyDescent="0.2">
      <c r="A285" s="57" t="s">
        <v>148</v>
      </c>
      <c r="B285" s="57" t="s">
        <v>314</v>
      </c>
      <c r="C285" s="57" t="str">
        <f>VLOOKUP(A285,RecNamesAll!A:C,3,FALSE)</f>
        <v>LPA1</v>
      </c>
      <c r="D285" s="63">
        <v>272</v>
      </c>
      <c r="E285" s="57" t="s">
        <v>148</v>
      </c>
      <c r="F285" s="57" t="s">
        <v>3690</v>
      </c>
      <c r="G285" s="57" t="s">
        <v>3501</v>
      </c>
      <c r="H285" s="57" t="s">
        <v>3630</v>
      </c>
      <c r="I285" s="57" t="s">
        <v>3682</v>
      </c>
      <c r="J285" s="57" t="s">
        <v>3430</v>
      </c>
      <c r="L285" s="57" t="s">
        <v>3689</v>
      </c>
      <c r="N285" s="57" t="s">
        <v>3688</v>
      </c>
      <c r="P285" s="62">
        <v>8.3333333333333329E-2</v>
      </c>
      <c r="Q285" s="60" t="str">
        <f t="shared" si="57"/>
        <v/>
      </c>
      <c r="R285" s="59" t="str">
        <f t="shared" si="58"/>
        <v>Gi/o</v>
      </c>
      <c r="S285" s="59" t="str">
        <f t="shared" si="59"/>
        <v>Gq/11</v>
      </c>
      <c r="T285" s="59" t="str">
        <f t="shared" si="60"/>
        <v>G12/13</v>
      </c>
      <c r="U285" s="60">
        <f t="shared" si="61"/>
        <v>0</v>
      </c>
      <c r="V285" s="60">
        <f t="shared" si="62"/>
        <v>1</v>
      </c>
      <c r="W285" s="60">
        <f t="shared" si="63"/>
        <v>1</v>
      </c>
      <c r="X285" s="60">
        <f t="shared" si="64"/>
        <v>1</v>
      </c>
      <c r="Y285" s="60" t="str">
        <f t="shared" si="67"/>
        <v>nc</v>
      </c>
      <c r="Z285" s="59" t="str">
        <f t="shared" si="68"/>
        <v>c</v>
      </c>
      <c r="AA285" s="59" t="str">
        <f t="shared" si="69"/>
        <v>c</v>
      </c>
      <c r="AB285" s="59" t="str">
        <f t="shared" si="70"/>
        <v>c</v>
      </c>
      <c r="AC285" s="59">
        <f t="shared" si="65"/>
        <v>1</v>
      </c>
      <c r="AD285" s="57">
        <f t="shared" si="66"/>
        <v>1</v>
      </c>
    </row>
    <row r="286" spans="1:30" x14ac:dyDescent="0.2">
      <c r="A286" s="57" t="s">
        <v>149</v>
      </c>
      <c r="B286" s="57" t="s">
        <v>315</v>
      </c>
      <c r="C286" s="57" t="str">
        <f>VLOOKUP(A286,RecNamesAll!A:C,3,FALSE)</f>
        <v>LPA2</v>
      </c>
      <c r="D286" s="63">
        <v>273</v>
      </c>
      <c r="E286" s="57" t="s">
        <v>149</v>
      </c>
      <c r="F286" s="57" t="s">
        <v>3687</v>
      </c>
      <c r="G286" s="57" t="s">
        <v>3501</v>
      </c>
      <c r="H286" s="57" t="s">
        <v>3630</v>
      </c>
      <c r="I286" s="57" t="s">
        <v>3682</v>
      </c>
      <c r="J286" s="57" t="s">
        <v>3430</v>
      </c>
      <c r="K286" s="57" t="s">
        <v>3430</v>
      </c>
      <c r="L286" s="57" t="s">
        <v>3592</v>
      </c>
      <c r="N286" s="57">
        <v>11040035</v>
      </c>
      <c r="P286" s="62">
        <v>4.1666666666666664E-2</v>
      </c>
      <c r="Q286" s="60" t="str">
        <f t="shared" si="57"/>
        <v/>
      </c>
      <c r="R286" s="59" t="str">
        <f t="shared" si="58"/>
        <v>Gi/o</v>
      </c>
      <c r="S286" s="59" t="str">
        <f t="shared" si="59"/>
        <v>Gq/11</v>
      </c>
      <c r="T286" s="59" t="str">
        <f t="shared" si="60"/>
        <v>G12/13</v>
      </c>
      <c r="U286" s="60">
        <f t="shared" si="61"/>
        <v>0</v>
      </c>
      <c r="V286" s="60">
        <f t="shared" si="62"/>
        <v>1</v>
      </c>
      <c r="W286" s="60">
        <f t="shared" si="63"/>
        <v>1</v>
      </c>
      <c r="X286" s="60">
        <f t="shared" si="64"/>
        <v>1</v>
      </c>
      <c r="Y286" s="60" t="str">
        <f t="shared" si="67"/>
        <v>nc</v>
      </c>
      <c r="Z286" s="59" t="str">
        <f t="shared" si="68"/>
        <v>c</v>
      </c>
      <c r="AA286" s="59" t="str">
        <f t="shared" si="69"/>
        <v>c</v>
      </c>
      <c r="AB286" s="59" t="str">
        <f t="shared" si="70"/>
        <v>c</v>
      </c>
      <c r="AC286" s="59">
        <f t="shared" si="65"/>
        <v>1</v>
      </c>
      <c r="AD286" s="57">
        <f t="shared" si="66"/>
        <v>1</v>
      </c>
    </row>
    <row r="287" spans="1:30" x14ac:dyDescent="0.2">
      <c r="A287" s="57" t="s">
        <v>150</v>
      </c>
      <c r="B287" s="57" t="s">
        <v>1650</v>
      </c>
      <c r="C287" s="57" t="str">
        <f>VLOOKUP(A287,RecNamesAll!A:C,3,FALSE)</f>
        <v>LPA3</v>
      </c>
      <c r="D287" s="63">
        <v>274</v>
      </c>
      <c r="E287" s="57" t="s">
        <v>150</v>
      </c>
      <c r="F287" s="57" t="s">
        <v>3686</v>
      </c>
      <c r="G287" s="57" t="s">
        <v>3501</v>
      </c>
      <c r="H287" s="57" t="s">
        <v>3630</v>
      </c>
      <c r="I287" s="57" t="s">
        <v>3682</v>
      </c>
      <c r="J287" s="57" t="s">
        <v>3387</v>
      </c>
      <c r="L287" s="57" t="s">
        <v>3592</v>
      </c>
      <c r="N287" s="57">
        <v>11040035</v>
      </c>
      <c r="P287" s="62">
        <v>4.1666666666666664E-2</v>
      </c>
      <c r="Q287" s="60" t="str">
        <f t="shared" si="57"/>
        <v/>
      </c>
      <c r="R287" s="59" t="str">
        <f t="shared" si="58"/>
        <v>Gi/o</v>
      </c>
      <c r="S287" s="59" t="str">
        <f t="shared" si="59"/>
        <v>Gq/11</v>
      </c>
      <c r="T287" s="59" t="str">
        <f t="shared" si="60"/>
        <v/>
      </c>
      <c r="U287" s="60">
        <f t="shared" si="61"/>
        <v>0</v>
      </c>
      <c r="V287" s="60">
        <f t="shared" si="62"/>
        <v>1</v>
      </c>
      <c r="W287" s="60">
        <f t="shared" si="63"/>
        <v>1</v>
      </c>
      <c r="X287" s="60">
        <f t="shared" si="64"/>
        <v>0</v>
      </c>
      <c r="Y287" s="60" t="str">
        <f t="shared" si="67"/>
        <v>nc</v>
      </c>
      <c r="Z287" s="59" t="str">
        <f t="shared" si="68"/>
        <v>c</v>
      </c>
      <c r="AA287" s="59" t="str">
        <f t="shared" si="69"/>
        <v>c</v>
      </c>
      <c r="AB287" s="59" t="str">
        <f t="shared" si="70"/>
        <v>nc</v>
      </c>
      <c r="AC287" s="59">
        <f t="shared" si="65"/>
        <v>2</v>
      </c>
      <c r="AD287" s="57">
        <f t="shared" si="66"/>
        <v>1</v>
      </c>
    </row>
    <row r="288" spans="1:30" x14ac:dyDescent="0.2">
      <c r="A288" s="57" t="s">
        <v>151</v>
      </c>
      <c r="B288" s="57" t="s">
        <v>1652</v>
      </c>
      <c r="C288" s="57" t="str">
        <f>VLOOKUP(A288,RecNamesAll!A:C,3,FALSE)</f>
        <v>LPA4</v>
      </c>
      <c r="D288" s="63">
        <v>94</v>
      </c>
      <c r="E288" s="57" t="s">
        <v>151</v>
      </c>
      <c r="F288" s="57" t="s">
        <v>3685</v>
      </c>
      <c r="G288" s="57" t="s">
        <v>3501</v>
      </c>
      <c r="H288" s="57" t="s">
        <v>3630</v>
      </c>
      <c r="I288" s="57" t="s">
        <v>3682</v>
      </c>
      <c r="J288" s="57" t="s">
        <v>3566</v>
      </c>
      <c r="L288" s="57" t="s">
        <v>3442</v>
      </c>
      <c r="N288" s="57">
        <v>12724320</v>
      </c>
      <c r="P288" s="62">
        <v>4.1666666666666664E-2</v>
      </c>
      <c r="Q288" s="60" t="str">
        <f t="shared" si="57"/>
        <v>Gs</v>
      </c>
      <c r="R288" s="59" t="str">
        <f t="shared" si="58"/>
        <v>Gi/o</v>
      </c>
      <c r="S288" s="59" t="str">
        <f t="shared" si="59"/>
        <v>Gq/11</v>
      </c>
      <c r="T288" s="59" t="str">
        <f t="shared" si="60"/>
        <v>G12/13</v>
      </c>
      <c r="U288" s="60">
        <f t="shared" si="61"/>
        <v>1</v>
      </c>
      <c r="V288" s="60">
        <f t="shared" si="62"/>
        <v>1</v>
      </c>
      <c r="W288" s="60">
        <f t="shared" si="63"/>
        <v>1</v>
      </c>
      <c r="X288" s="60">
        <f t="shared" si="64"/>
        <v>1</v>
      </c>
      <c r="Y288" s="60" t="str">
        <f t="shared" si="67"/>
        <v>c</v>
      </c>
      <c r="Z288" s="59" t="str">
        <f t="shared" si="68"/>
        <v>c</v>
      </c>
      <c r="AA288" s="59" t="str">
        <f t="shared" si="69"/>
        <v>c</v>
      </c>
      <c r="AB288" s="59" t="str">
        <f t="shared" si="70"/>
        <v>c</v>
      </c>
      <c r="AC288" s="59">
        <f t="shared" si="65"/>
        <v>0</v>
      </c>
      <c r="AD288" s="57">
        <f t="shared" si="66"/>
        <v>1</v>
      </c>
    </row>
    <row r="289" spans="1:30" x14ac:dyDescent="0.2">
      <c r="A289" s="57" t="s">
        <v>152</v>
      </c>
      <c r="B289" s="57" t="s">
        <v>1654</v>
      </c>
      <c r="C289" s="57" t="str">
        <f>VLOOKUP(A289,RecNamesAll!A:C,3,FALSE)</f>
        <v>LPA5</v>
      </c>
      <c r="D289" s="63">
        <v>124</v>
      </c>
      <c r="E289" s="57" t="s">
        <v>152</v>
      </c>
      <c r="F289" s="57" t="s">
        <v>3684</v>
      </c>
      <c r="G289" s="57" t="s">
        <v>3501</v>
      </c>
      <c r="H289" s="57" t="s">
        <v>3630</v>
      </c>
      <c r="I289" s="57" t="s">
        <v>3682</v>
      </c>
      <c r="J289" s="57" t="s">
        <v>3448</v>
      </c>
      <c r="L289" s="57" t="s">
        <v>3371</v>
      </c>
      <c r="N289" s="57">
        <v>16774927</v>
      </c>
      <c r="P289" s="62">
        <v>4.1666666666666664E-2</v>
      </c>
      <c r="Q289" s="60" t="str">
        <f t="shared" si="57"/>
        <v/>
      </c>
      <c r="R289" s="59" t="str">
        <f t="shared" si="58"/>
        <v/>
      </c>
      <c r="S289" s="59" t="str">
        <f t="shared" si="59"/>
        <v>Gq/11</v>
      </c>
      <c r="T289" s="59" t="str">
        <f t="shared" si="60"/>
        <v>G12/13</v>
      </c>
      <c r="U289" s="60">
        <f t="shared" si="61"/>
        <v>0</v>
      </c>
      <c r="V289" s="60">
        <f t="shared" si="62"/>
        <v>0</v>
      </c>
      <c r="W289" s="60">
        <f t="shared" si="63"/>
        <v>1</v>
      </c>
      <c r="X289" s="60">
        <f t="shared" si="64"/>
        <v>1</v>
      </c>
      <c r="Y289" s="60" t="str">
        <f t="shared" si="67"/>
        <v>nc</v>
      </c>
      <c r="Z289" s="59" t="str">
        <f t="shared" si="68"/>
        <v>nc</v>
      </c>
      <c r="AA289" s="59" t="str">
        <f t="shared" si="69"/>
        <v>c</v>
      </c>
      <c r="AB289" s="59" t="str">
        <f t="shared" si="70"/>
        <v>c</v>
      </c>
      <c r="AC289" s="59">
        <f t="shared" si="65"/>
        <v>2</v>
      </c>
      <c r="AD289" s="57">
        <f t="shared" si="66"/>
        <v>1</v>
      </c>
    </row>
    <row r="290" spans="1:30" x14ac:dyDescent="0.2">
      <c r="A290" s="57" t="s">
        <v>153</v>
      </c>
      <c r="B290" s="57" t="s">
        <v>1656</v>
      </c>
      <c r="C290" s="57" t="str">
        <f>VLOOKUP(A290,RecNamesAll!A:C,3,FALSE)</f>
        <v>LPA6</v>
      </c>
      <c r="D290" s="63">
        <v>163</v>
      </c>
      <c r="E290" s="57" t="s">
        <v>153</v>
      </c>
      <c r="F290" s="57" t="s">
        <v>3683</v>
      </c>
      <c r="G290" s="57" t="s">
        <v>3501</v>
      </c>
      <c r="H290" s="57" t="s">
        <v>3630</v>
      </c>
      <c r="I290" s="57" t="s">
        <v>3682</v>
      </c>
      <c r="J290" s="57" t="s">
        <v>3681</v>
      </c>
      <c r="L290" s="57" t="s">
        <v>3680</v>
      </c>
      <c r="N290" s="57" t="s">
        <v>3679</v>
      </c>
      <c r="P290" s="62">
        <v>0.125</v>
      </c>
      <c r="Q290" s="60" t="str">
        <f t="shared" si="57"/>
        <v>Gs</v>
      </c>
      <c r="R290" s="59" t="str">
        <f t="shared" si="58"/>
        <v>Gi/o</v>
      </c>
      <c r="S290" s="59" t="str">
        <f t="shared" si="59"/>
        <v/>
      </c>
      <c r="T290" s="59" t="str">
        <f t="shared" si="60"/>
        <v>G12/13</v>
      </c>
      <c r="U290" s="60">
        <f t="shared" si="61"/>
        <v>1</v>
      </c>
      <c r="V290" s="60">
        <f t="shared" si="62"/>
        <v>1</v>
      </c>
      <c r="W290" s="60">
        <f t="shared" si="63"/>
        <v>0</v>
      </c>
      <c r="X290" s="60">
        <f t="shared" si="64"/>
        <v>1</v>
      </c>
      <c r="Y290" s="60" t="str">
        <f t="shared" si="67"/>
        <v>c</v>
      </c>
      <c r="Z290" s="59" t="str">
        <f t="shared" si="68"/>
        <v>c</v>
      </c>
      <c r="AA290" s="59" t="str">
        <f t="shared" si="69"/>
        <v>nc</v>
      </c>
      <c r="AB290" s="59" t="str">
        <f t="shared" si="70"/>
        <v>c</v>
      </c>
      <c r="AC290" s="59">
        <f t="shared" si="65"/>
        <v>1</v>
      </c>
      <c r="AD290" s="57">
        <f t="shared" si="66"/>
        <v>1</v>
      </c>
    </row>
    <row r="291" spans="1:30" x14ac:dyDescent="0.2">
      <c r="A291" s="57" t="s">
        <v>154</v>
      </c>
      <c r="B291" s="57" t="s">
        <v>316</v>
      </c>
      <c r="C291" s="57" t="str">
        <f>VLOOKUP(A291,RecNamesAll!A:C,3,FALSE)</f>
        <v>S1P1</v>
      </c>
      <c r="D291" s="63">
        <v>275</v>
      </c>
      <c r="E291" s="57" t="s">
        <v>154</v>
      </c>
      <c r="F291" s="57" t="s">
        <v>3678</v>
      </c>
      <c r="G291" s="57" t="s">
        <v>3501</v>
      </c>
      <c r="H291" s="57" t="s">
        <v>3630</v>
      </c>
      <c r="I291" s="57" t="s">
        <v>3665</v>
      </c>
      <c r="J291" s="57" t="s">
        <v>2760</v>
      </c>
      <c r="L291" s="57" t="s">
        <v>3677</v>
      </c>
      <c r="N291" s="57" t="s">
        <v>3676</v>
      </c>
      <c r="P291" s="62">
        <v>0.125</v>
      </c>
      <c r="Q291" s="60" t="str">
        <f t="shared" si="57"/>
        <v/>
      </c>
      <c r="R291" s="59" t="str">
        <f t="shared" si="58"/>
        <v>Gi/o</v>
      </c>
      <c r="S291" s="59" t="str">
        <f t="shared" si="59"/>
        <v/>
      </c>
      <c r="T291" s="59" t="str">
        <f t="shared" si="60"/>
        <v/>
      </c>
      <c r="U291" s="60">
        <f t="shared" si="61"/>
        <v>0</v>
      </c>
      <c r="V291" s="60">
        <f t="shared" si="62"/>
        <v>1</v>
      </c>
      <c r="W291" s="60">
        <f t="shared" si="63"/>
        <v>0</v>
      </c>
      <c r="X291" s="60">
        <f t="shared" si="64"/>
        <v>0</v>
      </c>
      <c r="Y291" s="60" t="str">
        <f t="shared" si="67"/>
        <v>nc</v>
      </c>
      <c r="Z291" s="59" t="str">
        <f t="shared" si="68"/>
        <v>c</v>
      </c>
      <c r="AA291" s="59" t="str">
        <f t="shared" si="69"/>
        <v>nc</v>
      </c>
      <c r="AB291" s="59" t="str">
        <f t="shared" si="70"/>
        <v>nc</v>
      </c>
      <c r="AC291" s="59">
        <f t="shared" si="65"/>
        <v>3</v>
      </c>
      <c r="AD291" s="57">
        <f t="shared" si="66"/>
        <v>1</v>
      </c>
    </row>
    <row r="292" spans="1:30" x14ac:dyDescent="0.2">
      <c r="A292" s="57" t="s">
        <v>155</v>
      </c>
      <c r="B292" s="57" t="s">
        <v>2166</v>
      </c>
      <c r="C292" s="57" t="str">
        <f>VLOOKUP(A292,RecNamesAll!A:C,3,FALSE)</f>
        <v>S1P2</v>
      </c>
      <c r="D292" s="63">
        <v>276</v>
      </c>
      <c r="E292" s="57" t="s">
        <v>155</v>
      </c>
      <c r="F292" s="57" t="s">
        <v>3675</v>
      </c>
      <c r="G292" s="57" t="s">
        <v>3501</v>
      </c>
      <c r="H292" s="57" t="s">
        <v>3630</v>
      </c>
      <c r="I292" s="57" t="s">
        <v>3665</v>
      </c>
      <c r="J292" s="57" t="s">
        <v>3674</v>
      </c>
      <c r="L292" s="57" t="s">
        <v>3673</v>
      </c>
      <c r="N292" s="57" t="s">
        <v>3672</v>
      </c>
      <c r="P292" s="62">
        <v>8.3333333333333329E-2</v>
      </c>
      <c r="Q292" s="60" t="str">
        <f t="shared" si="57"/>
        <v>Gs</v>
      </c>
      <c r="R292" s="59" t="str">
        <f t="shared" si="58"/>
        <v/>
      </c>
      <c r="S292" s="59" t="str">
        <f t="shared" si="59"/>
        <v>Gq/11</v>
      </c>
      <c r="T292" s="59" t="str">
        <f t="shared" si="60"/>
        <v>G12/13</v>
      </c>
      <c r="U292" s="60">
        <f t="shared" si="61"/>
        <v>1</v>
      </c>
      <c r="V292" s="60">
        <f t="shared" si="62"/>
        <v>0</v>
      </c>
      <c r="W292" s="60">
        <f t="shared" si="63"/>
        <v>1</v>
      </c>
      <c r="X292" s="60">
        <f t="shared" si="64"/>
        <v>1</v>
      </c>
      <c r="Y292" s="60" t="str">
        <f t="shared" si="67"/>
        <v>c</v>
      </c>
      <c r="Z292" s="59" t="str">
        <f t="shared" si="68"/>
        <v>nc</v>
      </c>
      <c r="AA292" s="59" t="str">
        <f t="shared" si="69"/>
        <v>c</v>
      </c>
      <c r="AB292" s="59" t="str">
        <f t="shared" si="70"/>
        <v>c</v>
      </c>
      <c r="AC292" s="59">
        <f t="shared" si="65"/>
        <v>1</v>
      </c>
      <c r="AD292" s="57">
        <f t="shared" si="66"/>
        <v>1</v>
      </c>
    </row>
    <row r="293" spans="1:30" x14ac:dyDescent="0.2">
      <c r="A293" s="57" t="s">
        <v>156</v>
      </c>
      <c r="B293" s="57" t="s">
        <v>2168</v>
      </c>
      <c r="C293" s="57" t="str">
        <f>VLOOKUP(A293,RecNamesAll!A:C,3,FALSE)</f>
        <v>S1P3</v>
      </c>
      <c r="D293" s="63">
        <v>277</v>
      </c>
      <c r="E293" s="57" t="s">
        <v>156</v>
      </c>
      <c r="F293" s="57" t="s">
        <v>3671</v>
      </c>
      <c r="G293" s="57" t="s">
        <v>3501</v>
      </c>
      <c r="H293" s="57" t="s">
        <v>3630</v>
      </c>
      <c r="I293" s="57" t="s">
        <v>3665</v>
      </c>
      <c r="J293" s="57" t="s">
        <v>3430</v>
      </c>
      <c r="L293" s="57" t="s">
        <v>3511</v>
      </c>
      <c r="N293" s="57" t="s">
        <v>3670</v>
      </c>
      <c r="P293" s="62">
        <v>8.3333333333333329E-2</v>
      </c>
      <c r="Q293" s="60" t="str">
        <f t="shared" si="57"/>
        <v/>
      </c>
      <c r="R293" s="59" t="str">
        <f t="shared" si="58"/>
        <v>Gi/o</v>
      </c>
      <c r="S293" s="59" t="str">
        <f t="shared" si="59"/>
        <v>Gq/11</v>
      </c>
      <c r="T293" s="59" t="str">
        <f t="shared" si="60"/>
        <v>G12/13</v>
      </c>
      <c r="U293" s="60">
        <f t="shared" si="61"/>
        <v>0</v>
      </c>
      <c r="V293" s="60">
        <f t="shared" si="62"/>
        <v>1</v>
      </c>
      <c r="W293" s="60">
        <f t="shared" si="63"/>
        <v>1</v>
      </c>
      <c r="X293" s="60">
        <f t="shared" si="64"/>
        <v>1</v>
      </c>
      <c r="Y293" s="60" t="str">
        <f t="shared" si="67"/>
        <v>nc</v>
      </c>
      <c r="Z293" s="59" t="str">
        <f t="shared" si="68"/>
        <v>c</v>
      </c>
      <c r="AA293" s="59" t="str">
        <f t="shared" si="69"/>
        <v>c</v>
      </c>
      <c r="AB293" s="59" t="str">
        <f t="shared" si="70"/>
        <v>c</v>
      </c>
      <c r="AC293" s="59">
        <f t="shared" si="65"/>
        <v>1</v>
      </c>
      <c r="AD293" s="57">
        <f t="shared" si="66"/>
        <v>1</v>
      </c>
    </row>
    <row r="294" spans="1:30" x14ac:dyDescent="0.2">
      <c r="A294" s="57" t="s">
        <v>3669</v>
      </c>
      <c r="B294" s="57" t="s">
        <v>2170</v>
      </c>
      <c r="C294" s="57" t="str">
        <f>VLOOKUP(A294,RecNamesAll!A:C,3,FALSE)</f>
        <v>S1P4</v>
      </c>
      <c r="D294" s="63">
        <v>278</v>
      </c>
      <c r="E294" s="57" t="s">
        <v>3669</v>
      </c>
      <c r="F294" s="57" t="s">
        <v>3668</v>
      </c>
      <c r="G294" s="57" t="s">
        <v>3501</v>
      </c>
      <c r="H294" s="57" t="s">
        <v>3630</v>
      </c>
      <c r="I294" s="57" t="s">
        <v>3665</v>
      </c>
      <c r="J294" s="57" t="s">
        <v>3135</v>
      </c>
      <c r="L294" s="57" t="s">
        <v>3400</v>
      </c>
      <c r="N294" s="57" t="s">
        <v>3667</v>
      </c>
      <c r="P294" s="62">
        <v>8.3333333333333329E-2</v>
      </c>
      <c r="Q294" s="60" t="str">
        <f t="shared" si="57"/>
        <v/>
      </c>
      <c r="R294" s="59" t="str">
        <f t="shared" si="58"/>
        <v>Gi/o</v>
      </c>
      <c r="S294" s="59" t="str">
        <f t="shared" si="59"/>
        <v/>
      </c>
      <c r="T294" s="59" t="str">
        <f t="shared" si="60"/>
        <v>G12/13</v>
      </c>
      <c r="U294" s="60">
        <f t="shared" si="61"/>
        <v>0</v>
      </c>
      <c r="V294" s="60">
        <f t="shared" si="62"/>
        <v>1</v>
      </c>
      <c r="W294" s="60">
        <f t="shared" si="63"/>
        <v>0</v>
      </c>
      <c r="X294" s="60">
        <f t="shared" si="64"/>
        <v>1</v>
      </c>
      <c r="Y294" s="60" t="str">
        <f t="shared" si="67"/>
        <v>nc</v>
      </c>
      <c r="Z294" s="59" t="str">
        <f t="shared" si="68"/>
        <v>c</v>
      </c>
      <c r="AA294" s="59" t="str">
        <f t="shared" si="69"/>
        <v>nc</v>
      </c>
      <c r="AB294" s="59" t="str">
        <f t="shared" si="70"/>
        <v>c</v>
      </c>
      <c r="AC294" s="59">
        <f t="shared" si="65"/>
        <v>2</v>
      </c>
      <c r="AD294" s="57">
        <f t="shared" si="66"/>
        <v>1</v>
      </c>
    </row>
    <row r="295" spans="1:30" x14ac:dyDescent="0.2">
      <c r="A295" s="57" t="s">
        <v>157</v>
      </c>
      <c r="B295" s="57" t="s">
        <v>2172</v>
      </c>
      <c r="C295" s="57" t="str">
        <f>VLOOKUP(A295,RecNamesAll!A:C,3,FALSE)</f>
        <v>S1P5</v>
      </c>
      <c r="D295" s="63">
        <v>279</v>
      </c>
      <c r="E295" s="57" t="s">
        <v>157</v>
      </c>
      <c r="F295" s="57" t="s">
        <v>3666</v>
      </c>
      <c r="G295" s="57" t="s">
        <v>3501</v>
      </c>
      <c r="H295" s="57" t="s">
        <v>3630</v>
      </c>
      <c r="I295" s="57" t="s">
        <v>3665</v>
      </c>
      <c r="J295" s="57" t="s">
        <v>3135</v>
      </c>
      <c r="L295" s="57" t="s">
        <v>3400</v>
      </c>
      <c r="N295" s="57" t="s">
        <v>3664</v>
      </c>
      <c r="P295" s="62">
        <v>8.3333333333333329E-2</v>
      </c>
      <c r="Q295" s="60" t="str">
        <f t="shared" si="57"/>
        <v/>
      </c>
      <c r="R295" s="59" t="str">
        <f t="shared" si="58"/>
        <v>Gi/o</v>
      </c>
      <c r="S295" s="59" t="str">
        <f t="shared" si="59"/>
        <v/>
      </c>
      <c r="T295" s="59" t="str">
        <f t="shared" si="60"/>
        <v>G12/13</v>
      </c>
      <c r="U295" s="60">
        <f t="shared" si="61"/>
        <v>0</v>
      </c>
      <c r="V295" s="60">
        <f t="shared" si="62"/>
        <v>1</v>
      </c>
      <c r="W295" s="60">
        <f t="shared" si="63"/>
        <v>0</v>
      </c>
      <c r="X295" s="60">
        <f t="shared" si="64"/>
        <v>1</v>
      </c>
      <c r="Y295" s="60" t="str">
        <f t="shared" si="67"/>
        <v>nc</v>
      </c>
      <c r="Z295" s="59" t="str">
        <f t="shared" si="68"/>
        <v>c</v>
      </c>
      <c r="AA295" s="59" t="str">
        <f t="shared" si="69"/>
        <v>nc</v>
      </c>
      <c r="AB295" s="59" t="str">
        <f t="shared" si="70"/>
        <v>c</v>
      </c>
      <c r="AC295" s="59">
        <f t="shared" si="65"/>
        <v>2</v>
      </c>
      <c r="AD295" s="57">
        <f t="shared" si="66"/>
        <v>1</v>
      </c>
    </row>
    <row r="296" spans="1:30" x14ac:dyDescent="0.2">
      <c r="A296" s="57" t="s">
        <v>58</v>
      </c>
      <c r="B296" s="57" t="s">
        <v>281</v>
      </c>
      <c r="C296" s="57" t="str">
        <f>VLOOKUP(A296,RecNamesAll!A:C,3,FALSE)</f>
        <v>CB1</v>
      </c>
      <c r="D296" s="63">
        <v>56</v>
      </c>
      <c r="E296" s="57" t="s">
        <v>58</v>
      </c>
      <c r="F296" s="57" t="s">
        <v>3663</v>
      </c>
      <c r="G296" s="57" t="s">
        <v>3501</v>
      </c>
      <c r="H296" s="57" t="s">
        <v>3630</v>
      </c>
      <c r="I296" s="57" t="s">
        <v>3658</v>
      </c>
      <c r="J296" s="57" t="s">
        <v>2760</v>
      </c>
      <c r="K296" s="57" t="s">
        <v>2761</v>
      </c>
      <c r="L296" s="57" t="s">
        <v>3662</v>
      </c>
      <c r="M296" s="57" t="s">
        <v>3442</v>
      </c>
      <c r="N296" s="57" t="s">
        <v>3661</v>
      </c>
      <c r="O296" s="57" t="s">
        <v>3660</v>
      </c>
      <c r="P296" s="62">
        <v>0.45833333333333331</v>
      </c>
      <c r="Q296" s="60" t="str">
        <f t="shared" si="57"/>
        <v>Gs</v>
      </c>
      <c r="R296" s="59" t="str">
        <f t="shared" si="58"/>
        <v>Gi/o</v>
      </c>
      <c r="S296" s="59" t="str">
        <f t="shared" si="59"/>
        <v/>
      </c>
      <c r="T296" s="59" t="str">
        <f t="shared" si="60"/>
        <v/>
      </c>
      <c r="U296" s="60">
        <f t="shared" si="61"/>
        <v>2</v>
      </c>
      <c r="V296" s="60">
        <f t="shared" si="62"/>
        <v>1</v>
      </c>
      <c r="W296" s="60">
        <f t="shared" si="63"/>
        <v>0</v>
      </c>
      <c r="X296" s="60">
        <f t="shared" si="64"/>
        <v>0</v>
      </c>
      <c r="Y296" s="60" t="str">
        <f t="shared" si="67"/>
        <v>c</v>
      </c>
      <c r="Z296" s="59" t="str">
        <f t="shared" si="68"/>
        <v>c</v>
      </c>
      <c r="AA296" s="59" t="str">
        <f t="shared" si="69"/>
        <v>nc</v>
      </c>
      <c r="AB296" s="59" t="str">
        <f t="shared" si="70"/>
        <v>nc</v>
      </c>
      <c r="AC296" s="59">
        <f t="shared" si="65"/>
        <v>2</v>
      </c>
      <c r="AD296" s="57">
        <f t="shared" si="66"/>
        <v>1</v>
      </c>
    </row>
    <row r="297" spans="1:30" x14ac:dyDescent="0.2">
      <c r="A297" s="57" t="s">
        <v>59</v>
      </c>
      <c r="B297" s="57" t="s">
        <v>282</v>
      </c>
      <c r="C297" s="57" t="str">
        <f>VLOOKUP(A297,RecNamesAll!A:C,3,FALSE)</f>
        <v>CB2</v>
      </c>
      <c r="D297" s="63">
        <v>57</v>
      </c>
      <c r="E297" s="57" t="s">
        <v>59</v>
      </c>
      <c r="F297" s="57" t="s">
        <v>3659</v>
      </c>
      <c r="G297" s="57" t="s">
        <v>3501</v>
      </c>
      <c r="H297" s="57" t="s">
        <v>3630</v>
      </c>
      <c r="I297" s="57" t="s">
        <v>3658</v>
      </c>
      <c r="J297" s="57" t="s">
        <v>2760</v>
      </c>
      <c r="K297" s="57" t="s">
        <v>2761</v>
      </c>
      <c r="L297" s="57" t="s">
        <v>3588</v>
      </c>
      <c r="M297" s="57" t="s">
        <v>3442</v>
      </c>
      <c r="N297" s="57" t="s">
        <v>3657</v>
      </c>
      <c r="O297" s="57" t="s">
        <v>3656</v>
      </c>
      <c r="P297" s="62">
        <v>0.29166666666666669</v>
      </c>
      <c r="Q297" s="60" t="str">
        <f t="shared" si="57"/>
        <v>Gs</v>
      </c>
      <c r="R297" s="59" t="str">
        <f t="shared" si="58"/>
        <v>Gi/o</v>
      </c>
      <c r="S297" s="59" t="str">
        <f t="shared" si="59"/>
        <v/>
      </c>
      <c r="T297" s="59" t="str">
        <f t="shared" si="60"/>
        <v/>
      </c>
      <c r="U297" s="60">
        <f t="shared" si="61"/>
        <v>2</v>
      </c>
      <c r="V297" s="60">
        <f t="shared" si="62"/>
        <v>1</v>
      </c>
      <c r="W297" s="60">
        <f t="shared" si="63"/>
        <v>0</v>
      </c>
      <c r="X297" s="60">
        <f t="shared" si="64"/>
        <v>0</v>
      </c>
      <c r="Y297" s="60" t="str">
        <f t="shared" si="67"/>
        <v>c</v>
      </c>
      <c r="Z297" s="59" t="str">
        <f t="shared" si="68"/>
        <v>c</v>
      </c>
      <c r="AA297" s="59" t="str">
        <f t="shared" si="69"/>
        <v>nc</v>
      </c>
      <c r="AB297" s="59" t="str">
        <f t="shared" si="70"/>
        <v>nc</v>
      </c>
      <c r="AC297" s="59">
        <f t="shared" si="65"/>
        <v>2</v>
      </c>
      <c r="AD297" s="57">
        <f t="shared" si="66"/>
        <v>1</v>
      </c>
    </row>
    <row r="298" spans="1:30" x14ac:dyDescent="0.2">
      <c r="A298" s="57" t="s">
        <v>3655</v>
      </c>
      <c r="B298" s="57" t="s">
        <v>1463</v>
      </c>
      <c r="C298" s="57" t="str">
        <f>VLOOKUP(A298,RecNamesAll!A:C,3,FALSE)</f>
        <v>GPR18</v>
      </c>
      <c r="D298" s="63">
        <v>89</v>
      </c>
      <c r="E298" s="57" t="s">
        <v>3655</v>
      </c>
      <c r="F298" s="57" t="s">
        <v>3654</v>
      </c>
      <c r="G298" s="57" t="s">
        <v>3501</v>
      </c>
      <c r="H298" s="57" t="s">
        <v>3630</v>
      </c>
      <c r="I298" s="57" t="s">
        <v>3651</v>
      </c>
      <c r="J298" s="57" t="s">
        <v>3387</v>
      </c>
      <c r="N298" s="57" t="s">
        <v>3653</v>
      </c>
      <c r="P298" s="62">
        <v>8.3333333333333329E-2</v>
      </c>
      <c r="Q298" s="60" t="str">
        <f t="shared" si="57"/>
        <v/>
      </c>
      <c r="R298" s="59" t="str">
        <f t="shared" si="58"/>
        <v>Gi/o</v>
      </c>
      <c r="S298" s="59" t="str">
        <f t="shared" si="59"/>
        <v>Gq/11</v>
      </c>
      <c r="T298" s="59" t="str">
        <f t="shared" si="60"/>
        <v/>
      </c>
      <c r="U298" s="60">
        <f t="shared" si="61"/>
        <v>0</v>
      </c>
      <c r="V298" s="60">
        <f t="shared" si="62"/>
        <v>1</v>
      </c>
      <c r="W298" s="60">
        <f t="shared" si="63"/>
        <v>1</v>
      </c>
      <c r="X298" s="60">
        <f t="shared" si="64"/>
        <v>0</v>
      </c>
      <c r="Y298" s="60" t="str">
        <f t="shared" si="67"/>
        <v>nc</v>
      </c>
      <c r="Z298" s="59" t="str">
        <f t="shared" si="68"/>
        <v>c</v>
      </c>
      <c r="AA298" s="59" t="str">
        <f t="shared" si="69"/>
        <v>c</v>
      </c>
      <c r="AB298" s="59" t="str">
        <f t="shared" si="70"/>
        <v>nc</v>
      </c>
      <c r="AC298" s="59">
        <f t="shared" si="65"/>
        <v>2</v>
      </c>
      <c r="AD298" s="57">
        <f t="shared" si="66"/>
        <v>1</v>
      </c>
    </row>
    <row r="299" spans="1:30" x14ac:dyDescent="0.2">
      <c r="A299" s="57" t="s">
        <v>134</v>
      </c>
      <c r="B299" s="57" t="s">
        <v>1499</v>
      </c>
      <c r="C299" s="57" t="str">
        <f>VLOOKUP(A299,RecNamesAll!A:C,3,FALSE)</f>
        <v>GPR55</v>
      </c>
      <c r="D299" s="63">
        <v>109</v>
      </c>
      <c r="E299" s="57" t="s">
        <v>134</v>
      </c>
      <c r="G299" s="57" t="s">
        <v>3501</v>
      </c>
      <c r="H299" s="57" t="s">
        <v>3630</v>
      </c>
      <c r="I299" s="57" t="s">
        <v>3651</v>
      </c>
      <c r="J299" s="57" t="s">
        <v>3448</v>
      </c>
      <c r="L299" s="57" t="s">
        <v>3386</v>
      </c>
      <c r="M299" s="57" t="s">
        <v>3393</v>
      </c>
      <c r="N299" s="57">
        <v>17876302</v>
      </c>
      <c r="O299" s="57" t="s">
        <v>3652</v>
      </c>
      <c r="P299" s="62">
        <v>4.1666666666666664E-2</v>
      </c>
      <c r="Q299" s="60" t="str">
        <f t="shared" si="57"/>
        <v/>
      </c>
      <c r="R299" s="59" t="str">
        <f t="shared" si="58"/>
        <v/>
      </c>
      <c r="S299" s="59" t="str">
        <f t="shared" si="59"/>
        <v>Gq/11</v>
      </c>
      <c r="T299" s="59" t="str">
        <f t="shared" si="60"/>
        <v>G12/13</v>
      </c>
      <c r="U299" s="60">
        <f t="shared" si="61"/>
        <v>0</v>
      </c>
      <c r="V299" s="60">
        <f t="shared" si="62"/>
        <v>0</v>
      </c>
      <c r="W299" s="60">
        <f t="shared" si="63"/>
        <v>1</v>
      </c>
      <c r="X299" s="60">
        <f t="shared" si="64"/>
        <v>1</v>
      </c>
      <c r="Y299" s="60" t="str">
        <f t="shared" si="67"/>
        <v>nc</v>
      </c>
      <c r="Z299" s="59" t="str">
        <f t="shared" si="68"/>
        <v>nc</v>
      </c>
      <c r="AA299" s="59" t="str">
        <f t="shared" si="69"/>
        <v>c</v>
      </c>
      <c r="AB299" s="59" t="str">
        <f t="shared" si="70"/>
        <v>c</v>
      </c>
      <c r="AC299" s="59">
        <f t="shared" si="65"/>
        <v>2</v>
      </c>
      <c r="AD299" s="57">
        <f t="shared" si="66"/>
        <v>1</v>
      </c>
    </row>
    <row r="300" spans="1:30" x14ac:dyDescent="0.2">
      <c r="A300" s="57" t="s">
        <v>132</v>
      </c>
      <c r="B300" s="57" t="s">
        <v>1273</v>
      </c>
      <c r="C300" s="57" t="str">
        <f>VLOOKUP(A300,RecNamesAll!A:C,3,FALSE)</f>
        <v>GPR119</v>
      </c>
      <c r="D300" s="63">
        <v>126</v>
      </c>
      <c r="E300" s="57" t="s">
        <v>133</v>
      </c>
      <c r="G300" s="57" t="s">
        <v>3501</v>
      </c>
      <c r="H300" s="57" t="s">
        <v>3630</v>
      </c>
      <c r="I300" s="57" t="s">
        <v>3651</v>
      </c>
      <c r="J300" s="57" t="s">
        <v>2761</v>
      </c>
      <c r="L300" s="57" t="s">
        <v>3442</v>
      </c>
      <c r="N300" s="57">
        <v>15607732</v>
      </c>
      <c r="P300" s="62">
        <v>4.1666666666666664E-2</v>
      </c>
      <c r="Q300" s="60" t="str">
        <f t="shared" si="57"/>
        <v>Gs</v>
      </c>
      <c r="R300" s="59" t="str">
        <f t="shared" si="58"/>
        <v/>
      </c>
      <c r="S300" s="59" t="str">
        <f t="shared" si="59"/>
        <v/>
      </c>
      <c r="T300" s="59" t="str">
        <f t="shared" si="60"/>
        <v/>
      </c>
      <c r="U300" s="60">
        <f t="shared" si="61"/>
        <v>1</v>
      </c>
      <c r="V300" s="60">
        <f t="shared" si="62"/>
        <v>0</v>
      </c>
      <c r="W300" s="60">
        <f t="shared" si="63"/>
        <v>0</v>
      </c>
      <c r="X300" s="60">
        <f t="shared" si="64"/>
        <v>0</v>
      </c>
      <c r="Y300" s="60" t="str">
        <f t="shared" si="67"/>
        <v>c</v>
      </c>
      <c r="Z300" s="59" t="str">
        <f t="shared" si="68"/>
        <v>nc</v>
      </c>
      <c r="AA300" s="59" t="str">
        <f t="shared" si="69"/>
        <v>nc</v>
      </c>
      <c r="AB300" s="59" t="str">
        <f t="shared" si="70"/>
        <v>nc</v>
      </c>
      <c r="AC300" s="59">
        <f t="shared" si="65"/>
        <v>3</v>
      </c>
      <c r="AD300" s="57">
        <f t="shared" si="66"/>
        <v>1</v>
      </c>
    </row>
    <row r="301" spans="1:30" x14ac:dyDescent="0.2">
      <c r="A301" s="57" t="s">
        <v>200</v>
      </c>
      <c r="B301" s="57" t="s">
        <v>2109</v>
      </c>
      <c r="C301" s="57" t="str">
        <f>VLOOKUP(A301,RecNamesAll!A:C,3,FALSE)</f>
        <v>PAF</v>
      </c>
      <c r="D301" s="63">
        <v>334</v>
      </c>
      <c r="E301" s="57" t="s">
        <v>200</v>
      </c>
      <c r="F301" s="57" t="s">
        <v>3650</v>
      </c>
      <c r="G301" s="57" t="s">
        <v>3501</v>
      </c>
      <c r="H301" s="57" t="s">
        <v>3630</v>
      </c>
      <c r="I301" s="57" t="s">
        <v>3649</v>
      </c>
      <c r="J301" s="57" t="s">
        <v>3375</v>
      </c>
      <c r="L301" s="57" t="s">
        <v>3648</v>
      </c>
      <c r="N301" s="57" t="s">
        <v>3647</v>
      </c>
      <c r="P301" s="62">
        <v>0.20833333333333334</v>
      </c>
      <c r="Q301" s="60" t="str">
        <f t="shared" si="57"/>
        <v/>
      </c>
      <c r="R301" s="59" t="str">
        <f t="shared" si="58"/>
        <v>Gi/o</v>
      </c>
      <c r="S301" s="59" t="str">
        <f t="shared" si="59"/>
        <v>Gq/11</v>
      </c>
      <c r="T301" s="59" t="str">
        <f t="shared" si="60"/>
        <v/>
      </c>
      <c r="U301" s="60">
        <f t="shared" si="61"/>
        <v>0</v>
      </c>
      <c r="V301" s="60">
        <f t="shared" si="62"/>
        <v>1</v>
      </c>
      <c r="W301" s="60">
        <f t="shared" si="63"/>
        <v>1</v>
      </c>
      <c r="X301" s="60">
        <f t="shared" si="64"/>
        <v>0</v>
      </c>
      <c r="Y301" s="60" t="str">
        <f t="shared" si="67"/>
        <v>nc</v>
      </c>
      <c r="Z301" s="59" t="str">
        <f t="shared" si="68"/>
        <v>c</v>
      </c>
      <c r="AA301" s="59" t="str">
        <f t="shared" si="69"/>
        <v>c</v>
      </c>
      <c r="AB301" s="59" t="str">
        <f t="shared" si="70"/>
        <v>nc</v>
      </c>
      <c r="AC301" s="59">
        <f t="shared" si="65"/>
        <v>2</v>
      </c>
      <c r="AD301" s="57">
        <f t="shared" si="66"/>
        <v>1</v>
      </c>
    </row>
    <row r="302" spans="1:30" x14ac:dyDescent="0.2">
      <c r="A302" s="57" t="s">
        <v>202</v>
      </c>
      <c r="B302" s="57" t="s">
        <v>2042</v>
      </c>
      <c r="C302" s="57" t="str">
        <f>VLOOKUP(A302,RecNamesAll!A:C,3,FALSE)</f>
        <v>DP1</v>
      </c>
      <c r="D302" s="63">
        <v>338</v>
      </c>
      <c r="E302" s="57" t="s">
        <v>2996</v>
      </c>
      <c r="G302" s="57" t="s">
        <v>3501</v>
      </c>
      <c r="H302" s="57" t="s">
        <v>3630</v>
      </c>
      <c r="I302" s="57" t="s">
        <v>3629</v>
      </c>
      <c r="J302" s="57" t="s">
        <v>2761</v>
      </c>
      <c r="L302" s="57" t="s">
        <v>3442</v>
      </c>
      <c r="N302" s="57">
        <v>12649388</v>
      </c>
      <c r="P302" s="62">
        <v>4.1666666666666664E-2</v>
      </c>
      <c r="Q302" s="60" t="str">
        <f t="shared" si="57"/>
        <v>Gs</v>
      </c>
      <c r="R302" s="59" t="str">
        <f t="shared" si="58"/>
        <v/>
      </c>
      <c r="S302" s="59" t="str">
        <f t="shared" si="59"/>
        <v/>
      </c>
      <c r="T302" s="59" t="str">
        <f t="shared" si="60"/>
        <v/>
      </c>
      <c r="U302" s="60">
        <f t="shared" si="61"/>
        <v>1</v>
      </c>
      <c r="V302" s="60">
        <f t="shared" si="62"/>
        <v>0</v>
      </c>
      <c r="W302" s="60">
        <f t="shared" si="63"/>
        <v>0</v>
      </c>
      <c r="X302" s="60">
        <f t="shared" si="64"/>
        <v>0</v>
      </c>
      <c r="Y302" s="60" t="str">
        <f t="shared" si="67"/>
        <v>c</v>
      </c>
      <c r="Z302" s="59" t="str">
        <f t="shared" si="68"/>
        <v>nc</v>
      </c>
      <c r="AA302" s="59" t="str">
        <f t="shared" si="69"/>
        <v>nc</v>
      </c>
      <c r="AB302" s="59" t="str">
        <f t="shared" si="70"/>
        <v>nc</v>
      </c>
      <c r="AC302" s="59">
        <f t="shared" si="65"/>
        <v>3</v>
      </c>
      <c r="AD302" s="57">
        <f t="shared" si="66"/>
        <v>1</v>
      </c>
    </row>
    <row r="303" spans="1:30" x14ac:dyDescent="0.2">
      <c r="A303" s="57" t="s">
        <v>3646</v>
      </c>
      <c r="B303" s="57" t="s">
        <v>2079</v>
      </c>
      <c r="C303" s="57" t="str">
        <f>VLOOKUP(A303,RecNamesAll!A:C,3,FALSE)</f>
        <v>DP2</v>
      </c>
      <c r="D303" s="63">
        <v>339</v>
      </c>
      <c r="E303" s="57" t="s">
        <v>2993</v>
      </c>
      <c r="F303" s="57" t="s">
        <v>3645</v>
      </c>
      <c r="G303" s="57" t="s">
        <v>3501</v>
      </c>
      <c r="H303" s="57" t="s">
        <v>3630</v>
      </c>
      <c r="I303" s="57" t="s">
        <v>3629</v>
      </c>
      <c r="J303" s="57" t="s">
        <v>2760</v>
      </c>
      <c r="L303" s="57" t="s">
        <v>3400</v>
      </c>
      <c r="N303" s="57" t="s">
        <v>3644</v>
      </c>
      <c r="P303" s="62">
        <v>8.3333333333333329E-2</v>
      </c>
      <c r="Q303" s="60" t="str">
        <f t="shared" si="57"/>
        <v/>
      </c>
      <c r="R303" s="59" t="str">
        <f t="shared" si="58"/>
        <v>Gi/o</v>
      </c>
      <c r="S303" s="59" t="str">
        <f t="shared" si="59"/>
        <v/>
      </c>
      <c r="T303" s="59" t="str">
        <f t="shared" si="60"/>
        <v/>
      </c>
      <c r="U303" s="60">
        <f t="shared" si="61"/>
        <v>0</v>
      </c>
      <c r="V303" s="60">
        <f t="shared" si="62"/>
        <v>1</v>
      </c>
      <c r="W303" s="60">
        <f t="shared" si="63"/>
        <v>0</v>
      </c>
      <c r="X303" s="60">
        <f t="shared" si="64"/>
        <v>0</v>
      </c>
      <c r="Y303" s="60" t="str">
        <f t="shared" si="67"/>
        <v>nc</v>
      </c>
      <c r="Z303" s="59" t="str">
        <f t="shared" si="68"/>
        <v>c</v>
      </c>
      <c r="AA303" s="59" t="str">
        <f t="shared" si="69"/>
        <v>nc</v>
      </c>
      <c r="AB303" s="59" t="str">
        <f t="shared" si="70"/>
        <v>nc</v>
      </c>
      <c r="AC303" s="59">
        <f t="shared" si="65"/>
        <v>3</v>
      </c>
      <c r="AD303" s="57">
        <f t="shared" si="66"/>
        <v>1</v>
      </c>
    </row>
    <row r="304" spans="1:30" x14ac:dyDescent="0.2">
      <c r="A304" s="57" t="s">
        <v>203</v>
      </c>
      <c r="B304" s="57" t="s">
        <v>337</v>
      </c>
      <c r="C304" s="57" t="str">
        <f>VLOOKUP(A304,RecNamesAll!A:C,3,FALSE)</f>
        <v>EP1</v>
      </c>
      <c r="D304" s="63">
        <v>340</v>
      </c>
      <c r="E304" s="57" t="s">
        <v>3008</v>
      </c>
      <c r="G304" s="57" t="s">
        <v>3501</v>
      </c>
      <c r="H304" s="57" t="s">
        <v>3630</v>
      </c>
      <c r="I304" s="57" t="s">
        <v>3629</v>
      </c>
      <c r="J304" s="57" t="s">
        <v>2759</v>
      </c>
      <c r="K304" s="57" t="s">
        <v>2760</v>
      </c>
      <c r="L304" s="57" t="s">
        <v>3371</v>
      </c>
      <c r="M304" s="57" t="s">
        <v>3400</v>
      </c>
      <c r="N304" s="57">
        <v>7766667</v>
      </c>
      <c r="O304" s="57">
        <v>7532011</v>
      </c>
      <c r="P304" s="62">
        <v>4.1666666666666664E-2</v>
      </c>
      <c r="Q304" s="60" t="str">
        <f t="shared" si="57"/>
        <v/>
      </c>
      <c r="R304" s="59" t="str">
        <f t="shared" si="58"/>
        <v>Gi/o</v>
      </c>
      <c r="S304" s="59" t="str">
        <f t="shared" si="59"/>
        <v>Gq/11</v>
      </c>
      <c r="T304" s="59" t="str">
        <f t="shared" si="60"/>
        <v/>
      </c>
      <c r="U304" s="60">
        <f t="shared" si="61"/>
        <v>0</v>
      </c>
      <c r="V304" s="60">
        <f t="shared" si="62"/>
        <v>2</v>
      </c>
      <c r="W304" s="60">
        <f t="shared" si="63"/>
        <v>1</v>
      </c>
      <c r="X304" s="60">
        <f t="shared" si="64"/>
        <v>0</v>
      </c>
      <c r="Y304" s="60" t="str">
        <f t="shared" si="67"/>
        <v>nc</v>
      </c>
      <c r="Z304" s="59" t="str">
        <f t="shared" si="68"/>
        <v>c</v>
      </c>
      <c r="AA304" s="59" t="str">
        <f t="shared" si="69"/>
        <v>c</v>
      </c>
      <c r="AB304" s="59" t="str">
        <f t="shared" si="70"/>
        <v>nc</v>
      </c>
      <c r="AC304" s="59">
        <f t="shared" si="65"/>
        <v>2</v>
      </c>
      <c r="AD304" s="57">
        <f t="shared" si="66"/>
        <v>1</v>
      </c>
    </row>
    <row r="305" spans="1:30" x14ac:dyDescent="0.2">
      <c r="A305" s="57" t="s">
        <v>204</v>
      </c>
      <c r="B305" s="57" t="s">
        <v>338</v>
      </c>
      <c r="C305" s="57" t="str">
        <f>VLOOKUP(A305,RecNamesAll!A:C,3,FALSE)</f>
        <v>EP2</v>
      </c>
      <c r="D305" s="63">
        <v>341</v>
      </c>
      <c r="E305" s="57" t="s">
        <v>3004</v>
      </c>
      <c r="G305" s="57" t="s">
        <v>3501</v>
      </c>
      <c r="H305" s="57" t="s">
        <v>3630</v>
      </c>
      <c r="I305" s="57" t="s">
        <v>3629</v>
      </c>
      <c r="J305" s="57" t="s">
        <v>2761</v>
      </c>
      <c r="L305" s="57" t="s">
        <v>3442</v>
      </c>
      <c r="N305" s="57" t="s">
        <v>3643</v>
      </c>
      <c r="P305" s="62">
        <v>8.3333333333333329E-2</v>
      </c>
      <c r="Q305" s="60" t="str">
        <f t="shared" si="57"/>
        <v>Gs</v>
      </c>
      <c r="R305" s="59" t="str">
        <f t="shared" si="58"/>
        <v/>
      </c>
      <c r="S305" s="59" t="str">
        <f t="shared" si="59"/>
        <v/>
      </c>
      <c r="T305" s="59" t="str">
        <f t="shared" si="60"/>
        <v/>
      </c>
      <c r="U305" s="60">
        <f t="shared" si="61"/>
        <v>1</v>
      </c>
      <c r="V305" s="60">
        <f t="shared" si="62"/>
        <v>0</v>
      </c>
      <c r="W305" s="60">
        <f t="shared" si="63"/>
        <v>0</v>
      </c>
      <c r="X305" s="60">
        <f t="shared" si="64"/>
        <v>0</v>
      </c>
      <c r="Y305" s="60" t="str">
        <f t="shared" si="67"/>
        <v>c</v>
      </c>
      <c r="Z305" s="59" t="str">
        <f t="shared" si="68"/>
        <v>nc</v>
      </c>
      <c r="AA305" s="59" t="str">
        <f t="shared" si="69"/>
        <v>nc</v>
      </c>
      <c r="AB305" s="59" t="str">
        <f t="shared" si="70"/>
        <v>nc</v>
      </c>
      <c r="AC305" s="59">
        <f t="shared" si="65"/>
        <v>3</v>
      </c>
      <c r="AD305" s="57">
        <f t="shared" si="66"/>
        <v>1</v>
      </c>
    </row>
    <row r="306" spans="1:30" x14ac:dyDescent="0.2">
      <c r="A306" s="57" t="s">
        <v>205</v>
      </c>
      <c r="B306" s="57" t="s">
        <v>339</v>
      </c>
      <c r="C306" s="57" t="str">
        <f>VLOOKUP(A306,RecNamesAll!A:C,3,FALSE)</f>
        <v>EP3</v>
      </c>
      <c r="D306" s="63">
        <v>342</v>
      </c>
      <c r="E306" s="57" t="s">
        <v>3001</v>
      </c>
      <c r="G306" s="57" t="s">
        <v>3501</v>
      </c>
      <c r="H306" s="57" t="s">
        <v>3630</v>
      </c>
      <c r="I306" s="57" t="s">
        <v>3629</v>
      </c>
      <c r="J306" s="57" t="s">
        <v>2760</v>
      </c>
      <c r="K306" s="57" t="s">
        <v>2759</v>
      </c>
      <c r="L306" s="57" t="s">
        <v>3400</v>
      </c>
      <c r="M306" s="57" t="s">
        <v>3393</v>
      </c>
      <c r="N306" s="57" t="s">
        <v>3642</v>
      </c>
      <c r="O306" s="57" t="s">
        <v>3641</v>
      </c>
      <c r="P306" s="62">
        <v>0.16666666666666666</v>
      </c>
      <c r="Q306" s="60" t="str">
        <f t="shared" si="57"/>
        <v/>
      </c>
      <c r="R306" s="59" t="str">
        <f t="shared" si="58"/>
        <v>Gi/o</v>
      </c>
      <c r="S306" s="59" t="str">
        <f t="shared" si="59"/>
        <v>Gq/11</v>
      </c>
      <c r="T306" s="59" t="str">
        <f t="shared" si="60"/>
        <v/>
      </c>
      <c r="U306" s="60">
        <f t="shared" si="61"/>
        <v>0</v>
      </c>
      <c r="V306" s="60">
        <f t="shared" si="62"/>
        <v>1</v>
      </c>
      <c r="W306" s="60">
        <f t="shared" si="63"/>
        <v>2</v>
      </c>
      <c r="X306" s="60">
        <f t="shared" si="64"/>
        <v>0</v>
      </c>
      <c r="Y306" s="60" t="str">
        <f t="shared" si="67"/>
        <v>nc</v>
      </c>
      <c r="Z306" s="59" t="str">
        <f t="shared" si="68"/>
        <v>c</v>
      </c>
      <c r="AA306" s="59" t="str">
        <f t="shared" si="69"/>
        <v>c</v>
      </c>
      <c r="AB306" s="59" t="str">
        <f t="shared" si="70"/>
        <v>nc</v>
      </c>
      <c r="AC306" s="59">
        <f t="shared" si="65"/>
        <v>2</v>
      </c>
      <c r="AD306" s="57">
        <f t="shared" si="66"/>
        <v>1</v>
      </c>
    </row>
    <row r="307" spans="1:30" x14ac:dyDescent="0.2">
      <c r="A307" s="57" t="s">
        <v>197</v>
      </c>
      <c r="B307" s="57" t="s">
        <v>2009</v>
      </c>
      <c r="C307" s="57" t="str">
        <f>VLOOKUP(A307,RecNamesAll!A:C,3,FALSE)</f>
        <v>P2Y14</v>
      </c>
      <c r="D307" s="63">
        <v>330</v>
      </c>
      <c r="E307" s="57" t="s">
        <v>3640</v>
      </c>
      <c r="F307" s="57" t="s">
        <v>3639</v>
      </c>
      <c r="G307" s="57" t="s">
        <v>3501</v>
      </c>
      <c r="H307" s="57" t="s">
        <v>3605</v>
      </c>
      <c r="I307" s="57" t="s">
        <v>3604</v>
      </c>
      <c r="J307" s="57" t="s">
        <v>2760</v>
      </c>
      <c r="K307" s="57" t="s">
        <v>2760</v>
      </c>
      <c r="L307" s="57" t="s">
        <v>3400</v>
      </c>
      <c r="M307" s="57" t="s">
        <v>3393</v>
      </c>
      <c r="N307" s="57">
        <v>15997228</v>
      </c>
      <c r="O307" s="57" t="s">
        <v>3638</v>
      </c>
      <c r="P307" s="62">
        <v>4.1666666666666664E-2</v>
      </c>
      <c r="Q307" s="60" t="str">
        <f t="shared" si="57"/>
        <v/>
      </c>
      <c r="R307" s="59" t="str">
        <f t="shared" si="58"/>
        <v>Gi/o</v>
      </c>
      <c r="S307" s="59" t="str">
        <f t="shared" si="59"/>
        <v/>
      </c>
      <c r="T307" s="59" t="str">
        <f t="shared" si="60"/>
        <v/>
      </c>
      <c r="U307" s="60">
        <f t="shared" si="61"/>
        <v>0</v>
      </c>
      <c r="V307" s="60">
        <f t="shared" si="62"/>
        <v>1</v>
      </c>
      <c r="W307" s="60">
        <f t="shared" si="63"/>
        <v>0</v>
      </c>
      <c r="X307" s="60">
        <f t="shared" si="64"/>
        <v>0</v>
      </c>
      <c r="Y307" s="60" t="str">
        <f t="shared" si="67"/>
        <v>nc</v>
      </c>
      <c r="Z307" s="59" t="str">
        <f t="shared" si="68"/>
        <v>c</v>
      </c>
      <c r="AA307" s="59" t="str">
        <f t="shared" si="69"/>
        <v>nc</v>
      </c>
      <c r="AB307" s="59" t="str">
        <f t="shared" si="70"/>
        <v>nc</v>
      </c>
      <c r="AC307" s="59">
        <f t="shared" si="65"/>
        <v>3</v>
      </c>
      <c r="AD307" s="57">
        <f t="shared" si="66"/>
        <v>1</v>
      </c>
    </row>
    <row r="308" spans="1:30" x14ac:dyDescent="0.2">
      <c r="A308" s="57" t="s">
        <v>206</v>
      </c>
      <c r="B308" s="57" t="s">
        <v>340</v>
      </c>
      <c r="C308" s="57" t="str">
        <f>VLOOKUP(A308,RecNamesAll!A:C,3,FALSE)</f>
        <v>EP4</v>
      </c>
      <c r="D308" s="63">
        <v>343</v>
      </c>
      <c r="E308" s="57" t="s">
        <v>2999</v>
      </c>
      <c r="F308" s="57" t="s">
        <v>3004</v>
      </c>
      <c r="G308" s="57" t="s">
        <v>3501</v>
      </c>
      <c r="H308" s="57" t="s">
        <v>3630</v>
      </c>
      <c r="I308" s="57" t="s">
        <v>3629</v>
      </c>
      <c r="J308" s="57" t="s">
        <v>2761</v>
      </c>
      <c r="K308" s="57" t="s">
        <v>2760</v>
      </c>
      <c r="L308" s="57" t="s">
        <v>3442</v>
      </c>
      <c r="M308" s="57" t="s">
        <v>3371</v>
      </c>
      <c r="N308" s="57">
        <v>9013884</v>
      </c>
      <c r="O308" s="57" t="s">
        <v>3637</v>
      </c>
      <c r="P308" s="62">
        <v>4.1666666666666664E-2</v>
      </c>
      <c r="Q308" s="60" t="str">
        <f t="shared" si="57"/>
        <v>Gs</v>
      </c>
      <c r="R308" s="59" t="str">
        <f t="shared" si="58"/>
        <v>Gi/o</v>
      </c>
      <c r="S308" s="59" t="str">
        <f t="shared" si="59"/>
        <v/>
      </c>
      <c r="T308" s="59" t="str">
        <f t="shared" si="60"/>
        <v/>
      </c>
      <c r="U308" s="60">
        <f t="shared" si="61"/>
        <v>1</v>
      </c>
      <c r="V308" s="60">
        <f t="shared" si="62"/>
        <v>2</v>
      </c>
      <c r="W308" s="60">
        <f t="shared" si="63"/>
        <v>0</v>
      </c>
      <c r="X308" s="60">
        <f t="shared" si="64"/>
        <v>0</v>
      </c>
      <c r="Y308" s="60" t="str">
        <f t="shared" si="67"/>
        <v>c</v>
      </c>
      <c r="Z308" s="59" t="str">
        <f t="shared" si="68"/>
        <v>c</v>
      </c>
      <c r="AA308" s="59" t="str">
        <f t="shared" si="69"/>
        <v>nc</v>
      </c>
      <c r="AB308" s="59" t="str">
        <f t="shared" si="70"/>
        <v>nc</v>
      </c>
      <c r="AC308" s="59">
        <f t="shared" si="65"/>
        <v>2</v>
      </c>
      <c r="AD308" s="57">
        <f t="shared" si="66"/>
        <v>1</v>
      </c>
    </row>
    <row r="309" spans="1:30" x14ac:dyDescent="0.2">
      <c r="A309" s="57" t="s">
        <v>207</v>
      </c>
      <c r="B309" s="57" t="s">
        <v>341</v>
      </c>
      <c r="C309" s="57" t="str">
        <f>VLOOKUP(A309,RecNamesAll!A:C,3,FALSE)</f>
        <v>FP</v>
      </c>
      <c r="D309" s="63">
        <v>344</v>
      </c>
      <c r="E309" s="57" t="s">
        <v>3636</v>
      </c>
      <c r="G309" s="57" t="s">
        <v>3501</v>
      </c>
      <c r="H309" s="57" t="s">
        <v>3630</v>
      </c>
      <c r="I309" s="57" t="s">
        <v>3629</v>
      </c>
      <c r="J309" s="57" t="s">
        <v>2759</v>
      </c>
      <c r="K309" s="57" t="s">
        <v>2761</v>
      </c>
      <c r="L309" s="57" t="s">
        <v>3393</v>
      </c>
      <c r="N309" s="57" t="s">
        <v>3635</v>
      </c>
      <c r="P309" s="62">
        <v>8.3333333333333329E-2</v>
      </c>
      <c r="Q309" s="60" t="str">
        <f t="shared" si="57"/>
        <v>Gs</v>
      </c>
      <c r="R309" s="59" t="str">
        <f t="shared" si="58"/>
        <v/>
      </c>
      <c r="S309" s="59" t="str">
        <f t="shared" si="59"/>
        <v>Gq/11</v>
      </c>
      <c r="T309" s="59" t="str">
        <f t="shared" si="60"/>
        <v/>
      </c>
      <c r="U309" s="60">
        <f t="shared" si="61"/>
        <v>2</v>
      </c>
      <c r="V309" s="60">
        <f t="shared" si="62"/>
        <v>0</v>
      </c>
      <c r="W309" s="60">
        <f t="shared" si="63"/>
        <v>1</v>
      </c>
      <c r="X309" s="60">
        <f t="shared" si="64"/>
        <v>0</v>
      </c>
      <c r="Y309" s="60" t="str">
        <f t="shared" si="67"/>
        <v>c</v>
      </c>
      <c r="Z309" s="59" t="str">
        <f t="shared" si="68"/>
        <v>nc</v>
      </c>
      <c r="AA309" s="59" t="str">
        <f t="shared" si="69"/>
        <v>c</v>
      </c>
      <c r="AB309" s="59" t="str">
        <f t="shared" si="70"/>
        <v>nc</v>
      </c>
      <c r="AC309" s="59">
        <f t="shared" si="65"/>
        <v>2</v>
      </c>
      <c r="AD309" s="57">
        <f t="shared" si="66"/>
        <v>1</v>
      </c>
    </row>
    <row r="310" spans="1:30" x14ac:dyDescent="0.2">
      <c r="A310" s="57" t="s">
        <v>208</v>
      </c>
      <c r="B310" s="57" t="s">
        <v>2090</v>
      </c>
      <c r="C310" s="57" t="str">
        <f>VLOOKUP(A310,RecNamesAll!A:C,3,FALSE)</f>
        <v>IP</v>
      </c>
      <c r="D310" s="63">
        <v>345</v>
      </c>
      <c r="E310" s="57" t="s">
        <v>3634</v>
      </c>
      <c r="F310" s="57" t="s">
        <v>3633</v>
      </c>
      <c r="G310" s="57" t="s">
        <v>3501</v>
      </c>
      <c r="H310" s="57" t="s">
        <v>3630</v>
      </c>
      <c r="I310" s="57" t="s">
        <v>3629</v>
      </c>
      <c r="J310" s="57" t="s">
        <v>2761</v>
      </c>
      <c r="K310" s="57" t="s">
        <v>3387</v>
      </c>
      <c r="L310" s="57" t="s">
        <v>3442</v>
      </c>
      <c r="M310" s="57" t="s">
        <v>3511</v>
      </c>
      <c r="N310" s="57" t="s">
        <v>3632</v>
      </c>
      <c r="O310" s="57" t="s">
        <v>3631</v>
      </c>
      <c r="P310" s="62">
        <v>8.3333333333333329E-2</v>
      </c>
      <c r="Q310" s="60" t="str">
        <f t="shared" si="57"/>
        <v>Gs</v>
      </c>
      <c r="R310" s="59" t="str">
        <f t="shared" si="58"/>
        <v>Gi/o</v>
      </c>
      <c r="S310" s="59" t="str">
        <f t="shared" si="59"/>
        <v>Gq/11</v>
      </c>
      <c r="T310" s="59" t="str">
        <f t="shared" si="60"/>
        <v/>
      </c>
      <c r="U310" s="60">
        <f t="shared" si="61"/>
        <v>1</v>
      </c>
      <c r="V310" s="60">
        <f t="shared" si="62"/>
        <v>2</v>
      </c>
      <c r="W310" s="60">
        <f t="shared" si="63"/>
        <v>2</v>
      </c>
      <c r="X310" s="60">
        <f t="shared" si="64"/>
        <v>0</v>
      </c>
      <c r="Y310" s="60" t="str">
        <f t="shared" si="67"/>
        <v>c</v>
      </c>
      <c r="Z310" s="59" t="str">
        <f t="shared" si="68"/>
        <v>c</v>
      </c>
      <c r="AA310" s="59" t="str">
        <f t="shared" si="69"/>
        <v>c</v>
      </c>
      <c r="AB310" s="59" t="str">
        <f t="shared" si="70"/>
        <v>nc</v>
      </c>
      <c r="AC310" s="59">
        <f t="shared" si="65"/>
        <v>1</v>
      </c>
      <c r="AD310" s="57">
        <f t="shared" si="66"/>
        <v>1</v>
      </c>
    </row>
    <row r="311" spans="1:30" x14ac:dyDescent="0.2">
      <c r="A311" s="57" t="s">
        <v>209</v>
      </c>
      <c r="B311" s="57" t="s">
        <v>2210</v>
      </c>
      <c r="C311" s="57" t="str">
        <f>VLOOKUP(A311,RecNamesAll!A:C,3,FALSE)</f>
        <v>TP</v>
      </c>
      <c r="D311" s="63">
        <v>346</v>
      </c>
      <c r="E311" s="57" t="s">
        <v>2990</v>
      </c>
      <c r="G311" s="57" t="s">
        <v>3501</v>
      </c>
      <c r="H311" s="57" t="s">
        <v>3630</v>
      </c>
      <c r="I311" s="57" t="s">
        <v>3629</v>
      </c>
      <c r="J311" s="57" t="s">
        <v>2759</v>
      </c>
      <c r="L311" s="57" t="s">
        <v>3393</v>
      </c>
      <c r="N311" s="57">
        <v>9152406</v>
      </c>
      <c r="P311" s="62">
        <v>4.1666666666666664E-2</v>
      </c>
      <c r="Q311" s="60" t="str">
        <f t="shared" si="57"/>
        <v/>
      </c>
      <c r="R311" s="59" t="str">
        <f t="shared" si="58"/>
        <v/>
      </c>
      <c r="S311" s="59" t="str">
        <f t="shared" si="59"/>
        <v>Gq/11</v>
      </c>
      <c r="T311" s="59" t="str">
        <f t="shared" si="60"/>
        <v/>
      </c>
      <c r="U311" s="60">
        <f t="shared" si="61"/>
        <v>0</v>
      </c>
      <c r="V311" s="60">
        <f t="shared" si="62"/>
        <v>0</v>
      </c>
      <c r="W311" s="60">
        <f t="shared" si="63"/>
        <v>1</v>
      </c>
      <c r="X311" s="60">
        <f t="shared" si="64"/>
        <v>0</v>
      </c>
      <c r="Y311" s="60" t="str">
        <f t="shared" si="67"/>
        <v>nc</v>
      </c>
      <c r="Z311" s="59" t="str">
        <f t="shared" si="68"/>
        <v>nc</v>
      </c>
      <c r="AA311" s="59" t="str">
        <f t="shared" si="69"/>
        <v>c</v>
      </c>
      <c r="AB311" s="59" t="str">
        <f t="shared" si="70"/>
        <v>nc</v>
      </c>
      <c r="AC311" s="59">
        <f t="shared" si="65"/>
        <v>3</v>
      </c>
      <c r="AD311" s="57">
        <f t="shared" si="66"/>
        <v>1</v>
      </c>
    </row>
    <row r="312" spans="1:30" x14ac:dyDescent="0.2">
      <c r="A312" s="57" t="s">
        <v>164</v>
      </c>
      <c r="B312" s="57" t="s">
        <v>319</v>
      </c>
      <c r="C312" s="57" t="str">
        <f>VLOOKUP(A312,RecNamesAll!A:C,3,FALSE)</f>
        <v>MT1</v>
      </c>
      <c r="D312" s="63">
        <v>287</v>
      </c>
      <c r="E312" s="57" t="s">
        <v>3173</v>
      </c>
      <c r="G312" s="57" t="s">
        <v>3501</v>
      </c>
      <c r="H312" s="57" t="s">
        <v>3626</v>
      </c>
      <c r="I312" s="57" t="s">
        <v>165</v>
      </c>
      <c r="J312" s="57" t="s">
        <v>2760</v>
      </c>
      <c r="K312" s="57" t="s">
        <v>2759</v>
      </c>
      <c r="L312" s="57" t="s">
        <v>3400</v>
      </c>
      <c r="M312" s="57" t="s">
        <v>3468</v>
      </c>
      <c r="N312" s="57" t="s">
        <v>3628</v>
      </c>
      <c r="O312" s="57" t="s">
        <v>3627</v>
      </c>
      <c r="P312" s="62">
        <v>0.20833333333333334</v>
      </c>
      <c r="Q312" s="60" t="str">
        <f t="shared" si="57"/>
        <v/>
      </c>
      <c r="R312" s="59" t="str">
        <f t="shared" si="58"/>
        <v>Gi/o</v>
      </c>
      <c r="S312" s="59" t="str">
        <f t="shared" si="59"/>
        <v>Gq/11</v>
      </c>
      <c r="T312" s="59" t="str">
        <f t="shared" si="60"/>
        <v/>
      </c>
      <c r="U312" s="60">
        <f t="shared" si="61"/>
        <v>0</v>
      </c>
      <c r="V312" s="60">
        <f t="shared" si="62"/>
        <v>1</v>
      </c>
      <c r="W312" s="60">
        <f t="shared" si="63"/>
        <v>2</v>
      </c>
      <c r="X312" s="60">
        <f t="shared" si="64"/>
        <v>0</v>
      </c>
      <c r="Y312" s="60" t="str">
        <f t="shared" si="67"/>
        <v>nc</v>
      </c>
      <c r="Z312" s="59" t="str">
        <f t="shared" si="68"/>
        <v>c</v>
      </c>
      <c r="AA312" s="59" t="str">
        <f t="shared" si="69"/>
        <v>c</v>
      </c>
      <c r="AB312" s="59" t="str">
        <f t="shared" si="70"/>
        <v>nc</v>
      </c>
      <c r="AC312" s="59">
        <f t="shared" si="65"/>
        <v>2</v>
      </c>
      <c r="AD312" s="57">
        <f t="shared" si="66"/>
        <v>1</v>
      </c>
    </row>
    <row r="313" spans="1:30" x14ac:dyDescent="0.2">
      <c r="A313" s="57" t="s">
        <v>166</v>
      </c>
      <c r="B313" s="57" t="s">
        <v>320</v>
      </c>
      <c r="C313" s="57" t="str">
        <f>VLOOKUP(A313,RecNamesAll!A:C,3,FALSE)</f>
        <v>MT2</v>
      </c>
      <c r="D313" s="63">
        <v>288</v>
      </c>
      <c r="E313" s="57" t="s">
        <v>3170</v>
      </c>
      <c r="G313" s="57" t="s">
        <v>3501</v>
      </c>
      <c r="H313" s="57" t="s">
        <v>3626</v>
      </c>
      <c r="I313" s="57" t="s">
        <v>165</v>
      </c>
      <c r="J313" s="57" t="s">
        <v>2760</v>
      </c>
      <c r="L313" s="57" t="s">
        <v>3511</v>
      </c>
      <c r="M313" s="57" t="s">
        <v>3371</v>
      </c>
      <c r="N313" s="57" t="s">
        <v>3625</v>
      </c>
      <c r="O313" s="57">
        <v>10413300</v>
      </c>
      <c r="P313" s="62">
        <v>0.20833333333333334</v>
      </c>
      <c r="Q313" s="60" t="str">
        <f t="shared" si="57"/>
        <v/>
      </c>
      <c r="R313" s="59" t="str">
        <f t="shared" si="58"/>
        <v>Gi/o</v>
      </c>
      <c r="S313" s="59" t="str">
        <f t="shared" si="59"/>
        <v/>
      </c>
      <c r="T313" s="59" t="str">
        <f t="shared" si="60"/>
        <v/>
      </c>
      <c r="U313" s="60">
        <f t="shared" si="61"/>
        <v>0</v>
      </c>
      <c r="V313" s="60">
        <f t="shared" si="62"/>
        <v>1</v>
      </c>
      <c r="W313" s="60">
        <f t="shared" si="63"/>
        <v>0</v>
      </c>
      <c r="X313" s="60">
        <f t="shared" si="64"/>
        <v>0</v>
      </c>
      <c r="Y313" s="60" t="str">
        <f t="shared" si="67"/>
        <v>nc</v>
      </c>
      <c r="Z313" s="59" t="str">
        <f t="shared" si="68"/>
        <v>c</v>
      </c>
      <c r="AA313" s="59" t="str">
        <f t="shared" si="69"/>
        <v>nc</v>
      </c>
      <c r="AB313" s="59" t="str">
        <f t="shared" si="70"/>
        <v>nc</v>
      </c>
      <c r="AC313" s="59">
        <f t="shared" si="65"/>
        <v>3</v>
      </c>
      <c r="AD313" s="57">
        <f t="shared" si="66"/>
        <v>1</v>
      </c>
    </row>
    <row r="314" spans="1:30" x14ac:dyDescent="0.2">
      <c r="A314" s="57" t="s">
        <v>31</v>
      </c>
      <c r="B314" s="57" t="s">
        <v>266</v>
      </c>
      <c r="C314" s="57" t="str">
        <f>VLOOKUP(A314,RecNamesAll!A:C,3,FALSE)</f>
        <v>A1</v>
      </c>
      <c r="D314" s="63">
        <v>18</v>
      </c>
      <c r="E314" s="57" t="s">
        <v>3167</v>
      </c>
      <c r="G314" s="57" t="s">
        <v>3501</v>
      </c>
      <c r="H314" s="57" t="s">
        <v>3605</v>
      </c>
      <c r="I314" s="57" t="s">
        <v>3621</v>
      </c>
      <c r="J314" s="57" t="s">
        <v>2760</v>
      </c>
      <c r="K314" s="57" t="s">
        <v>3482</v>
      </c>
      <c r="L314" s="57" t="s">
        <v>3400</v>
      </c>
      <c r="M314" s="57" t="s">
        <v>3565</v>
      </c>
      <c r="N314" s="57" t="s">
        <v>3624</v>
      </c>
      <c r="O314" s="57">
        <v>15302686</v>
      </c>
      <c r="P314" s="62">
        <v>8.3333333333333329E-2</v>
      </c>
      <c r="Q314" s="60" t="str">
        <f t="shared" si="57"/>
        <v>Gs</v>
      </c>
      <c r="R314" s="59" t="str">
        <f t="shared" si="58"/>
        <v>Gi/o</v>
      </c>
      <c r="S314" s="59" t="str">
        <f t="shared" si="59"/>
        <v>Gq/11</v>
      </c>
      <c r="T314" s="59" t="str">
        <f t="shared" si="60"/>
        <v/>
      </c>
      <c r="U314" s="60">
        <f t="shared" si="61"/>
        <v>2</v>
      </c>
      <c r="V314" s="60">
        <f t="shared" si="62"/>
        <v>1</v>
      </c>
      <c r="W314" s="60">
        <f t="shared" si="63"/>
        <v>2</v>
      </c>
      <c r="X314" s="60">
        <f t="shared" si="64"/>
        <v>0</v>
      </c>
      <c r="Y314" s="60" t="str">
        <f t="shared" si="67"/>
        <v>c</v>
      </c>
      <c r="Z314" s="59" t="str">
        <f t="shared" si="68"/>
        <v>c</v>
      </c>
      <c r="AA314" s="59" t="str">
        <f t="shared" si="69"/>
        <v>c</v>
      </c>
      <c r="AB314" s="59" t="str">
        <f t="shared" si="70"/>
        <v>nc</v>
      </c>
      <c r="AC314" s="59">
        <f t="shared" si="65"/>
        <v>1</v>
      </c>
      <c r="AD314" s="57">
        <f t="shared" si="66"/>
        <v>1</v>
      </c>
    </row>
    <row r="315" spans="1:30" x14ac:dyDescent="0.2">
      <c r="A315" s="57" t="s">
        <v>1</v>
      </c>
      <c r="B315" s="57" t="s">
        <v>267</v>
      </c>
      <c r="C315" s="57" t="str">
        <f>VLOOKUP(A315,RecNamesAll!A:C,3,FALSE)</f>
        <v>A2A</v>
      </c>
      <c r="D315" s="63">
        <v>19</v>
      </c>
      <c r="E315" s="57" t="s">
        <v>3164</v>
      </c>
      <c r="F315" s="57" t="s">
        <v>3623</v>
      </c>
      <c r="G315" s="57" t="s">
        <v>3501</v>
      </c>
      <c r="H315" s="57" t="s">
        <v>3605</v>
      </c>
      <c r="I315" s="57" t="s">
        <v>3621</v>
      </c>
      <c r="J315" s="57" t="s">
        <v>2761</v>
      </c>
      <c r="K315" s="57" t="s">
        <v>2759</v>
      </c>
      <c r="L315" s="57" t="s">
        <v>3442</v>
      </c>
      <c r="M315" s="57" t="s">
        <v>3565</v>
      </c>
      <c r="N315" s="57">
        <v>8995267</v>
      </c>
      <c r="O315" s="57">
        <v>15306230</v>
      </c>
      <c r="P315" s="62">
        <v>4.1666666666666664E-2</v>
      </c>
      <c r="Q315" s="60" t="str">
        <f t="shared" si="57"/>
        <v>Gs</v>
      </c>
      <c r="R315" s="59" t="str">
        <f t="shared" si="58"/>
        <v/>
      </c>
      <c r="S315" s="59" t="str">
        <f t="shared" si="59"/>
        <v>Gq/11</v>
      </c>
      <c r="T315" s="59" t="str">
        <f t="shared" si="60"/>
        <v/>
      </c>
      <c r="U315" s="60">
        <f t="shared" si="61"/>
        <v>1</v>
      </c>
      <c r="V315" s="60">
        <f t="shared" si="62"/>
        <v>0</v>
      </c>
      <c r="W315" s="60">
        <f t="shared" si="63"/>
        <v>2</v>
      </c>
      <c r="X315" s="60">
        <f t="shared" si="64"/>
        <v>0</v>
      </c>
      <c r="Y315" s="60" t="str">
        <f t="shared" si="67"/>
        <v>c</v>
      </c>
      <c r="Z315" s="59" t="str">
        <f t="shared" si="68"/>
        <v>nc</v>
      </c>
      <c r="AA315" s="59" t="str">
        <f t="shared" si="69"/>
        <v>c</v>
      </c>
      <c r="AB315" s="59" t="str">
        <f t="shared" si="70"/>
        <v>nc</v>
      </c>
      <c r="AC315" s="59">
        <f t="shared" si="65"/>
        <v>2</v>
      </c>
      <c r="AD315" s="57">
        <f t="shared" si="66"/>
        <v>1</v>
      </c>
    </row>
    <row r="316" spans="1:30" x14ac:dyDescent="0.2">
      <c r="A316" s="57" t="s">
        <v>32</v>
      </c>
      <c r="B316" s="57" t="s">
        <v>268</v>
      </c>
      <c r="C316" s="57" t="str">
        <f>VLOOKUP(A316,RecNamesAll!A:C,3,FALSE)</f>
        <v>A2B</v>
      </c>
      <c r="D316" s="63">
        <v>20</v>
      </c>
      <c r="E316" s="57" t="s">
        <v>3162</v>
      </c>
      <c r="G316" s="57" t="s">
        <v>3501</v>
      </c>
      <c r="H316" s="57" t="s">
        <v>3605</v>
      </c>
      <c r="I316" s="57" t="s">
        <v>3621</v>
      </c>
      <c r="J316" s="57" t="s">
        <v>2761</v>
      </c>
      <c r="K316" s="57" t="s">
        <v>2759</v>
      </c>
      <c r="L316" s="57" t="s">
        <v>3442</v>
      </c>
      <c r="M316" s="57" t="s">
        <v>3393</v>
      </c>
      <c r="N316" s="57" t="s">
        <v>3622</v>
      </c>
      <c r="O316" s="57" t="s">
        <v>3622</v>
      </c>
      <c r="P316" s="62">
        <v>8.3333333333333329E-2</v>
      </c>
      <c r="Q316" s="60" t="str">
        <f t="shared" si="57"/>
        <v>Gs</v>
      </c>
      <c r="R316" s="59" t="str">
        <f t="shared" si="58"/>
        <v/>
      </c>
      <c r="S316" s="59" t="str">
        <f t="shared" si="59"/>
        <v>Gq/11</v>
      </c>
      <c r="T316" s="59" t="str">
        <f t="shared" si="60"/>
        <v/>
      </c>
      <c r="U316" s="60">
        <f t="shared" si="61"/>
        <v>1</v>
      </c>
      <c r="V316" s="60">
        <f t="shared" si="62"/>
        <v>0</v>
      </c>
      <c r="W316" s="60">
        <f t="shared" si="63"/>
        <v>2</v>
      </c>
      <c r="X316" s="60">
        <f t="shared" si="64"/>
        <v>0</v>
      </c>
      <c r="Y316" s="60" t="str">
        <f t="shared" si="67"/>
        <v>c</v>
      </c>
      <c r="Z316" s="59" t="str">
        <f t="shared" si="68"/>
        <v>nc</v>
      </c>
      <c r="AA316" s="59" t="str">
        <f t="shared" si="69"/>
        <v>c</v>
      </c>
      <c r="AB316" s="59" t="str">
        <f t="shared" si="70"/>
        <v>nc</v>
      </c>
      <c r="AC316" s="59">
        <f t="shared" si="65"/>
        <v>2</v>
      </c>
      <c r="AD316" s="57">
        <f t="shared" si="66"/>
        <v>1</v>
      </c>
    </row>
    <row r="317" spans="1:30" x14ac:dyDescent="0.2">
      <c r="A317" s="57" t="s">
        <v>33</v>
      </c>
      <c r="B317" s="57" t="s">
        <v>269</v>
      </c>
      <c r="C317" s="57" t="str">
        <f>VLOOKUP(A317,RecNamesAll!A:C,3,FALSE)</f>
        <v>A3</v>
      </c>
      <c r="D317" s="63">
        <v>21</v>
      </c>
      <c r="E317" s="57" t="s">
        <v>3159</v>
      </c>
      <c r="G317" s="57" t="s">
        <v>3501</v>
      </c>
      <c r="H317" s="57" t="s">
        <v>3605</v>
      </c>
      <c r="I317" s="57" t="s">
        <v>3621</v>
      </c>
      <c r="J317" s="57" t="s">
        <v>2760</v>
      </c>
      <c r="K317" s="57" t="s">
        <v>2760</v>
      </c>
      <c r="L317" s="57" t="s">
        <v>3400</v>
      </c>
      <c r="M317" s="57" t="s">
        <v>3393</v>
      </c>
      <c r="N317" s="57" t="s">
        <v>3620</v>
      </c>
      <c r="O317" s="57" t="s">
        <v>3619</v>
      </c>
      <c r="P317" s="62">
        <v>8.3333333333333329E-2</v>
      </c>
      <c r="Q317" s="60" t="str">
        <f t="shared" si="57"/>
        <v/>
      </c>
      <c r="R317" s="59" t="str">
        <f t="shared" si="58"/>
        <v>Gi/o</v>
      </c>
      <c r="S317" s="59" t="str">
        <f t="shared" si="59"/>
        <v/>
      </c>
      <c r="T317" s="59" t="str">
        <f t="shared" si="60"/>
        <v/>
      </c>
      <c r="U317" s="60">
        <f t="shared" si="61"/>
        <v>0</v>
      </c>
      <c r="V317" s="60">
        <f t="shared" si="62"/>
        <v>1</v>
      </c>
      <c r="W317" s="60">
        <f t="shared" si="63"/>
        <v>0</v>
      </c>
      <c r="X317" s="60">
        <f t="shared" si="64"/>
        <v>0</v>
      </c>
      <c r="Y317" s="60" t="str">
        <f t="shared" si="67"/>
        <v>nc</v>
      </c>
      <c r="Z317" s="59" t="str">
        <f t="shared" si="68"/>
        <v>c</v>
      </c>
      <c r="AA317" s="59" t="str">
        <f t="shared" si="69"/>
        <v>nc</v>
      </c>
      <c r="AB317" s="59" t="str">
        <f t="shared" si="70"/>
        <v>nc</v>
      </c>
      <c r="AC317" s="59">
        <f t="shared" si="65"/>
        <v>3</v>
      </c>
      <c r="AD317" s="57">
        <f t="shared" si="66"/>
        <v>1</v>
      </c>
    </row>
    <row r="318" spans="1:30" x14ac:dyDescent="0.2">
      <c r="A318" s="57" t="s">
        <v>190</v>
      </c>
      <c r="B318" s="57" t="s">
        <v>1984</v>
      </c>
      <c r="C318" s="57" t="str">
        <f>VLOOKUP(A318,RecNamesAll!A:C,3,FALSE)</f>
        <v>P2Y1</v>
      </c>
      <c r="D318" s="63">
        <v>323</v>
      </c>
      <c r="E318" s="57" t="s">
        <v>190</v>
      </c>
      <c r="G318" s="57" t="s">
        <v>3501</v>
      </c>
      <c r="H318" s="57" t="s">
        <v>3605</v>
      </c>
      <c r="I318" s="57" t="s">
        <v>3604</v>
      </c>
      <c r="J318" s="57" t="s">
        <v>2759</v>
      </c>
      <c r="K318" s="57" t="s">
        <v>2760</v>
      </c>
      <c r="L318" s="57" t="s">
        <v>3393</v>
      </c>
      <c r="M318" s="57" t="s">
        <v>3618</v>
      </c>
      <c r="N318" s="57" t="s">
        <v>3617</v>
      </c>
      <c r="O318" s="57" t="s">
        <v>3616</v>
      </c>
      <c r="P318" s="62">
        <v>8.3333333333333329E-2</v>
      </c>
      <c r="Q318" s="60" t="str">
        <f t="shared" si="57"/>
        <v/>
      </c>
      <c r="R318" s="59" t="str">
        <f t="shared" si="58"/>
        <v>Gi/o</v>
      </c>
      <c r="S318" s="59" t="str">
        <f t="shared" si="59"/>
        <v>Gq/11</v>
      </c>
      <c r="T318" s="59" t="str">
        <f t="shared" si="60"/>
        <v/>
      </c>
      <c r="U318" s="60">
        <f t="shared" si="61"/>
        <v>0</v>
      </c>
      <c r="V318" s="60">
        <f t="shared" si="62"/>
        <v>2</v>
      </c>
      <c r="W318" s="60">
        <f t="shared" si="63"/>
        <v>1</v>
      </c>
      <c r="X318" s="60">
        <f t="shared" si="64"/>
        <v>0</v>
      </c>
      <c r="Y318" s="60" t="str">
        <f t="shared" si="67"/>
        <v>nc</v>
      </c>
      <c r="Z318" s="59" t="str">
        <f t="shared" si="68"/>
        <v>c</v>
      </c>
      <c r="AA318" s="59" t="str">
        <f t="shared" si="69"/>
        <v>c</v>
      </c>
      <c r="AB318" s="59" t="str">
        <f t="shared" si="70"/>
        <v>nc</v>
      </c>
      <c r="AC318" s="59">
        <f t="shared" si="65"/>
        <v>2</v>
      </c>
      <c r="AD318" s="57">
        <f t="shared" si="66"/>
        <v>1</v>
      </c>
    </row>
    <row r="319" spans="1:30" x14ac:dyDescent="0.2">
      <c r="A319" s="57" t="s">
        <v>191</v>
      </c>
      <c r="B319" s="57" t="s">
        <v>335</v>
      </c>
      <c r="C319" s="57" t="str">
        <f>VLOOKUP(A319,RecNamesAll!A:C,3,FALSE)</f>
        <v>P2Y2</v>
      </c>
      <c r="D319" s="63">
        <v>324</v>
      </c>
      <c r="E319" s="57" t="s">
        <v>191</v>
      </c>
      <c r="F319" s="57" t="s">
        <v>3615</v>
      </c>
      <c r="G319" s="57" t="s">
        <v>3501</v>
      </c>
      <c r="H319" s="57" t="s">
        <v>3605</v>
      </c>
      <c r="I319" s="57" t="s">
        <v>3604</v>
      </c>
      <c r="J319" s="57" t="s">
        <v>2759</v>
      </c>
      <c r="K319" s="57" t="s">
        <v>3135</v>
      </c>
      <c r="L319" s="57" t="s">
        <v>3393</v>
      </c>
      <c r="M319" s="57" t="s">
        <v>3371</v>
      </c>
      <c r="N319" s="57" t="s">
        <v>3614</v>
      </c>
      <c r="O319" s="57" t="s">
        <v>3613</v>
      </c>
      <c r="P319" s="62">
        <v>8.3333333333333329E-2</v>
      </c>
      <c r="Q319" s="60" t="str">
        <f t="shared" si="57"/>
        <v/>
      </c>
      <c r="R319" s="59" t="str">
        <f t="shared" si="58"/>
        <v>Gi/o</v>
      </c>
      <c r="S319" s="59" t="str">
        <f t="shared" si="59"/>
        <v>Gq/11</v>
      </c>
      <c r="T319" s="59" t="str">
        <f t="shared" si="60"/>
        <v>G12/13</v>
      </c>
      <c r="U319" s="60">
        <f t="shared" si="61"/>
        <v>0</v>
      </c>
      <c r="V319" s="60">
        <f t="shared" si="62"/>
        <v>2</v>
      </c>
      <c r="W319" s="60">
        <f t="shared" si="63"/>
        <v>1</v>
      </c>
      <c r="X319" s="60">
        <f t="shared" si="64"/>
        <v>2</v>
      </c>
      <c r="Y319" s="60" t="str">
        <f t="shared" si="67"/>
        <v>nc</v>
      </c>
      <c r="Z319" s="59" t="str">
        <f t="shared" si="68"/>
        <v>c</v>
      </c>
      <c r="AA319" s="59" t="str">
        <f t="shared" si="69"/>
        <v>c</v>
      </c>
      <c r="AB319" s="59" t="str">
        <f t="shared" si="70"/>
        <v>c</v>
      </c>
      <c r="AC319" s="59">
        <f t="shared" si="65"/>
        <v>1</v>
      </c>
      <c r="AD319" s="57">
        <f t="shared" si="66"/>
        <v>1</v>
      </c>
    </row>
    <row r="320" spans="1:30" x14ac:dyDescent="0.2">
      <c r="A320" s="57" t="s">
        <v>192</v>
      </c>
      <c r="B320" s="57" t="s">
        <v>1997</v>
      </c>
      <c r="C320" s="57" t="str">
        <f>VLOOKUP(A320,RecNamesAll!A:C,3,FALSE)</f>
        <v>P2Y4</v>
      </c>
      <c r="D320" s="63">
        <v>325</v>
      </c>
      <c r="E320" s="57" t="s">
        <v>192</v>
      </c>
      <c r="F320" s="57" t="s">
        <v>3612</v>
      </c>
      <c r="G320" s="57" t="s">
        <v>3501</v>
      </c>
      <c r="H320" s="57" t="s">
        <v>3605</v>
      </c>
      <c r="I320" s="57" t="s">
        <v>3604</v>
      </c>
      <c r="J320" s="57" t="s">
        <v>2759</v>
      </c>
      <c r="L320" s="57" t="s">
        <v>3393</v>
      </c>
      <c r="M320" s="57" t="s">
        <v>3359</v>
      </c>
      <c r="O320" s="57">
        <v>16839719</v>
      </c>
      <c r="Q320" s="60" t="str">
        <f t="shared" si="57"/>
        <v/>
      </c>
      <c r="R320" s="59" t="str">
        <f t="shared" si="58"/>
        <v/>
      </c>
      <c r="S320" s="59" t="str">
        <f t="shared" si="59"/>
        <v>Gq/11</v>
      </c>
      <c r="T320" s="59" t="str">
        <f t="shared" si="60"/>
        <v/>
      </c>
      <c r="U320" s="60">
        <f t="shared" si="61"/>
        <v>0</v>
      </c>
      <c r="V320" s="60">
        <f t="shared" si="62"/>
        <v>0</v>
      </c>
      <c r="W320" s="60">
        <f t="shared" si="63"/>
        <v>1</v>
      </c>
      <c r="X320" s="60">
        <f t="shared" si="64"/>
        <v>0</v>
      </c>
      <c r="Y320" s="60" t="str">
        <f t="shared" si="67"/>
        <v>nc</v>
      </c>
      <c r="Z320" s="59" t="str">
        <f t="shared" si="68"/>
        <v>nc</v>
      </c>
      <c r="AA320" s="59" t="str">
        <f t="shared" si="69"/>
        <v>c</v>
      </c>
      <c r="AB320" s="59" t="str">
        <f t="shared" si="70"/>
        <v>nc</v>
      </c>
      <c r="AC320" s="59">
        <f t="shared" si="65"/>
        <v>3</v>
      </c>
      <c r="AD320" s="57">
        <f t="shared" si="66"/>
        <v>1</v>
      </c>
    </row>
    <row r="321" spans="1:30" x14ac:dyDescent="0.2">
      <c r="A321" s="57" t="s">
        <v>193</v>
      </c>
      <c r="B321" s="57" t="s">
        <v>1999</v>
      </c>
      <c r="C321" s="57" t="str">
        <f>VLOOKUP(A321,RecNamesAll!A:C,3,FALSE)</f>
        <v>P2Y6</v>
      </c>
      <c r="D321" s="63">
        <v>326</v>
      </c>
      <c r="E321" s="57" t="s">
        <v>193</v>
      </c>
      <c r="F321" s="57" t="s">
        <v>3611</v>
      </c>
      <c r="G321" s="57" t="s">
        <v>3501</v>
      </c>
      <c r="H321" s="57" t="s">
        <v>3605</v>
      </c>
      <c r="I321" s="57" t="s">
        <v>3604</v>
      </c>
      <c r="J321" s="57" t="s">
        <v>2759</v>
      </c>
      <c r="K321" s="57" t="s">
        <v>2758</v>
      </c>
      <c r="L321" s="57" t="s">
        <v>3393</v>
      </c>
      <c r="M321" s="57" t="s">
        <v>3371</v>
      </c>
      <c r="O321" s="57" t="s">
        <v>3610</v>
      </c>
      <c r="Q321" s="60" t="str">
        <f t="shared" si="57"/>
        <v/>
      </c>
      <c r="R321" s="59" t="str">
        <f t="shared" si="58"/>
        <v/>
      </c>
      <c r="S321" s="59" t="str">
        <f t="shared" si="59"/>
        <v>Gq/11</v>
      </c>
      <c r="T321" s="59" t="str">
        <f t="shared" si="60"/>
        <v>G12/13</v>
      </c>
      <c r="U321" s="60">
        <f t="shared" si="61"/>
        <v>0</v>
      </c>
      <c r="V321" s="60">
        <f t="shared" si="62"/>
        <v>0</v>
      </c>
      <c r="W321" s="60">
        <f t="shared" si="63"/>
        <v>1</v>
      </c>
      <c r="X321" s="60">
        <f t="shared" si="64"/>
        <v>2</v>
      </c>
      <c r="Y321" s="60" t="str">
        <f t="shared" si="67"/>
        <v>nc</v>
      </c>
      <c r="Z321" s="59" t="str">
        <f t="shared" si="68"/>
        <v>nc</v>
      </c>
      <c r="AA321" s="59" t="str">
        <f t="shared" si="69"/>
        <v>c</v>
      </c>
      <c r="AB321" s="59" t="str">
        <f t="shared" si="70"/>
        <v>c</v>
      </c>
      <c r="AC321" s="59">
        <f t="shared" si="65"/>
        <v>2</v>
      </c>
      <c r="AD321" s="57">
        <f t="shared" si="66"/>
        <v>1</v>
      </c>
    </row>
    <row r="322" spans="1:30" x14ac:dyDescent="0.2">
      <c r="A322" s="57" t="s">
        <v>194</v>
      </c>
      <c r="B322" s="57" t="s">
        <v>2003</v>
      </c>
      <c r="C322" s="57" t="str">
        <f>VLOOKUP(A322,RecNamesAll!A:C,3,FALSE)</f>
        <v>P2Y11</v>
      </c>
      <c r="D322" s="63">
        <v>327</v>
      </c>
      <c r="E322" s="57" t="s">
        <v>3609</v>
      </c>
      <c r="G322" s="57" t="s">
        <v>3501</v>
      </c>
      <c r="H322" s="57" t="s">
        <v>3605</v>
      </c>
      <c r="I322" s="57" t="s">
        <v>3604</v>
      </c>
      <c r="J322" s="57" t="s">
        <v>2759</v>
      </c>
      <c r="K322" s="57" t="s">
        <v>2761</v>
      </c>
      <c r="L322" s="57" t="s">
        <v>3393</v>
      </c>
      <c r="M322" s="57" t="s">
        <v>3442</v>
      </c>
      <c r="N322" s="57">
        <v>11156592</v>
      </c>
      <c r="O322" s="57" t="s">
        <v>3608</v>
      </c>
      <c r="P322" s="62">
        <v>4.1666666666666664E-2</v>
      </c>
      <c r="Q322" s="60" t="str">
        <f t="shared" ref="Q322:Q385" si="71">IF(OR(ISNUMBER(SEARCH("Gs",$J322)),ISNUMBER(SEARCH("Gs",$K322))),"Gs","")</f>
        <v>Gs</v>
      </c>
      <c r="R322" s="59" t="str">
        <f t="shared" ref="R322:R385" si="72">IF(OR(ISNUMBER(SEARCH("Gi/o",$J322)),ISNUMBER(SEARCH("Gi/o",$K322))),"Gi/o","")</f>
        <v/>
      </c>
      <c r="S322" s="59" t="str">
        <f t="shared" ref="S322:S385" si="73">IF(OR(ISNUMBER(SEARCH("Gq/11",$J322)),ISNUMBER(SEARCH("Gq/11",$K322))),"Gq/11","")</f>
        <v>Gq/11</v>
      </c>
      <c r="T322" s="59" t="str">
        <f t="shared" ref="T322:T385" si="74">IF(OR(ISNUMBER(SEARCH("G12/13",$J322)),ISNUMBER(SEARCH("G12/13",$K322))),"G12/13","")</f>
        <v/>
      </c>
      <c r="U322" s="60">
        <f t="shared" ref="U322:U385" si="75">IF(ISNUMBER(SEARCH("Gs",$J322)),1,IF(ISNUMBER(SEARCH("Gs",$K322)),2,0))</f>
        <v>2</v>
      </c>
      <c r="V322" s="60">
        <f t="shared" ref="V322:V385" si="76">IF(ISNUMBER(SEARCH("Gi/o",$J322)),1,IF(ISNUMBER(SEARCH("Gi/o",$K322)),2,0))</f>
        <v>0</v>
      </c>
      <c r="W322" s="60">
        <f t="shared" ref="W322:W385" si="77">IF(ISNUMBER(SEARCH("Gq/11",$J322)),1,IF(ISNUMBER(SEARCH("Gq/11",$K322)),2,0))</f>
        <v>1</v>
      </c>
      <c r="X322" s="60">
        <f t="shared" ref="X322:X385" si="78">IF(ISNUMBER(SEARCH("G12/13",$J322)),1,IF(ISNUMBER(SEARCH("G12/13",$K322)),2,0))</f>
        <v>0</v>
      </c>
      <c r="Y322" s="60" t="str">
        <f t="shared" si="67"/>
        <v>c</v>
      </c>
      <c r="Z322" s="59" t="str">
        <f t="shared" si="68"/>
        <v>nc</v>
      </c>
      <c r="AA322" s="59" t="str">
        <f t="shared" si="69"/>
        <v>c</v>
      </c>
      <c r="AB322" s="59" t="str">
        <f t="shared" si="70"/>
        <v>nc</v>
      </c>
      <c r="AC322" s="59">
        <f t="shared" ref="AC322:AC385" si="79">IF(SUM(U322:X322)&gt;0,COUNTIF(U322:X322,"0"),"")</f>
        <v>2</v>
      </c>
      <c r="AD322" s="57">
        <f t="shared" ref="AD322:AD385" si="80">IF(SUM(U322:X322)&gt;0,1,0)</f>
        <v>1</v>
      </c>
    </row>
    <row r="323" spans="1:30" x14ac:dyDescent="0.2">
      <c r="A323" s="57" t="s">
        <v>196</v>
      </c>
      <c r="B323" s="57" t="s">
        <v>2007</v>
      </c>
      <c r="C323" s="57" t="str">
        <f>VLOOKUP(A323,RecNamesAll!A:C,3,FALSE)</f>
        <v>P2Y13</v>
      </c>
      <c r="D323" s="63">
        <v>329</v>
      </c>
      <c r="E323" s="57" t="s">
        <v>3607</v>
      </c>
      <c r="F323" s="57" t="s">
        <v>3606</v>
      </c>
      <c r="G323" s="57" t="s">
        <v>3501</v>
      </c>
      <c r="H323" s="57" t="s">
        <v>3605</v>
      </c>
      <c r="I323" s="57" t="s">
        <v>3604</v>
      </c>
      <c r="J323" s="57" t="s">
        <v>2760</v>
      </c>
      <c r="L323" s="57" t="s">
        <v>3400</v>
      </c>
      <c r="M323" s="57" t="s">
        <v>3371</v>
      </c>
      <c r="N323" s="57">
        <v>11546776</v>
      </c>
      <c r="P323" s="62">
        <v>4.1666666666666664E-2</v>
      </c>
      <c r="Q323" s="60" t="str">
        <f t="shared" si="71"/>
        <v/>
      </c>
      <c r="R323" s="59" t="str">
        <f t="shared" si="72"/>
        <v>Gi/o</v>
      </c>
      <c r="S323" s="59" t="str">
        <f t="shared" si="73"/>
        <v/>
      </c>
      <c r="T323" s="59" t="str">
        <f t="shared" si="74"/>
        <v/>
      </c>
      <c r="U323" s="60">
        <f t="shared" si="75"/>
        <v>0</v>
      </c>
      <c r="V323" s="60">
        <f t="shared" si="76"/>
        <v>1</v>
      </c>
      <c r="W323" s="60">
        <f t="shared" si="77"/>
        <v>0</v>
      </c>
      <c r="X323" s="60">
        <f t="shared" si="78"/>
        <v>0</v>
      </c>
      <c r="Y323" s="60" t="str">
        <f t="shared" ref="Y323:Y386" si="81">IF(U323&gt;0,"c","nc")</f>
        <v>nc</v>
      </c>
      <c r="Z323" s="59" t="str">
        <f t="shared" ref="Z323:Z386" si="82">IF(V323&gt;0,"c","nc")</f>
        <v>c</v>
      </c>
      <c r="AA323" s="59" t="str">
        <f t="shared" ref="AA323:AA386" si="83">IF(W323&gt;0,"c","nc")</f>
        <v>nc</v>
      </c>
      <c r="AB323" s="59" t="str">
        <f t="shared" ref="AB323:AB386" si="84">IF(X323&gt;0,"c","nc")</f>
        <v>nc</v>
      </c>
      <c r="AC323" s="59">
        <f t="shared" si="79"/>
        <v>3</v>
      </c>
      <c r="AD323" s="57">
        <f t="shared" si="80"/>
        <v>1</v>
      </c>
    </row>
    <row r="324" spans="1:30" x14ac:dyDescent="0.2">
      <c r="A324" s="57" t="s">
        <v>48</v>
      </c>
      <c r="B324" s="57" t="s">
        <v>278</v>
      </c>
      <c r="C324" s="57" t="str">
        <f>VLOOKUP(A324,RecNamesAll!A:C,3,FALSE)</f>
        <v>GPBA</v>
      </c>
      <c r="D324" s="63">
        <v>37</v>
      </c>
      <c r="E324" s="57" t="s">
        <v>2982</v>
      </c>
      <c r="F324" s="57" t="s">
        <v>3603</v>
      </c>
      <c r="G324" s="57" t="s">
        <v>3501</v>
      </c>
      <c r="H324" s="57" t="s">
        <v>3599</v>
      </c>
      <c r="I324" s="57" t="s">
        <v>3602</v>
      </c>
      <c r="J324" s="57" t="s">
        <v>2761</v>
      </c>
      <c r="L324" s="57" t="s">
        <v>3442</v>
      </c>
      <c r="N324" s="57">
        <v>12524422</v>
      </c>
      <c r="P324" s="62">
        <v>4.1666666666666664E-2</v>
      </c>
      <c r="Q324" s="60" t="str">
        <f t="shared" si="71"/>
        <v>Gs</v>
      </c>
      <c r="R324" s="59" t="str">
        <f t="shared" si="72"/>
        <v/>
      </c>
      <c r="S324" s="59" t="str">
        <f t="shared" si="73"/>
        <v/>
      </c>
      <c r="T324" s="59" t="str">
        <f t="shared" si="74"/>
        <v/>
      </c>
      <c r="U324" s="60">
        <f t="shared" si="75"/>
        <v>1</v>
      </c>
      <c r="V324" s="60">
        <f t="shared" si="76"/>
        <v>0</v>
      </c>
      <c r="W324" s="60">
        <f t="shared" si="77"/>
        <v>0</v>
      </c>
      <c r="X324" s="60">
        <f t="shared" si="78"/>
        <v>0</v>
      </c>
      <c r="Y324" s="60" t="str">
        <f t="shared" si="81"/>
        <v>c</v>
      </c>
      <c r="Z324" s="59" t="str">
        <f t="shared" si="82"/>
        <v>nc</v>
      </c>
      <c r="AA324" s="59" t="str">
        <f t="shared" si="83"/>
        <v>nc</v>
      </c>
      <c r="AB324" s="59" t="str">
        <f t="shared" si="84"/>
        <v>nc</v>
      </c>
      <c r="AC324" s="59">
        <f t="shared" si="79"/>
        <v>3</v>
      </c>
      <c r="AD324" s="57">
        <f t="shared" si="80"/>
        <v>1</v>
      </c>
    </row>
    <row r="325" spans="1:30" x14ac:dyDescent="0.2">
      <c r="A325" s="57" t="s">
        <v>3601</v>
      </c>
      <c r="B325" s="57" t="s">
        <v>1425</v>
      </c>
      <c r="C325" s="57" t="str">
        <f>VLOOKUP(A325,RecNamesAll!A:C,3,FALSE)</f>
        <v>GPER</v>
      </c>
      <c r="D325" s="63">
        <v>221</v>
      </c>
      <c r="E325" s="57" t="s">
        <v>3601</v>
      </c>
      <c r="F325" s="57" t="s">
        <v>3600</v>
      </c>
      <c r="G325" s="57" t="s">
        <v>3501</v>
      </c>
      <c r="H325" s="57" t="s">
        <v>3599</v>
      </c>
      <c r="I325" s="57" t="s">
        <v>3598</v>
      </c>
      <c r="J325" s="57" t="s">
        <v>2760</v>
      </c>
      <c r="K325" s="57" t="s">
        <v>2761</v>
      </c>
      <c r="L325" s="57" t="s">
        <v>3393</v>
      </c>
      <c r="M325" s="57" t="s">
        <v>3442</v>
      </c>
      <c r="N325" s="57" t="s">
        <v>3597</v>
      </c>
      <c r="O325" s="57" t="s">
        <v>3596</v>
      </c>
      <c r="P325" s="62">
        <v>0.125</v>
      </c>
      <c r="Q325" s="60" t="str">
        <f t="shared" si="71"/>
        <v>Gs</v>
      </c>
      <c r="R325" s="59" t="str">
        <f t="shared" si="72"/>
        <v>Gi/o</v>
      </c>
      <c r="S325" s="59" t="str">
        <f t="shared" si="73"/>
        <v/>
      </c>
      <c r="T325" s="59" t="str">
        <f t="shared" si="74"/>
        <v/>
      </c>
      <c r="U325" s="60">
        <f t="shared" si="75"/>
        <v>2</v>
      </c>
      <c r="V325" s="60">
        <f t="shared" si="76"/>
        <v>1</v>
      </c>
      <c r="W325" s="60">
        <f t="shared" si="77"/>
        <v>0</v>
      </c>
      <c r="X325" s="60">
        <f t="shared" si="78"/>
        <v>0</v>
      </c>
      <c r="Y325" s="60" t="str">
        <f t="shared" si="81"/>
        <v>c</v>
      </c>
      <c r="Z325" s="59" t="str">
        <f t="shared" si="82"/>
        <v>c</v>
      </c>
      <c r="AA325" s="59" t="str">
        <f t="shared" si="83"/>
        <v>nc</v>
      </c>
      <c r="AB325" s="59" t="str">
        <f t="shared" si="84"/>
        <v>nc</v>
      </c>
      <c r="AC325" s="59">
        <f t="shared" si="79"/>
        <v>2</v>
      </c>
      <c r="AD325" s="57">
        <f t="shared" si="80"/>
        <v>1</v>
      </c>
    </row>
    <row r="326" spans="1:30" x14ac:dyDescent="0.2">
      <c r="A326" s="57" t="s">
        <v>3595</v>
      </c>
      <c r="B326" s="57" t="s">
        <v>1579</v>
      </c>
      <c r="C326" s="57" t="str">
        <f>VLOOKUP(A326,RecNamesAll!A:C,3,FALSE)</f>
        <v>HCA1</v>
      </c>
      <c r="D326" s="63">
        <v>311</v>
      </c>
      <c r="E326" s="57" t="s">
        <v>3595</v>
      </c>
      <c r="F326" s="57" t="s">
        <v>3594</v>
      </c>
      <c r="G326" s="57" t="s">
        <v>3501</v>
      </c>
      <c r="H326" s="57" t="s">
        <v>3582</v>
      </c>
      <c r="I326" s="57" t="s">
        <v>3589</v>
      </c>
      <c r="J326" s="57" t="s">
        <v>2760</v>
      </c>
      <c r="Q326" s="60" t="str">
        <f t="shared" si="71"/>
        <v/>
      </c>
      <c r="R326" s="59" t="str">
        <f t="shared" si="72"/>
        <v>Gi/o</v>
      </c>
      <c r="S326" s="59" t="str">
        <f t="shared" si="73"/>
        <v/>
      </c>
      <c r="T326" s="59" t="str">
        <f t="shared" si="74"/>
        <v/>
      </c>
      <c r="U326" s="60">
        <f t="shared" si="75"/>
        <v>0</v>
      </c>
      <c r="V326" s="60">
        <f t="shared" si="76"/>
        <v>1</v>
      </c>
      <c r="W326" s="60">
        <f t="shared" si="77"/>
        <v>0</v>
      </c>
      <c r="X326" s="60">
        <f t="shared" si="78"/>
        <v>0</v>
      </c>
      <c r="Y326" s="60" t="str">
        <f t="shared" si="81"/>
        <v>nc</v>
      </c>
      <c r="Z326" s="59" t="str">
        <f t="shared" si="82"/>
        <v>c</v>
      </c>
      <c r="AA326" s="59" t="str">
        <f t="shared" si="83"/>
        <v>nc</v>
      </c>
      <c r="AB326" s="59" t="str">
        <f t="shared" si="84"/>
        <v>nc</v>
      </c>
      <c r="AC326" s="59">
        <f t="shared" si="79"/>
        <v>3</v>
      </c>
      <c r="AD326" s="57">
        <f t="shared" si="80"/>
        <v>1</v>
      </c>
    </row>
    <row r="327" spans="1:30" x14ac:dyDescent="0.2">
      <c r="A327" s="57" t="s">
        <v>140</v>
      </c>
      <c r="B327" s="57" t="s">
        <v>308</v>
      </c>
      <c r="C327" s="57" t="str">
        <f>VLOOKUP(A327,RecNamesAll!A:C,3,FALSE)</f>
        <v>HCA2</v>
      </c>
      <c r="D327" s="63">
        <v>312</v>
      </c>
      <c r="E327" s="57" t="s">
        <v>140</v>
      </c>
      <c r="F327" s="57" t="s">
        <v>3593</v>
      </c>
      <c r="G327" s="57" t="s">
        <v>3501</v>
      </c>
      <c r="H327" s="57" t="s">
        <v>3582</v>
      </c>
      <c r="I327" s="57" t="s">
        <v>3589</v>
      </c>
      <c r="J327" s="57" t="s">
        <v>2760</v>
      </c>
      <c r="L327" s="57" t="s">
        <v>3592</v>
      </c>
      <c r="N327" s="57" t="s">
        <v>3591</v>
      </c>
      <c r="P327" s="62">
        <v>0.16666666666666666</v>
      </c>
      <c r="Q327" s="60" t="str">
        <f t="shared" si="71"/>
        <v/>
      </c>
      <c r="R327" s="59" t="str">
        <f t="shared" si="72"/>
        <v>Gi/o</v>
      </c>
      <c r="S327" s="59" t="str">
        <f t="shared" si="73"/>
        <v/>
      </c>
      <c r="T327" s="59" t="str">
        <f t="shared" si="74"/>
        <v/>
      </c>
      <c r="U327" s="60">
        <f t="shared" si="75"/>
        <v>0</v>
      </c>
      <c r="V327" s="60">
        <f t="shared" si="76"/>
        <v>1</v>
      </c>
      <c r="W327" s="60">
        <f t="shared" si="77"/>
        <v>0</v>
      </c>
      <c r="X327" s="60">
        <f t="shared" si="78"/>
        <v>0</v>
      </c>
      <c r="Y327" s="60" t="str">
        <f t="shared" si="81"/>
        <v>nc</v>
      </c>
      <c r="Z327" s="59" t="str">
        <f t="shared" si="82"/>
        <v>c</v>
      </c>
      <c r="AA327" s="59" t="str">
        <f t="shared" si="83"/>
        <v>nc</v>
      </c>
      <c r="AB327" s="59" t="str">
        <f t="shared" si="84"/>
        <v>nc</v>
      </c>
      <c r="AC327" s="59">
        <f t="shared" si="79"/>
        <v>3</v>
      </c>
      <c r="AD327" s="57">
        <f t="shared" si="80"/>
        <v>1</v>
      </c>
    </row>
    <row r="328" spans="1:30" x14ac:dyDescent="0.2">
      <c r="A328" s="57" t="s">
        <v>141</v>
      </c>
      <c r="B328" s="57" t="s">
        <v>309</v>
      </c>
      <c r="C328" s="57" t="str">
        <f>VLOOKUP(A328,RecNamesAll!A:C,3,FALSE)</f>
        <v>HCA3</v>
      </c>
      <c r="D328" s="63">
        <v>313</v>
      </c>
      <c r="E328" s="57" t="s">
        <v>141</v>
      </c>
      <c r="F328" s="57" t="s">
        <v>3590</v>
      </c>
      <c r="G328" s="57" t="s">
        <v>3501</v>
      </c>
      <c r="H328" s="57" t="s">
        <v>3582</v>
      </c>
      <c r="I328" s="57" t="s">
        <v>3589</v>
      </c>
      <c r="J328" s="57" t="s">
        <v>2760</v>
      </c>
      <c r="L328" s="57" t="s">
        <v>3588</v>
      </c>
      <c r="N328" s="57" t="s">
        <v>3587</v>
      </c>
      <c r="P328" s="62">
        <v>0.16666666666666666</v>
      </c>
      <c r="Q328" s="60" t="str">
        <f t="shared" si="71"/>
        <v/>
      </c>
      <c r="R328" s="59" t="str">
        <f t="shared" si="72"/>
        <v>Gi/o</v>
      </c>
      <c r="S328" s="59" t="str">
        <f t="shared" si="73"/>
        <v/>
      </c>
      <c r="T328" s="59" t="str">
        <f t="shared" si="74"/>
        <v/>
      </c>
      <c r="U328" s="60">
        <f t="shared" si="75"/>
        <v>0</v>
      </c>
      <c r="V328" s="60">
        <f t="shared" si="76"/>
        <v>1</v>
      </c>
      <c r="W328" s="60">
        <f t="shared" si="77"/>
        <v>0</v>
      </c>
      <c r="X328" s="60">
        <f t="shared" si="78"/>
        <v>0</v>
      </c>
      <c r="Y328" s="60" t="str">
        <f t="shared" si="81"/>
        <v>nc</v>
      </c>
      <c r="Z328" s="59" t="str">
        <f t="shared" si="82"/>
        <v>c</v>
      </c>
      <c r="AA328" s="59" t="str">
        <f t="shared" si="83"/>
        <v>nc</v>
      </c>
      <c r="AB328" s="59" t="str">
        <f t="shared" si="84"/>
        <v>nc</v>
      </c>
      <c r="AC328" s="59">
        <f t="shared" si="79"/>
        <v>3</v>
      </c>
      <c r="AD328" s="57">
        <f t="shared" si="80"/>
        <v>1</v>
      </c>
    </row>
    <row r="329" spans="1:30" x14ac:dyDescent="0.2">
      <c r="A329" s="57" t="s">
        <v>188</v>
      </c>
      <c r="B329" s="57" t="s">
        <v>1965</v>
      </c>
      <c r="C329" s="57" t="str">
        <f>VLOOKUP(A329,RecNamesAll!A:C,3,FALSE)</f>
        <v>Oxoglutarate</v>
      </c>
      <c r="D329" s="63">
        <v>162</v>
      </c>
      <c r="E329" s="57" t="s">
        <v>188</v>
      </c>
      <c r="F329" s="57" t="s">
        <v>3586</v>
      </c>
      <c r="G329" s="57" t="s">
        <v>3501</v>
      </c>
      <c r="H329" s="57" t="s">
        <v>3582</v>
      </c>
      <c r="I329" s="57" t="s">
        <v>3585</v>
      </c>
      <c r="J329" s="57" t="s">
        <v>2759</v>
      </c>
      <c r="L329" s="57" t="s">
        <v>3393</v>
      </c>
      <c r="N329" s="57">
        <v>15141213</v>
      </c>
      <c r="P329" s="62">
        <v>4.1666666666666664E-2</v>
      </c>
      <c r="Q329" s="60" t="str">
        <f t="shared" si="71"/>
        <v/>
      </c>
      <c r="R329" s="59" t="str">
        <f t="shared" si="72"/>
        <v/>
      </c>
      <c r="S329" s="59" t="str">
        <f t="shared" si="73"/>
        <v>Gq/11</v>
      </c>
      <c r="T329" s="59" t="str">
        <f t="shared" si="74"/>
        <v/>
      </c>
      <c r="U329" s="60">
        <f t="shared" si="75"/>
        <v>0</v>
      </c>
      <c r="V329" s="60">
        <f t="shared" si="76"/>
        <v>0</v>
      </c>
      <c r="W329" s="60">
        <f t="shared" si="77"/>
        <v>1</v>
      </c>
      <c r="X329" s="60">
        <f t="shared" si="78"/>
        <v>0</v>
      </c>
      <c r="Y329" s="60" t="str">
        <f t="shared" si="81"/>
        <v>nc</v>
      </c>
      <c r="Z329" s="59" t="str">
        <f t="shared" si="82"/>
        <v>nc</v>
      </c>
      <c r="AA329" s="59" t="str">
        <f t="shared" si="83"/>
        <v>c</v>
      </c>
      <c r="AB329" s="59" t="str">
        <f t="shared" si="84"/>
        <v>nc</v>
      </c>
      <c r="AC329" s="59">
        <f t="shared" si="79"/>
        <v>3</v>
      </c>
      <c r="AD329" s="57">
        <f t="shared" si="80"/>
        <v>1</v>
      </c>
    </row>
    <row r="330" spans="1:30" x14ac:dyDescent="0.2">
      <c r="A330" s="57" t="s">
        <v>3584</v>
      </c>
      <c r="B330" s="57" t="s">
        <v>2200</v>
      </c>
      <c r="C330" s="57" t="str">
        <f>VLOOKUP(A330,RecNamesAll!A:C,3,FALSE)</f>
        <v>Succinate</v>
      </c>
      <c r="D330" s="63">
        <v>166</v>
      </c>
      <c r="E330" s="57" t="s">
        <v>2977</v>
      </c>
      <c r="F330" s="57" t="s">
        <v>3583</v>
      </c>
      <c r="G330" s="57" t="s">
        <v>3501</v>
      </c>
      <c r="H330" s="57" t="s">
        <v>3582</v>
      </c>
      <c r="I330" s="57" t="s">
        <v>3581</v>
      </c>
      <c r="J330" s="57" t="s">
        <v>2760</v>
      </c>
      <c r="K330" s="57" t="s">
        <v>2759</v>
      </c>
      <c r="L330" s="57" t="s">
        <v>3580</v>
      </c>
      <c r="M330" s="57" t="s">
        <v>3393</v>
      </c>
      <c r="N330" s="57" t="s">
        <v>3579</v>
      </c>
      <c r="O330" s="57">
        <v>15141213</v>
      </c>
      <c r="P330" s="62">
        <v>0.125</v>
      </c>
      <c r="Q330" s="60" t="str">
        <f t="shared" si="71"/>
        <v/>
      </c>
      <c r="R330" s="59" t="str">
        <f t="shared" si="72"/>
        <v>Gi/o</v>
      </c>
      <c r="S330" s="59" t="str">
        <f t="shared" si="73"/>
        <v>Gq/11</v>
      </c>
      <c r="T330" s="59" t="str">
        <f t="shared" si="74"/>
        <v/>
      </c>
      <c r="U330" s="60">
        <f t="shared" si="75"/>
        <v>0</v>
      </c>
      <c r="V330" s="60">
        <f t="shared" si="76"/>
        <v>1</v>
      </c>
      <c r="W330" s="60">
        <f t="shared" si="77"/>
        <v>2</v>
      </c>
      <c r="X330" s="60">
        <f t="shared" si="78"/>
        <v>0</v>
      </c>
      <c r="Y330" s="60" t="str">
        <f t="shared" si="81"/>
        <v>nc</v>
      </c>
      <c r="Z330" s="59" t="str">
        <f t="shared" si="82"/>
        <v>c</v>
      </c>
      <c r="AA330" s="59" t="str">
        <f t="shared" si="83"/>
        <v>c</v>
      </c>
      <c r="AB330" s="59" t="str">
        <f t="shared" si="84"/>
        <v>nc</v>
      </c>
      <c r="AC330" s="59">
        <f t="shared" si="79"/>
        <v>2</v>
      </c>
      <c r="AD330" s="57">
        <f t="shared" si="80"/>
        <v>1</v>
      </c>
    </row>
    <row r="331" spans="1:30" x14ac:dyDescent="0.2">
      <c r="A331" s="57" t="s">
        <v>3577</v>
      </c>
      <c r="B331" s="57" t="s">
        <v>3578</v>
      </c>
      <c r="C331" s="57" t="str">
        <f>VLOOKUP(A331,RecNamesAll!A:C,3,FALSE)</f>
        <v>OPN4</v>
      </c>
      <c r="D331" s="63">
        <v>2758</v>
      </c>
      <c r="E331" s="57" t="s">
        <v>3577</v>
      </c>
      <c r="F331" s="57" t="s">
        <v>3576</v>
      </c>
      <c r="G331" s="57" t="s">
        <v>3501</v>
      </c>
      <c r="H331" s="57" t="s">
        <v>3572</v>
      </c>
      <c r="I331" s="57" t="s">
        <v>3571</v>
      </c>
      <c r="J331" s="57" t="s">
        <v>3387</v>
      </c>
      <c r="L331" s="57" t="s">
        <v>3511</v>
      </c>
      <c r="N331" s="57">
        <v>23554393</v>
      </c>
      <c r="P331" s="62">
        <v>4.1666666666666664E-2</v>
      </c>
      <c r="Q331" s="60" t="str">
        <f t="shared" si="71"/>
        <v/>
      </c>
      <c r="R331" s="59" t="str">
        <f t="shared" si="72"/>
        <v>Gi/o</v>
      </c>
      <c r="S331" s="59" t="str">
        <f t="shared" si="73"/>
        <v>Gq/11</v>
      </c>
      <c r="T331" s="59" t="str">
        <f t="shared" si="74"/>
        <v/>
      </c>
      <c r="U331" s="60">
        <f t="shared" si="75"/>
        <v>0</v>
      </c>
      <c r="V331" s="60">
        <f t="shared" si="76"/>
        <v>1</v>
      </c>
      <c r="W331" s="60">
        <f t="shared" si="77"/>
        <v>1</v>
      </c>
      <c r="X331" s="60">
        <f t="shared" si="78"/>
        <v>0</v>
      </c>
      <c r="Y331" s="60" t="str">
        <f t="shared" si="81"/>
        <v>nc</v>
      </c>
      <c r="Z331" s="59" t="str">
        <f t="shared" si="82"/>
        <v>c</v>
      </c>
      <c r="AA331" s="59" t="str">
        <f t="shared" si="83"/>
        <v>c</v>
      </c>
      <c r="AB331" s="59" t="str">
        <f t="shared" si="84"/>
        <v>nc</v>
      </c>
      <c r="AC331" s="59">
        <f t="shared" si="79"/>
        <v>2</v>
      </c>
      <c r="AD331" s="57">
        <f t="shared" si="80"/>
        <v>1</v>
      </c>
    </row>
    <row r="332" spans="1:30" x14ac:dyDescent="0.2">
      <c r="A332" s="57" t="s">
        <v>3574</v>
      </c>
      <c r="B332" s="57" t="s">
        <v>3575</v>
      </c>
      <c r="C332" s="57" t="str">
        <f>VLOOKUP(A332,RecNamesAll!A:C,3,FALSE)</f>
        <v>OPN5</v>
      </c>
      <c r="D332" s="63">
        <v>161</v>
      </c>
      <c r="E332" s="57" t="s">
        <v>3574</v>
      </c>
      <c r="F332" s="57" t="s">
        <v>3573</v>
      </c>
      <c r="G332" s="57" t="s">
        <v>3501</v>
      </c>
      <c r="H332" s="57" t="s">
        <v>3572</v>
      </c>
      <c r="I332" s="57" t="s">
        <v>3571</v>
      </c>
      <c r="J332" s="57" t="s">
        <v>2760</v>
      </c>
      <c r="N332" s="57">
        <v>22043319</v>
      </c>
      <c r="P332" s="62">
        <v>4.1666666666666664E-2</v>
      </c>
      <c r="Q332" s="60" t="str">
        <f t="shared" si="71"/>
        <v/>
      </c>
      <c r="R332" s="59" t="str">
        <f t="shared" si="72"/>
        <v>Gi/o</v>
      </c>
      <c r="S332" s="59" t="str">
        <f t="shared" si="73"/>
        <v/>
      </c>
      <c r="T332" s="59" t="str">
        <f t="shared" si="74"/>
        <v/>
      </c>
      <c r="U332" s="60">
        <f t="shared" si="75"/>
        <v>0</v>
      </c>
      <c r="V332" s="60">
        <f t="shared" si="76"/>
        <v>1</v>
      </c>
      <c r="W332" s="60">
        <f t="shared" si="77"/>
        <v>0</v>
      </c>
      <c r="X332" s="60">
        <f t="shared" si="78"/>
        <v>0</v>
      </c>
      <c r="Y332" s="60" t="str">
        <f t="shared" si="81"/>
        <v>nc</v>
      </c>
      <c r="Z332" s="59" t="str">
        <f t="shared" si="82"/>
        <v>c</v>
      </c>
      <c r="AA332" s="59" t="str">
        <f t="shared" si="83"/>
        <v>nc</v>
      </c>
      <c r="AB332" s="59" t="str">
        <f t="shared" si="84"/>
        <v>nc</v>
      </c>
      <c r="AC332" s="59">
        <f t="shared" si="79"/>
        <v>3</v>
      </c>
      <c r="AD332" s="57">
        <f t="shared" si="80"/>
        <v>1</v>
      </c>
    </row>
    <row r="333" spans="1:30" x14ac:dyDescent="0.2">
      <c r="A333" s="57" t="s">
        <v>3570</v>
      </c>
      <c r="B333" s="57" t="s">
        <v>1470</v>
      </c>
      <c r="C333" s="57" t="str">
        <f>VLOOKUP(A333,RecNamesAll!A:C,3,FALSE)</f>
        <v>GPR3</v>
      </c>
      <c r="D333" s="63">
        <v>83</v>
      </c>
      <c r="E333" s="57" t="s">
        <v>3570</v>
      </c>
      <c r="F333" s="57" t="s">
        <v>3569</v>
      </c>
      <c r="G333" s="57" t="s">
        <v>3501</v>
      </c>
      <c r="H333" s="57" t="s">
        <v>3395</v>
      </c>
      <c r="I333" s="57" t="s">
        <v>3500</v>
      </c>
      <c r="J333" s="57" t="s">
        <v>2761</v>
      </c>
      <c r="L333" s="57" t="s">
        <v>3442</v>
      </c>
      <c r="N333" s="57">
        <v>7639700</v>
      </c>
      <c r="P333" s="62">
        <v>4.1666666666666664E-2</v>
      </c>
      <c r="Q333" s="60" t="str">
        <f t="shared" si="71"/>
        <v>Gs</v>
      </c>
      <c r="R333" s="59" t="str">
        <f t="shared" si="72"/>
        <v/>
      </c>
      <c r="S333" s="59" t="str">
        <f t="shared" si="73"/>
        <v/>
      </c>
      <c r="T333" s="59" t="str">
        <f t="shared" si="74"/>
        <v/>
      </c>
      <c r="U333" s="60">
        <f t="shared" si="75"/>
        <v>1</v>
      </c>
      <c r="V333" s="60">
        <f t="shared" si="76"/>
        <v>0</v>
      </c>
      <c r="W333" s="60">
        <f t="shared" si="77"/>
        <v>0</v>
      </c>
      <c r="X333" s="60">
        <f t="shared" si="78"/>
        <v>0</v>
      </c>
      <c r="Y333" s="60" t="str">
        <f t="shared" si="81"/>
        <v>c</v>
      </c>
      <c r="Z333" s="59" t="str">
        <f t="shared" si="82"/>
        <v>nc</v>
      </c>
      <c r="AA333" s="59" t="str">
        <f t="shared" si="83"/>
        <v>nc</v>
      </c>
      <c r="AB333" s="59" t="str">
        <f t="shared" si="84"/>
        <v>nc</v>
      </c>
      <c r="AC333" s="59">
        <f t="shared" si="79"/>
        <v>3</v>
      </c>
      <c r="AD333" s="57">
        <f t="shared" si="80"/>
        <v>1</v>
      </c>
    </row>
    <row r="334" spans="1:30" x14ac:dyDescent="0.2">
      <c r="A334" s="57" t="s">
        <v>92</v>
      </c>
      <c r="B334" s="57" t="s">
        <v>3568</v>
      </c>
      <c r="C334" s="57" t="str">
        <f>VLOOKUP(A334,RecNamesAll!A:C,3,FALSE)</f>
        <v>GPR4</v>
      </c>
      <c r="D334" s="63">
        <v>84</v>
      </c>
      <c r="E334" s="57" t="s">
        <v>92</v>
      </c>
      <c r="F334" s="57" t="s">
        <v>3567</v>
      </c>
      <c r="G334" s="57" t="s">
        <v>3501</v>
      </c>
      <c r="H334" s="57" t="s">
        <v>3395</v>
      </c>
      <c r="I334" s="57" t="s">
        <v>3500</v>
      </c>
      <c r="J334" s="57" t="s">
        <v>3566</v>
      </c>
      <c r="L334" s="57" t="s">
        <v>3565</v>
      </c>
      <c r="N334" s="57">
        <v>15221007</v>
      </c>
      <c r="P334" s="62">
        <v>4.1666666666666664E-2</v>
      </c>
      <c r="Q334" s="60" t="str">
        <f t="shared" si="71"/>
        <v>Gs</v>
      </c>
      <c r="R334" s="59" t="str">
        <f t="shared" si="72"/>
        <v>Gi/o</v>
      </c>
      <c r="S334" s="59" t="str">
        <f t="shared" si="73"/>
        <v>Gq/11</v>
      </c>
      <c r="T334" s="59" t="str">
        <f t="shared" si="74"/>
        <v>G12/13</v>
      </c>
      <c r="U334" s="60">
        <f t="shared" si="75"/>
        <v>1</v>
      </c>
      <c r="V334" s="60">
        <f t="shared" si="76"/>
        <v>1</v>
      </c>
      <c r="W334" s="60">
        <f t="shared" si="77"/>
        <v>1</v>
      </c>
      <c r="X334" s="60">
        <f t="shared" si="78"/>
        <v>1</v>
      </c>
      <c r="Y334" s="60" t="str">
        <f t="shared" si="81"/>
        <v>c</v>
      </c>
      <c r="Z334" s="59" t="str">
        <f t="shared" si="82"/>
        <v>c</v>
      </c>
      <c r="AA334" s="59" t="str">
        <f t="shared" si="83"/>
        <v>c</v>
      </c>
      <c r="AB334" s="59" t="str">
        <f t="shared" si="84"/>
        <v>c</v>
      </c>
      <c r="AC334" s="59">
        <f t="shared" si="79"/>
        <v>0</v>
      </c>
      <c r="AD334" s="57">
        <f t="shared" si="80"/>
        <v>1</v>
      </c>
    </row>
    <row r="335" spans="1:30" x14ac:dyDescent="0.2">
      <c r="A335" s="57" t="s">
        <v>3564</v>
      </c>
      <c r="B335" s="57" t="s">
        <v>1510</v>
      </c>
      <c r="C335" s="57" t="str">
        <f>VLOOKUP(A335,RecNamesAll!A:C,3,FALSE)</f>
        <v>GPR6</v>
      </c>
      <c r="D335" s="63">
        <v>85</v>
      </c>
      <c r="E335" s="57" t="s">
        <v>3564</v>
      </c>
      <c r="G335" s="57" t="s">
        <v>3501</v>
      </c>
      <c r="H335" s="57" t="s">
        <v>3395</v>
      </c>
      <c r="I335" s="57" t="s">
        <v>3500</v>
      </c>
      <c r="J335" s="57" t="s">
        <v>3372</v>
      </c>
      <c r="L335" s="57" t="s">
        <v>3561</v>
      </c>
      <c r="N335" s="57" t="s">
        <v>3563</v>
      </c>
      <c r="P335" s="62">
        <v>8.3333333333333329E-2</v>
      </c>
      <c r="Q335" s="60" t="str">
        <f t="shared" si="71"/>
        <v>Gs</v>
      </c>
      <c r="R335" s="59" t="str">
        <f t="shared" si="72"/>
        <v>Gi/o</v>
      </c>
      <c r="S335" s="59" t="str">
        <f t="shared" si="73"/>
        <v/>
      </c>
      <c r="T335" s="59" t="str">
        <f t="shared" si="74"/>
        <v/>
      </c>
      <c r="U335" s="60">
        <f t="shared" si="75"/>
        <v>1</v>
      </c>
      <c r="V335" s="60">
        <f t="shared" si="76"/>
        <v>1</v>
      </c>
      <c r="W335" s="60">
        <f t="shared" si="77"/>
        <v>0</v>
      </c>
      <c r="X335" s="60">
        <f t="shared" si="78"/>
        <v>0</v>
      </c>
      <c r="Y335" s="60" t="str">
        <f t="shared" si="81"/>
        <v>c</v>
      </c>
      <c r="Z335" s="59" t="str">
        <f t="shared" si="82"/>
        <v>c</v>
      </c>
      <c r="AA335" s="59" t="str">
        <f t="shared" si="83"/>
        <v>nc</v>
      </c>
      <c r="AB335" s="59" t="str">
        <f t="shared" si="84"/>
        <v>nc</v>
      </c>
      <c r="AC335" s="59">
        <f t="shared" si="79"/>
        <v>2</v>
      </c>
      <c r="AD335" s="57">
        <f t="shared" si="80"/>
        <v>1</v>
      </c>
    </row>
    <row r="336" spans="1:30" x14ac:dyDescent="0.2">
      <c r="A336" s="57" t="s">
        <v>3562</v>
      </c>
      <c r="B336" s="57" t="s">
        <v>1434</v>
      </c>
      <c r="C336" s="57" t="str">
        <f>VLOOKUP(A336,RecNamesAll!A:C,3,FALSE)</f>
        <v>GPR12</v>
      </c>
      <c r="D336" s="63">
        <v>86</v>
      </c>
      <c r="E336" s="57" t="s">
        <v>3562</v>
      </c>
      <c r="G336" s="57" t="s">
        <v>3501</v>
      </c>
      <c r="H336" s="57" t="s">
        <v>3395</v>
      </c>
      <c r="I336" s="57" t="s">
        <v>3500</v>
      </c>
      <c r="J336" s="57" t="s">
        <v>3372</v>
      </c>
      <c r="L336" s="57" t="s">
        <v>3561</v>
      </c>
      <c r="N336" s="57" t="s">
        <v>3560</v>
      </c>
      <c r="P336" s="62">
        <v>0.16666666666666666</v>
      </c>
      <c r="Q336" s="60" t="str">
        <f t="shared" si="71"/>
        <v>Gs</v>
      </c>
      <c r="R336" s="59" t="str">
        <f t="shared" si="72"/>
        <v>Gi/o</v>
      </c>
      <c r="S336" s="59" t="str">
        <f t="shared" si="73"/>
        <v/>
      </c>
      <c r="T336" s="59" t="str">
        <f t="shared" si="74"/>
        <v/>
      </c>
      <c r="U336" s="60">
        <f t="shared" si="75"/>
        <v>1</v>
      </c>
      <c r="V336" s="60">
        <f t="shared" si="76"/>
        <v>1</v>
      </c>
      <c r="W336" s="60">
        <f t="shared" si="77"/>
        <v>0</v>
      </c>
      <c r="X336" s="60">
        <f t="shared" si="78"/>
        <v>0</v>
      </c>
      <c r="Y336" s="60" t="str">
        <f t="shared" si="81"/>
        <v>c</v>
      </c>
      <c r="Z336" s="59" t="str">
        <f t="shared" si="82"/>
        <v>c</v>
      </c>
      <c r="AA336" s="59" t="str">
        <f t="shared" si="83"/>
        <v>nc</v>
      </c>
      <c r="AB336" s="59" t="str">
        <f t="shared" si="84"/>
        <v>nc</v>
      </c>
      <c r="AC336" s="59">
        <f t="shared" si="79"/>
        <v>2</v>
      </c>
      <c r="AD336" s="57">
        <f t="shared" si="80"/>
        <v>1</v>
      </c>
    </row>
    <row r="337" spans="1:30" x14ac:dyDescent="0.2">
      <c r="A337" s="57" t="s">
        <v>88</v>
      </c>
      <c r="B337" s="57" t="s">
        <v>1441</v>
      </c>
      <c r="C337" s="57" t="str">
        <f>VLOOKUP(A337,RecNamesAll!A:C,3,FALSE)</f>
        <v>GPR17</v>
      </c>
      <c r="D337" s="63">
        <v>88</v>
      </c>
      <c r="E337" s="57" t="s">
        <v>88</v>
      </c>
      <c r="G337" s="57" t="s">
        <v>3501</v>
      </c>
      <c r="H337" s="57" t="s">
        <v>3395</v>
      </c>
      <c r="I337" s="57" t="s">
        <v>3500</v>
      </c>
      <c r="J337" s="57" t="s">
        <v>2760</v>
      </c>
      <c r="K337" s="57" t="s">
        <v>2759</v>
      </c>
      <c r="L337" s="57" t="s">
        <v>3400</v>
      </c>
      <c r="M337" s="57" t="s">
        <v>3393</v>
      </c>
      <c r="N337" s="57" t="s">
        <v>3559</v>
      </c>
      <c r="O337" s="57" t="s">
        <v>3558</v>
      </c>
      <c r="P337" s="62">
        <v>0.125</v>
      </c>
      <c r="Q337" s="60" t="str">
        <f t="shared" si="71"/>
        <v/>
      </c>
      <c r="R337" s="59" t="str">
        <f t="shared" si="72"/>
        <v>Gi/o</v>
      </c>
      <c r="S337" s="59" t="str">
        <f t="shared" si="73"/>
        <v>Gq/11</v>
      </c>
      <c r="T337" s="59" t="str">
        <f t="shared" si="74"/>
        <v/>
      </c>
      <c r="U337" s="60">
        <f t="shared" si="75"/>
        <v>0</v>
      </c>
      <c r="V337" s="60">
        <f t="shared" si="76"/>
        <v>1</v>
      </c>
      <c r="W337" s="60">
        <f t="shared" si="77"/>
        <v>2</v>
      </c>
      <c r="X337" s="60">
        <f t="shared" si="78"/>
        <v>0</v>
      </c>
      <c r="Y337" s="60" t="str">
        <f t="shared" si="81"/>
        <v>nc</v>
      </c>
      <c r="Z337" s="59" t="str">
        <f t="shared" si="82"/>
        <v>c</v>
      </c>
      <c r="AA337" s="59" t="str">
        <f t="shared" si="83"/>
        <v>c</v>
      </c>
      <c r="AB337" s="59" t="str">
        <f t="shared" si="84"/>
        <v>nc</v>
      </c>
      <c r="AC337" s="59">
        <f t="shared" si="79"/>
        <v>2</v>
      </c>
      <c r="AD337" s="57">
        <f t="shared" si="80"/>
        <v>1</v>
      </c>
    </row>
    <row r="338" spans="1:30" x14ac:dyDescent="0.2">
      <c r="A338" s="57" t="s">
        <v>3556</v>
      </c>
      <c r="B338" s="57" t="s">
        <v>3557</v>
      </c>
      <c r="C338" s="57" t="str">
        <f>VLOOKUP(A338,RecNamesAll!A:C,3,FALSE)</f>
        <v>GPR20</v>
      </c>
      <c r="D338" s="63">
        <v>91</v>
      </c>
      <c r="E338" s="57" t="s">
        <v>3556</v>
      </c>
      <c r="G338" s="57" t="s">
        <v>3501</v>
      </c>
      <c r="H338" s="57" t="s">
        <v>3395</v>
      </c>
      <c r="I338" s="57" t="s">
        <v>3500</v>
      </c>
      <c r="J338" s="57" t="s">
        <v>2760</v>
      </c>
      <c r="L338" s="57" t="s">
        <v>3400</v>
      </c>
      <c r="N338" s="57">
        <v>18347022</v>
      </c>
      <c r="P338" s="62">
        <v>4.1666666666666664E-2</v>
      </c>
      <c r="Q338" s="60" t="str">
        <f t="shared" si="71"/>
        <v/>
      </c>
      <c r="R338" s="59" t="str">
        <f t="shared" si="72"/>
        <v>Gi/o</v>
      </c>
      <c r="S338" s="59" t="str">
        <f t="shared" si="73"/>
        <v/>
      </c>
      <c r="T338" s="59" t="str">
        <f t="shared" si="74"/>
        <v/>
      </c>
      <c r="U338" s="60">
        <f t="shared" si="75"/>
        <v>0</v>
      </c>
      <c r="V338" s="60">
        <f t="shared" si="76"/>
        <v>1</v>
      </c>
      <c r="W338" s="60">
        <f t="shared" si="77"/>
        <v>0</v>
      </c>
      <c r="X338" s="60">
        <f t="shared" si="78"/>
        <v>0</v>
      </c>
      <c r="Y338" s="60" t="str">
        <f t="shared" si="81"/>
        <v>nc</v>
      </c>
      <c r="Z338" s="59" t="str">
        <f t="shared" si="82"/>
        <v>c</v>
      </c>
      <c r="AA338" s="59" t="str">
        <f t="shared" si="83"/>
        <v>nc</v>
      </c>
      <c r="AB338" s="59" t="str">
        <f t="shared" si="84"/>
        <v>nc</v>
      </c>
      <c r="AC338" s="59">
        <f t="shared" si="79"/>
        <v>3</v>
      </c>
      <c r="AD338" s="57">
        <f t="shared" si="80"/>
        <v>1</v>
      </c>
    </row>
    <row r="339" spans="1:30" x14ac:dyDescent="0.2">
      <c r="A339" s="57" t="s">
        <v>3554</v>
      </c>
      <c r="B339" s="57" t="s">
        <v>3555</v>
      </c>
      <c r="C339" s="57" t="str">
        <f>VLOOKUP(A339,RecNamesAll!A:C,3,FALSE)</f>
        <v>GPR22</v>
      </c>
      <c r="D339" s="63">
        <v>93</v>
      </c>
      <c r="E339" s="57" t="s">
        <v>3554</v>
      </c>
      <c r="G339" s="57" t="s">
        <v>3501</v>
      </c>
      <c r="H339" s="57" t="s">
        <v>3395</v>
      </c>
      <c r="I339" s="57" t="s">
        <v>3500</v>
      </c>
      <c r="J339" s="57" t="s">
        <v>2760</v>
      </c>
      <c r="L339" s="57" t="s">
        <v>3400</v>
      </c>
      <c r="N339" s="57">
        <v>18539757</v>
      </c>
      <c r="P339" s="62">
        <v>4.1666666666666664E-2</v>
      </c>
      <c r="Q339" s="60" t="str">
        <f t="shared" si="71"/>
        <v/>
      </c>
      <c r="R339" s="59" t="str">
        <f t="shared" si="72"/>
        <v>Gi/o</v>
      </c>
      <c r="S339" s="59" t="str">
        <f t="shared" si="73"/>
        <v/>
      </c>
      <c r="T339" s="59" t="str">
        <f t="shared" si="74"/>
        <v/>
      </c>
      <c r="U339" s="60">
        <f t="shared" si="75"/>
        <v>0</v>
      </c>
      <c r="V339" s="60">
        <f t="shared" si="76"/>
        <v>1</v>
      </c>
      <c r="W339" s="60">
        <f t="shared" si="77"/>
        <v>0</v>
      </c>
      <c r="X339" s="60">
        <f t="shared" si="78"/>
        <v>0</v>
      </c>
      <c r="Y339" s="60" t="str">
        <f t="shared" si="81"/>
        <v>nc</v>
      </c>
      <c r="Z339" s="59" t="str">
        <f t="shared" si="82"/>
        <v>c</v>
      </c>
      <c r="AA339" s="59" t="str">
        <f t="shared" si="83"/>
        <v>nc</v>
      </c>
      <c r="AB339" s="59" t="str">
        <f t="shared" si="84"/>
        <v>nc</v>
      </c>
      <c r="AC339" s="59">
        <f t="shared" si="79"/>
        <v>3</v>
      </c>
      <c r="AD339" s="57">
        <f t="shared" si="80"/>
        <v>1</v>
      </c>
    </row>
    <row r="340" spans="1:30" x14ac:dyDescent="0.2">
      <c r="A340" s="57" t="s">
        <v>3552</v>
      </c>
      <c r="B340" s="57" t="s">
        <v>3553</v>
      </c>
      <c r="C340" s="57" t="str">
        <f>VLOOKUP(A340,RecNamesAll!A:C,3,FALSE)</f>
        <v>GPR26</v>
      </c>
      <c r="D340" s="63">
        <v>96</v>
      </c>
      <c r="E340" s="57" t="s">
        <v>3552</v>
      </c>
      <c r="G340" s="57" t="s">
        <v>3501</v>
      </c>
      <c r="H340" s="57" t="s">
        <v>3395</v>
      </c>
      <c r="I340" s="57" t="s">
        <v>3500</v>
      </c>
      <c r="J340" s="57" t="s">
        <v>2761</v>
      </c>
      <c r="L340" s="57" t="s">
        <v>3442</v>
      </c>
      <c r="N340" s="57">
        <v>17363172</v>
      </c>
      <c r="P340" s="62">
        <v>4.1666666666666664E-2</v>
      </c>
      <c r="Q340" s="60" t="str">
        <f t="shared" si="71"/>
        <v>Gs</v>
      </c>
      <c r="R340" s="59" t="str">
        <f t="shared" si="72"/>
        <v/>
      </c>
      <c r="S340" s="59" t="str">
        <f t="shared" si="73"/>
        <v/>
      </c>
      <c r="T340" s="59" t="str">
        <f t="shared" si="74"/>
        <v/>
      </c>
      <c r="U340" s="60">
        <f t="shared" si="75"/>
        <v>1</v>
      </c>
      <c r="V340" s="60">
        <f t="shared" si="76"/>
        <v>0</v>
      </c>
      <c r="W340" s="60">
        <f t="shared" si="77"/>
        <v>0</v>
      </c>
      <c r="X340" s="60">
        <f t="shared" si="78"/>
        <v>0</v>
      </c>
      <c r="Y340" s="60" t="str">
        <f t="shared" si="81"/>
        <v>c</v>
      </c>
      <c r="Z340" s="59" t="str">
        <f t="shared" si="82"/>
        <v>nc</v>
      </c>
      <c r="AA340" s="59" t="str">
        <f t="shared" si="83"/>
        <v>nc</v>
      </c>
      <c r="AB340" s="59" t="str">
        <f t="shared" si="84"/>
        <v>nc</v>
      </c>
      <c r="AC340" s="59">
        <f t="shared" si="79"/>
        <v>3</v>
      </c>
      <c r="AD340" s="57">
        <f t="shared" si="80"/>
        <v>1</v>
      </c>
    </row>
    <row r="341" spans="1:30" x14ac:dyDescent="0.2">
      <c r="A341" s="57" t="s">
        <v>3550</v>
      </c>
      <c r="B341" s="57" t="s">
        <v>3551</v>
      </c>
      <c r="C341" s="57" t="str">
        <f>VLOOKUP(A341,RecNamesAll!A:C,3,FALSE)</f>
        <v>GPR27</v>
      </c>
      <c r="D341" s="63">
        <v>97</v>
      </c>
      <c r="E341" s="57" t="s">
        <v>3550</v>
      </c>
      <c r="F341" s="57" t="s">
        <v>3549</v>
      </c>
      <c r="G341" s="57" t="s">
        <v>3501</v>
      </c>
      <c r="H341" s="57" t="s">
        <v>3395</v>
      </c>
      <c r="I341" s="57" t="s">
        <v>3500</v>
      </c>
      <c r="J341" s="57" t="s">
        <v>2759</v>
      </c>
      <c r="L341" s="57" t="s">
        <v>3393</v>
      </c>
      <c r="Q341" s="60" t="str">
        <f t="shared" si="71"/>
        <v/>
      </c>
      <c r="R341" s="59" t="str">
        <f t="shared" si="72"/>
        <v/>
      </c>
      <c r="S341" s="59" t="str">
        <f t="shared" si="73"/>
        <v>Gq/11</v>
      </c>
      <c r="T341" s="59" t="str">
        <f t="shared" si="74"/>
        <v/>
      </c>
      <c r="U341" s="60">
        <f t="shared" si="75"/>
        <v>0</v>
      </c>
      <c r="V341" s="60">
        <f t="shared" si="76"/>
        <v>0</v>
      </c>
      <c r="W341" s="60">
        <f t="shared" si="77"/>
        <v>1</v>
      </c>
      <c r="X341" s="60">
        <f t="shared" si="78"/>
        <v>0</v>
      </c>
      <c r="Y341" s="60" t="str">
        <f t="shared" si="81"/>
        <v>nc</v>
      </c>
      <c r="Z341" s="59" t="str">
        <f t="shared" si="82"/>
        <v>nc</v>
      </c>
      <c r="AA341" s="59" t="str">
        <f t="shared" si="83"/>
        <v>c</v>
      </c>
      <c r="AB341" s="59" t="str">
        <f t="shared" si="84"/>
        <v>nc</v>
      </c>
      <c r="AC341" s="59">
        <f t="shared" si="79"/>
        <v>3</v>
      </c>
      <c r="AD341" s="57">
        <f t="shared" si="80"/>
        <v>1</v>
      </c>
    </row>
    <row r="342" spans="1:30" x14ac:dyDescent="0.2">
      <c r="A342" s="57" t="s">
        <v>3548</v>
      </c>
      <c r="B342" s="57" t="s">
        <v>1472</v>
      </c>
      <c r="C342" s="57" t="str">
        <f>VLOOKUP(A342,RecNamesAll!A:C,3,FALSE)</f>
        <v>GPR31</v>
      </c>
      <c r="D342" s="63">
        <v>98</v>
      </c>
      <c r="E342" s="57" t="s">
        <v>3548</v>
      </c>
      <c r="G342" s="57" t="s">
        <v>3501</v>
      </c>
      <c r="H342" s="57" t="s">
        <v>3395</v>
      </c>
      <c r="I342" s="57" t="s">
        <v>3500</v>
      </c>
      <c r="J342" s="57" t="s">
        <v>2760</v>
      </c>
      <c r="N342" s="57">
        <v>21712392</v>
      </c>
      <c r="P342" s="62">
        <v>4.1666666666666664E-2</v>
      </c>
      <c r="Q342" s="60" t="str">
        <f t="shared" si="71"/>
        <v/>
      </c>
      <c r="R342" s="59" t="str">
        <f t="shared" si="72"/>
        <v>Gi/o</v>
      </c>
      <c r="S342" s="59" t="str">
        <f t="shared" si="73"/>
        <v/>
      </c>
      <c r="T342" s="59" t="str">
        <f t="shared" si="74"/>
        <v/>
      </c>
      <c r="U342" s="60">
        <f t="shared" si="75"/>
        <v>0</v>
      </c>
      <c r="V342" s="60">
        <f t="shared" si="76"/>
        <v>1</v>
      </c>
      <c r="W342" s="60">
        <f t="shared" si="77"/>
        <v>0</v>
      </c>
      <c r="X342" s="60">
        <f t="shared" si="78"/>
        <v>0</v>
      </c>
      <c r="Y342" s="60" t="str">
        <f t="shared" si="81"/>
        <v>nc</v>
      </c>
      <c r="Z342" s="59" t="str">
        <f t="shared" si="82"/>
        <v>c</v>
      </c>
      <c r="AA342" s="59" t="str">
        <f t="shared" si="83"/>
        <v>nc</v>
      </c>
      <c r="AB342" s="59" t="str">
        <f t="shared" si="84"/>
        <v>nc</v>
      </c>
      <c r="AC342" s="59">
        <f t="shared" si="79"/>
        <v>3</v>
      </c>
      <c r="AD342" s="57">
        <f t="shared" si="80"/>
        <v>1</v>
      </c>
    </row>
    <row r="343" spans="1:30" x14ac:dyDescent="0.2">
      <c r="A343" s="57" t="s">
        <v>3546</v>
      </c>
      <c r="B343" s="57" t="s">
        <v>3547</v>
      </c>
      <c r="C343" s="57" t="str">
        <f>VLOOKUP(A343,RecNamesAll!A:C,3,FALSE)</f>
        <v>GPR33</v>
      </c>
      <c r="D343" s="63">
        <v>100</v>
      </c>
      <c r="E343" s="57" t="s">
        <v>3546</v>
      </c>
      <c r="G343" s="57" t="s">
        <v>3501</v>
      </c>
      <c r="H343" s="57" t="s">
        <v>3395</v>
      </c>
      <c r="I343" s="57" t="s">
        <v>3500</v>
      </c>
      <c r="J343" s="57" t="s">
        <v>2760</v>
      </c>
      <c r="L343" s="57" t="s">
        <v>3400</v>
      </c>
      <c r="N343" s="57" t="s">
        <v>3545</v>
      </c>
      <c r="P343" s="62">
        <v>0.125</v>
      </c>
      <c r="Q343" s="60" t="str">
        <f t="shared" si="71"/>
        <v/>
      </c>
      <c r="R343" s="59" t="str">
        <f t="shared" si="72"/>
        <v>Gi/o</v>
      </c>
      <c r="S343" s="59" t="str">
        <f t="shared" si="73"/>
        <v/>
      </c>
      <c r="T343" s="59" t="str">
        <f t="shared" si="74"/>
        <v/>
      </c>
      <c r="U343" s="60">
        <f t="shared" si="75"/>
        <v>0</v>
      </c>
      <c r="V343" s="60">
        <f t="shared" si="76"/>
        <v>1</v>
      </c>
      <c r="W343" s="60">
        <f t="shared" si="77"/>
        <v>0</v>
      </c>
      <c r="X343" s="60">
        <f t="shared" si="78"/>
        <v>0</v>
      </c>
      <c r="Y343" s="60" t="str">
        <f t="shared" si="81"/>
        <v>nc</v>
      </c>
      <c r="Z343" s="59" t="str">
        <f t="shared" si="82"/>
        <v>c</v>
      </c>
      <c r="AA343" s="59" t="str">
        <f t="shared" si="83"/>
        <v>nc</v>
      </c>
      <c r="AB343" s="59" t="str">
        <f t="shared" si="84"/>
        <v>nc</v>
      </c>
      <c r="AC343" s="59">
        <f t="shared" si="79"/>
        <v>3</v>
      </c>
      <c r="AD343" s="57">
        <f t="shared" si="80"/>
        <v>1</v>
      </c>
    </row>
    <row r="344" spans="1:30" x14ac:dyDescent="0.2">
      <c r="A344" s="57" t="s">
        <v>89</v>
      </c>
      <c r="B344" s="57" t="s">
        <v>1481</v>
      </c>
      <c r="C344" s="57" t="str">
        <f>VLOOKUP(A344,RecNamesAll!A:C,3,FALSE)</f>
        <v>GPR34</v>
      </c>
      <c r="D344" s="63">
        <v>101</v>
      </c>
      <c r="E344" s="57" t="s">
        <v>89</v>
      </c>
      <c r="G344" s="57" t="s">
        <v>3501</v>
      </c>
      <c r="H344" s="57" t="s">
        <v>3395</v>
      </c>
      <c r="I344" s="57" t="s">
        <v>3500</v>
      </c>
      <c r="J344" s="57" t="s">
        <v>2760</v>
      </c>
      <c r="L344" s="57" t="s">
        <v>3359</v>
      </c>
      <c r="N344" s="57" t="s">
        <v>3544</v>
      </c>
      <c r="P344" s="62">
        <v>8.3333333333333329E-2</v>
      </c>
      <c r="Q344" s="60" t="str">
        <f t="shared" si="71"/>
        <v/>
      </c>
      <c r="R344" s="59" t="str">
        <f t="shared" si="72"/>
        <v>Gi/o</v>
      </c>
      <c r="S344" s="59" t="str">
        <f t="shared" si="73"/>
        <v/>
      </c>
      <c r="T344" s="59" t="str">
        <f t="shared" si="74"/>
        <v/>
      </c>
      <c r="U344" s="60">
        <f t="shared" si="75"/>
        <v>0</v>
      </c>
      <c r="V344" s="60">
        <f t="shared" si="76"/>
        <v>1</v>
      </c>
      <c r="W344" s="60">
        <f t="shared" si="77"/>
        <v>0</v>
      </c>
      <c r="X344" s="60">
        <f t="shared" si="78"/>
        <v>0</v>
      </c>
      <c r="Y344" s="60" t="str">
        <f t="shared" si="81"/>
        <v>nc</v>
      </c>
      <c r="Z344" s="59" t="str">
        <f t="shared" si="82"/>
        <v>c</v>
      </c>
      <c r="AA344" s="59" t="str">
        <f t="shared" si="83"/>
        <v>nc</v>
      </c>
      <c r="AB344" s="59" t="str">
        <f t="shared" si="84"/>
        <v>nc</v>
      </c>
      <c r="AC344" s="59">
        <f t="shared" si="79"/>
        <v>3</v>
      </c>
      <c r="AD344" s="57">
        <f t="shared" si="80"/>
        <v>1</v>
      </c>
    </row>
    <row r="345" spans="1:30" x14ac:dyDescent="0.2">
      <c r="A345" s="57" t="s">
        <v>3543</v>
      </c>
      <c r="B345" s="57" t="s">
        <v>1495</v>
      </c>
      <c r="C345" s="57" t="str">
        <f>VLOOKUP(A345,RecNamesAll!A:C,3,FALSE)</f>
        <v>GPR37</v>
      </c>
      <c r="D345" s="63">
        <v>103</v>
      </c>
      <c r="E345" s="57" t="s">
        <v>3543</v>
      </c>
      <c r="G345" s="57" t="s">
        <v>3501</v>
      </c>
      <c r="H345" s="57" t="s">
        <v>3395</v>
      </c>
      <c r="I345" s="57" t="s">
        <v>3500</v>
      </c>
      <c r="J345" s="57" t="s">
        <v>2760</v>
      </c>
      <c r="L345" s="57" t="s">
        <v>3400</v>
      </c>
      <c r="N345" s="57">
        <v>16443751</v>
      </c>
      <c r="P345" s="62">
        <v>4.1666666666666664E-2</v>
      </c>
      <c r="Q345" s="60" t="str">
        <f t="shared" si="71"/>
        <v/>
      </c>
      <c r="R345" s="59" t="str">
        <f t="shared" si="72"/>
        <v>Gi/o</v>
      </c>
      <c r="S345" s="59" t="str">
        <f t="shared" si="73"/>
        <v/>
      </c>
      <c r="T345" s="59" t="str">
        <f t="shared" si="74"/>
        <v/>
      </c>
      <c r="U345" s="60">
        <f t="shared" si="75"/>
        <v>0</v>
      </c>
      <c r="V345" s="60">
        <f t="shared" si="76"/>
        <v>1</v>
      </c>
      <c r="W345" s="60">
        <f t="shared" si="77"/>
        <v>0</v>
      </c>
      <c r="X345" s="60">
        <f t="shared" si="78"/>
        <v>0</v>
      </c>
      <c r="Y345" s="60" t="str">
        <f t="shared" si="81"/>
        <v>nc</v>
      </c>
      <c r="Z345" s="59" t="str">
        <f t="shared" si="82"/>
        <v>c</v>
      </c>
      <c r="AA345" s="59" t="str">
        <f t="shared" si="83"/>
        <v>nc</v>
      </c>
      <c r="AB345" s="59" t="str">
        <f t="shared" si="84"/>
        <v>nc</v>
      </c>
      <c r="AC345" s="59">
        <f t="shared" si="79"/>
        <v>3</v>
      </c>
      <c r="AD345" s="57">
        <f t="shared" si="80"/>
        <v>1</v>
      </c>
    </row>
    <row r="346" spans="1:30" x14ac:dyDescent="0.2">
      <c r="A346" s="57" t="s">
        <v>3542</v>
      </c>
      <c r="B346" s="57" t="s">
        <v>1198</v>
      </c>
      <c r="C346" s="57" t="str">
        <f>VLOOKUP(A346,RecNamesAll!A:C,3,FALSE)</f>
        <v>GPR37L1</v>
      </c>
      <c r="D346" s="63">
        <v>104</v>
      </c>
      <c r="E346" s="57" t="s">
        <v>3541</v>
      </c>
      <c r="F346" s="57" t="s">
        <v>3540</v>
      </c>
      <c r="G346" s="57" t="s">
        <v>3501</v>
      </c>
      <c r="H346" s="57" t="s">
        <v>3395</v>
      </c>
      <c r="I346" s="57" t="s">
        <v>3500</v>
      </c>
      <c r="J346" s="57" t="s">
        <v>2760</v>
      </c>
      <c r="L346" s="57" t="s">
        <v>3400</v>
      </c>
      <c r="Q346" s="60" t="str">
        <f t="shared" si="71"/>
        <v/>
      </c>
      <c r="R346" s="59" t="str">
        <f t="shared" si="72"/>
        <v>Gi/o</v>
      </c>
      <c r="S346" s="59" t="str">
        <f t="shared" si="73"/>
        <v/>
      </c>
      <c r="T346" s="59" t="str">
        <f t="shared" si="74"/>
        <v/>
      </c>
      <c r="U346" s="60">
        <f t="shared" si="75"/>
        <v>0</v>
      </c>
      <c r="V346" s="60">
        <f t="shared" si="76"/>
        <v>1</v>
      </c>
      <c r="W346" s="60">
        <f t="shared" si="77"/>
        <v>0</v>
      </c>
      <c r="X346" s="60">
        <f t="shared" si="78"/>
        <v>0</v>
      </c>
      <c r="Y346" s="60" t="str">
        <f t="shared" si="81"/>
        <v>nc</v>
      </c>
      <c r="Z346" s="59" t="str">
        <f t="shared" si="82"/>
        <v>c</v>
      </c>
      <c r="AA346" s="59" t="str">
        <f t="shared" si="83"/>
        <v>nc</v>
      </c>
      <c r="AB346" s="59" t="str">
        <f t="shared" si="84"/>
        <v>nc</v>
      </c>
      <c r="AC346" s="59">
        <f t="shared" si="79"/>
        <v>3</v>
      </c>
      <c r="AD346" s="57">
        <f t="shared" si="80"/>
        <v>1</v>
      </c>
    </row>
    <row r="347" spans="1:30" x14ac:dyDescent="0.2">
      <c r="A347" s="57" t="s">
        <v>91</v>
      </c>
      <c r="B347" s="57" t="s">
        <v>290</v>
      </c>
      <c r="C347" s="57" t="str">
        <f>VLOOKUP(A347,RecNamesAll!A:C,3,FALSE)</f>
        <v>GPR39</v>
      </c>
      <c r="D347" s="63">
        <v>105</v>
      </c>
      <c r="E347" s="57" t="s">
        <v>91</v>
      </c>
      <c r="G347" s="57" t="s">
        <v>3501</v>
      </c>
      <c r="H347" s="57" t="s">
        <v>3395</v>
      </c>
      <c r="I347" s="57" t="s">
        <v>3500</v>
      </c>
      <c r="J347" s="57" t="s">
        <v>2759</v>
      </c>
      <c r="K347" s="57" t="s">
        <v>3539</v>
      </c>
      <c r="L347" s="57" t="s">
        <v>3393</v>
      </c>
      <c r="M347" s="57" t="s">
        <v>3442</v>
      </c>
      <c r="N347" s="57">
        <v>15383539</v>
      </c>
      <c r="O347" s="57">
        <v>15383539</v>
      </c>
      <c r="P347" s="62">
        <v>4.1666666666666664E-2</v>
      </c>
      <c r="Q347" s="60" t="str">
        <f t="shared" si="71"/>
        <v>Gs</v>
      </c>
      <c r="R347" s="59" t="str">
        <f t="shared" si="72"/>
        <v/>
      </c>
      <c r="S347" s="59" t="str">
        <f t="shared" si="73"/>
        <v>Gq/11</v>
      </c>
      <c r="T347" s="59" t="str">
        <f t="shared" si="74"/>
        <v>G12/13</v>
      </c>
      <c r="U347" s="60">
        <f t="shared" si="75"/>
        <v>2</v>
      </c>
      <c r="V347" s="60">
        <f t="shared" si="76"/>
        <v>0</v>
      </c>
      <c r="W347" s="60">
        <f t="shared" si="77"/>
        <v>1</v>
      </c>
      <c r="X347" s="60">
        <f t="shared" si="78"/>
        <v>2</v>
      </c>
      <c r="Y347" s="60" t="str">
        <f t="shared" si="81"/>
        <v>c</v>
      </c>
      <c r="Z347" s="59" t="str">
        <f t="shared" si="82"/>
        <v>nc</v>
      </c>
      <c r="AA347" s="59" t="str">
        <f t="shared" si="83"/>
        <v>c</v>
      </c>
      <c r="AB347" s="59" t="str">
        <f t="shared" si="84"/>
        <v>c</v>
      </c>
      <c r="AC347" s="59">
        <f t="shared" si="79"/>
        <v>1</v>
      </c>
      <c r="AD347" s="57">
        <f t="shared" si="80"/>
        <v>1</v>
      </c>
    </row>
    <row r="348" spans="1:30" x14ac:dyDescent="0.2">
      <c r="A348" s="57" t="s">
        <v>101</v>
      </c>
      <c r="B348" s="57" t="s">
        <v>3538</v>
      </c>
      <c r="C348" s="57" t="str">
        <f>VLOOKUP(A348,RecNamesAll!A:C,3,FALSE)</f>
        <v>GPR65</v>
      </c>
      <c r="D348" s="63">
        <v>113</v>
      </c>
      <c r="E348" s="57" t="s">
        <v>102</v>
      </c>
      <c r="F348" s="57" t="s">
        <v>3537</v>
      </c>
      <c r="G348" s="57" t="s">
        <v>3501</v>
      </c>
      <c r="H348" s="57" t="s">
        <v>3395</v>
      </c>
      <c r="I348" s="57" t="s">
        <v>3500</v>
      </c>
      <c r="J348" s="57" t="s">
        <v>2761</v>
      </c>
      <c r="L348" s="57" t="s">
        <v>3442</v>
      </c>
      <c r="N348" s="57" t="s">
        <v>3536</v>
      </c>
      <c r="P348" s="62">
        <v>0.16666666666666666</v>
      </c>
      <c r="Q348" s="60" t="str">
        <f t="shared" si="71"/>
        <v>Gs</v>
      </c>
      <c r="R348" s="59" t="str">
        <f t="shared" si="72"/>
        <v/>
      </c>
      <c r="S348" s="59" t="str">
        <f t="shared" si="73"/>
        <v/>
      </c>
      <c r="T348" s="59" t="str">
        <f t="shared" si="74"/>
        <v/>
      </c>
      <c r="U348" s="60">
        <f t="shared" si="75"/>
        <v>1</v>
      </c>
      <c r="V348" s="60">
        <f t="shared" si="76"/>
        <v>0</v>
      </c>
      <c r="W348" s="60">
        <f t="shared" si="77"/>
        <v>0</v>
      </c>
      <c r="X348" s="60">
        <f t="shared" si="78"/>
        <v>0</v>
      </c>
      <c r="Y348" s="60" t="str">
        <f t="shared" si="81"/>
        <v>c</v>
      </c>
      <c r="Z348" s="59" t="str">
        <f t="shared" si="82"/>
        <v>nc</v>
      </c>
      <c r="AA348" s="59" t="str">
        <f t="shared" si="83"/>
        <v>nc</v>
      </c>
      <c r="AB348" s="59" t="str">
        <f t="shared" si="84"/>
        <v>nc</v>
      </c>
      <c r="AC348" s="59">
        <f t="shared" si="79"/>
        <v>3</v>
      </c>
      <c r="AD348" s="57">
        <f t="shared" si="80"/>
        <v>1</v>
      </c>
    </row>
    <row r="349" spans="1:30" x14ac:dyDescent="0.2">
      <c r="A349" s="57" t="s">
        <v>98</v>
      </c>
      <c r="B349" s="57" t="s">
        <v>3535</v>
      </c>
      <c r="C349" s="57" t="str">
        <f>VLOOKUP(A349,RecNamesAll!A:C,3,FALSE)</f>
        <v>GPR68</v>
      </c>
      <c r="D349" s="63">
        <v>114</v>
      </c>
      <c r="E349" s="57" t="s">
        <v>99</v>
      </c>
      <c r="F349" s="57" t="s">
        <v>98</v>
      </c>
      <c r="G349" s="57" t="s">
        <v>3501</v>
      </c>
      <c r="H349" s="57" t="s">
        <v>3395</v>
      </c>
      <c r="I349" s="57" t="s">
        <v>3500</v>
      </c>
      <c r="J349" s="57" t="s">
        <v>3387</v>
      </c>
      <c r="L349" s="57" t="s">
        <v>3511</v>
      </c>
      <c r="N349" s="57" t="s">
        <v>3534</v>
      </c>
      <c r="P349" s="62">
        <v>0.16666666666666666</v>
      </c>
      <c r="Q349" s="60" t="str">
        <f t="shared" si="71"/>
        <v/>
      </c>
      <c r="R349" s="59" t="str">
        <f t="shared" si="72"/>
        <v>Gi/o</v>
      </c>
      <c r="S349" s="59" t="str">
        <f t="shared" si="73"/>
        <v>Gq/11</v>
      </c>
      <c r="T349" s="59" t="str">
        <f t="shared" si="74"/>
        <v/>
      </c>
      <c r="U349" s="60">
        <f t="shared" si="75"/>
        <v>0</v>
      </c>
      <c r="V349" s="60">
        <f t="shared" si="76"/>
        <v>1</v>
      </c>
      <c r="W349" s="60">
        <f t="shared" si="77"/>
        <v>1</v>
      </c>
      <c r="X349" s="60">
        <f t="shared" si="78"/>
        <v>0</v>
      </c>
      <c r="Y349" s="60" t="str">
        <f t="shared" si="81"/>
        <v>nc</v>
      </c>
      <c r="Z349" s="59" t="str">
        <f t="shared" si="82"/>
        <v>c</v>
      </c>
      <c r="AA349" s="59" t="str">
        <f t="shared" si="83"/>
        <v>c</v>
      </c>
      <c r="AB349" s="59" t="str">
        <f t="shared" si="84"/>
        <v>nc</v>
      </c>
      <c r="AC349" s="59">
        <f t="shared" si="79"/>
        <v>2</v>
      </c>
      <c r="AD349" s="57">
        <f t="shared" si="80"/>
        <v>1</v>
      </c>
    </row>
    <row r="350" spans="1:30" x14ac:dyDescent="0.2">
      <c r="A350" s="57" t="s">
        <v>3533</v>
      </c>
      <c r="B350" s="57" t="s">
        <v>1524</v>
      </c>
      <c r="C350" s="57" t="str">
        <f>VLOOKUP(A350,RecNamesAll!A:C,3,FALSE)</f>
        <v>GPR75</v>
      </c>
      <c r="D350" s="63">
        <v>115</v>
      </c>
      <c r="E350" s="57" t="s">
        <v>3533</v>
      </c>
      <c r="G350" s="57" t="s">
        <v>3501</v>
      </c>
      <c r="H350" s="57" t="s">
        <v>3395</v>
      </c>
      <c r="I350" s="57" t="s">
        <v>3500</v>
      </c>
      <c r="J350" s="57" t="s">
        <v>2759</v>
      </c>
      <c r="L350" s="57" t="s">
        <v>3393</v>
      </c>
      <c r="N350" s="57">
        <v>17001303</v>
      </c>
      <c r="P350" s="62">
        <v>4.1666666666666664E-2</v>
      </c>
      <c r="Q350" s="60" t="str">
        <f t="shared" si="71"/>
        <v/>
      </c>
      <c r="R350" s="59" t="str">
        <f t="shared" si="72"/>
        <v/>
      </c>
      <c r="S350" s="59" t="str">
        <f t="shared" si="73"/>
        <v>Gq/11</v>
      </c>
      <c r="T350" s="59" t="str">
        <f t="shared" si="74"/>
        <v/>
      </c>
      <c r="U350" s="60">
        <f t="shared" si="75"/>
        <v>0</v>
      </c>
      <c r="V350" s="60">
        <f t="shared" si="76"/>
        <v>0</v>
      </c>
      <c r="W350" s="60">
        <f t="shared" si="77"/>
        <v>1</v>
      </c>
      <c r="X350" s="60">
        <f t="shared" si="78"/>
        <v>0</v>
      </c>
      <c r="Y350" s="60" t="str">
        <f t="shared" si="81"/>
        <v>nc</v>
      </c>
      <c r="Z350" s="59" t="str">
        <f t="shared" si="82"/>
        <v>nc</v>
      </c>
      <c r="AA350" s="59" t="str">
        <f t="shared" si="83"/>
        <v>c</v>
      </c>
      <c r="AB350" s="59" t="str">
        <f t="shared" si="84"/>
        <v>nc</v>
      </c>
      <c r="AC350" s="59">
        <f t="shared" si="79"/>
        <v>3</v>
      </c>
      <c r="AD350" s="57">
        <f t="shared" si="80"/>
        <v>1</v>
      </c>
    </row>
    <row r="351" spans="1:30" x14ac:dyDescent="0.2">
      <c r="A351" s="57" t="s">
        <v>3531</v>
      </c>
      <c r="B351" s="57" t="s">
        <v>3532</v>
      </c>
      <c r="C351" s="57" t="str">
        <f>VLOOKUP(A351,RecNamesAll!A:C,3,FALSE)</f>
        <v>GPR78</v>
      </c>
      <c r="D351" s="63">
        <v>116</v>
      </c>
      <c r="E351" s="57" t="s">
        <v>3531</v>
      </c>
      <c r="F351" s="57" t="s">
        <v>3530</v>
      </c>
      <c r="G351" s="57" t="s">
        <v>3501</v>
      </c>
      <c r="H351" s="57" t="s">
        <v>3395</v>
      </c>
      <c r="I351" s="57" t="s">
        <v>3500</v>
      </c>
      <c r="J351" s="57" t="s">
        <v>2761</v>
      </c>
      <c r="L351" s="57" t="s">
        <v>3442</v>
      </c>
      <c r="N351" s="57">
        <v>17363172</v>
      </c>
      <c r="P351" s="62">
        <v>4.1666666666666664E-2</v>
      </c>
      <c r="Q351" s="60" t="str">
        <f t="shared" si="71"/>
        <v>Gs</v>
      </c>
      <c r="R351" s="59" t="str">
        <f t="shared" si="72"/>
        <v/>
      </c>
      <c r="S351" s="59" t="str">
        <f t="shared" si="73"/>
        <v/>
      </c>
      <c r="T351" s="59" t="str">
        <f t="shared" si="74"/>
        <v/>
      </c>
      <c r="U351" s="60">
        <f t="shared" si="75"/>
        <v>1</v>
      </c>
      <c r="V351" s="60">
        <f t="shared" si="76"/>
        <v>0</v>
      </c>
      <c r="W351" s="60">
        <f t="shared" si="77"/>
        <v>0</v>
      </c>
      <c r="X351" s="60">
        <f t="shared" si="78"/>
        <v>0</v>
      </c>
      <c r="Y351" s="60" t="str">
        <f t="shared" si="81"/>
        <v>c</v>
      </c>
      <c r="Z351" s="59" t="str">
        <f t="shared" si="82"/>
        <v>nc</v>
      </c>
      <c r="AA351" s="59" t="str">
        <f t="shared" si="83"/>
        <v>nc</v>
      </c>
      <c r="AB351" s="59" t="str">
        <f t="shared" si="84"/>
        <v>nc</v>
      </c>
      <c r="AC351" s="59">
        <f t="shared" si="79"/>
        <v>3</v>
      </c>
      <c r="AD351" s="57">
        <f t="shared" si="80"/>
        <v>1</v>
      </c>
    </row>
    <row r="352" spans="1:30" x14ac:dyDescent="0.2">
      <c r="A352" s="57" t="s">
        <v>93</v>
      </c>
      <c r="B352" s="57" t="s">
        <v>3529</v>
      </c>
      <c r="C352" s="57" t="str">
        <f>VLOOKUP(A352,RecNamesAll!A:C,3,FALSE)</f>
        <v>GPR84</v>
      </c>
      <c r="D352" s="63">
        <v>120</v>
      </c>
      <c r="E352" s="57" t="s">
        <v>93</v>
      </c>
      <c r="F352" s="57" t="s">
        <v>3528</v>
      </c>
      <c r="G352" s="57" t="s">
        <v>3501</v>
      </c>
      <c r="H352" s="57" t="s">
        <v>3395</v>
      </c>
      <c r="I352" s="57" t="s">
        <v>3500</v>
      </c>
      <c r="J352" s="57" t="s">
        <v>2760</v>
      </c>
      <c r="N352" s="57">
        <v>16966319</v>
      </c>
      <c r="P352" s="62">
        <v>4.1666666666666664E-2</v>
      </c>
      <c r="Q352" s="60" t="str">
        <f t="shared" si="71"/>
        <v/>
      </c>
      <c r="R352" s="59" t="str">
        <f t="shared" si="72"/>
        <v>Gi/o</v>
      </c>
      <c r="S352" s="59" t="str">
        <f t="shared" si="73"/>
        <v/>
      </c>
      <c r="T352" s="59" t="str">
        <f t="shared" si="74"/>
        <v/>
      </c>
      <c r="U352" s="60">
        <f t="shared" si="75"/>
        <v>0</v>
      </c>
      <c r="V352" s="60">
        <f t="shared" si="76"/>
        <v>1</v>
      </c>
      <c r="W352" s="60">
        <f t="shared" si="77"/>
        <v>0</v>
      </c>
      <c r="X352" s="60">
        <f t="shared" si="78"/>
        <v>0</v>
      </c>
      <c r="Y352" s="60" t="str">
        <f t="shared" si="81"/>
        <v>nc</v>
      </c>
      <c r="Z352" s="59" t="str">
        <f t="shared" si="82"/>
        <v>c</v>
      </c>
      <c r="AA352" s="59" t="str">
        <f t="shared" si="83"/>
        <v>nc</v>
      </c>
      <c r="AB352" s="59" t="str">
        <f t="shared" si="84"/>
        <v>nc</v>
      </c>
      <c r="AC352" s="59">
        <f t="shared" si="79"/>
        <v>3</v>
      </c>
      <c r="AD352" s="57">
        <f t="shared" si="80"/>
        <v>1</v>
      </c>
    </row>
    <row r="353" spans="1:30" x14ac:dyDescent="0.2">
      <c r="A353" s="57" t="s">
        <v>3527</v>
      </c>
      <c r="B353" s="57" t="s">
        <v>3526</v>
      </c>
      <c r="C353" s="57" t="str">
        <f>VLOOKUP(A353,RecNamesAll!A:C,3,FALSE)</f>
        <v>GPR101</v>
      </c>
      <c r="D353" s="63">
        <v>125</v>
      </c>
      <c r="E353" s="57" t="s">
        <v>3525</v>
      </c>
      <c r="G353" s="57" t="s">
        <v>3501</v>
      </c>
      <c r="H353" s="57" t="s">
        <v>3395</v>
      </c>
      <c r="I353" s="57" t="s">
        <v>3500</v>
      </c>
      <c r="J353" s="57" t="s">
        <v>2761</v>
      </c>
      <c r="L353" s="57" t="s">
        <v>3442</v>
      </c>
      <c r="N353" s="57">
        <v>16647048</v>
      </c>
      <c r="P353" s="62">
        <v>4.1666666666666664E-2</v>
      </c>
      <c r="Q353" s="60" t="str">
        <f t="shared" si="71"/>
        <v>Gs</v>
      </c>
      <c r="R353" s="59" t="str">
        <f t="shared" si="72"/>
        <v/>
      </c>
      <c r="S353" s="59" t="str">
        <f t="shared" si="73"/>
        <v/>
      </c>
      <c r="T353" s="59" t="str">
        <f t="shared" si="74"/>
        <v/>
      </c>
      <c r="U353" s="60">
        <f t="shared" si="75"/>
        <v>1</v>
      </c>
      <c r="V353" s="60">
        <f t="shared" si="76"/>
        <v>0</v>
      </c>
      <c r="W353" s="60">
        <f t="shared" si="77"/>
        <v>0</v>
      </c>
      <c r="X353" s="60">
        <f t="shared" si="78"/>
        <v>0</v>
      </c>
      <c r="Y353" s="60" t="str">
        <f t="shared" si="81"/>
        <v>c</v>
      </c>
      <c r="Z353" s="59" t="str">
        <f t="shared" si="82"/>
        <v>nc</v>
      </c>
      <c r="AA353" s="59" t="str">
        <f t="shared" si="83"/>
        <v>nc</v>
      </c>
      <c r="AB353" s="59" t="str">
        <f t="shared" si="84"/>
        <v>nc</v>
      </c>
      <c r="AC353" s="59">
        <f t="shared" si="79"/>
        <v>3</v>
      </c>
      <c r="AD353" s="57">
        <f t="shared" si="80"/>
        <v>1</v>
      </c>
    </row>
    <row r="354" spans="1:30" x14ac:dyDescent="0.2">
      <c r="A354" s="57" t="s">
        <v>3524</v>
      </c>
      <c r="B354" s="57" t="s">
        <v>1298</v>
      </c>
      <c r="C354" s="57" t="str">
        <f>VLOOKUP(A354,RecNamesAll!A:C,3,FALSE)</f>
        <v>GPR139</v>
      </c>
      <c r="D354" s="63">
        <v>130</v>
      </c>
      <c r="E354" s="57" t="s">
        <v>3523</v>
      </c>
      <c r="F354" s="57" t="s">
        <v>3522</v>
      </c>
      <c r="G354" s="57" t="s">
        <v>3501</v>
      </c>
      <c r="H354" s="57" t="s">
        <v>3395</v>
      </c>
      <c r="I354" s="57" t="s">
        <v>3500</v>
      </c>
      <c r="J354" s="57" t="s">
        <v>2759</v>
      </c>
      <c r="L354" s="57" t="s">
        <v>3371</v>
      </c>
      <c r="N354" s="57">
        <v>15845401</v>
      </c>
      <c r="P354" s="62">
        <v>4.1666666666666664E-2</v>
      </c>
      <c r="Q354" s="60" t="str">
        <f t="shared" si="71"/>
        <v/>
      </c>
      <c r="R354" s="59" t="str">
        <f t="shared" si="72"/>
        <v/>
      </c>
      <c r="S354" s="59" t="str">
        <f t="shared" si="73"/>
        <v>Gq/11</v>
      </c>
      <c r="T354" s="59" t="str">
        <f t="shared" si="74"/>
        <v/>
      </c>
      <c r="U354" s="60">
        <f t="shared" si="75"/>
        <v>0</v>
      </c>
      <c r="V354" s="60">
        <f t="shared" si="76"/>
        <v>0</v>
      </c>
      <c r="W354" s="60">
        <f t="shared" si="77"/>
        <v>1</v>
      </c>
      <c r="X354" s="60">
        <f t="shared" si="78"/>
        <v>0</v>
      </c>
      <c r="Y354" s="60" t="str">
        <f t="shared" si="81"/>
        <v>nc</v>
      </c>
      <c r="Z354" s="59" t="str">
        <f t="shared" si="82"/>
        <v>nc</v>
      </c>
      <c r="AA354" s="59" t="str">
        <f t="shared" si="83"/>
        <v>c</v>
      </c>
      <c r="AB354" s="59" t="str">
        <f t="shared" si="84"/>
        <v>nc</v>
      </c>
      <c r="AC354" s="59">
        <f t="shared" si="79"/>
        <v>3</v>
      </c>
      <c r="AD354" s="57">
        <f t="shared" si="80"/>
        <v>1</v>
      </c>
    </row>
    <row r="355" spans="1:30" x14ac:dyDescent="0.2">
      <c r="A355" s="57" t="s">
        <v>86</v>
      </c>
      <c r="B355" s="57" t="s">
        <v>289</v>
      </c>
      <c r="C355" s="57" t="str">
        <f>VLOOKUP(A355,RecNamesAll!A:C,3,FALSE)</f>
        <v>GPR183</v>
      </c>
      <c r="D355" s="63">
        <v>81</v>
      </c>
      <c r="E355" s="57" t="s">
        <v>87</v>
      </c>
      <c r="F355" s="57" t="s">
        <v>3521</v>
      </c>
      <c r="G355" s="57" t="s">
        <v>3501</v>
      </c>
      <c r="H355" s="57" t="s">
        <v>3395</v>
      </c>
      <c r="I355" s="57" t="s">
        <v>3500</v>
      </c>
      <c r="J355" s="57" t="s">
        <v>2760</v>
      </c>
      <c r="L355" s="57" t="s">
        <v>3400</v>
      </c>
      <c r="N355" s="57" t="s">
        <v>3520</v>
      </c>
      <c r="P355" s="62">
        <v>0.16666666666666666</v>
      </c>
      <c r="Q355" s="60" t="str">
        <f t="shared" si="71"/>
        <v/>
      </c>
      <c r="R355" s="59" t="str">
        <f t="shared" si="72"/>
        <v>Gi/o</v>
      </c>
      <c r="S355" s="59" t="str">
        <f t="shared" si="73"/>
        <v/>
      </c>
      <c r="T355" s="59" t="str">
        <f t="shared" si="74"/>
        <v/>
      </c>
      <c r="U355" s="60">
        <f t="shared" si="75"/>
        <v>0</v>
      </c>
      <c r="V355" s="60">
        <f t="shared" si="76"/>
        <v>1</v>
      </c>
      <c r="W355" s="60">
        <f t="shared" si="77"/>
        <v>0</v>
      </c>
      <c r="X355" s="60">
        <f t="shared" si="78"/>
        <v>0</v>
      </c>
      <c r="Y355" s="60" t="str">
        <f t="shared" si="81"/>
        <v>nc</v>
      </c>
      <c r="Z355" s="59" t="str">
        <f t="shared" si="82"/>
        <v>c</v>
      </c>
      <c r="AA355" s="59" t="str">
        <f t="shared" si="83"/>
        <v>nc</v>
      </c>
      <c r="AB355" s="59" t="str">
        <f t="shared" si="84"/>
        <v>nc</v>
      </c>
      <c r="AC355" s="59">
        <f t="shared" si="79"/>
        <v>3</v>
      </c>
      <c r="AD355" s="57">
        <f t="shared" si="80"/>
        <v>1</v>
      </c>
    </row>
    <row r="356" spans="1:30" x14ac:dyDescent="0.2">
      <c r="A356" s="57" t="s">
        <v>3517</v>
      </c>
      <c r="B356" s="57" t="s">
        <v>3519</v>
      </c>
      <c r="C356" s="57" t="str">
        <f>VLOOKUP(A356,RecNamesAll!A:C,3,FALSE)</f>
        <v>MAS1</v>
      </c>
      <c r="D356" s="63">
        <v>150</v>
      </c>
      <c r="E356" s="57" t="s">
        <v>3518</v>
      </c>
      <c r="F356" s="57" t="s">
        <v>3517</v>
      </c>
      <c r="G356" s="57" t="s">
        <v>3501</v>
      </c>
      <c r="H356" s="57" t="s">
        <v>3395</v>
      </c>
      <c r="I356" s="57" t="s">
        <v>3500</v>
      </c>
      <c r="J356" s="57" t="s">
        <v>3387</v>
      </c>
      <c r="L356" s="57" t="s">
        <v>3386</v>
      </c>
      <c r="N356" s="57">
        <v>22003054</v>
      </c>
      <c r="P356" s="62">
        <v>4.1666666666666664E-2</v>
      </c>
      <c r="Q356" s="60" t="str">
        <f t="shared" si="71"/>
        <v/>
      </c>
      <c r="R356" s="59" t="str">
        <f t="shared" si="72"/>
        <v>Gi/o</v>
      </c>
      <c r="S356" s="59" t="str">
        <f t="shared" si="73"/>
        <v>Gq/11</v>
      </c>
      <c r="T356" s="59" t="str">
        <f t="shared" si="74"/>
        <v/>
      </c>
      <c r="U356" s="60">
        <f t="shared" si="75"/>
        <v>0</v>
      </c>
      <c r="V356" s="60">
        <f t="shared" si="76"/>
        <v>1</v>
      </c>
      <c r="W356" s="60">
        <f t="shared" si="77"/>
        <v>1</v>
      </c>
      <c r="X356" s="60">
        <f t="shared" si="78"/>
        <v>0</v>
      </c>
      <c r="Y356" s="60" t="str">
        <f t="shared" si="81"/>
        <v>nc</v>
      </c>
      <c r="Z356" s="59" t="str">
        <f t="shared" si="82"/>
        <v>c</v>
      </c>
      <c r="AA356" s="59" t="str">
        <f t="shared" si="83"/>
        <v>c</v>
      </c>
      <c r="AB356" s="59" t="str">
        <f t="shared" si="84"/>
        <v>nc</v>
      </c>
      <c r="AC356" s="59">
        <f t="shared" si="79"/>
        <v>2</v>
      </c>
      <c r="AD356" s="57">
        <f t="shared" si="80"/>
        <v>1</v>
      </c>
    </row>
    <row r="357" spans="1:30" x14ac:dyDescent="0.2">
      <c r="A357" s="57" t="s">
        <v>3516</v>
      </c>
      <c r="B357" s="57" t="s">
        <v>1723</v>
      </c>
      <c r="C357" s="57" t="str">
        <f>VLOOKUP(A357,RecNamesAll!A:C,3,FALSE)</f>
        <v>MRGPRD</v>
      </c>
      <c r="D357" s="63">
        <v>152</v>
      </c>
      <c r="E357" s="57" t="s">
        <v>3515</v>
      </c>
      <c r="F357" s="57" t="s">
        <v>3514</v>
      </c>
      <c r="G357" s="57" t="s">
        <v>3501</v>
      </c>
      <c r="H357" s="57" t="s">
        <v>3395</v>
      </c>
      <c r="I357" s="57" t="s">
        <v>3500</v>
      </c>
      <c r="J357" s="57" t="s">
        <v>3387</v>
      </c>
      <c r="L357" s="57" t="s">
        <v>3511</v>
      </c>
      <c r="N357" s="57" t="s">
        <v>3513</v>
      </c>
      <c r="P357" s="62">
        <v>8.3333333333333329E-2</v>
      </c>
      <c r="Q357" s="60" t="str">
        <f t="shared" si="71"/>
        <v/>
      </c>
      <c r="R357" s="59" t="str">
        <f t="shared" si="72"/>
        <v>Gi/o</v>
      </c>
      <c r="S357" s="59" t="str">
        <f t="shared" si="73"/>
        <v>Gq/11</v>
      </c>
      <c r="T357" s="59" t="str">
        <f t="shared" si="74"/>
        <v/>
      </c>
      <c r="U357" s="60">
        <f t="shared" si="75"/>
        <v>0</v>
      </c>
      <c r="V357" s="60">
        <f t="shared" si="76"/>
        <v>1</v>
      </c>
      <c r="W357" s="60">
        <f t="shared" si="77"/>
        <v>1</v>
      </c>
      <c r="X357" s="60">
        <f t="shared" si="78"/>
        <v>0</v>
      </c>
      <c r="Y357" s="60" t="str">
        <f t="shared" si="81"/>
        <v>nc</v>
      </c>
      <c r="Z357" s="59" t="str">
        <f t="shared" si="82"/>
        <v>c</v>
      </c>
      <c r="AA357" s="59" t="str">
        <f t="shared" si="83"/>
        <v>c</v>
      </c>
      <c r="AB357" s="59" t="str">
        <f t="shared" si="84"/>
        <v>nc</v>
      </c>
      <c r="AC357" s="59">
        <f t="shared" si="79"/>
        <v>2</v>
      </c>
      <c r="AD357" s="57">
        <f t="shared" si="80"/>
        <v>1</v>
      </c>
    </row>
    <row r="358" spans="1:30" x14ac:dyDescent="0.2">
      <c r="A358" s="57" t="s">
        <v>94</v>
      </c>
      <c r="B358" s="57" t="s">
        <v>1729</v>
      </c>
      <c r="C358" s="57" t="str">
        <f>VLOOKUP(A358,RecNamesAll!A:C,3,FALSE)</f>
        <v>MRGPRX1</v>
      </c>
      <c r="D358" s="63">
        <v>156</v>
      </c>
      <c r="E358" s="57" t="s">
        <v>95</v>
      </c>
      <c r="F358" s="57" t="s">
        <v>3512</v>
      </c>
      <c r="G358" s="57" t="s">
        <v>3501</v>
      </c>
      <c r="H358" s="57" t="s">
        <v>3395</v>
      </c>
      <c r="I358" s="57" t="s">
        <v>3500</v>
      </c>
      <c r="J358" s="57" t="s">
        <v>2759</v>
      </c>
      <c r="L358" s="57" t="s">
        <v>3393</v>
      </c>
      <c r="N358" s="57">
        <v>12397184</v>
      </c>
      <c r="P358" s="62">
        <v>4.1666666666666664E-2</v>
      </c>
      <c r="Q358" s="60" t="str">
        <f t="shared" si="71"/>
        <v/>
      </c>
      <c r="R358" s="59" t="str">
        <f t="shared" si="72"/>
        <v/>
      </c>
      <c r="S358" s="59" t="str">
        <f t="shared" si="73"/>
        <v>Gq/11</v>
      </c>
      <c r="T358" s="59" t="str">
        <f t="shared" si="74"/>
        <v/>
      </c>
      <c r="U358" s="60">
        <f t="shared" si="75"/>
        <v>0</v>
      </c>
      <c r="V358" s="60">
        <f t="shared" si="76"/>
        <v>0</v>
      </c>
      <c r="W358" s="60">
        <f t="shared" si="77"/>
        <v>1</v>
      </c>
      <c r="X358" s="60">
        <f t="shared" si="78"/>
        <v>0</v>
      </c>
      <c r="Y358" s="60" t="str">
        <f t="shared" si="81"/>
        <v>nc</v>
      </c>
      <c r="Z358" s="59" t="str">
        <f t="shared" si="82"/>
        <v>nc</v>
      </c>
      <c r="AA358" s="59" t="str">
        <f t="shared" si="83"/>
        <v>c</v>
      </c>
      <c r="AB358" s="59" t="str">
        <f t="shared" si="84"/>
        <v>nc</v>
      </c>
      <c r="AC358" s="59">
        <f t="shared" si="79"/>
        <v>3</v>
      </c>
      <c r="AD358" s="57">
        <f t="shared" si="80"/>
        <v>1</v>
      </c>
    </row>
    <row r="359" spans="1:30" x14ac:dyDescent="0.2">
      <c r="A359" s="57" t="s">
        <v>96</v>
      </c>
      <c r="B359" s="57" t="s">
        <v>1735</v>
      </c>
      <c r="C359" s="57" t="str">
        <f>VLOOKUP(A359,RecNamesAll!A:C,3,FALSE)</f>
        <v>MRGPRX2</v>
      </c>
      <c r="D359" s="63">
        <v>157</v>
      </c>
      <c r="E359" s="57" t="s">
        <v>97</v>
      </c>
      <c r="F359" s="57" t="s">
        <v>96</v>
      </c>
      <c r="G359" s="57" t="s">
        <v>3501</v>
      </c>
      <c r="H359" s="57" t="s">
        <v>3395</v>
      </c>
      <c r="I359" s="57" t="s">
        <v>3500</v>
      </c>
      <c r="J359" s="57" t="s">
        <v>3387</v>
      </c>
      <c r="L359" s="57" t="s">
        <v>3511</v>
      </c>
      <c r="N359" s="57" t="s">
        <v>3510</v>
      </c>
      <c r="P359" s="62">
        <v>0.125</v>
      </c>
      <c r="Q359" s="60" t="str">
        <f t="shared" si="71"/>
        <v/>
      </c>
      <c r="R359" s="59" t="str">
        <f t="shared" si="72"/>
        <v>Gi/o</v>
      </c>
      <c r="S359" s="59" t="str">
        <f t="shared" si="73"/>
        <v>Gq/11</v>
      </c>
      <c r="T359" s="59" t="str">
        <f t="shared" si="74"/>
        <v/>
      </c>
      <c r="U359" s="60">
        <f t="shared" si="75"/>
        <v>0</v>
      </c>
      <c r="V359" s="60">
        <f t="shared" si="76"/>
        <v>1</v>
      </c>
      <c r="W359" s="60">
        <f t="shared" si="77"/>
        <v>1</v>
      </c>
      <c r="X359" s="60">
        <f t="shared" si="78"/>
        <v>0</v>
      </c>
      <c r="Y359" s="60" t="str">
        <f t="shared" si="81"/>
        <v>nc</v>
      </c>
      <c r="Z359" s="59" t="str">
        <f t="shared" si="82"/>
        <v>c</v>
      </c>
      <c r="AA359" s="59" t="str">
        <f t="shared" si="83"/>
        <v>c</v>
      </c>
      <c r="AB359" s="59" t="str">
        <f t="shared" si="84"/>
        <v>nc</v>
      </c>
      <c r="AC359" s="59">
        <f t="shared" si="79"/>
        <v>2</v>
      </c>
      <c r="AD359" s="57">
        <f t="shared" si="80"/>
        <v>1</v>
      </c>
    </row>
    <row r="360" spans="1:30" x14ac:dyDescent="0.2">
      <c r="A360" s="57" t="s">
        <v>3509</v>
      </c>
      <c r="B360" s="57" t="s">
        <v>3508</v>
      </c>
      <c r="C360" s="57" t="str">
        <f>VLOOKUP(A360,RecNamesAll!A:C,3,FALSE)</f>
        <v>MRGPRX3</v>
      </c>
      <c r="D360" s="63">
        <v>158</v>
      </c>
      <c r="E360" s="57" t="s">
        <v>3507</v>
      </c>
      <c r="F360" s="57" t="s">
        <v>3506</v>
      </c>
      <c r="G360" s="57" t="s">
        <v>3501</v>
      </c>
      <c r="H360" s="57" t="s">
        <v>3395</v>
      </c>
      <c r="I360" s="57" t="s">
        <v>3500</v>
      </c>
      <c r="J360" s="57" t="s">
        <v>2759</v>
      </c>
      <c r="L360" s="57" t="s">
        <v>3393</v>
      </c>
      <c r="N360" s="57">
        <v>16284629</v>
      </c>
      <c r="P360" s="62">
        <v>4.1666666666666664E-2</v>
      </c>
      <c r="Q360" s="60" t="str">
        <f t="shared" si="71"/>
        <v/>
      </c>
      <c r="R360" s="59" t="str">
        <f t="shared" si="72"/>
        <v/>
      </c>
      <c r="S360" s="59" t="str">
        <f t="shared" si="73"/>
        <v>Gq/11</v>
      </c>
      <c r="T360" s="59" t="str">
        <f t="shared" si="74"/>
        <v/>
      </c>
      <c r="U360" s="60">
        <f t="shared" si="75"/>
        <v>0</v>
      </c>
      <c r="V360" s="60">
        <f t="shared" si="76"/>
        <v>0</v>
      </c>
      <c r="W360" s="60">
        <f t="shared" si="77"/>
        <v>1</v>
      </c>
      <c r="X360" s="60">
        <f t="shared" si="78"/>
        <v>0</v>
      </c>
      <c r="Y360" s="60" t="str">
        <f t="shared" si="81"/>
        <v>nc</v>
      </c>
      <c r="Z360" s="59" t="str">
        <f t="shared" si="82"/>
        <v>nc</v>
      </c>
      <c r="AA360" s="59" t="str">
        <f t="shared" si="83"/>
        <v>c</v>
      </c>
      <c r="AB360" s="59" t="str">
        <f t="shared" si="84"/>
        <v>nc</v>
      </c>
      <c r="AC360" s="59">
        <f t="shared" si="79"/>
        <v>3</v>
      </c>
      <c r="AD360" s="57">
        <f t="shared" si="80"/>
        <v>1</v>
      </c>
    </row>
    <row r="361" spans="1:30" x14ac:dyDescent="0.2">
      <c r="A361" s="57" t="s">
        <v>3505</v>
      </c>
      <c r="B361" s="57" t="s">
        <v>3504</v>
      </c>
      <c r="C361" s="57" t="str">
        <f>VLOOKUP(A361,RecNamesAll!A:C,3,FALSE)</f>
        <v>MRGPRX4</v>
      </c>
      <c r="D361" s="63">
        <v>159</v>
      </c>
      <c r="E361" s="57" t="s">
        <v>3503</v>
      </c>
      <c r="F361" s="57" t="s">
        <v>3502</v>
      </c>
      <c r="G361" s="57" t="s">
        <v>3501</v>
      </c>
      <c r="H361" s="57" t="s">
        <v>3395</v>
      </c>
      <c r="I361" s="57" t="s">
        <v>3500</v>
      </c>
      <c r="J361" s="57" t="s">
        <v>2759</v>
      </c>
      <c r="L361" s="57" t="s">
        <v>3393</v>
      </c>
      <c r="N361" s="57">
        <v>16284629</v>
      </c>
      <c r="P361" s="62">
        <v>4.1666666666666664E-2</v>
      </c>
      <c r="Q361" s="60" t="str">
        <f t="shared" si="71"/>
        <v/>
      </c>
      <c r="R361" s="59" t="str">
        <f t="shared" si="72"/>
        <v/>
      </c>
      <c r="S361" s="59" t="str">
        <f t="shared" si="73"/>
        <v>Gq/11</v>
      </c>
      <c r="T361" s="59" t="str">
        <f t="shared" si="74"/>
        <v/>
      </c>
      <c r="U361" s="60">
        <f t="shared" si="75"/>
        <v>0</v>
      </c>
      <c r="V361" s="60">
        <f t="shared" si="76"/>
        <v>0</v>
      </c>
      <c r="W361" s="60">
        <f t="shared" si="77"/>
        <v>1</v>
      </c>
      <c r="X361" s="60">
        <f t="shared" si="78"/>
        <v>0</v>
      </c>
      <c r="Y361" s="60" t="str">
        <f t="shared" si="81"/>
        <v>nc</v>
      </c>
      <c r="Z361" s="59" t="str">
        <f t="shared" si="82"/>
        <v>nc</v>
      </c>
      <c r="AA361" s="59" t="str">
        <f t="shared" si="83"/>
        <v>c</v>
      </c>
      <c r="AB361" s="59" t="str">
        <f t="shared" si="84"/>
        <v>nc</v>
      </c>
      <c r="AC361" s="59">
        <f t="shared" si="79"/>
        <v>3</v>
      </c>
      <c r="AD361" s="57">
        <f t="shared" si="80"/>
        <v>1</v>
      </c>
    </row>
    <row r="362" spans="1:30" x14ac:dyDescent="0.2">
      <c r="A362" s="57" t="s">
        <v>55</v>
      </c>
      <c r="B362" s="57" t="s">
        <v>3499</v>
      </c>
      <c r="C362" s="57" t="str">
        <f>VLOOKUP(A362,RecNamesAll!A:C,3,FALSE)</f>
        <v>CT</v>
      </c>
      <c r="D362" s="63">
        <v>43</v>
      </c>
      <c r="E362" s="57" t="s">
        <v>55</v>
      </c>
      <c r="G362" s="57" t="s">
        <v>3356</v>
      </c>
      <c r="H362" s="57" t="s">
        <v>3476</v>
      </c>
      <c r="I362" s="57" t="s">
        <v>3355</v>
      </c>
      <c r="J362" s="57" t="s">
        <v>2761</v>
      </c>
      <c r="K362" s="57" t="s">
        <v>2759</v>
      </c>
      <c r="L362" s="57" t="s">
        <v>3442</v>
      </c>
      <c r="M362" s="57" t="s">
        <v>3393</v>
      </c>
      <c r="N362" s="57" t="s">
        <v>3498</v>
      </c>
      <c r="O362" s="57" t="s">
        <v>3497</v>
      </c>
      <c r="P362" s="62">
        <v>0.125</v>
      </c>
      <c r="Q362" s="60" t="str">
        <f t="shared" si="71"/>
        <v>Gs</v>
      </c>
      <c r="R362" s="59" t="str">
        <f t="shared" si="72"/>
        <v/>
      </c>
      <c r="S362" s="59" t="str">
        <f t="shared" si="73"/>
        <v>Gq/11</v>
      </c>
      <c r="T362" s="59" t="str">
        <f t="shared" si="74"/>
        <v/>
      </c>
      <c r="U362" s="60">
        <f t="shared" si="75"/>
        <v>1</v>
      </c>
      <c r="V362" s="60">
        <f t="shared" si="76"/>
        <v>0</v>
      </c>
      <c r="W362" s="60">
        <f t="shared" si="77"/>
        <v>2</v>
      </c>
      <c r="X362" s="60">
        <f t="shared" si="78"/>
        <v>0</v>
      </c>
      <c r="Y362" s="60" t="str">
        <f t="shared" si="81"/>
        <v>c</v>
      </c>
      <c r="Z362" s="59" t="str">
        <f t="shared" si="82"/>
        <v>nc</v>
      </c>
      <c r="AA362" s="59" t="str">
        <f t="shared" si="83"/>
        <v>c</v>
      </c>
      <c r="AB362" s="59" t="str">
        <f t="shared" si="84"/>
        <v>nc</v>
      </c>
      <c r="AC362" s="59">
        <f t="shared" si="79"/>
        <v>2</v>
      </c>
      <c r="AD362" s="57">
        <f t="shared" si="80"/>
        <v>1</v>
      </c>
    </row>
    <row r="363" spans="1:30" x14ac:dyDescent="0.2">
      <c r="A363" s="57" t="s">
        <v>104</v>
      </c>
      <c r="B363" s="57" t="s">
        <v>3496</v>
      </c>
      <c r="C363" s="57" t="str">
        <f>VLOOKUP(A363,RecNamesAll!A:C,3,FALSE)</f>
        <v>CRF1</v>
      </c>
      <c r="D363" s="63">
        <v>212</v>
      </c>
      <c r="E363" s="57" t="s">
        <v>2917</v>
      </c>
      <c r="F363" s="57" t="s">
        <v>3495</v>
      </c>
      <c r="G363" s="57" t="s">
        <v>3356</v>
      </c>
      <c r="H363" s="57" t="s">
        <v>3476</v>
      </c>
      <c r="I363" s="57" t="s">
        <v>3491</v>
      </c>
      <c r="J363" s="57" t="s">
        <v>2761</v>
      </c>
      <c r="K363" s="57" t="s">
        <v>2759</v>
      </c>
      <c r="L363" s="57" t="s">
        <v>3442</v>
      </c>
      <c r="M363" s="57" t="s">
        <v>3393</v>
      </c>
      <c r="N363" s="57" t="s">
        <v>3494</v>
      </c>
      <c r="O363" s="57" t="s">
        <v>3493</v>
      </c>
      <c r="P363" s="62">
        <v>0.45833333333333331</v>
      </c>
      <c r="Q363" s="60" t="str">
        <f t="shared" si="71"/>
        <v>Gs</v>
      </c>
      <c r="R363" s="59" t="str">
        <f t="shared" si="72"/>
        <v/>
      </c>
      <c r="S363" s="59" t="str">
        <f t="shared" si="73"/>
        <v>Gq/11</v>
      </c>
      <c r="T363" s="59" t="str">
        <f t="shared" si="74"/>
        <v/>
      </c>
      <c r="U363" s="60">
        <f t="shared" si="75"/>
        <v>1</v>
      </c>
      <c r="V363" s="60">
        <f t="shared" si="76"/>
        <v>0</v>
      </c>
      <c r="W363" s="60">
        <f t="shared" si="77"/>
        <v>2</v>
      </c>
      <c r="X363" s="60">
        <f t="shared" si="78"/>
        <v>0</v>
      </c>
      <c r="Y363" s="60" t="str">
        <f t="shared" si="81"/>
        <v>c</v>
      </c>
      <c r="Z363" s="59" t="str">
        <f t="shared" si="82"/>
        <v>nc</v>
      </c>
      <c r="AA363" s="59" t="str">
        <f t="shared" si="83"/>
        <v>c</v>
      </c>
      <c r="AB363" s="59" t="str">
        <f t="shared" si="84"/>
        <v>nc</v>
      </c>
      <c r="AC363" s="59">
        <f t="shared" si="79"/>
        <v>2</v>
      </c>
      <c r="AD363" s="57">
        <f t="shared" si="80"/>
        <v>1</v>
      </c>
    </row>
    <row r="364" spans="1:30" x14ac:dyDescent="0.2">
      <c r="A364" s="57" t="s">
        <v>105</v>
      </c>
      <c r="B364" s="57" t="s">
        <v>292</v>
      </c>
      <c r="C364" s="57" t="str">
        <f>VLOOKUP(A364,RecNamesAll!A:C,3,FALSE)</f>
        <v>CRF2</v>
      </c>
      <c r="D364" s="63">
        <v>213</v>
      </c>
      <c r="E364" s="57" t="s">
        <v>2914</v>
      </c>
      <c r="F364" s="57" t="s">
        <v>3492</v>
      </c>
      <c r="G364" s="57" t="s">
        <v>3356</v>
      </c>
      <c r="H364" s="57" t="s">
        <v>3476</v>
      </c>
      <c r="I364" s="57" t="s">
        <v>3491</v>
      </c>
      <c r="J364" s="57" t="s">
        <v>2761</v>
      </c>
      <c r="K364" s="57" t="s">
        <v>2759</v>
      </c>
      <c r="L364" s="57" t="s">
        <v>3442</v>
      </c>
      <c r="M364" s="57" t="s">
        <v>3393</v>
      </c>
      <c r="N364" s="57" t="s">
        <v>3490</v>
      </c>
      <c r="O364" s="57">
        <v>15450949</v>
      </c>
      <c r="P364" s="62">
        <v>0.375</v>
      </c>
      <c r="Q364" s="60" t="str">
        <f t="shared" si="71"/>
        <v>Gs</v>
      </c>
      <c r="R364" s="59" t="str">
        <f t="shared" si="72"/>
        <v/>
      </c>
      <c r="S364" s="59" t="str">
        <f t="shared" si="73"/>
        <v>Gq/11</v>
      </c>
      <c r="T364" s="59" t="str">
        <f t="shared" si="74"/>
        <v/>
      </c>
      <c r="U364" s="60">
        <f t="shared" si="75"/>
        <v>1</v>
      </c>
      <c r="V364" s="60">
        <f t="shared" si="76"/>
        <v>0</v>
      </c>
      <c r="W364" s="60">
        <f t="shared" si="77"/>
        <v>2</v>
      </c>
      <c r="X364" s="60">
        <f t="shared" si="78"/>
        <v>0</v>
      </c>
      <c r="Y364" s="60" t="str">
        <f t="shared" si="81"/>
        <v>c</v>
      </c>
      <c r="Z364" s="59" t="str">
        <f t="shared" si="82"/>
        <v>nc</v>
      </c>
      <c r="AA364" s="59" t="str">
        <f t="shared" si="83"/>
        <v>c</v>
      </c>
      <c r="AB364" s="59" t="str">
        <f t="shared" si="84"/>
        <v>nc</v>
      </c>
      <c r="AC364" s="59">
        <f t="shared" si="79"/>
        <v>2</v>
      </c>
      <c r="AD364" s="57">
        <f t="shared" si="80"/>
        <v>1</v>
      </c>
    </row>
    <row r="365" spans="1:30" x14ac:dyDescent="0.2">
      <c r="A365" s="57" t="s">
        <v>2959</v>
      </c>
      <c r="B365" s="57" t="s">
        <v>1231</v>
      </c>
      <c r="C365" s="57" t="str">
        <f>VLOOKUP(A365,RecNamesAll!A:C,3,FALSE)</f>
        <v>GHRH</v>
      </c>
      <c r="D365" s="63">
        <v>247</v>
      </c>
      <c r="E365" s="57" t="s">
        <v>2959</v>
      </c>
      <c r="G365" s="57" t="s">
        <v>3356</v>
      </c>
      <c r="H365" s="57" t="s">
        <v>3476</v>
      </c>
      <c r="I365" s="57" t="s">
        <v>3488</v>
      </c>
      <c r="J365" s="57" t="s">
        <v>2761</v>
      </c>
      <c r="L365" s="57" t="s">
        <v>3489</v>
      </c>
      <c r="N365" s="57">
        <v>11867632</v>
      </c>
      <c r="P365" s="62">
        <v>4.1666666666666664E-2</v>
      </c>
      <c r="Q365" s="60" t="str">
        <f t="shared" si="71"/>
        <v>Gs</v>
      </c>
      <c r="R365" s="59" t="str">
        <f t="shared" si="72"/>
        <v/>
      </c>
      <c r="S365" s="59" t="str">
        <f t="shared" si="73"/>
        <v/>
      </c>
      <c r="T365" s="59" t="str">
        <f t="shared" si="74"/>
        <v/>
      </c>
      <c r="U365" s="60">
        <f t="shared" si="75"/>
        <v>1</v>
      </c>
      <c r="V365" s="60">
        <f t="shared" si="76"/>
        <v>0</v>
      </c>
      <c r="W365" s="60">
        <f t="shared" si="77"/>
        <v>0</v>
      </c>
      <c r="X365" s="60">
        <f t="shared" si="78"/>
        <v>0</v>
      </c>
      <c r="Y365" s="60" t="str">
        <f t="shared" si="81"/>
        <v>c</v>
      </c>
      <c r="Z365" s="59" t="str">
        <f t="shared" si="82"/>
        <v>nc</v>
      </c>
      <c r="AA365" s="59" t="str">
        <f t="shared" si="83"/>
        <v>nc</v>
      </c>
      <c r="AB365" s="59" t="str">
        <f t="shared" si="84"/>
        <v>nc</v>
      </c>
      <c r="AC365" s="59">
        <f t="shared" si="79"/>
        <v>3</v>
      </c>
      <c r="AD365" s="57">
        <f t="shared" si="80"/>
        <v>1</v>
      </c>
    </row>
    <row r="366" spans="1:30" x14ac:dyDescent="0.2">
      <c r="A366" s="57" t="s">
        <v>127</v>
      </c>
      <c r="B366" s="57" t="s">
        <v>301</v>
      </c>
      <c r="C366" s="57" t="str">
        <f>VLOOKUP(A366,RecNamesAll!A:C,3,FALSE)</f>
        <v>GIP</v>
      </c>
      <c r="D366" s="63">
        <v>248</v>
      </c>
      <c r="E366" s="57" t="s">
        <v>127</v>
      </c>
      <c r="G366" s="57" t="s">
        <v>3356</v>
      </c>
      <c r="H366" s="57" t="s">
        <v>3476</v>
      </c>
      <c r="I366" s="57" t="s">
        <v>3488</v>
      </c>
      <c r="J366" s="57" t="s">
        <v>2761</v>
      </c>
      <c r="L366" s="57" t="s">
        <v>3442</v>
      </c>
      <c r="M366" s="57" t="s">
        <v>3359</v>
      </c>
      <c r="O366" s="57">
        <v>11323439</v>
      </c>
      <c r="Q366" s="60" t="str">
        <f t="shared" si="71"/>
        <v>Gs</v>
      </c>
      <c r="R366" s="59" t="str">
        <f t="shared" si="72"/>
        <v/>
      </c>
      <c r="S366" s="59" t="str">
        <f t="shared" si="73"/>
        <v/>
      </c>
      <c r="T366" s="59" t="str">
        <f t="shared" si="74"/>
        <v/>
      </c>
      <c r="U366" s="60">
        <f t="shared" si="75"/>
        <v>1</v>
      </c>
      <c r="V366" s="60">
        <f t="shared" si="76"/>
        <v>0</v>
      </c>
      <c r="W366" s="60">
        <f t="shared" si="77"/>
        <v>0</v>
      </c>
      <c r="X366" s="60">
        <f t="shared" si="78"/>
        <v>0</v>
      </c>
      <c r="Y366" s="60" t="str">
        <f t="shared" si="81"/>
        <v>c</v>
      </c>
      <c r="Z366" s="59" t="str">
        <f t="shared" si="82"/>
        <v>nc</v>
      </c>
      <c r="AA366" s="59" t="str">
        <f t="shared" si="83"/>
        <v>nc</v>
      </c>
      <c r="AB366" s="59" t="str">
        <f t="shared" si="84"/>
        <v>nc</v>
      </c>
      <c r="AC366" s="59">
        <f t="shared" si="79"/>
        <v>3</v>
      </c>
      <c r="AD366" s="57">
        <f t="shared" si="80"/>
        <v>1</v>
      </c>
    </row>
    <row r="367" spans="1:30" x14ac:dyDescent="0.2">
      <c r="A367" s="57" t="s">
        <v>128</v>
      </c>
      <c r="B367" s="57" t="s">
        <v>302</v>
      </c>
      <c r="C367" s="57" t="str">
        <f>VLOOKUP(A367,RecNamesAll!A:C,3,FALSE)</f>
        <v>GLP-1</v>
      </c>
      <c r="D367" s="63">
        <v>249</v>
      </c>
      <c r="E367" s="57" t="s">
        <v>128</v>
      </c>
      <c r="G367" s="57" t="s">
        <v>3356</v>
      </c>
      <c r="H367" s="57" t="s">
        <v>3476</v>
      </c>
      <c r="I367" s="57" t="s">
        <v>3488</v>
      </c>
      <c r="J367" s="57" t="s">
        <v>2761</v>
      </c>
      <c r="L367" s="57" t="s">
        <v>3442</v>
      </c>
      <c r="N367" s="57">
        <v>10909973</v>
      </c>
      <c r="P367" s="62">
        <v>4.1666666666666664E-2</v>
      </c>
      <c r="Q367" s="60" t="str">
        <f t="shared" si="71"/>
        <v>Gs</v>
      </c>
      <c r="R367" s="59" t="str">
        <f t="shared" si="72"/>
        <v/>
      </c>
      <c r="S367" s="59" t="str">
        <f t="shared" si="73"/>
        <v/>
      </c>
      <c r="T367" s="59" t="str">
        <f t="shared" si="74"/>
        <v/>
      </c>
      <c r="U367" s="60">
        <f t="shared" si="75"/>
        <v>1</v>
      </c>
      <c r="V367" s="60">
        <f t="shared" si="76"/>
        <v>0</v>
      </c>
      <c r="W367" s="60">
        <f t="shared" si="77"/>
        <v>0</v>
      </c>
      <c r="X367" s="60">
        <f t="shared" si="78"/>
        <v>0</v>
      </c>
      <c r="Y367" s="60" t="str">
        <f t="shared" si="81"/>
        <v>c</v>
      </c>
      <c r="Z367" s="59" t="str">
        <f t="shared" si="82"/>
        <v>nc</v>
      </c>
      <c r="AA367" s="59" t="str">
        <f t="shared" si="83"/>
        <v>nc</v>
      </c>
      <c r="AB367" s="59" t="str">
        <f t="shared" si="84"/>
        <v>nc</v>
      </c>
      <c r="AC367" s="59">
        <f t="shared" si="79"/>
        <v>3</v>
      </c>
      <c r="AD367" s="57">
        <f t="shared" si="80"/>
        <v>1</v>
      </c>
    </row>
    <row r="368" spans="1:30" x14ac:dyDescent="0.2">
      <c r="A368" s="57" t="s">
        <v>129</v>
      </c>
      <c r="B368" s="57" t="s">
        <v>303</v>
      </c>
      <c r="C368" s="57" t="str">
        <f>VLOOKUP(A368,RecNamesAll!A:C,3,FALSE)</f>
        <v>GLP-2</v>
      </c>
      <c r="D368" s="63">
        <v>250</v>
      </c>
      <c r="E368" s="57" t="s">
        <v>129</v>
      </c>
      <c r="G368" s="57" t="s">
        <v>3356</v>
      </c>
      <c r="H368" s="57" t="s">
        <v>3476</v>
      </c>
      <c r="I368" s="57" t="s">
        <v>3488</v>
      </c>
      <c r="J368" s="57" t="s">
        <v>2761</v>
      </c>
      <c r="L368" s="57" t="s">
        <v>3442</v>
      </c>
      <c r="P368" s="62">
        <v>4.1666666666666664E-2</v>
      </c>
      <c r="Q368" s="60" t="str">
        <f t="shared" si="71"/>
        <v>Gs</v>
      </c>
      <c r="R368" s="59" t="str">
        <f t="shared" si="72"/>
        <v/>
      </c>
      <c r="S368" s="59" t="str">
        <f t="shared" si="73"/>
        <v/>
      </c>
      <c r="T368" s="59" t="str">
        <f t="shared" si="74"/>
        <v/>
      </c>
      <c r="U368" s="60">
        <f t="shared" si="75"/>
        <v>1</v>
      </c>
      <c r="V368" s="60">
        <f t="shared" si="76"/>
        <v>0</v>
      </c>
      <c r="W368" s="60">
        <f t="shared" si="77"/>
        <v>0</v>
      </c>
      <c r="X368" s="60">
        <f t="shared" si="78"/>
        <v>0</v>
      </c>
      <c r="Y368" s="60" t="str">
        <f t="shared" si="81"/>
        <v>c</v>
      </c>
      <c r="Z368" s="59" t="str">
        <f t="shared" si="82"/>
        <v>nc</v>
      </c>
      <c r="AA368" s="59" t="str">
        <f t="shared" si="83"/>
        <v>nc</v>
      </c>
      <c r="AB368" s="59" t="str">
        <f t="shared" si="84"/>
        <v>nc</v>
      </c>
      <c r="AC368" s="59">
        <f t="shared" si="79"/>
        <v>3</v>
      </c>
      <c r="AD368" s="57">
        <f t="shared" si="80"/>
        <v>1</v>
      </c>
    </row>
    <row r="369" spans="1:30" x14ac:dyDescent="0.2">
      <c r="A369" s="57" t="s">
        <v>130</v>
      </c>
      <c r="B369" s="57" t="s">
        <v>304</v>
      </c>
      <c r="C369" s="57" t="str">
        <f>VLOOKUP(A369,RecNamesAll!A:C,3,FALSE)</f>
        <v>Glucagon</v>
      </c>
      <c r="D369" s="63">
        <v>251</v>
      </c>
      <c r="E369" s="57" t="s">
        <v>2966</v>
      </c>
      <c r="G369" s="57" t="s">
        <v>3356</v>
      </c>
      <c r="H369" s="57" t="s">
        <v>3476</v>
      </c>
      <c r="I369" s="57" t="s">
        <v>3488</v>
      </c>
      <c r="J369" s="57" t="s">
        <v>2761</v>
      </c>
      <c r="L369" s="57" t="s">
        <v>3442</v>
      </c>
      <c r="N369" s="57">
        <v>6309844</v>
      </c>
      <c r="P369" s="62">
        <v>4.1666666666666664E-2</v>
      </c>
      <c r="Q369" s="60" t="str">
        <f t="shared" si="71"/>
        <v>Gs</v>
      </c>
      <c r="R369" s="59" t="str">
        <f t="shared" si="72"/>
        <v/>
      </c>
      <c r="S369" s="59" t="str">
        <f t="shared" si="73"/>
        <v/>
      </c>
      <c r="T369" s="59" t="str">
        <f t="shared" si="74"/>
        <v/>
      </c>
      <c r="U369" s="60">
        <f t="shared" si="75"/>
        <v>1</v>
      </c>
      <c r="V369" s="60">
        <f t="shared" si="76"/>
        <v>0</v>
      </c>
      <c r="W369" s="60">
        <f t="shared" si="77"/>
        <v>0</v>
      </c>
      <c r="X369" s="60">
        <f t="shared" si="78"/>
        <v>0</v>
      </c>
      <c r="Y369" s="60" t="str">
        <f t="shared" si="81"/>
        <v>c</v>
      </c>
      <c r="Z369" s="59" t="str">
        <f t="shared" si="82"/>
        <v>nc</v>
      </c>
      <c r="AA369" s="59" t="str">
        <f t="shared" si="83"/>
        <v>nc</v>
      </c>
      <c r="AB369" s="59" t="str">
        <f t="shared" si="84"/>
        <v>nc</v>
      </c>
      <c r="AC369" s="59">
        <f t="shared" si="79"/>
        <v>3</v>
      </c>
      <c r="AD369" s="57">
        <f t="shared" si="80"/>
        <v>1</v>
      </c>
    </row>
    <row r="370" spans="1:30" x14ac:dyDescent="0.2">
      <c r="A370" s="57" t="s">
        <v>2947</v>
      </c>
      <c r="B370" s="57" t="s">
        <v>2174</v>
      </c>
      <c r="C370" s="57" t="str">
        <f>VLOOKUP(A370,RecNamesAll!A:C,3,FALSE)</f>
        <v>Secretin</v>
      </c>
      <c r="D370" s="63">
        <v>252</v>
      </c>
      <c r="E370" s="57" t="s">
        <v>2947</v>
      </c>
      <c r="G370" s="57" t="s">
        <v>3356</v>
      </c>
      <c r="H370" s="57" t="s">
        <v>3476</v>
      </c>
      <c r="I370" s="57" t="s">
        <v>3488</v>
      </c>
      <c r="J370" s="57" t="s">
        <v>2761</v>
      </c>
      <c r="L370" s="57" t="s">
        <v>3442</v>
      </c>
      <c r="P370" s="62">
        <v>4.1666666666666664E-2</v>
      </c>
      <c r="Q370" s="60" t="str">
        <f t="shared" si="71"/>
        <v>Gs</v>
      </c>
      <c r="R370" s="59" t="str">
        <f t="shared" si="72"/>
        <v/>
      </c>
      <c r="S370" s="59" t="str">
        <f t="shared" si="73"/>
        <v/>
      </c>
      <c r="T370" s="59" t="str">
        <f t="shared" si="74"/>
        <v/>
      </c>
      <c r="U370" s="60">
        <f t="shared" si="75"/>
        <v>1</v>
      </c>
      <c r="V370" s="60">
        <f t="shared" si="76"/>
        <v>0</v>
      </c>
      <c r="W370" s="60">
        <f t="shared" si="77"/>
        <v>0</v>
      </c>
      <c r="X370" s="60">
        <f t="shared" si="78"/>
        <v>0</v>
      </c>
      <c r="Y370" s="60" t="str">
        <f t="shared" si="81"/>
        <v>c</v>
      </c>
      <c r="Z370" s="59" t="str">
        <f t="shared" si="82"/>
        <v>nc</v>
      </c>
      <c r="AA370" s="59" t="str">
        <f t="shared" si="83"/>
        <v>nc</v>
      </c>
      <c r="AB370" s="59" t="str">
        <f t="shared" si="84"/>
        <v>nc</v>
      </c>
      <c r="AC370" s="59">
        <f t="shared" si="79"/>
        <v>3</v>
      </c>
      <c r="AD370" s="57">
        <f t="shared" si="80"/>
        <v>1</v>
      </c>
    </row>
    <row r="371" spans="1:30" x14ac:dyDescent="0.2">
      <c r="A371" s="57" t="s">
        <v>198</v>
      </c>
      <c r="B371" s="57" t="s">
        <v>336</v>
      </c>
      <c r="C371" s="57" t="str">
        <f>VLOOKUP(A371,RecNamesAll!A:C,3,FALSE)</f>
        <v>PTH1</v>
      </c>
      <c r="D371" s="63">
        <v>331</v>
      </c>
      <c r="E371" s="57" t="s">
        <v>198</v>
      </c>
      <c r="F371" s="57" t="s">
        <v>3487</v>
      </c>
      <c r="G371" s="57" t="s">
        <v>3356</v>
      </c>
      <c r="H371" s="57" t="s">
        <v>3476</v>
      </c>
      <c r="I371" s="57" t="s">
        <v>3486</v>
      </c>
      <c r="J371" s="57" t="s">
        <v>2761</v>
      </c>
      <c r="K371" s="57" t="s">
        <v>2759</v>
      </c>
      <c r="L371" s="57" t="s">
        <v>3442</v>
      </c>
      <c r="M371" s="57" t="s">
        <v>3393</v>
      </c>
      <c r="N371" s="57" t="s">
        <v>3485</v>
      </c>
      <c r="O371" s="57" t="s">
        <v>3484</v>
      </c>
      <c r="P371" s="62">
        <v>0.16666666666666666</v>
      </c>
      <c r="Q371" s="60" t="str">
        <f t="shared" si="71"/>
        <v>Gs</v>
      </c>
      <c r="R371" s="59" t="str">
        <f t="shared" si="72"/>
        <v/>
      </c>
      <c r="S371" s="59" t="str">
        <f t="shared" si="73"/>
        <v>Gq/11</v>
      </c>
      <c r="T371" s="59" t="str">
        <f t="shared" si="74"/>
        <v/>
      </c>
      <c r="U371" s="60">
        <f t="shared" si="75"/>
        <v>1</v>
      </c>
      <c r="V371" s="60">
        <f t="shared" si="76"/>
        <v>0</v>
      </c>
      <c r="W371" s="60">
        <f t="shared" si="77"/>
        <v>2</v>
      </c>
      <c r="X371" s="60">
        <f t="shared" si="78"/>
        <v>0</v>
      </c>
      <c r="Y371" s="60" t="str">
        <f t="shared" si="81"/>
        <v>c</v>
      </c>
      <c r="Z371" s="59" t="str">
        <f t="shared" si="82"/>
        <v>nc</v>
      </c>
      <c r="AA371" s="59" t="str">
        <f t="shared" si="83"/>
        <v>c</v>
      </c>
      <c r="AB371" s="59" t="str">
        <f t="shared" si="84"/>
        <v>nc</v>
      </c>
      <c r="AC371" s="59">
        <f t="shared" si="79"/>
        <v>2</v>
      </c>
      <c r="AD371" s="57">
        <f t="shared" si="80"/>
        <v>1</v>
      </c>
    </row>
    <row r="372" spans="1:30" x14ac:dyDescent="0.2">
      <c r="A372" s="57" t="s">
        <v>231</v>
      </c>
      <c r="B372" s="57" t="s">
        <v>2021</v>
      </c>
      <c r="C372" s="57" t="str">
        <f>VLOOKUP(A372,RecNamesAll!A:C,3,FALSE)</f>
        <v>PAC1</v>
      </c>
      <c r="D372" s="63">
        <v>370</v>
      </c>
      <c r="E372" s="57" t="s">
        <v>3483</v>
      </c>
      <c r="G372" s="57" t="s">
        <v>3356</v>
      </c>
      <c r="H372" s="57" t="s">
        <v>3476</v>
      </c>
      <c r="I372" s="57" t="s">
        <v>3475</v>
      </c>
      <c r="J372" s="57" t="s">
        <v>3482</v>
      </c>
      <c r="K372" s="57" t="s">
        <v>3469</v>
      </c>
      <c r="L372" s="57" t="s">
        <v>3442</v>
      </c>
      <c r="M372" s="57" t="s">
        <v>3393</v>
      </c>
      <c r="N372" s="57" t="s">
        <v>3481</v>
      </c>
      <c r="O372" s="57">
        <v>7796937</v>
      </c>
      <c r="P372" s="62">
        <v>8.3333333333333329E-2</v>
      </c>
      <c r="Q372" s="60" t="str">
        <f t="shared" si="71"/>
        <v>Gs</v>
      </c>
      <c r="R372" s="59" t="str">
        <f t="shared" si="72"/>
        <v/>
      </c>
      <c r="S372" s="59" t="str">
        <f t="shared" si="73"/>
        <v>Gq/11</v>
      </c>
      <c r="T372" s="59" t="str">
        <f t="shared" si="74"/>
        <v/>
      </c>
      <c r="U372" s="60">
        <f t="shared" si="75"/>
        <v>1</v>
      </c>
      <c r="V372" s="60">
        <f t="shared" si="76"/>
        <v>0</v>
      </c>
      <c r="W372" s="60">
        <f t="shared" si="77"/>
        <v>1</v>
      </c>
      <c r="X372" s="60">
        <f t="shared" si="78"/>
        <v>0</v>
      </c>
      <c r="Y372" s="60" t="str">
        <f t="shared" si="81"/>
        <v>c</v>
      </c>
      <c r="Z372" s="59" t="str">
        <f t="shared" si="82"/>
        <v>nc</v>
      </c>
      <c r="AA372" s="59" t="str">
        <f t="shared" si="83"/>
        <v>c</v>
      </c>
      <c r="AB372" s="59" t="str">
        <f t="shared" si="84"/>
        <v>nc</v>
      </c>
      <c r="AC372" s="59">
        <f t="shared" si="79"/>
        <v>2</v>
      </c>
      <c r="AD372" s="57">
        <f t="shared" si="80"/>
        <v>1</v>
      </c>
    </row>
    <row r="373" spans="1:30" x14ac:dyDescent="0.2">
      <c r="A373" s="57" t="s">
        <v>232</v>
      </c>
      <c r="B373" s="57" t="s">
        <v>347</v>
      </c>
      <c r="C373" s="57" t="str">
        <f>VLOOKUP(A373,RecNamesAll!A:C,3,FALSE)</f>
        <v>VPAC1</v>
      </c>
      <c r="D373" s="63">
        <v>371</v>
      </c>
      <c r="E373" s="57" t="s">
        <v>232</v>
      </c>
      <c r="G373" s="57" t="s">
        <v>3356</v>
      </c>
      <c r="H373" s="57" t="s">
        <v>3476</v>
      </c>
      <c r="I373" s="57" t="s">
        <v>3475</v>
      </c>
      <c r="J373" s="57" t="s">
        <v>2761</v>
      </c>
      <c r="K373" s="57" t="s">
        <v>3480</v>
      </c>
      <c r="L373" s="57" t="s">
        <v>3442</v>
      </c>
      <c r="M373" s="57" t="s">
        <v>3474</v>
      </c>
      <c r="N373" s="57" t="s">
        <v>3479</v>
      </c>
      <c r="O373" s="57" t="s">
        <v>3478</v>
      </c>
      <c r="P373" s="62">
        <v>0.16666666666666666</v>
      </c>
      <c r="Q373" s="60" t="str">
        <f t="shared" si="71"/>
        <v>Gs</v>
      </c>
      <c r="R373" s="59" t="str">
        <f t="shared" si="72"/>
        <v>Gi/o</v>
      </c>
      <c r="S373" s="59" t="str">
        <f t="shared" si="73"/>
        <v>Gq/11</v>
      </c>
      <c r="T373" s="59" t="str">
        <f t="shared" si="74"/>
        <v/>
      </c>
      <c r="U373" s="60">
        <f t="shared" si="75"/>
        <v>1</v>
      </c>
      <c r="V373" s="60">
        <f t="shared" si="76"/>
        <v>2</v>
      </c>
      <c r="W373" s="60">
        <f t="shared" si="77"/>
        <v>2</v>
      </c>
      <c r="X373" s="60">
        <f t="shared" si="78"/>
        <v>0</v>
      </c>
      <c r="Y373" s="60" t="str">
        <f t="shared" si="81"/>
        <v>c</v>
      </c>
      <c r="Z373" s="59" t="str">
        <f t="shared" si="82"/>
        <v>c</v>
      </c>
      <c r="AA373" s="59" t="str">
        <f t="shared" si="83"/>
        <v>c</v>
      </c>
      <c r="AB373" s="59" t="str">
        <f t="shared" si="84"/>
        <v>nc</v>
      </c>
      <c r="AC373" s="59">
        <f t="shared" si="79"/>
        <v>1</v>
      </c>
      <c r="AD373" s="57">
        <f t="shared" si="80"/>
        <v>1</v>
      </c>
    </row>
    <row r="374" spans="1:30" x14ac:dyDescent="0.2">
      <c r="A374" s="57" t="s">
        <v>2925</v>
      </c>
      <c r="B374" s="57" t="s">
        <v>2272</v>
      </c>
      <c r="C374" s="57" t="str">
        <f>VLOOKUP(A374,RecNamesAll!A:C,3,FALSE)</f>
        <v>VPAC2</v>
      </c>
      <c r="D374" s="63">
        <v>372</v>
      </c>
      <c r="E374" s="57" t="s">
        <v>2925</v>
      </c>
      <c r="F374" s="57" t="s">
        <v>3477</v>
      </c>
      <c r="G374" s="57" t="s">
        <v>3356</v>
      </c>
      <c r="H374" s="57" t="s">
        <v>3476</v>
      </c>
      <c r="I374" s="57" t="s">
        <v>3475</v>
      </c>
      <c r="J374" s="57" t="s">
        <v>2761</v>
      </c>
      <c r="K374" s="57" t="s">
        <v>3469</v>
      </c>
      <c r="L374" s="57" t="s">
        <v>3442</v>
      </c>
      <c r="M374" s="57" t="s">
        <v>3474</v>
      </c>
      <c r="O374" s="57" t="s">
        <v>3473</v>
      </c>
      <c r="Q374" s="60" t="str">
        <f t="shared" si="71"/>
        <v>Gs</v>
      </c>
      <c r="R374" s="59" t="str">
        <f t="shared" si="72"/>
        <v/>
      </c>
      <c r="S374" s="59" t="str">
        <f t="shared" si="73"/>
        <v/>
      </c>
      <c r="T374" s="59" t="str">
        <f t="shared" si="74"/>
        <v/>
      </c>
      <c r="U374" s="60">
        <f t="shared" si="75"/>
        <v>1</v>
      </c>
      <c r="V374" s="60">
        <f t="shared" si="76"/>
        <v>0</v>
      </c>
      <c r="W374" s="60">
        <f t="shared" si="77"/>
        <v>0</v>
      </c>
      <c r="X374" s="60">
        <f t="shared" si="78"/>
        <v>0</v>
      </c>
      <c r="Y374" s="60" t="str">
        <f t="shared" si="81"/>
        <v>c</v>
      </c>
      <c r="Z374" s="59" t="str">
        <f t="shared" si="82"/>
        <v>nc</v>
      </c>
      <c r="AA374" s="59" t="str">
        <f t="shared" si="83"/>
        <v>nc</v>
      </c>
      <c r="AB374" s="59" t="str">
        <f t="shared" si="84"/>
        <v>nc</v>
      </c>
      <c r="AC374" s="59">
        <f t="shared" si="79"/>
        <v>3</v>
      </c>
      <c r="AD374" s="57">
        <f t="shared" si="80"/>
        <v>1</v>
      </c>
    </row>
    <row r="375" spans="1:30" x14ac:dyDescent="0.2">
      <c r="A375" s="57" t="s">
        <v>3472</v>
      </c>
      <c r="B375" s="57" t="s">
        <v>718</v>
      </c>
      <c r="C375" s="57" t="str">
        <f>VLOOKUP(A375,RecNamesAll!A:C,3,FALSE)</f>
        <v>ADGRL1</v>
      </c>
      <c r="D375" s="63">
        <v>206</v>
      </c>
      <c r="E375" s="57" t="s">
        <v>719</v>
      </c>
      <c r="F375" s="57" t="s">
        <v>3471</v>
      </c>
      <c r="G375" s="57" t="s">
        <v>3437</v>
      </c>
      <c r="H375" s="57" t="s">
        <v>3436</v>
      </c>
      <c r="I375" s="57" t="s">
        <v>3470</v>
      </c>
      <c r="J375" s="57" t="s">
        <v>2759</v>
      </c>
      <c r="K375" s="57" t="s">
        <v>3469</v>
      </c>
      <c r="L375" s="57" t="s">
        <v>3468</v>
      </c>
      <c r="M375" s="57" t="s">
        <v>3442</v>
      </c>
      <c r="N375" s="57" t="s">
        <v>3467</v>
      </c>
      <c r="O375" s="57">
        <v>9261169</v>
      </c>
      <c r="P375" s="62">
        <v>0.29166666666666669</v>
      </c>
      <c r="Q375" s="60" t="str">
        <f t="shared" si="71"/>
        <v/>
      </c>
      <c r="R375" s="59" t="str">
        <f t="shared" si="72"/>
        <v/>
      </c>
      <c r="S375" s="59" t="str">
        <f t="shared" si="73"/>
        <v>Gq/11</v>
      </c>
      <c r="T375" s="59" t="str">
        <f t="shared" si="74"/>
        <v/>
      </c>
      <c r="U375" s="60">
        <f t="shared" si="75"/>
        <v>0</v>
      </c>
      <c r="V375" s="60">
        <f t="shared" si="76"/>
        <v>0</v>
      </c>
      <c r="W375" s="60">
        <f t="shared" si="77"/>
        <v>1</v>
      </c>
      <c r="X375" s="60">
        <f t="shared" si="78"/>
        <v>0</v>
      </c>
      <c r="Y375" s="60" t="str">
        <f t="shared" si="81"/>
        <v>nc</v>
      </c>
      <c r="Z375" s="59" t="str">
        <f t="shared" si="82"/>
        <v>nc</v>
      </c>
      <c r="AA375" s="59" t="str">
        <f t="shared" si="83"/>
        <v>c</v>
      </c>
      <c r="AB375" s="59" t="str">
        <f t="shared" si="84"/>
        <v>nc</v>
      </c>
      <c r="AC375" s="59">
        <f t="shared" si="79"/>
        <v>3</v>
      </c>
      <c r="AD375" s="57">
        <f t="shared" si="80"/>
        <v>1</v>
      </c>
    </row>
    <row r="376" spans="1:30" x14ac:dyDescent="0.2">
      <c r="A376" s="57" t="s">
        <v>3466</v>
      </c>
      <c r="B376" s="57" t="s">
        <v>3465</v>
      </c>
      <c r="C376" s="57" t="str">
        <f>VLOOKUP(A376,RecNamesAll!A:C,3,FALSE)</f>
        <v>ADGRE2</v>
      </c>
      <c r="D376" s="63">
        <v>183</v>
      </c>
      <c r="E376" s="57" t="s">
        <v>3464</v>
      </c>
      <c r="F376" s="57" t="s">
        <v>3463</v>
      </c>
      <c r="G376" s="57" t="s">
        <v>3437</v>
      </c>
      <c r="H376" s="57" t="s">
        <v>3436</v>
      </c>
      <c r="I376" s="57" t="s">
        <v>3459</v>
      </c>
      <c r="J376" s="57" t="s">
        <v>2759</v>
      </c>
      <c r="N376" s="57">
        <v>22575658</v>
      </c>
      <c r="P376" s="62">
        <v>4.1666666666666664E-2</v>
      </c>
      <c r="Q376" s="60" t="str">
        <f t="shared" si="71"/>
        <v/>
      </c>
      <c r="R376" s="59" t="str">
        <f t="shared" si="72"/>
        <v/>
      </c>
      <c r="S376" s="59" t="str">
        <f t="shared" si="73"/>
        <v>Gq/11</v>
      </c>
      <c r="T376" s="59" t="str">
        <f t="shared" si="74"/>
        <v/>
      </c>
      <c r="U376" s="60">
        <f t="shared" si="75"/>
        <v>0</v>
      </c>
      <c r="V376" s="60">
        <f t="shared" si="76"/>
        <v>0</v>
      </c>
      <c r="W376" s="60">
        <f t="shared" si="77"/>
        <v>1</v>
      </c>
      <c r="X376" s="60">
        <f t="shared" si="78"/>
        <v>0</v>
      </c>
      <c r="Y376" s="60" t="str">
        <f t="shared" si="81"/>
        <v>nc</v>
      </c>
      <c r="Z376" s="59" t="str">
        <f t="shared" si="82"/>
        <v>nc</v>
      </c>
      <c r="AA376" s="59" t="str">
        <f t="shared" si="83"/>
        <v>c</v>
      </c>
      <c r="AB376" s="59" t="str">
        <f t="shared" si="84"/>
        <v>nc</v>
      </c>
      <c r="AC376" s="59">
        <f t="shared" si="79"/>
        <v>3</v>
      </c>
      <c r="AD376" s="57">
        <f t="shared" si="80"/>
        <v>1</v>
      </c>
    </row>
    <row r="377" spans="1:30" x14ac:dyDescent="0.2">
      <c r="A377" s="57" t="s">
        <v>3462</v>
      </c>
      <c r="B377" s="57" t="s">
        <v>3461</v>
      </c>
      <c r="C377" s="57" t="str">
        <f>VLOOKUP(A377,RecNamesAll!A:C,3,FALSE)</f>
        <v>ADGRE5</v>
      </c>
      <c r="D377" s="63">
        <v>177</v>
      </c>
      <c r="E377" s="57" t="s">
        <v>3460</v>
      </c>
      <c r="G377" s="57" t="s">
        <v>3437</v>
      </c>
      <c r="H377" s="57" t="s">
        <v>3436</v>
      </c>
      <c r="I377" s="57" t="s">
        <v>3459</v>
      </c>
      <c r="J377" s="57" t="s">
        <v>2758</v>
      </c>
      <c r="N377" s="57" t="s">
        <v>3458</v>
      </c>
      <c r="P377" s="62">
        <v>8.3333333333333329E-2</v>
      </c>
      <c r="Q377" s="60" t="str">
        <f t="shared" si="71"/>
        <v/>
      </c>
      <c r="R377" s="59" t="str">
        <f t="shared" si="72"/>
        <v/>
      </c>
      <c r="S377" s="59" t="str">
        <f t="shared" si="73"/>
        <v/>
      </c>
      <c r="T377" s="59" t="str">
        <f t="shared" si="74"/>
        <v>G12/13</v>
      </c>
      <c r="U377" s="60">
        <f t="shared" si="75"/>
        <v>0</v>
      </c>
      <c r="V377" s="60">
        <f t="shared" si="76"/>
        <v>0</v>
      </c>
      <c r="W377" s="60">
        <f t="shared" si="77"/>
        <v>0</v>
      </c>
      <c r="X377" s="60">
        <f t="shared" si="78"/>
        <v>1</v>
      </c>
      <c r="Y377" s="60" t="str">
        <f t="shared" si="81"/>
        <v>nc</v>
      </c>
      <c r="Z377" s="59" t="str">
        <f t="shared" si="82"/>
        <v>nc</v>
      </c>
      <c r="AA377" s="59" t="str">
        <f t="shared" si="83"/>
        <v>nc</v>
      </c>
      <c r="AB377" s="59" t="str">
        <f t="shared" si="84"/>
        <v>c</v>
      </c>
      <c r="AC377" s="59">
        <f t="shared" si="79"/>
        <v>3</v>
      </c>
      <c r="AD377" s="57">
        <f t="shared" si="80"/>
        <v>1</v>
      </c>
    </row>
    <row r="378" spans="1:30" x14ac:dyDescent="0.2">
      <c r="A378" s="57" t="s">
        <v>3457</v>
      </c>
      <c r="B378" s="57" t="s">
        <v>3456</v>
      </c>
      <c r="C378" s="57" t="str">
        <f>VLOOKUP(A378,RecNamesAll!A:C,3,FALSE)</f>
        <v>ADGRD1</v>
      </c>
      <c r="D378" s="63">
        <v>202</v>
      </c>
      <c r="E378" s="57" t="s">
        <v>3455</v>
      </c>
      <c r="F378" s="57" t="s">
        <v>3454</v>
      </c>
      <c r="G378" s="57" t="s">
        <v>3437</v>
      </c>
      <c r="H378" s="57" t="s">
        <v>3436</v>
      </c>
      <c r="I378" s="57" t="s">
        <v>3453</v>
      </c>
      <c r="J378" s="57" t="s">
        <v>2761</v>
      </c>
      <c r="K378" s="57" t="s">
        <v>2761</v>
      </c>
      <c r="L378" s="57" t="s">
        <v>3442</v>
      </c>
      <c r="M378" s="57" t="s">
        <v>3442</v>
      </c>
      <c r="N378" s="57">
        <v>22025619</v>
      </c>
      <c r="O378" s="57">
        <v>22025619</v>
      </c>
      <c r="P378" s="62">
        <v>4.1666666666666664E-2</v>
      </c>
      <c r="Q378" s="60" t="str">
        <f t="shared" si="71"/>
        <v>Gs</v>
      </c>
      <c r="R378" s="59" t="str">
        <f t="shared" si="72"/>
        <v/>
      </c>
      <c r="S378" s="59" t="str">
        <f t="shared" si="73"/>
        <v/>
      </c>
      <c r="T378" s="59" t="str">
        <f t="shared" si="74"/>
        <v/>
      </c>
      <c r="U378" s="60">
        <f t="shared" si="75"/>
        <v>1</v>
      </c>
      <c r="V378" s="60">
        <f t="shared" si="76"/>
        <v>0</v>
      </c>
      <c r="W378" s="60">
        <f t="shared" si="77"/>
        <v>0</v>
      </c>
      <c r="X378" s="60">
        <f t="shared" si="78"/>
        <v>0</v>
      </c>
      <c r="Y378" s="60" t="str">
        <f t="shared" si="81"/>
        <v>c</v>
      </c>
      <c r="Z378" s="59" t="str">
        <f t="shared" si="82"/>
        <v>nc</v>
      </c>
      <c r="AA378" s="59" t="str">
        <f t="shared" si="83"/>
        <v>nc</v>
      </c>
      <c r="AB378" s="59" t="str">
        <f t="shared" si="84"/>
        <v>nc</v>
      </c>
      <c r="AC378" s="59">
        <f t="shared" si="79"/>
        <v>3</v>
      </c>
      <c r="AD378" s="57">
        <f t="shared" si="80"/>
        <v>1</v>
      </c>
    </row>
    <row r="379" spans="1:30" x14ac:dyDescent="0.2">
      <c r="A379" s="57" t="s">
        <v>3452</v>
      </c>
      <c r="B379" s="57" t="s">
        <v>3451</v>
      </c>
      <c r="C379" s="57" t="str">
        <f>VLOOKUP(A379,RecNamesAll!A:C,3,FALSE)</f>
        <v>ADGRG1</v>
      </c>
      <c r="D379" s="63">
        <v>186</v>
      </c>
      <c r="E379" s="57" t="s">
        <v>3450</v>
      </c>
      <c r="F379" s="57" t="s">
        <v>3449</v>
      </c>
      <c r="G379" s="57" t="s">
        <v>3437</v>
      </c>
      <c r="H379" s="57" t="s">
        <v>3436</v>
      </c>
      <c r="I379" s="57" t="s">
        <v>3435</v>
      </c>
      <c r="J379" s="57" t="s">
        <v>3448</v>
      </c>
      <c r="L379" s="57" t="s">
        <v>3371</v>
      </c>
      <c r="M379" s="57" t="s">
        <v>3371</v>
      </c>
      <c r="N379" s="57" t="s">
        <v>3447</v>
      </c>
      <c r="O379" s="57">
        <v>23001883</v>
      </c>
      <c r="P379" s="62">
        <v>8.3333333333333329E-2</v>
      </c>
      <c r="Q379" s="60" t="str">
        <f t="shared" si="71"/>
        <v/>
      </c>
      <c r="R379" s="59" t="str">
        <f t="shared" si="72"/>
        <v/>
      </c>
      <c r="S379" s="59" t="str">
        <f t="shared" si="73"/>
        <v>Gq/11</v>
      </c>
      <c r="T379" s="59" t="str">
        <f t="shared" si="74"/>
        <v>G12/13</v>
      </c>
      <c r="U379" s="60">
        <f t="shared" si="75"/>
        <v>0</v>
      </c>
      <c r="V379" s="60">
        <f t="shared" si="76"/>
        <v>0</v>
      </c>
      <c r="W379" s="60">
        <f t="shared" si="77"/>
        <v>1</v>
      </c>
      <c r="X379" s="60">
        <f t="shared" si="78"/>
        <v>1</v>
      </c>
      <c r="Y379" s="60" t="str">
        <f t="shared" si="81"/>
        <v>nc</v>
      </c>
      <c r="Z379" s="59" t="str">
        <f t="shared" si="82"/>
        <v>nc</v>
      </c>
      <c r="AA379" s="59" t="str">
        <f t="shared" si="83"/>
        <v>c</v>
      </c>
      <c r="AB379" s="59" t="str">
        <f t="shared" si="84"/>
        <v>c</v>
      </c>
      <c r="AC379" s="59">
        <f t="shared" si="79"/>
        <v>2</v>
      </c>
      <c r="AD379" s="57">
        <f t="shared" si="80"/>
        <v>1</v>
      </c>
    </row>
    <row r="380" spans="1:30" x14ac:dyDescent="0.2">
      <c r="A380" s="57" t="s">
        <v>3446</v>
      </c>
      <c r="B380" s="57" t="s">
        <v>3445</v>
      </c>
      <c r="C380" s="57" t="str">
        <f>VLOOKUP(A380,RecNamesAll!A:C,3,FALSE)</f>
        <v>ADGRG2</v>
      </c>
      <c r="D380" s="63">
        <v>187</v>
      </c>
      <c r="E380" s="57" t="s">
        <v>3444</v>
      </c>
      <c r="F380" s="57" t="s">
        <v>3443</v>
      </c>
      <c r="G380" s="57" t="s">
        <v>3437</v>
      </c>
      <c r="H380" s="57" t="s">
        <v>3436</v>
      </c>
      <c r="I380" s="57" t="s">
        <v>3435</v>
      </c>
      <c r="K380" s="57" t="s">
        <v>2759</v>
      </c>
      <c r="L380" s="57" t="s">
        <v>3442</v>
      </c>
      <c r="M380" s="57" t="s">
        <v>3393</v>
      </c>
      <c r="N380" s="57">
        <v>16442214</v>
      </c>
      <c r="P380" s="62">
        <v>4.1666666666666664E-2</v>
      </c>
      <c r="Q380" s="60" t="str">
        <f t="shared" si="71"/>
        <v/>
      </c>
      <c r="R380" s="59" t="str">
        <f t="shared" si="72"/>
        <v/>
      </c>
      <c r="S380" s="59" t="str">
        <f t="shared" si="73"/>
        <v>Gq/11</v>
      </c>
      <c r="T380" s="59" t="str">
        <f t="shared" si="74"/>
        <v/>
      </c>
      <c r="U380" s="60">
        <f t="shared" si="75"/>
        <v>0</v>
      </c>
      <c r="V380" s="60">
        <f t="shared" si="76"/>
        <v>0</v>
      </c>
      <c r="W380" s="60">
        <f t="shared" si="77"/>
        <v>2</v>
      </c>
      <c r="X380" s="60">
        <f t="shared" si="78"/>
        <v>0</v>
      </c>
      <c r="Y380" s="60" t="str">
        <f t="shared" si="81"/>
        <v>nc</v>
      </c>
      <c r="Z380" s="59" t="str">
        <f t="shared" si="82"/>
        <v>nc</v>
      </c>
      <c r="AA380" s="59" t="str">
        <f t="shared" si="83"/>
        <v>c</v>
      </c>
      <c r="AB380" s="59" t="str">
        <f t="shared" si="84"/>
        <v>nc</v>
      </c>
      <c r="AC380" s="59">
        <f t="shared" si="79"/>
        <v>3</v>
      </c>
      <c r="AD380" s="57">
        <f t="shared" si="80"/>
        <v>1</v>
      </c>
    </row>
    <row r="381" spans="1:30" x14ac:dyDescent="0.2">
      <c r="A381" s="57" t="s">
        <v>3441</v>
      </c>
      <c r="B381" s="57" t="s">
        <v>3440</v>
      </c>
      <c r="C381" s="57" t="str">
        <f>VLOOKUP(A381,RecNamesAll!A:C,3,FALSE)</f>
        <v>ADGRG3</v>
      </c>
      <c r="D381" s="63">
        <v>188</v>
      </c>
      <c r="E381" s="57" t="s">
        <v>3439</v>
      </c>
      <c r="F381" s="57" t="s">
        <v>3438</v>
      </c>
      <c r="G381" s="57" t="s">
        <v>3437</v>
      </c>
      <c r="H381" s="57" t="s">
        <v>3436</v>
      </c>
      <c r="I381" s="57" t="s">
        <v>3435</v>
      </c>
      <c r="J381" s="57" t="s">
        <v>2760</v>
      </c>
      <c r="N381" s="57">
        <v>22575658</v>
      </c>
      <c r="P381" s="62">
        <v>4.1666666666666664E-2</v>
      </c>
      <c r="Q381" s="60" t="str">
        <f t="shared" si="71"/>
        <v/>
      </c>
      <c r="R381" s="59" t="str">
        <f t="shared" si="72"/>
        <v>Gi/o</v>
      </c>
      <c r="S381" s="59" t="str">
        <f t="shared" si="73"/>
        <v/>
      </c>
      <c r="T381" s="59" t="str">
        <f t="shared" si="74"/>
        <v/>
      </c>
      <c r="U381" s="60">
        <f t="shared" si="75"/>
        <v>0</v>
      </c>
      <c r="V381" s="60">
        <f t="shared" si="76"/>
        <v>1</v>
      </c>
      <c r="W381" s="60">
        <f t="shared" si="77"/>
        <v>0</v>
      </c>
      <c r="X381" s="60">
        <f t="shared" si="78"/>
        <v>0</v>
      </c>
      <c r="Y381" s="60" t="str">
        <f t="shared" si="81"/>
        <v>nc</v>
      </c>
      <c r="Z381" s="59" t="str">
        <f t="shared" si="82"/>
        <v>c</v>
      </c>
      <c r="AA381" s="59" t="str">
        <f t="shared" si="83"/>
        <v>nc</v>
      </c>
      <c r="AB381" s="59" t="str">
        <f t="shared" si="84"/>
        <v>nc</v>
      </c>
      <c r="AC381" s="59">
        <f t="shared" si="79"/>
        <v>3</v>
      </c>
      <c r="AD381" s="57">
        <f t="shared" si="80"/>
        <v>1</v>
      </c>
    </row>
    <row r="382" spans="1:30" x14ac:dyDescent="0.2">
      <c r="A382" s="57" t="s">
        <v>3434</v>
      </c>
      <c r="B382" s="57" t="s">
        <v>829</v>
      </c>
      <c r="C382" s="57" t="str">
        <f>VLOOKUP(A382,RecNamesAll!A:C,3,FALSE)</f>
        <v>CaS</v>
      </c>
      <c r="D382" s="63">
        <v>54</v>
      </c>
      <c r="E382" s="57" t="s">
        <v>3434</v>
      </c>
      <c r="F382" s="57" t="s">
        <v>3433</v>
      </c>
      <c r="G382" s="57" t="s">
        <v>3396</v>
      </c>
      <c r="H382" s="57" t="s">
        <v>3432</v>
      </c>
      <c r="I382" s="57" t="s">
        <v>3431</v>
      </c>
      <c r="J382" s="57" t="s">
        <v>3430</v>
      </c>
      <c r="K382" s="57" t="s">
        <v>3429</v>
      </c>
      <c r="L382" s="57" t="s">
        <v>3428</v>
      </c>
      <c r="M382" s="57" t="s">
        <v>3427</v>
      </c>
      <c r="N382" s="57" t="s">
        <v>3426</v>
      </c>
      <c r="O382" s="57" t="s">
        <v>3425</v>
      </c>
      <c r="P382" s="62">
        <v>0.20833333333333334</v>
      </c>
      <c r="Q382" s="60" t="str">
        <f t="shared" si="71"/>
        <v/>
      </c>
      <c r="R382" s="59" t="str">
        <f t="shared" si="72"/>
        <v>Gi/o</v>
      </c>
      <c r="S382" s="59" t="str">
        <f t="shared" si="73"/>
        <v>Gq/11</v>
      </c>
      <c r="T382" s="59" t="str">
        <f t="shared" si="74"/>
        <v>G12/13</v>
      </c>
      <c r="U382" s="60">
        <f t="shared" si="75"/>
        <v>0</v>
      </c>
      <c r="V382" s="60">
        <f t="shared" si="76"/>
        <v>1</v>
      </c>
      <c r="W382" s="60">
        <f t="shared" si="77"/>
        <v>1</v>
      </c>
      <c r="X382" s="60">
        <f t="shared" si="78"/>
        <v>1</v>
      </c>
      <c r="Y382" s="60" t="str">
        <f t="shared" si="81"/>
        <v>nc</v>
      </c>
      <c r="Z382" s="59" t="str">
        <f t="shared" si="82"/>
        <v>c</v>
      </c>
      <c r="AA382" s="59" t="str">
        <f t="shared" si="83"/>
        <v>c</v>
      </c>
      <c r="AB382" s="59" t="str">
        <f t="shared" si="84"/>
        <v>c</v>
      </c>
      <c r="AC382" s="59">
        <f t="shared" si="79"/>
        <v>1</v>
      </c>
      <c r="AD382" s="57">
        <f t="shared" si="80"/>
        <v>1</v>
      </c>
    </row>
    <row r="383" spans="1:30" x14ac:dyDescent="0.2">
      <c r="A383" s="57" t="s">
        <v>2907</v>
      </c>
      <c r="B383" s="57" t="s">
        <v>1533</v>
      </c>
      <c r="C383" s="57" t="str">
        <f>VLOOKUP(A383,RecNamesAll!A:C,3,FALSE)</f>
        <v>mGlu1</v>
      </c>
      <c r="D383" s="63">
        <v>289</v>
      </c>
      <c r="E383" s="57" t="s">
        <v>2907</v>
      </c>
      <c r="F383" s="57" t="s">
        <v>3424</v>
      </c>
      <c r="G383" s="57" t="s">
        <v>3396</v>
      </c>
      <c r="H383" s="57" t="s">
        <v>3402</v>
      </c>
      <c r="I383" s="57" t="s">
        <v>3401</v>
      </c>
      <c r="J383" s="57" t="s">
        <v>2759</v>
      </c>
      <c r="K383" s="57" t="s">
        <v>3423</v>
      </c>
      <c r="L383" s="57" t="s">
        <v>3393</v>
      </c>
      <c r="M383" s="57" t="s">
        <v>3422</v>
      </c>
      <c r="N383" s="57" t="s">
        <v>3421</v>
      </c>
      <c r="O383" s="57" t="s">
        <v>3421</v>
      </c>
      <c r="P383" s="62">
        <v>0.16666666666666666</v>
      </c>
      <c r="Q383" s="60" t="str">
        <f t="shared" si="71"/>
        <v>Gs</v>
      </c>
      <c r="R383" s="59" t="str">
        <f t="shared" si="72"/>
        <v>Gi/o</v>
      </c>
      <c r="S383" s="59" t="str">
        <f t="shared" si="73"/>
        <v>Gq/11</v>
      </c>
      <c r="T383" s="59" t="str">
        <f t="shared" si="74"/>
        <v/>
      </c>
      <c r="U383" s="60">
        <f t="shared" si="75"/>
        <v>2</v>
      </c>
      <c r="V383" s="60">
        <f t="shared" si="76"/>
        <v>2</v>
      </c>
      <c r="W383" s="60">
        <f t="shared" si="77"/>
        <v>1</v>
      </c>
      <c r="X383" s="60">
        <f t="shared" si="78"/>
        <v>0</v>
      </c>
      <c r="Y383" s="60" t="str">
        <f t="shared" si="81"/>
        <v>c</v>
      </c>
      <c r="Z383" s="59" t="str">
        <f t="shared" si="82"/>
        <v>c</v>
      </c>
      <c r="AA383" s="59" t="str">
        <f t="shared" si="83"/>
        <v>c</v>
      </c>
      <c r="AB383" s="59" t="str">
        <f t="shared" si="84"/>
        <v>nc</v>
      </c>
      <c r="AC383" s="59">
        <f t="shared" si="79"/>
        <v>1</v>
      </c>
      <c r="AD383" s="57">
        <f t="shared" si="80"/>
        <v>1</v>
      </c>
    </row>
    <row r="384" spans="1:30" x14ac:dyDescent="0.2">
      <c r="A384" s="57" t="s">
        <v>167</v>
      </c>
      <c r="B384" s="57" t="s">
        <v>321</v>
      </c>
      <c r="C384" s="57" t="str">
        <f>VLOOKUP(A384,RecNamesAll!A:C,3,FALSE)</f>
        <v>mGlu2</v>
      </c>
      <c r="D384" s="63">
        <v>290</v>
      </c>
      <c r="E384" s="57" t="s">
        <v>167</v>
      </c>
      <c r="F384" s="57" t="s">
        <v>3420</v>
      </c>
      <c r="G384" s="57" t="s">
        <v>3396</v>
      </c>
      <c r="H384" s="57" t="s">
        <v>3402</v>
      </c>
      <c r="I384" s="57" t="s">
        <v>3401</v>
      </c>
      <c r="J384" s="57" t="s">
        <v>2760</v>
      </c>
      <c r="L384" s="57" t="s">
        <v>3419</v>
      </c>
      <c r="N384" s="57" t="s">
        <v>3418</v>
      </c>
      <c r="P384" s="62">
        <v>8.3333333333333329E-2</v>
      </c>
      <c r="Q384" s="60" t="str">
        <f t="shared" si="71"/>
        <v/>
      </c>
      <c r="R384" s="59" t="str">
        <f t="shared" si="72"/>
        <v>Gi/o</v>
      </c>
      <c r="S384" s="59" t="str">
        <f t="shared" si="73"/>
        <v/>
      </c>
      <c r="T384" s="59" t="str">
        <f t="shared" si="74"/>
        <v/>
      </c>
      <c r="U384" s="60">
        <f t="shared" si="75"/>
        <v>0</v>
      </c>
      <c r="V384" s="60">
        <f t="shared" si="76"/>
        <v>1</v>
      </c>
      <c r="W384" s="60">
        <f t="shared" si="77"/>
        <v>0</v>
      </c>
      <c r="X384" s="60">
        <f t="shared" si="78"/>
        <v>0</v>
      </c>
      <c r="Y384" s="60" t="str">
        <f t="shared" si="81"/>
        <v>nc</v>
      </c>
      <c r="Z384" s="59" t="str">
        <f t="shared" si="82"/>
        <v>c</v>
      </c>
      <c r="AA384" s="59" t="str">
        <f t="shared" si="83"/>
        <v>nc</v>
      </c>
      <c r="AB384" s="59" t="str">
        <f t="shared" si="84"/>
        <v>nc</v>
      </c>
      <c r="AC384" s="59">
        <f t="shared" si="79"/>
        <v>3</v>
      </c>
      <c r="AD384" s="57">
        <f t="shared" si="80"/>
        <v>1</v>
      </c>
    </row>
    <row r="385" spans="1:30" x14ac:dyDescent="0.2">
      <c r="A385" s="57" t="s">
        <v>2903</v>
      </c>
      <c r="B385" s="57" t="s">
        <v>1542</v>
      </c>
      <c r="C385" s="57" t="str">
        <f>VLOOKUP(A385,RecNamesAll!A:C,3,FALSE)</f>
        <v>mGlu3</v>
      </c>
      <c r="D385" s="63">
        <v>291</v>
      </c>
      <c r="E385" s="57" t="s">
        <v>2903</v>
      </c>
      <c r="F385" s="57" t="s">
        <v>3417</v>
      </c>
      <c r="G385" s="57" t="s">
        <v>3396</v>
      </c>
      <c r="H385" s="57" t="s">
        <v>3402</v>
      </c>
      <c r="I385" s="57" t="s">
        <v>3401</v>
      </c>
      <c r="J385" s="57" t="s">
        <v>2760</v>
      </c>
      <c r="L385" s="57" t="s">
        <v>3416</v>
      </c>
      <c r="N385" s="57">
        <v>11168538</v>
      </c>
      <c r="P385" s="62">
        <v>4.1666666666666664E-2</v>
      </c>
      <c r="Q385" s="60" t="str">
        <f t="shared" si="71"/>
        <v/>
      </c>
      <c r="R385" s="59" t="str">
        <f t="shared" si="72"/>
        <v>Gi/o</v>
      </c>
      <c r="S385" s="59" t="str">
        <f t="shared" si="73"/>
        <v/>
      </c>
      <c r="T385" s="59" t="str">
        <f t="shared" si="74"/>
        <v/>
      </c>
      <c r="U385" s="60">
        <f t="shared" si="75"/>
        <v>0</v>
      </c>
      <c r="V385" s="60">
        <f t="shared" si="76"/>
        <v>1</v>
      </c>
      <c r="W385" s="60">
        <f t="shared" si="77"/>
        <v>0</v>
      </c>
      <c r="X385" s="60">
        <f t="shared" si="78"/>
        <v>0</v>
      </c>
      <c r="Y385" s="60" t="str">
        <f t="shared" si="81"/>
        <v>nc</v>
      </c>
      <c r="Z385" s="59" t="str">
        <f t="shared" si="82"/>
        <v>c</v>
      </c>
      <c r="AA385" s="59" t="str">
        <f t="shared" si="83"/>
        <v>nc</v>
      </c>
      <c r="AB385" s="59" t="str">
        <f t="shared" si="84"/>
        <v>nc</v>
      </c>
      <c r="AC385" s="59">
        <f t="shared" si="79"/>
        <v>3</v>
      </c>
      <c r="AD385" s="57">
        <f t="shared" si="80"/>
        <v>1</v>
      </c>
    </row>
    <row r="386" spans="1:30" x14ac:dyDescent="0.2">
      <c r="A386" s="57" t="s">
        <v>168</v>
      </c>
      <c r="B386" s="57" t="s">
        <v>322</v>
      </c>
      <c r="C386" s="57" t="str">
        <f>VLOOKUP(A386,RecNamesAll!A:C,3,FALSE)</f>
        <v>mGlu4</v>
      </c>
      <c r="D386" s="63">
        <v>292</v>
      </c>
      <c r="E386" s="57" t="s">
        <v>168</v>
      </c>
      <c r="F386" s="57" t="s">
        <v>3415</v>
      </c>
      <c r="G386" s="57" t="s">
        <v>3396</v>
      </c>
      <c r="H386" s="57" t="s">
        <v>3402</v>
      </c>
      <c r="I386" s="57" t="s">
        <v>3401</v>
      </c>
      <c r="J386" s="57" t="s">
        <v>2760</v>
      </c>
      <c r="L386" s="57" t="s">
        <v>3400</v>
      </c>
      <c r="N386" s="57" t="s">
        <v>3414</v>
      </c>
      <c r="P386" s="62">
        <v>8.3333333333333329E-2</v>
      </c>
      <c r="Q386" s="60" t="str">
        <f t="shared" ref="Q386:Q401" si="85">IF(OR(ISNUMBER(SEARCH("Gs",$J386)),ISNUMBER(SEARCH("Gs",$K386))),"Gs","")</f>
        <v/>
      </c>
      <c r="R386" s="59" t="str">
        <f t="shared" ref="R386:R401" si="86">IF(OR(ISNUMBER(SEARCH("Gi/o",$J386)),ISNUMBER(SEARCH("Gi/o",$K386))),"Gi/o","")</f>
        <v>Gi/o</v>
      </c>
      <c r="S386" s="59" t="str">
        <f t="shared" ref="S386:S401" si="87">IF(OR(ISNUMBER(SEARCH("Gq/11",$J386)),ISNUMBER(SEARCH("Gq/11",$K386))),"Gq/11","")</f>
        <v/>
      </c>
      <c r="T386" s="59" t="str">
        <f t="shared" ref="T386:T401" si="88">IF(OR(ISNUMBER(SEARCH("G12/13",$J386)),ISNUMBER(SEARCH("G12/13",$K386))),"G12/13","")</f>
        <v/>
      </c>
      <c r="U386" s="60">
        <f t="shared" ref="U386:U401" si="89">IF(ISNUMBER(SEARCH("Gs",$J386)),1,IF(ISNUMBER(SEARCH("Gs",$K386)),2,0))</f>
        <v>0</v>
      </c>
      <c r="V386" s="60">
        <f t="shared" ref="V386:V401" si="90">IF(ISNUMBER(SEARCH("Gi/o",$J386)),1,IF(ISNUMBER(SEARCH("Gi/o",$K386)),2,0))</f>
        <v>1</v>
      </c>
      <c r="W386" s="60">
        <f t="shared" ref="W386:W401" si="91">IF(ISNUMBER(SEARCH("Gq/11",$J386)),1,IF(ISNUMBER(SEARCH("Gq/11",$K386)),2,0))</f>
        <v>0</v>
      </c>
      <c r="X386" s="60">
        <f t="shared" ref="X386:X401" si="92">IF(ISNUMBER(SEARCH("G12/13",$J386)),1,IF(ISNUMBER(SEARCH("G12/13",$K386)),2,0))</f>
        <v>0</v>
      </c>
      <c r="Y386" s="60" t="str">
        <f t="shared" si="81"/>
        <v>nc</v>
      </c>
      <c r="Z386" s="59" t="str">
        <f t="shared" si="82"/>
        <v>c</v>
      </c>
      <c r="AA386" s="59" t="str">
        <f t="shared" si="83"/>
        <v>nc</v>
      </c>
      <c r="AB386" s="59" t="str">
        <f t="shared" si="84"/>
        <v>nc</v>
      </c>
      <c r="AC386" s="59">
        <f t="shared" ref="AC386:AC401" si="93">IF(SUM(U386:X386)&gt;0,COUNTIF(U386:X386,"0"),"")</f>
        <v>3</v>
      </c>
      <c r="AD386" s="57">
        <f t="shared" ref="AD386:AD401" si="94">IF(SUM(U386:X386)&gt;0,1,0)</f>
        <v>1</v>
      </c>
    </row>
    <row r="387" spans="1:30" x14ac:dyDescent="0.2">
      <c r="A387" s="57" t="s">
        <v>0</v>
      </c>
      <c r="B387" s="57" t="s">
        <v>323</v>
      </c>
      <c r="C387" s="57" t="str">
        <f>VLOOKUP(A387,RecNamesAll!A:C,3,FALSE)</f>
        <v>mGlu5</v>
      </c>
      <c r="D387" s="63">
        <v>293</v>
      </c>
      <c r="E387" s="57" t="s">
        <v>0</v>
      </c>
      <c r="F387" s="57" t="s">
        <v>3413</v>
      </c>
      <c r="G387" s="57" t="s">
        <v>3396</v>
      </c>
      <c r="H387" s="57" t="s">
        <v>3402</v>
      </c>
      <c r="I387" s="57" t="s">
        <v>3401</v>
      </c>
      <c r="J387" s="57" t="s">
        <v>2759</v>
      </c>
      <c r="K387" s="57" t="s">
        <v>3372</v>
      </c>
      <c r="L387" s="57" t="s">
        <v>3393</v>
      </c>
      <c r="M387" s="57" t="s">
        <v>3412</v>
      </c>
      <c r="N387" s="57" t="s">
        <v>3411</v>
      </c>
      <c r="O387" s="57" t="s">
        <v>3410</v>
      </c>
      <c r="P387" s="62">
        <v>8.3333333333333329E-2</v>
      </c>
      <c r="Q387" s="60" t="str">
        <f t="shared" si="85"/>
        <v>Gs</v>
      </c>
      <c r="R387" s="59" t="str">
        <f t="shared" si="86"/>
        <v>Gi/o</v>
      </c>
      <c r="S387" s="59" t="str">
        <f t="shared" si="87"/>
        <v>Gq/11</v>
      </c>
      <c r="T387" s="59" t="str">
        <f t="shared" si="88"/>
        <v/>
      </c>
      <c r="U387" s="60">
        <f t="shared" si="89"/>
        <v>2</v>
      </c>
      <c r="V387" s="60">
        <f t="shared" si="90"/>
        <v>2</v>
      </c>
      <c r="W387" s="60">
        <f t="shared" si="91"/>
        <v>1</v>
      </c>
      <c r="X387" s="60">
        <f t="shared" si="92"/>
        <v>0</v>
      </c>
      <c r="Y387" s="60" t="str">
        <f t="shared" ref="Y387:Y401" si="95">IF(U387&gt;0,"c","nc")</f>
        <v>c</v>
      </c>
      <c r="Z387" s="59" t="str">
        <f t="shared" ref="Z387:Z401" si="96">IF(V387&gt;0,"c","nc")</f>
        <v>c</v>
      </c>
      <c r="AA387" s="59" t="str">
        <f t="shared" ref="AA387:AA401" si="97">IF(W387&gt;0,"c","nc")</f>
        <v>c</v>
      </c>
      <c r="AB387" s="59" t="str">
        <f t="shared" ref="AB387:AB401" si="98">IF(X387&gt;0,"c","nc")</f>
        <v>nc</v>
      </c>
      <c r="AC387" s="59">
        <f t="shared" si="93"/>
        <v>1</v>
      </c>
      <c r="AD387" s="57">
        <f t="shared" si="94"/>
        <v>1</v>
      </c>
    </row>
    <row r="388" spans="1:30" x14ac:dyDescent="0.2">
      <c r="A388" s="57" t="s">
        <v>169</v>
      </c>
      <c r="B388" s="57" t="s">
        <v>324</v>
      </c>
      <c r="C388" s="57" t="str">
        <f>VLOOKUP(A388,RecNamesAll!A:C,3,FALSE)</f>
        <v>mGlu6</v>
      </c>
      <c r="D388" s="63">
        <v>294</v>
      </c>
      <c r="E388" s="57" t="s">
        <v>169</v>
      </c>
      <c r="F388" s="57" t="s">
        <v>3409</v>
      </c>
      <c r="G388" s="57" t="s">
        <v>3396</v>
      </c>
      <c r="H388" s="57" t="s">
        <v>3402</v>
      </c>
      <c r="I388" s="57" t="s">
        <v>3401</v>
      </c>
      <c r="J388" s="57" t="s">
        <v>2760</v>
      </c>
      <c r="K388" s="57" t="s">
        <v>2760</v>
      </c>
      <c r="L388" s="57" t="s">
        <v>3371</v>
      </c>
      <c r="M388" s="57" t="s">
        <v>3400</v>
      </c>
      <c r="N388" s="57" t="s">
        <v>3408</v>
      </c>
      <c r="O388" s="57" t="s">
        <v>3407</v>
      </c>
      <c r="P388" s="62">
        <v>8.3333333333333329E-2</v>
      </c>
      <c r="Q388" s="60" t="str">
        <f t="shared" si="85"/>
        <v/>
      </c>
      <c r="R388" s="59" t="str">
        <f t="shared" si="86"/>
        <v>Gi/o</v>
      </c>
      <c r="S388" s="59" t="str">
        <f t="shared" si="87"/>
        <v/>
      </c>
      <c r="T388" s="59" t="str">
        <f t="shared" si="88"/>
        <v/>
      </c>
      <c r="U388" s="60">
        <f t="shared" si="89"/>
        <v>0</v>
      </c>
      <c r="V388" s="60">
        <f t="shared" si="90"/>
        <v>1</v>
      </c>
      <c r="W388" s="60">
        <f t="shared" si="91"/>
        <v>0</v>
      </c>
      <c r="X388" s="60">
        <f t="shared" si="92"/>
        <v>0</v>
      </c>
      <c r="Y388" s="60" t="str">
        <f t="shared" si="95"/>
        <v>nc</v>
      </c>
      <c r="Z388" s="59" t="str">
        <f t="shared" si="96"/>
        <v>c</v>
      </c>
      <c r="AA388" s="59" t="str">
        <f t="shared" si="97"/>
        <v>nc</v>
      </c>
      <c r="AB388" s="59" t="str">
        <f t="shared" si="98"/>
        <v>nc</v>
      </c>
      <c r="AC388" s="59">
        <f t="shared" si="93"/>
        <v>3</v>
      </c>
      <c r="AD388" s="57">
        <f t="shared" si="94"/>
        <v>1</v>
      </c>
    </row>
    <row r="389" spans="1:30" x14ac:dyDescent="0.2">
      <c r="A389" s="57" t="s">
        <v>2895</v>
      </c>
      <c r="B389" s="57" t="s">
        <v>1559</v>
      </c>
      <c r="C389" s="57" t="str">
        <f>VLOOKUP(A389,RecNamesAll!A:C,3,FALSE)</f>
        <v>mGlu7</v>
      </c>
      <c r="D389" s="63">
        <v>295</v>
      </c>
      <c r="E389" s="57" t="s">
        <v>2895</v>
      </c>
      <c r="F389" s="57" t="s">
        <v>3406</v>
      </c>
      <c r="G389" s="57" t="s">
        <v>3396</v>
      </c>
      <c r="H389" s="57" t="s">
        <v>3402</v>
      </c>
      <c r="I389" s="57" t="s">
        <v>3401</v>
      </c>
      <c r="J389" s="57" t="s">
        <v>2760</v>
      </c>
      <c r="K389" s="57" t="s">
        <v>2760</v>
      </c>
      <c r="L389" s="57" t="s">
        <v>3405</v>
      </c>
      <c r="M389" s="57" t="s">
        <v>3393</v>
      </c>
      <c r="N389" s="57" t="s">
        <v>3404</v>
      </c>
      <c r="O389" s="57">
        <v>11050109</v>
      </c>
      <c r="P389" s="62">
        <v>0.16666666666666666</v>
      </c>
      <c r="Q389" s="60" t="str">
        <f t="shared" si="85"/>
        <v/>
      </c>
      <c r="R389" s="59" t="str">
        <f t="shared" si="86"/>
        <v>Gi/o</v>
      </c>
      <c r="S389" s="59" t="str">
        <f t="shared" si="87"/>
        <v/>
      </c>
      <c r="T389" s="59" t="str">
        <f t="shared" si="88"/>
        <v/>
      </c>
      <c r="U389" s="60">
        <f t="shared" si="89"/>
        <v>0</v>
      </c>
      <c r="V389" s="60">
        <f t="shared" si="90"/>
        <v>1</v>
      </c>
      <c r="W389" s="60">
        <f t="shared" si="91"/>
        <v>0</v>
      </c>
      <c r="X389" s="60">
        <f t="shared" si="92"/>
        <v>0</v>
      </c>
      <c r="Y389" s="60" t="str">
        <f t="shared" si="95"/>
        <v>nc</v>
      </c>
      <c r="Z389" s="59" t="str">
        <f t="shared" si="96"/>
        <v>c</v>
      </c>
      <c r="AA389" s="59" t="str">
        <f t="shared" si="97"/>
        <v>nc</v>
      </c>
      <c r="AB389" s="59" t="str">
        <f t="shared" si="98"/>
        <v>nc</v>
      </c>
      <c r="AC389" s="59">
        <f t="shared" si="93"/>
        <v>3</v>
      </c>
      <c r="AD389" s="57">
        <f t="shared" si="94"/>
        <v>1</v>
      </c>
    </row>
    <row r="390" spans="1:30" x14ac:dyDescent="0.2">
      <c r="A390" s="57" t="s">
        <v>170</v>
      </c>
      <c r="B390" s="57" t="s">
        <v>325</v>
      </c>
      <c r="C390" s="57" t="str">
        <f>VLOOKUP(A390,RecNamesAll!A:C,3,FALSE)</f>
        <v>mGlu8</v>
      </c>
      <c r="D390" s="63">
        <v>296</v>
      </c>
      <c r="E390" s="57" t="s">
        <v>170</v>
      </c>
      <c r="F390" s="57" t="s">
        <v>3403</v>
      </c>
      <c r="G390" s="57" t="s">
        <v>3396</v>
      </c>
      <c r="H390" s="57" t="s">
        <v>3402</v>
      </c>
      <c r="I390" s="57" t="s">
        <v>3401</v>
      </c>
      <c r="J390" s="57" t="s">
        <v>2760</v>
      </c>
      <c r="L390" s="57" t="s">
        <v>3400</v>
      </c>
      <c r="N390" s="57" t="s">
        <v>3399</v>
      </c>
      <c r="P390" s="62">
        <v>0.125</v>
      </c>
      <c r="Q390" s="60" t="str">
        <f t="shared" si="85"/>
        <v/>
      </c>
      <c r="R390" s="59" t="str">
        <f t="shared" si="86"/>
        <v>Gi/o</v>
      </c>
      <c r="S390" s="59" t="str">
        <f t="shared" si="87"/>
        <v/>
      </c>
      <c r="T390" s="59" t="str">
        <f t="shared" si="88"/>
        <v/>
      </c>
      <c r="U390" s="60">
        <f t="shared" si="89"/>
        <v>0</v>
      </c>
      <c r="V390" s="60">
        <f t="shared" si="90"/>
        <v>1</v>
      </c>
      <c r="W390" s="60">
        <f t="shared" si="91"/>
        <v>0</v>
      </c>
      <c r="X390" s="60">
        <f t="shared" si="92"/>
        <v>0</v>
      </c>
      <c r="Y390" s="60" t="str">
        <f t="shared" si="95"/>
        <v>nc</v>
      </c>
      <c r="Z390" s="59" t="str">
        <f t="shared" si="96"/>
        <v>c</v>
      </c>
      <c r="AA390" s="59" t="str">
        <f t="shared" si="97"/>
        <v>nc</v>
      </c>
      <c r="AB390" s="59" t="str">
        <f t="shared" si="98"/>
        <v>nc</v>
      </c>
      <c r="AC390" s="59">
        <f t="shared" si="93"/>
        <v>3</v>
      </c>
      <c r="AD390" s="57">
        <f t="shared" si="94"/>
        <v>1</v>
      </c>
    </row>
    <row r="391" spans="1:30" x14ac:dyDescent="0.2">
      <c r="A391" s="57" t="s">
        <v>3398</v>
      </c>
      <c r="B391" s="57" t="s">
        <v>1381</v>
      </c>
      <c r="C391" s="57" t="str">
        <f>VLOOKUP(A391,RecNamesAll!A:C,3,FALSE)</f>
        <v>GPRC6</v>
      </c>
      <c r="D391" s="63">
        <v>55</v>
      </c>
      <c r="E391" s="57" t="s">
        <v>3397</v>
      </c>
      <c r="G391" s="57" t="s">
        <v>3396</v>
      </c>
      <c r="H391" s="57" t="s">
        <v>3395</v>
      </c>
      <c r="I391" s="57" t="s">
        <v>3394</v>
      </c>
      <c r="J391" s="57" t="s">
        <v>2759</v>
      </c>
      <c r="L391" s="57" t="s">
        <v>3393</v>
      </c>
      <c r="N391" s="57" t="s">
        <v>3392</v>
      </c>
      <c r="P391" s="62">
        <v>8.3333333333333329E-2</v>
      </c>
      <c r="Q391" s="60" t="str">
        <f t="shared" si="85"/>
        <v/>
      </c>
      <c r="R391" s="59" t="str">
        <f t="shared" si="86"/>
        <v/>
      </c>
      <c r="S391" s="59" t="str">
        <f t="shared" si="87"/>
        <v>Gq/11</v>
      </c>
      <c r="T391" s="59" t="str">
        <f t="shared" si="88"/>
        <v/>
      </c>
      <c r="U391" s="60">
        <f t="shared" si="89"/>
        <v>0</v>
      </c>
      <c r="V391" s="60">
        <f t="shared" si="90"/>
        <v>0</v>
      </c>
      <c r="W391" s="60">
        <f t="shared" si="91"/>
        <v>1</v>
      </c>
      <c r="X391" s="60">
        <f t="shared" si="92"/>
        <v>0</v>
      </c>
      <c r="Y391" s="60" t="str">
        <f t="shared" si="95"/>
        <v>nc</v>
      </c>
      <c r="Z391" s="59" t="str">
        <f t="shared" si="96"/>
        <v>nc</v>
      </c>
      <c r="AA391" s="59" t="str">
        <f t="shared" si="97"/>
        <v>c</v>
      </c>
      <c r="AB391" s="59" t="str">
        <f t="shared" si="98"/>
        <v>nc</v>
      </c>
      <c r="AC391" s="59">
        <f t="shared" si="93"/>
        <v>3</v>
      </c>
      <c r="AD391" s="57">
        <f t="shared" si="94"/>
        <v>1</v>
      </c>
    </row>
    <row r="392" spans="1:30" x14ac:dyDescent="0.2">
      <c r="A392" s="57" t="s">
        <v>3368</v>
      </c>
      <c r="B392" s="57" t="s">
        <v>3391</v>
      </c>
      <c r="C392" s="57" t="str">
        <f>VLOOKUP(A392,RecNamesAll!A:C,3,FALSE)</f>
        <v>FZD3</v>
      </c>
      <c r="D392" s="63">
        <v>231</v>
      </c>
      <c r="E392" s="57" t="s">
        <v>3368</v>
      </c>
      <c r="G392" s="57" t="s">
        <v>3362</v>
      </c>
      <c r="H392" s="57" t="s">
        <v>3361</v>
      </c>
      <c r="I392" s="57" t="s">
        <v>3360</v>
      </c>
      <c r="J392" s="57" t="s">
        <v>3390</v>
      </c>
      <c r="N392" s="57" t="s">
        <v>3389</v>
      </c>
      <c r="P392" s="62">
        <v>8.3333333333333329E-2</v>
      </c>
      <c r="Q392" s="60" t="str">
        <f t="shared" si="85"/>
        <v>Gs</v>
      </c>
      <c r="R392" s="59" t="str">
        <f t="shared" si="86"/>
        <v/>
      </c>
      <c r="S392" s="59" t="str">
        <f t="shared" si="87"/>
        <v/>
      </c>
      <c r="T392" s="59" t="str">
        <f t="shared" si="88"/>
        <v/>
      </c>
      <c r="U392" s="60">
        <f t="shared" si="89"/>
        <v>1</v>
      </c>
      <c r="V392" s="60">
        <f t="shared" si="90"/>
        <v>0</v>
      </c>
      <c r="W392" s="60">
        <f t="shared" si="91"/>
        <v>0</v>
      </c>
      <c r="X392" s="60">
        <f t="shared" si="92"/>
        <v>0</v>
      </c>
      <c r="Y392" s="60" t="str">
        <f t="shared" si="95"/>
        <v>c</v>
      </c>
      <c r="Z392" s="59" t="str">
        <f t="shared" si="96"/>
        <v>nc</v>
      </c>
      <c r="AA392" s="59" t="str">
        <f t="shared" si="97"/>
        <v>nc</v>
      </c>
      <c r="AB392" s="59" t="str">
        <f t="shared" si="98"/>
        <v>nc</v>
      </c>
      <c r="AC392" s="59">
        <f t="shared" si="93"/>
        <v>3</v>
      </c>
      <c r="AD392" s="57">
        <f t="shared" si="94"/>
        <v>1</v>
      </c>
    </row>
    <row r="393" spans="1:30" x14ac:dyDescent="0.2">
      <c r="A393" s="57" t="s">
        <v>3388</v>
      </c>
      <c r="B393" s="57" t="s">
        <v>1175</v>
      </c>
      <c r="C393" s="57" t="str">
        <f>VLOOKUP(A393,RecNamesAll!A:C,3,FALSE)</f>
        <v>FZD1</v>
      </c>
      <c r="D393" s="63">
        <v>229</v>
      </c>
      <c r="E393" s="57" t="s">
        <v>3388</v>
      </c>
      <c r="G393" s="57" t="s">
        <v>3362</v>
      </c>
      <c r="H393" s="57" t="s">
        <v>3361</v>
      </c>
      <c r="I393" s="57" t="s">
        <v>3360</v>
      </c>
      <c r="K393" s="57" t="s">
        <v>3387</v>
      </c>
      <c r="L393" s="57" t="s">
        <v>3371</v>
      </c>
      <c r="M393" s="57" t="s">
        <v>3386</v>
      </c>
      <c r="N393" s="57" t="s">
        <v>3385</v>
      </c>
      <c r="O393" s="57" t="s">
        <v>3384</v>
      </c>
      <c r="P393" s="62">
        <v>0.16666666666666666</v>
      </c>
      <c r="Q393" s="60" t="str">
        <f t="shared" si="85"/>
        <v/>
      </c>
      <c r="R393" s="59" t="str">
        <f t="shared" si="86"/>
        <v>Gi/o</v>
      </c>
      <c r="S393" s="59" t="str">
        <f t="shared" si="87"/>
        <v>Gq/11</v>
      </c>
      <c r="T393" s="59" t="str">
        <f t="shared" si="88"/>
        <v/>
      </c>
      <c r="U393" s="60">
        <f t="shared" si="89"/>
        <v>0</v>
      </c>
      <c r="V393" s="60">
        <f t="shared" si="90"/>
        <v>2</v>
      </c>
      <c r="W393" s="60">
        <f t="shared" si="91"/>
        <v>2</v>
      </c>
      <c r="X393" s="60">
        <f t="shared" si="92"/>
        <v>0</v>
      </c>
      <c r="Y393" s="60" t="str">
        <f t="shared" si="95"/>
        <v>nc</v>
      </c>
      <c r="Z393" s="59" t="str">
        <f t="shared" si="96"/>
        <v>c</v>
      </c>
      <c r="AA393" s="59" t="str">
        <f t="shared" si="97"/>
        <v>c</v>
      </c>
      <c r="AB393" s="59" t="str">
        <f t="shared" si="98"/>
        <v>nc</v>
      </c>
      <c r="AC393" s="59">
        <f t="shared" si="93"/>
        <v>2</v>
      </c>
      <c r="AD393" s="57">
        <f t="shared" si="94"/>
        <v>1</v>
      </c>
    </row>
    <row r="394" spans="1:30" x14ac:dyDescent="0.2">
      <c r="A394" s="57" t="s">
        <v>3383</v>
      </c>
      <c r="B394" s="57" t="s">
        <v>1191</v>
      </c>
      <c r="C394" s="57" t="str">
        <f>VLOOKUP(A394,RecNamesAll!A:C,3,FALSE)</f>
        <v>FZD2</v>
      </c>
      <c r="D394" s="63">
        <v>230</v>
      </c>
      <c r="E394" s="57" t="s">
        <v>3383</v>
      </c>
      <c r="G394" s="57" t="s">
        <v>3362</v>
      </c>
      <c r="H394" s="57" t="s">
        <v>3361</v>
      </c>
      <c r="I394" s="57" t="s">
        <v>3360</v>
      </c>
      <c r="J394" s="57" t="s">
        <v>3382</v>
      </c>
      <c r="L394" s="57" t="s">
        <v>3381</v>
      </c>
      <c r="N394" s="57" t="s">
        <v>3380</v>
      </c>
      <c r="P394" s="62">
        <v>0.125</v>
      </c>
      <c r="Q394" s="60" t="str">
        <f t="shared" si="85"/>
        <v/>
      </c>
      <c r="R394" s="59" t="str">
        <f t="shared" si="86"/>
        <v>Gi/o</v>
      </c>
      <c r="S394" s="59" t="str">
        <f t="shared" si="87"/>
        <v/>
      </c>
      <c r="T394" s="59" t="str">
        <f t="shared" si="88"/>
        <v/>
      </c>
      <c r="U394" s="60">
        <f t="shared" si="89"/>
        <v>0</v>
      </c>
      <c r="V394" s="60">
        <f t="shared" si="90"/>
        <v>1</v>
      </c>
      <c r="W394" s="60">
        <f t="shared" si="91"/>
        <v>0</v>
      </c>
      <c r="X394" s="60">
        <f t="shared" si="92"/>
        <v>0</v>
      </c>
      <c r="Y394" s="60" t="str">
        <f t="shared" si="95"/>
        <v>nc</v>
      </c>
      <c r="Z394" s="59" t="str">
        <f t="shared" si="96"/>
        <v>c</v>
      </c>
      <c r="AA394" s="59" t="str">
        <f t="shared" si="97"/>
        <v>nc</v>
      </c>
      <c r="AB394" s="59" t="str">
        <f t="shared" si="98"/>
        <v>nc</v>
      </c>
      <c r="AC394" s="59">
        <f t="shared" si="93"/>
        <v>3</v>
      </c>
      <c r="AD394" s="57">
        <f t="shared" si="94"/>
        <v>1</v>
      </c>
    </row>
    <row r="395" spans="1:30" x14ac:dyDescent="0.2">
      <c r="A395" s="57" t="s">
        <v>3378</v>
      </c>
      <c r="B395" s="57" t="s">
        <v>3379</v>
      </c>
      <c r="C395" s="57" t="str">
        <f>VLOOKUP(A395,RecNamesAll!A:C,3,FALSE)</f>
        <v>FZD4</v>
      </c>
      <c r="D395" s="63">
        <v>232</v>
      </c>
      <c r="E395" s="57" t="s">
        <v>3378</v>
      </c>
      <c r="G395" s="57" t="s">
        <v>3362</v>
      </c>
      <c r="H395" s="57" t="s">
        <v>3361</v>
      </c>
      <c r="I395" s="57" t="s">
        <v>3360</v>
      </c>
      <c r="J395" s="57" t="s">
        <v>2758</v>
      </c>
      <c r="K395" s="57" t="s">
        <v>2758</v>
      </c>
      <c r="N395" s="57" t="s">
        <v>3377</v>
      </c>
      <c r="O395" s="57">
        <v>27458145</v>
      </c>
      <c r="P395" s="62">
        <v>8.3333333333333329E-2</v>
      </c>
      <c r="Q395" s="60" t="str">
        <f t="shared" si="85"/>
        <v/>
      </c>
      <c r="R395" s="59" t="str">
        <f t="shared" si="86"/>
        <v/>
      </c>
      <c r="S395" s="59" t="str">
        <f t="shared" si="87"/>
        <v/>
      </c>
      <c r="T395" s="59" t="str">
        <f t="shared" si="88"/>
        <v>G12/13</v>
      </c>
      <c r="U395" s="60">
        <f t="shared" si="89"/>
        <v>0</v>
      </c>
      <c r="V395" s="60">
        <f t="shared" si="90"/>
        <v>0</v>
      </c>
      <c r="W395" s="60">
        <f t="shared" si="91"/>
        <v>0</v>
      </c>
      <c r="X395" s="60">
        <f t="shared" si="92"/>
        <v>1</v>
      </c>
      <c r="Y395" s="60" t="str">
        <f t="shared" si="95"/>
        <v>nc</v>
      </c>
      <c r="Z395" s="59" t="str">
        <f t="shared" si="96"/>
        <v>nc</v>
      </c>
      <c r="AA395" s="59" t="str">
        <f t="shared" si="97"/>
        <v>nc</v>
      </c>
      <c r="AB395" s="59" t="str">
        <f t="shared" si="98"/>
        <v>c</v>
      </c>
      <c r="AC395" s="59">
        <f t="shared" si="93"/>
        <v>3</v>
      </c>
      <c r="AD395" s="57">
        <f t="shared" si="94"/>
        <v>1</v>
      </c>
    </row>
    <row r="396" spans="1:30" x14ac:dyDescent="0.2">
      <c r="A396" s="57" t="s">
        <v>3376</v>
      </c>
      <c r="B396" s="57" t="s">
        <v>1193</v>
      </c>
      <c r="C396" s="57" t="str">
        <f>VLOOKUP(A396,RecNamesAll!A:C,3,FALSE)</f>
        <v>FZD6</v>
      </c>
      <c r="D396" s="63">
        <v>234</v>
      </c>
      <c r="E396" s="57" t="s">
        <v>3376</v>
      </c>
      <c r="G396" s="57" t="s">
        <v>3362</v>
      </c>
      <c r="H396" s="57" t="s">
        <v>3361</v>
      </c>
      <c r="I396" s="57" t="s">
        <v>3360</v>
      </c>
      <c r="J396" s="57" t="s">
        <v>3375</v>
      </c>
      <c r="K396" s="57" t="s">
        <v>2760</v>
      </c>
      <c r="M396" s="57" t="s">
        <v>3371</v>
      </c>
      <c r="N396" s="57">
        <v>16936075</v>
      </c>
      <c r="O396" s="57">
        <v>21128903</v>
      </c>
      <c r="P396" s="62">
        <v>4.1666666666666664E-2</v>
      </c>
      <c r="Q396" s="60" t="str">
        <f t="shared" si="85"/>
        <v/>
      </c>
      <c r="R396" s="59" t="str">
        <f t="shared" si="86"/>
        <v>Gi/o</v>
      </c>
      <c r="S396" s="59" t="str">
        <f t="shared" si="87"/>
        <v>Gq/11</v>
      </c>
      <c r="T396" s="59" t="str">
        <f t="shared" si="88"/>
        <v/>
      </c>
      <c r="U396" s="60">
        <f t="shared" si="89"/>
        <v>0</v>
      </c>
      <c r="V396" s="60">
        <f t="shared" si="90"/>
        <v>1</v>
      </c>
      <c r="W396" s="60">
        <f t="shared" si="91"/>
        <v>1</v>
      </c>
      <c r="X396" s="60">
        <f t="shared" si="92"/>
        <v>0</v>
      </c>
      <c r="Y396" s="60" t="str">
        <f t="shared" si="95"/>
        <v>nc</v>
      </c>
      <c r="Z396" s="59" t="str">
        <f t="shared" si="96"/>
        <v>c</v>
      </c>
      <c r="AA396" s="59" t="str">
        <f t="shared" si="97"/>
        <v>c</v>
      </c>
      <c r="AB396" s="59" t="str">
        <f t="shared" si="98"/>
        <v>nc</v>
      </c>
      <c r="AC396" s="59">
        <f t="shared" si="93"/>
        <v>2</v>
      </c>
      <c r="AD396" s="57">
        <f t="shared" si="94"/>
        <v>1</v>
      </c>
    </row>
    <row r="397" spans="1:30" x14ac:dyDescent="0.2">
      <c r="A397" s="57" t="s">
        <v>3373</v>
      </c>
      <c r="B397" s="57" t="s">
        <v>3374</v>
      </c>
      <c r="C397" s="57" t="str">
        <f>VLOOKUP(A397,RecNamesAll!A:C,3,FALSE)</f>
        <v>FZD7</v>
      </c>
      <c r="D397" s="63">
        <v>235</v>
      </c>
      <c r="E397" s="57" t="s">
        <v>3373</v>
      </c>
      <c r="G397" s="57" t="s">
        <v>3362</v>
      </c>
      <c r="H397" s="57" t="s">
        <v>3361</v>
      </c>
      <c r="I397" s="57" t="s">
        <v>3360</v>
      </c>
      <c r="J397" s="57" t="s">
        <v>3372</v>
      </c>
      <c r="M397" s="57" t="s">
        <v>3371</v>
      </c>
      <c r="N397" s="57">
        <v>24032637</v>
      </c>
      <c r="O397" s="57">
        <v>24032637</v>
      </c>
      <c r="P397" s="62">
        <v>4.1666666666666664E-2</v>
      </c>
      <c r="Q397" s="60" t="str">
        <f t="shared" si="85"/>
        <v>Gs</v>
      </c>
      <c r="R397" s="59" t="str">
        <f t="shared" si="86"/>
        <v>Gi/o</v>
      </c>
      <c r="S397" s="59" t="str">
        <f t="shared" si="87"/>
        <v/>
      </c>
      <c r="T397" s="59" t="str">
        <f t="shared" si="88"/>
        <v/>
      </c>
      <c r="U397" s="60">
        <f t="shared" si="89"/>
        <v>1</v>
      </c>
      <c r="V397" s="60">
        <f t="shared" si="90"/>
        <v>1</v>
      </c>
      <c r="W397" s="60">
        <f t="shared" si="91"/>
        <v>0</v>
      </c>
      <c r="X397" s="60">
        <f t="shared" si="92"/>
        <v>0</v>
      </c>
      <c r="Y397" s="60" t="str">
        <f t="shared" si="95"/>
        <v>c</v>
      </c>
      <c r="Z397" s="59" t="str">
        <f t="shared" si="96"/>
        <v>c</v>
      </c>
      <c r="AA397" s="59" t="str">
        <f t="shared" si="97"/>
        <v>nc</v>
      </c>
      <c r="AB397" s="59" t="str">
        <f t="shared" si="98"/>
        <v>nc</v>
      </c>
      <c r="AC397" s="59">
        <f t="shared" si="93"/>
        <v>2</v>
      </c>
      <c r="AD397" s="57">
        <f t="shared" si="94"/>
        <v>1</v>
      </c>
    </row>
    <row r="398" spans="1:30" x14ac:dyDescent="0.2">
      <c r="A398" s="57" t="s">
        <v>3369</v>
      </c>
      <c r="B398" s="57" t="s">
        <v>3370</v>
      </c>
      <c r="C398" s="57" t="str">
        <f>VLOOKUP(A398,RecNamesAll!A:C,3,FALSE)</f>
        <v>FZD9</v>
      </c>
      <c r="D398" s="63">
        <v>237</v>
      </c>
      <c r="E398" s="57" t="s">
        <v>3369</v>
      </c>
      <c r="F398" s="57" t="s">
        <v>3368</v>
      </c>
      <c r="G398" s="57" t="s">
        <v>3362</v>
      </c>
      <c r="H398" s="57" t="s">
        <v>3361</v>
      </c>
      <c r="I398" s="57" t="s">
        <v>3360</v>
      </c>
      <c r="J398" s="57" t="s">
        <v>2760</v>
      </c>
      <c r="N398" s="57">
        <v>27402827</v>
      </c>
      <c r="P398" s="62">
        <v>4.1666666666666664E-2</v>
      </c>
      <c r="Q398" s="60" t="str">
        <f t="shared" si="85"/>
        <v/>
      </c>
      <c r="R398" s="59" t="str">
        <f t="shared" si="86"/>
        <v>Gi/o</v>
      </c>
      <c r="S398" s="59" t="str">
        <f t="shared" si="87"/>
        <v/>
      </c>
      <c r="T398" s="59" t="str">
        <f t="shared" si="88"/>
        <v/>
      </c>
      <c r="U398" s="60">
        <f t="shared" si="89"/>
        <v>0</v>
      </c>
      <c r="V398" s="60">
        <f t="shared" si="90"/>
        <v>1</v>
      </c>
      <c r="W398" s="60">
        <f t="shared" si="91"/>
        <v>0</v>
      </c>
      <c r="X398" s="60">
        <f t="shared" si="92"/>
        <v>0</v>
      </c>
      <c r="Y398" s="60" t="str">
        <f t="shared" si="95"/>
        <v>nc</v>
      </c>
      <c r="Z398" s="59" t="str">
        <f t="shared" si="96"/>
        <v>c</v>
      </c>
      <c r="AA398" s="59" t="str">
        <f t="shared" si="97"/>
        <v>nc</v>
      </c>
      <c r="AB398" s="59" t="str">
        <f t="shared" si="98"/>
        <v>nc</v>
      </c>
      <c r="AC398" s="59">
        <f t="shared" si="93"/>
        <v>3</v>
      </c>
      <c r="AD398" s="57">
        <f t="shared" si="94"/>
        <v>1</v>
      </c>
    </row>
    <row r="399" spans="1:30" x14ac:dyDescent="0.2">
      <c r="A399" s="57" t="s">
        <v>3366</v>
      </c>
      <c r="B399" s="57" t="s">
        <v>3367</v>
      </c>
      <c r="C399" s="57" t="str">
        <f>VLOOKUP(A399,RecNamesAll!A:C,3,FALSE)</f>
        <v>FZD10</v>
      </c>
      <c r="D399" s="63">
        <v>238</v>
      </c>
      <c r="E399" s="57" t="s">
        <v>3366</v>
      </c>
      <c r="G399" s="57" t="s">
        <v>3362</v>
      </c>
      <c r="H399" s="57" t="s">
        <v>3361</v>
      </c>
      <c r="I399" s="57" t="s">
        <v>3360</v>
      </c>
      <c r="K399" s="57" t="s">
        <v>2758</v>
      </c>
      <c r="O399" s="57">
        <v>28126591</v>
      </c>
      <c r="Q399" s="60" t="str">
        <f t="shared" si="85"/>
        <v/>
      </c>
      <c r="R399" s="59" t="str">
        <f t="shared" si="86"/>
        <v/>
      </c>
      <c r="S399" s="59" t="str">
        <f t="shared" si="87"/>
        <v/>
      </c>
      <c r="T399" s="59" t="str">
        <f t="shared" si="88"/>
        <v>G12/13</v>
      </c>
      <c r="U399" s="60">
        <f t="shared" si="89"/>
        <v>0</v>
      </c>
      <c r="V399" s="60">
        <f t="shared" si="90"/>
        <v>0</v>
      </c>
      <c r="W399" s="60">
        <f t="shared" si="91"/>
        <v>0</v>
      </c>
      <c r="X399" s="60">
        <f t="shared" si="92"/>
        <v>2</v>
      </c>
      <c r="Y399" s="60" t="str">
        <f t="shared" si="95"/>
        <v>nc</v>
      </c>
      <c r="Z399" s="59" t="str">
        <f t="shared" si="96"/>
        <v>nc</v>
      </c>
      <c r="AA399" s="59" t="str">
        <f t="shared" si="97"/>
        <v>nc</v>
      </c>
      <c r="AB399" s="59" t="str">
        <f t="shared" si="98"/>
        <v>c</v>
      </c>
      <c r="AC399" s="59">
        <f t="shared" si="93"/>
        <v>3</v>
      </c>
      <c r="AD399" s="57">
        <f t="shared" si="94"/>
        <v>1</v>
      </c>
    </row>
    <row r="400" spans="1:30" x14ac:dyDescent="0.2">
      <c r="A400" s="57" t="s">
        <v>3364</v>
      </c>
      <c r="B400" s="57" t="s">
        <v>3365</v>
      </c>
      <c r="C400" s="57" t="str">
        <f>VLOOKUP(A400,RecNamesAll!A:C,3,FALSE)</f>
        <v>SMO</v>
      </c>
      <c r="D400" s="63">
        <v>239</v>
      </c>
      <c r="E400" s="57" t="s">
        <v>3364</v>
      </c>
      <c r="F400" s="57" t="s">
        <v>3363</v>
      </c>
      <c r="G400" s="57" t="s">
        <v>3362</v>
      </c>
      <c r="H400" s="57" t="s">
        <v>3361</v>
      </c>
      <c r="I400" s="57" t="s">
        <v>3360</v>
      </c>
      <c r="J400" s="57" t="s">
        <v>3135</v>
      </c>
      <c r="M400" s="57" t="s">
        <v>3359</v>
      </c>
      <c r="N400" s="57" t="s">
        <v>3358</v>
      </c>
      <c r="P400" s="62">
        <v>8.3333333333333329E-2</v>
      </c>
      <c r="Q400" s="60" t="str">
        <f t="shared" si="85"/>
        <v/>
      </c>
      <c r="R400" s="59" t="str">
        <f t="shared" si="86"/>
        <v>Gi/o</v>
      </c>
      <c r="S400" s="59" t="str">
        <f t="shared" si="87"/>
        <v/>
      </c>
      <c r="T400" s="59" t="str">
        <f t="shared" si="88"/>
        <v>G12/13</v>
      </c>
      <c r="U400" s="60">
        <f t="shared" si="89"/>
        <v>0</v>
      </c>
      <c r="V400" s="60">
        <f t="shared" si="90"/>
        <v>1</v>
      </c>
      <c r="W400" s="60">
        <f t="shared" si="91"/>
        <v>0</v>
      </c>
      <c r="X400" s="60">
        <f t="shared" si="92"/>
        <v>1</v>
      </c>
      <c r="Y400" s="60" t="str">
        <f t="shared" si="95"/>
        <v>nc</v>
      </c>
      <c r="Z400" s="59" t="str">
        <f t="shared" si="96"/>
        <v>c</v>
      </c>
      <c r="AA400" s="59" t="str">
        <f t="shared" si="97"/>
        <v>nc</v>
      </c>
      <c r="AB400" s="59" t="str">
        <f t="shared" si="98"/>
        <v>c</v>
      </c>
      <c r="AC400" s="59">
        <f t="shared" si="93"/>
        <v>2</v>
      </c>
      <c r="AD400" s="57">
        <f t="shared" si="94"/>
        <v>1</v>
      </c>
    </row>
    <row r="401" spans="1:30" x14ac:dyDescent="0.2">
      <c r="A401" s="57" t="s">
        <v>252</v>
      </c>
      <c r="C401" s="57" t="str">
        <f>VLOOKUP(A401,RecNamesAll!A:C,3,FALSE)</f>
        <v>AMY3</v>
      </c>
      <c r="D401" s="61">
        <v>47</v>
      </c>
      <c r="G401" s="57" t="s">
        <v>3356</v>
      </c>
      <c r="I401" s="57" t="s">
        <v>3355</v>
      </c>
      <c r="J401" s="57" t="s">
        <v>2761</v>
      </c>
      <c r="Q401" s="60" t="str">
        <f t="shared" si="85"/>
        <v>Gs</v>
      </c>
      <c r="R401" s="59" t="str">
        <f t="shared" si="86"/>
        <v/>
      </c>
      <c r="S401" s="59" t="str">
        <f t="shared" si="87"/>
        <v/>
      </c>
      <c r="T401" s="59" t="str">
        <f t="shared" si="88"/>
        <v/>
      </c>
      <c r="U401" s="60">
        <f t="shared" si="89"/>
        <v>1</v>
      </c>
      <c r="V401" s="60">
        <f t="shared" si="90"/>
        <v>0</v>
      </c>
      <c r="W401" s="60">
        <f t="shared" si="91"/>
        <v>0</v>
      </c>
      <c r="X401" s="60">
        <f t="shared" si="92"/>
        <v>0</v>
      </c>
      <c r="Y401" s="60" t="str">
        <f t="shared" si="95"/>
        <v>c</v>
      </c>
      <c r="Z401" s="59" t="str">
        <f t="shared" si="96"/>
        <v>nc</v>
      </c>
      <c r="AA401" s="59" t="str">
        <f t="shared" si="97"/>
        <v>nc</v>
      </c>
      <c r="AB401" s="59" t="str">
        <f t="shared" si="98"/>
        <v>nc</v>
      </c>
      <c r="AC401" s="59">
        <f t="shared" si="93"/>
        <v>3</v>
      </c>
      <c r="AD401" s="57">
        <f t="shared" si="94"/>
        <v>1</v>
      </c>
    </row>
  </sheetData>
  <conditionalFormatting sqref="U1:X1048576">
    <cfRule type="colorScale" priority="3">
      <colorScale>
        <cfvo type="min"/>
        <cfvo type="max"/>
        <color rgb="FFFFEF9C"/>
        <color rgb="FF63BE7B"/>
      </colorScale>
    </cfRule>
  </conditionalFormatting>
  <conditionalFormatting sqref="Z1:AB1">
    <cfRule type="colorScale" priority="1">
      <colorScale>
        <cfvo type="min"/>
        <cfvo type="max"/>
        <color rgb="FFFFEF9C"/>
        <color rgb="FF63BE7B"/>
      </colorScale>
    </cfRule>
  </conditionalFormatting>
  <conditionalFormatting sqref="AC1 Y1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78"/>
  <sheetViews>
    <sheetView zoomScale="130" zoomScaleNormal="130" workbookViewId="0">
      <pane ySplit="1" topLeftCell="A2" activePane="bottomLeft" state="frozen"/>
      <selection sqref="A1:XFD1"/>
      <selection pane="bottomLeft" activeCell="G1" sqref="G1:G1048576"/>
    </sheetView>
  </sheetViews>
  <sheetFormatPr baseColWidth="10" defaultRowHeight="16" x14ac:dyDescent="0.2"/>
  <cols>
    <col min="1" max="1" width="12.83203125" bestFit="1" customWidth="1"/>
    <col min="2" max="2" width="3.33203125" bestFit="1" customWidth="1"/>
    <col min="7" max="7" width="6" bestFit="1" customWidth="1"/>
    <col min="9" max="10" width="23.83203125" bestFit="1" customWidth="1"/>
  </cols>
  <sheetData>
    <row r="1" spans="1:10" s="134" customFormat="1" ht="48" x14ac:dyDescent="0.2">
      <c r="A1" s="135" t="s">
        <v>254</v>
      </c>
      <c r="B1" s="136" t="s">
        <v>13</v>
      </c>
      <c r="C1" s="137" t="s">
        <v>580</v>
      </c>
      <c r="D1" s="137" t="s">
        <v>581</v>
      </c>
      <c r="E1" s="138" t="s">
        <v>11</v>
      </c>
      <c r="F1" s="139" t="s">
        <v>12</v>
      </c>
      <c r="G1" s="139" t="s">
        <v>5336</v>
      </c>
      <c r="I1" s="136" t="s">
        <v>2746</v>
      </c>
      <c r="J1" s="135" t="s">
        <v>2745</v>
      </c>
    </row>
    <row r="2" spans="1:10" x14ac:dyDescent="0.2">
      <c r="A2" t="s">
        <v>92</v>
      </c>
      <c r="B2" s="2" t="s">
        <v>15</v>
      </c>
      <c r="D2" t="s">
        <v>2744</v>
      </c>
      <c r="E2" t="s">
        <v>2678</v>
      </c>
      <c r="F2">
        <v>2346</v>
      </c>
      <c r="G2" t="s">
        <v>5337</v>
      </c>
      <c r="I2" s="1" t="s">
        <v>2744</v>
      </c>
      <c r="J2" t="str">
        <f>I2</f>
        <v>pH (proton)</v>
      </c>
    </row>
    <row r="3" spans="1:10" x14ac:dyDescent="0.2">
      <c r="A3" t="s">
        <v>98</v>
      </c>
      <c r="B3" s="2" t="s">
        <v>15</v>
      </c>
      <c r="D3" t="s">
        <v>2744</v>
      </c>
      <c r="E3" t="s">
        <v>2678</v>
      </c>
      <c r="F3">
        <v>2346</v>
      </c>
      <c r="G3" t="s">
        <v>5337</v>
      </c>
      <c r="I3" s="1" t="s">
        <v>2744</v>
      </c>
      <c r="J3" t="str">
        <f>I3</f>
        <v>pH (proton)</v>
      </c>
    </row>
    <row r="4" spans="1:10" x14ac:dyDescent="0.2">
      <c r="A4" t="s">
        <v>101</v>
      </c>
      <c r="B4" s="2" t="s">
        <v>15</v>
      </c>
      <c r="D4" t="s">
        <v>2744</v>
      </c>
      <c r="E4" t="s">
        <v>2678</v>
      </c>
      <c r="F4">
        <v>2346</v>
      </c>
      <c r="G4" t="s">
        <v>5337</v>
      </c>
      <c r="I4" s="1" t="s">
        <v>2744</v>
      </c>
      <c r="J4" t="str">
        <f>I4</f>
        <v>pH (proton)</v>
      </c>
    </row>
    <row r="5" spans="1:10" x14ac:dyDescent="0.2">
      <c r="A5" t="s">
        <v>76</v>
      </c>
      <c r="B5" s="2" t="s">
        <v>15</v>
      </c>
      <c r="C5" t="s">
        <v>2742</v>
      </c>
      <c r="D5" t="s">
        <v>2743</v>
      </c>
      <c r="E5" t="s">
        <v>2678</v>
      </c>
      <c r="F5">
        <v>4358</v>
      </c>
      <c r="G5" t="s">
        <v>5337</v>
      </c>
      <c r="I5" s="1" t="s">
        <v>2742</v>
      </c>
      <c r="J5" t="str">
        <f>I5</f>
        <v>CXCL12</v>
      </c>
    </row>
    <row r="6" spans="1:10" x14ac:dyDescent="0.2">
      <c r="A6" t="s">
        <v>93</v>
      </c>
      <c r="B6" s="2" t="s">
        <v>15</v>
      </c>
      <c r="C6" t="s">
        <v>2741</v>
      </c>
      <c r="D6" t="s">
        <v>250</v>
      </c>
      <c r="E6" t="s">
        <v>2678</v>
      </c>
      <c r="F6">
        <v>5533</v>
      </c>
      <c r="G6" t="s">
        <v>5337</v>
      </c>
      <c r="I6" s="1" t="s">
        <v>2741</v>
      </c>
      <c r="J6" t="s">
        <v>250</v>
      </c>
    </row>
    <row r="7" spans="1:10" x14ac:dyDescent="0.2">
      <c r="A7" t="s">
        <v>198</v>
      </c>
      <c r="B7" s="2" t="s">
        <v>53</v>
      </c>
      <c r="C7" t="s">
        <v>2740</v>
      </c>
      <c r="D7" t="s">
        <v>249</v>
      </c>
      <c r="E7" t="s">
        <v>2678</v>
      </c>
      <c r="F7">
        <v>4448</v>
      </c>
      <c r="G7" t="s">
        <v>5337</v>
      </c>
      <c r="I7" s="1" t="s">
        <v>2740</v>
      </c>
      <c r="J7" t="s">
        <v>249</v>
      </c>
    </row>
    <row r="8" spans="1:10" x14ac:dyDescent="0.2">
      <c r="A8" t="s">
        <v>86</v>
      </c>
      <c r="B8" s="2" t="s">
        <v>15</v>
      </c>
      <c r="D8" t="s">
        <v>233</v>
      </c>
      <c r="E8" t="s">
        <v>2678</v>
      </c>
      <c r="F8">
        <v>4350</v>
      </c>
      <c r="G8" t="s">
        <v>5337</v>
      </c>
      <c r="I8" s="1" t="s">
        <v>2739</v>
      </c>
      <c r="J8" t="s">
        <v>233</v>
      </c>
    </row>
    <row r="9" spans="1:10" x14ac:dyDescent="0.2">
      <c r="A9" t="s">
        <v>174</v>
      </c>
      <c r="B9" s="2" t="s">
        <v>15</v>
      </c>
      <c r="C9" t="s">
        <v>1823</v>
      </c>
      <c r="D9" t="s">
        <v>2738</v>
      </c>
      <c r="E9" t="s">
        <v>2678</v>
      </c>
      <c r="F9">
        <v>4016</v>
      </c>
      <c r="G9" t="s">
        <v>5337</v>
      </c>
      <c r="I9" s="1" t="s">
        <v>2737</v>
      </c>
      <c r="J9" t="str">
        <f>I9</f>
        <v>RFRP3</v>
      </c>
    </row>
    <row r="10" spans="1:10" x14ac:dyDescent="0.2">
      <c r="A10" t="s">
        <v>210</v>
      </c>
      <c r="B10" s="2" t="s">
        <v>15</v>
      </c>
      <c r="D10" t="s">
        <v>247</v>
      </c>
      <c r="E10" t="s">
        <v>2678</v>
      </c>
      <c r="F10">
        <v>3742</v>
      </c>
      <c r="G10" t="s">
        <v>5337</v>
      </c>
      <c r="I10" s="1" t="s">
        <v>246</v>
      </c>
      <c r="J10" t="s">
        <v>247</v>
      </c>
    </row>
    <row r="11" spans="1:10" x14ac:dyDescent="0.2">
      <c r="A11" t="s">
        <v>211</v>
      </c>
      <c r="B11" s="2" t="s">
        <v>15</v>
      </c>
      <c r="D11" t="s">
        <v>244</v>
      </c>
      <c r="E11" t="s">
        <v>2678</v>
      </c>
      <c r="F11">
        <v>3740</v>
      </c>
      <c r="G11" t="s">
        <v>5337</v>
      </c>
      <c r="I11" s="1" t="s">
        <v>2736</v>
      </c>
      <c r="J11" t="s">
        <v>244</v>
      </c>
    </row>
    <row r="12" spans="1:10" x14ac:dyDescent="0.2">
      <c r="A12" t="s">
        <v>77</v>
      </c>
      <c r="B12" s="2" t="s">
        <v>15</v>
      </c>
      <c r="C12" t="s">
        <v>1028</v>
      </c>
      <c r="D12" t="s">
        <v>1028</v>
      </c>
      <c r="E12" t="s">
        <v>2678</v>
      </c>
      <c r="F12">
        <v>3645</v>
      </c>
      <c r="G12" t="s">
        <v>5337</v>
      </c>
      <c r="I12" s="1" t="s">
        <v>1028</v>
      </c>
      <c r="J12" t="str">
        <f>I12</f>
        <v>CXCL13</v>
      </c>
    </row>
    <row r="13" spans="1:10" x14ac:dyDescent="0.2">
      <c r="A13" t="s">
        <v>128</v>
      </c>
      <c r="B13" s="2" t="s">
        <v>53</v>
      </c>
      <c r="C13" t="s">
        <v>2734</v>
      </c>
      <c r="D13" t="s">
        <v>2735</v>
      </c>
      <c r="E13" t="s">
        <v>2678</v>
      </c>
      <c r="F13">
        <v>3544</v>
      </c>
      <c r="G13" t="s">
        <v>5337</v>
      </c>
      <c r="I13" s="1" t="s">
        <v>2734</v>
      </c>
      <c r="J13" t="str">
        <f>I13</f>
        <v>GLP-1 (7-36)</v>
      </c>
    </row>
    <row r="14" spans="1:10" x14ac:dyDescent="0.2">
      <c r="A14" t="s">
        <v>127</v>
      </c>
      <c r="B14" s="2" t="s">
        <v>53</v>
      </c>
      <c r="C14" t="s">
        <v>2554</v>
      </c>
      <c r="D14" t="s">
        <v>2733</v>
      </c>
      <c r="E14" t="s">
        <v>2678</v>
      </c>
      <c r="F14">
        <v>3542</v>
      </c>
      <c r="G14" t="s">
        <v>5337</v>
      </c>
      <c r="I14" s="1" t="s">
        <v>2554</v>
      </c>
      <c r="J14" t="s">
        <v>426</v>
      </c>
    </row>
    <row r="15" spans="1:10" x14ac:dyDescent="0.2">
      <c r="A15" t="s">
        <v>148</v>
      </c>
      <c r="B15" s="2" t="s">
        <v>15</v>
      </c>
      <c r="C15" t="s">
        <v>2732</v>
      </c>
      <c r="D15" t="s">
        <v>238</v>
      </c>
      <c r="E15" t="s">
        <v>2678</v>
      </c>
      <c r="F15">
        <v>2936</v>
      </c>
      <c r="G15" t="s">
        <v>5337</v>
      </c>
      <c r="I15" s="1" t="s">
        <v>2732</v>
      </c>
      <c r="J15" t="s">
        <v>238</v>
      </c>
    </row>
    <row r="16" spans="1:10" x14ac:dyDescent="0.2">
      <c r="A16" t="s">
        <v>149</v>
      </c>
      <c r="B16" s="2" t="s">
        <v>15</v>
      </c>
      <c r="C16" t="s">
        <v>2732</v>
      </c>
      <c r="D16" t="s">
        <v>238</v>
      </c>
      <c r="E16" t="s">
        <v>2678</v>
      </c>
      <c r="F16">
        <v>2936</v>
      </c>
      <c r="G16" t="s">
        <v>5337</v>
      </c>
      <c r="I16" s="1" t="s">
        <v>2732</v>
      </c>
      <c r="J16" t="s">
        <v>238</v>
      </c>
    </row>
    <row r="17" spans="1:10" x14ac:dyDescent="0.2">
      <c r="A17" t="s">
        <v>141</v>
      </c>
      <c r="B17" s="2" t="s">
        <v>15</v>
      </c>
      <c r="C17" t="s">
        <v>2730</v>
      </c>
      <c r="D17" t="s">
        <v>2731</v>
      </c>
      <c r="E17" t="s">
        <v>2678</v>
      </c>
      <c r="F17">
        <v>2933</v>
      </c>
      <c r="G17" t="s">
        <v>5337</v>
      </c>
      <c r="I17" s="1" t="s">
        <v>2730</v>
      </c>
      <c r="J17" t="str">
        <f t="shared" ref="J17:J24" si="0">I17</f>
        <v>3-HOA</v>
      </c>
    </row>
    <row r="18" spans="1:10" x14ac:dyDescent="0.2">
      <c r="A18" t="s">
        <v>31</v>
      </c>
      <c r="B18" s="2" t="s">
        <v>15</v>
      </c>
      <c r="D18" t="s">
        <v>2</v>
      </c>
      <c r="E18" t="s">
        <v>2678</v>
      </c>
      <c r="F18">
        <v>2844</v>
      </c>
      <c r="G18" t="s">
        <v>5337</v>
      </c>
      <c r="I18" s="1" t="s">
        <v>2</v>
      </c>
      <c r="J18" t="str">
        <f t="shared" si="0"/>
        <v>Adenosine</v>
      </c>
    </row>
    <row r="19" spans="1:10" x14ac:dyDescent="0.2">
      <c r="A19" t="s">
        <v>1</v>
      </c>
      <c r="B19" s="2" t="s">
        <v>15</v>
      </c>
      <c r="D19" t="s">
        <v>2</v>
      </c>
      <c r="E19" t="s">
        <v>2678</v>
      </c>
      <c r="F19">
        <v>2844</v>
      </c>
      <c r="G19" t="s">
        <v>5337</v>
      </c>
      <c r="I19" s="1" t="s">
        <v>2</v>
      </c>
      <c r="J19" t="str">
        <f t="shared" si="0"/>
        <v>Adenosine</v>
      </c>
    </row>
    <row r="20" spans="1:10" x14ac:dyDescent="0.2">
      <c r="A20" t="s">
        <v>32</v>
      </c>
      <c r="B20" s="2" t="s">
        <v>15</v>
      </c>
      <c r="D20" t="s">
        <v>2</v>
      </c>
      <c r="E20" t="s">
        <v>2678</v>
      </c>
      <c r="F20">
        <v>2844</v>
      </c>
      <c r="G20" t="s">
        <v>5337</v>
      </c>
      <c r="I20" s="1" t="s">
        <v>2</v>
      </c>
      <c r="J20" t="str">
        <f t="shared" si="0"/>
        <v>Adenosine</v>
      </c>
    </row>
    <row r="21" spans="1:10" x14ac:dyDescent="0.2">
      <c r="A21" t="s">
        <v>33</v>
      </c>
      <c r="B21" s="2" t="s">
        <v>15</v>
      </c>
      <c r="D21" t="s">
        <v>2</v>
      </c>
      <c r="E21" t="s">
        <v>2678</v>
      </c>
      <c r="F21">
        <v>2844</v>
      </c>
      <c r="G21" t="s">
        <v>5337</v>
      </c>
      <c r="I21" s="1" t="s">
        <v>2</v>
      </c>
      <c r="J21" t="str">
        <f t="shared" si="0"/>
        <v>Adenosine</v>
      </c>
    </row>
    <row r="22" spans="1:10" x14ac:dyDescent="0.2">
      <c r="A22" t="s">
        <v>43</v>
      </c>
      <c r="B22" s="2" t="s">
        <v>15</v>
      </c>
      <c r="D22" t="s">
        <v>2729</v>
      </c>
      <c r="E22" t="s">
        <v>2678</v>
      </c>
      <c r="F22">
        <v>2504</v>
      </c>
      <c r="G22" t="s">
        <v>5337</v>
      </c>
      <c r="I22" s="1" t="s">
        <v>2729</v>
      </c>
      <c r="J22" t="str">
        <f t="shared" si="0"/>
        <v>Angiotensin II</v>
      </c>
    </row>
    <row r="23" spans="1:10" x14ac:dyDescent="0.2">
      <c r="A23" t="s">
        <v>146</v>
      </c>
      <c r="B23" s="2" t="s">
        <v>15</v>
      </c>
      <c r="C23" t="s">
        <v>2728</v>
      </c>
      <c r="D23" t="s">
        <v>251</v>
      </c>
      <c r="E23" t="s">
        <v>2678</v>
      </c>
      <c r="F23">
        <v>2487</v>
      </c>
      <c r="G23" t="s">
        <v>5337</v>
      </c>
      <c r="I23" s="1" t="s">
        <v>2728</v>
      </c>
      <c r="J23" t="str">
        <f t="shared" si="0"/>
        <v>LTB4</v>
      </c>
    </row>
    <row r="24" spans="1:10" x14ac:dyDescent="0.2">
      <c r="A24" t="s">
        <v>147</v>
      </c>
      <c r="B24" s="2" t="s">
        <v>15</v>
      </c>
      <c r="C24" t="s">
        <v>2728</v>
      </c>
      <c r="D24" t="s">
        <v>251</v>
      </c>
      <c r="E24" t="s">
        <v>2678</v>
      </c>
      <c r="F24">
        <v>2487</v>
      </c>
      <c r="G24" t="s">
        <v>5337</v>
      </c>
      <c r="I24" s="1" t="s">
        <v>2728</v>
      </c>
      <c r="J24" t="str">
        <f t="shared" si="0"/>
        <v>LTB4</v>
      </c>
    </row>
    <row r="25" spans="1:10" x14ac:dyDescent="0.2">
      <c r="A25" t="s">
        <v>144</v>
      </c>
      <c r="B25" s="2" t="s">
        <v>15</v>
      </c>
      <c r="C25" t="s">
        <v>2727</v>
      </c>
      <c r="D25" t="s">
        <v>236</v>
      </c>
      <c r="E25" t="s">
        <v>2678</v>
      </c>
      <c r="F25">
        <v>2487</v>
      </c>
      <c r="G25" t="s">
        <v>5337</v>
      </c>
      <c r="I25" s="1" t="s">
        <v>2727</v>
      </c>
      <c r="J25" t="s">
        <v>236</v>
      </c>
    </row>
    <row r="26" spans="1:10" x14ac:dyDescent="0.2">
      <c r="A26" t="s">
        <v>145</v>
      </c>
      <c r="B26" s="2" t="s">
        <v>15</v>
      </c>
      <c r="C26" t="s">
        <v>2727</v>
      </c>
      <c r="D26" t="s">
        <v>236</v>
      </c>
      <c r="E26" t="s">
        <v>2678</v>
      </c>
      <c r="F26">
        <v>2487</v>
      </c>
      <c r="G26" t="s">
        <v>5337</v>
      </c>
      <c r="I26" s="1" t="s">
        <v>2727</v>
      </c>
      <c r="J26" t="s">
        <v>236</v>
      </c>
    </row>
    <row r="27" spans="1:10" x14ac:dyDescent="0.2">
      <c r="A27" t="s">
        <v>227</v>
      </c>
      <c r="B27" s="2" t="s">
        <v>15</v>
      </c>
      <c r="D27" t="s">
        <v>2726</v>
      </c>
      <c r="E27" t="s">
        <v>2678</v>
      </c>
      <c r="F27">
        <v>2174</v>
      </c>
      <c r="G27" t="s">
        <v>5337</v>
      </c>
      <c r="I27" s="1" t="s">
        <v>2726</v>
      </c>
      <c r="J27" t="str">
        <f>I27</f>
        <v>Oxytocin</v>
      </c>
    </row>
    <row r="28" spans="1:10" x14ac:dyDescent="0.2">
      <c r="A28" t="s">
        <v>228</v>
      </c>
      <c r="B28" s="2" t="s">
        <v>15</v>
      </c>
      <c r="C28" t="s">
        <v>2725</v>
      </c>
      <c r="D28" t="s">
        <v>234</v>
      </c>
      <c r="E28" t="s">
        <v>2678</v>
      </c>
      <c r="F28">
        <v>2168</v>
      </c>
      <c r="G28" t="s">
        <v>5337</v>
      </c>
      <c r="I28" s="1" t="s">
        <v>2725</v>
      </c>
      <c r="J28" t="s">
        <v>234</v>
      </c>
    </row>
    <row r="29" spans="1:10" x14ac:dyDescent="0.2">
      <c r="A29" t="s">
        <v>230</v>
      </c>
      <c r="B29" s="2" t="s">
        <v>15</v>
      </c>
      <c r="C29" t="s">
        <v>2725</v>
      </c>
      <c r="D29" t="s">
        <v>234</v>
      </c>
      <c r="E29" t="s">
        <v>2678</v>
      </c>
      <c r="F29">
        <v>2168</v>
      </c>
      <c r="G29" t="s">
        <v>5337</v>
      </c>
      <c r="I29" s="1" t="s">
        <v>2725</v>
      </c>
      <c r="J29" t="s">
        <v>234</v>
      </c>
    </row>
    <row r="30" spans="1:10" x14ac:dyDescent="0.2">
      <c r="A30" t="s">
        <v>218</v>
      </c>
      <c r="B30" s="2" t="s">
        <v>15</v>
      </c>
      <c r="D30" t="s">
        <v>2724</v>
      </c>
      <c r="E30" t="s">
        <v>2678</v>
      </c>
      <c r="F30">
        <v>2019</v>
      </c>
      <c r="G30" t="s">
        <v>5337</v>
      </c>
      <c r="I30" s="1" t="s">
        <v>2724</v>
      </c>
      <c r="J30" t="s">
        <v>217</v>
      </c>
    </row>
    <row r="31" spans="1:10" x14ac:dyDescent="0.2">
      <c r="A31" t="s">
        <v>203</v>
      </c>
      <c r="B31" s="2" t="s">
        <v>15</v>
      </c>
      <c r="C31" t="s">
        <v>2721</v>
      </c>
      <c r="D31" t="s">
        <v>241</v>
      </c>
      <c r="E31" t="s">
        <v>2678</v>
      </c>
      <c r="F31">
        <v>1883</v>
      </c>
      <c r="G31" t="s">
        <v>5337</v>
      </c>
      <c r="I31" s="1" t="s">
        <v>2721</v>
      </c>
      <c r="J31" t="s">
        <v>241</v>
      </c>
    </row>
    <row r="32" spans="1:10" x14ac:dyDescent="0.2">
      <c r="A32" t="s">
        <v>204</v>
      </c>
      <c r="B32" s="2" t="s">
        <v>15</v>
      </c>
      <c r="C32" t="s">
        <v>2721</v>
      </c>
      <c r="D32" t="s">
        <v>2723</v>
      </c>
      <c r="E32" t="s">
        <v>2678</v>
      </c>
      <c r="F32">
        <v>1883</v>
      </c>
      <c r="G32" t="s">
        <v>5337</v>
      </c>
      <c r="I32" s="1" t="s">
        <v>2721</v>
      </c>
      <c r="J32" t="s">
        <v>2723</v>
      </c>
    </row>
    <row r="33" spans="1:10" x14ac:dyDescent="0.2">
      <c r="A33" t="s">
        <v>205</v>
      </c>
      <c r="B33" s="2" t="s">
        <v>15</v>
      </c>
      <c r="C33" t="s">
        <v>2721</v>
      </c>
      <c r="D33" t="s">
        <v>2722</v>
      </c>
      <c r="E33" t="s">
        <v>2678</v>
      </c>
      <c r="F33">
        <v>1883</v>
      </c>
      <c r="G33" t="s">
        <v>5337</v>
      </c>
      <c r="I33" s="1" t="s">
        <v>2721</v>
      </c>
      <c r="J33" t="s">
        <v>2722</v>
      </c>
    </row>
    <row r="34" spans="1:10" x14ac:dyDescent="0.2">
      <c r="A34" t="s">
        <v>206</v>
      </c>
      <c r="B34" s="2" t="s">
        <v>15</v>
      </c>
      <c r="C34" t="s">
        <v>2721</v>
      </c>
      <c r="D34" t="s">
        <v>2720</v>
      </c>
      <c r="E34" t="s">
        <v>2678</v>
      </c>
      <c r="F34">
        <v>1883</v>
      </c>
      <c r="G34" t="s">
        <v>5337</v>
      </c>
      <c r="I34" s="1" t="s">
        <v>2721</v>
      </c>
      <c r="J34" t="s">
        <v>2720</v>
      </c>
    </row>
    <row r="35" spans="1:10" x14ac:dyDescent="0.2">
      <c r="A35" t="s">
        <v>207</v>
      </c>
      <c r="B35" s="2" t="s">
        <v>15</v>
      </c>
      <c r="C35" t="s">
        <v>2719</v>
      </c>
      <c r="D35" t="s">
        <v>240</v>
      </c>
      <c r="E35" t="s">
        <v>2678</v>
      </c>
      <c r="F35">
        <v>1881</v>
      </c>
      <c r="G35" t="s">
        <v>5337</v>
      </c>
      <c r="I35" s="1" t="s">
        <v>2719</v>
      </c>
      <c r="J35" t="s">
        <v>240</v>
      </c>
    </row>
    <row r="36" spans="1:10" x14ac:dyDescent="0.2">
      <c r="A36" t="s">
        <v>191</v>
      </c>
      <c r="B36" s="2" t="s">
        <v>15</v>
      </c>
      <c r="C36" t="s">
        <v>2717</v>
      </c>
      <c r="D36" t="s">
        <v>2718</v>
      </c>
      <c r="E36" t="s">
        <v>2678</v>
      </c>
      <c r="F36">
        <v>1734</v>
      </c>
      <c r="G36" t="s">
        <v>5337</v>
      </c>
      <c r="I36" s="1" t="s">
        <v>2717</v>
      </c>
      <c r="J36" t="str">
        <f t="shared" ref="J36:J44" si="1">I36</f>
        <v>UTP</v>
      </c>
    </row>
    <row r="37" spans="1:10" x14ac:dyDescent="0.2">
      <c r="A37" t="s">
        <v>187</v>
      </c>
      <c r="B37" s="2" t="s">
        <v>15</v>
      </c>
      <c r="D37" t="s">
        <v>239</v>
      </c>
      <c r="E37" t="s">
        <v>2678</v>
      </c>
      <c r="F37">
        <v>1697</v>
      </c>
      <c r="G37" t="s">
        <v>5337</v>
      </c>
      <c r="I37" s="1" t="s">
        <v>239</v>
      </c>
      <c r="J37" t="str">
        <f t="shared" si="1"/>
        <v>Orexin-A</v>
      </c>
    </row>
    <row r="38" spans="1:10" x14ac:dyDescent="0.2">
      <c r="A38" t="s">
        <v>184</v>
      </c>
      <c r="B38" s="2" t="s">
        <v>15</v>
      </c>
      <c r="D38" t="s">
        <v>2716</v>
      </c>
      <c r="E38" t="s">
        <v>2678</v>
      </c>
      <c r="F38">
        <v>1681</v>
      </c>
      <c r="G38" t="s">
        <v>5337</v>
      </c>
      <c r="I38" s="1" t="s">
        <v>2716</v>
      </c>
      <c r="J38" t="str">
        <f t="shared" si="1"/>
        <v>Nociceptin</v>
      </c>
    </row>
    <row r="39" spans="1:10" x14ac:dyDescent="0.2">
      <c r="A39" t="s">
        <v>183</v>
      </c>
      <c r="B39" s="2" t="s">
        <v>15</v>
      </c>
      <c r="C39" t="s">
        <v>2714</v>
      </c>
      <c r="D39" t="s">
        <v>2715</v>
      </c>
      <c r="E39" t="s">
        <v>2678</v>
      </c>
      <c r="F39">
        <v>1647</v>
      </c>
      <c r="G39" t="s">
        <v>5338</v>
      </c>
      <c r="I39" s="1" t="s">
        <v>2714</v>
      </c>
      <c r="J39" t="str">
        <f t="shared" si="1"/>
        <v>DAMGO</v>
      </c>
    </row>
    <row r="40" spans="1:10" x14ac:dyDescent="0.2">
      <c r="A40" t="s">
        <v>182</v>
      </c>
      <c r="B40" s="2" t="s">
        <v>15</v>
      </c>
      <c r="D40" t="s">
        <v>2713</v>
      </c>
      <c r="E40" t="s">
        <v>2678</v>
      </c>
      <c r="F40">
        <v>1620</v>
      </c>
      <c r="G40" t="s">
        <v>5337</v>
      </c>
      <c r="I40" s="1" t="s">
        <v>2713</v>
      </c>
      <c r="J40" t="str">
        <f t="shared" si="1"/>
        <v>Dynorphin A</v>
      </c>
    </row>
    <row r="41" spans="1:10" x14ac:dyDescent="0.2">
      <c r="A41" t="s">
        <v>181</v>
      </c>
      <c r="B41" s="2" t="s">
        <v>15</v>
      </c>
      <c r="C41" t="s">
        <v>2711</v>
      </c>
      <c r="D41" t="s">
        <v>2712</v>
      </c>
      <c r="E41" t="s">
        <v>2678</v>
      </c>
      <c r="F41">
        <v>1611</v>
      </c>
      <c r="G41" t="s">
        <v>5338</v>
      </c>
      <c r="I41" s="1" t="s">
        <v>2711</v>
      </c>
      <c r="J41" t="str">
        <f t="shared" si="1"/>
        <v>SNC-80</v>
      </c>
    </row>
    <row r="42" spans="1:10" x14ac:dyDescent="0.2">
      <c r="A42" t="s">
        <v>140</v>
      </c>
      <c r="B42" s="2" t="s">
        <v>15</v>
      </c>
      <c r="D42" t="s">
        <v>2710</v>
      </c>
      <c r="E42" t="s">
        <v>2678</v>
      </c>
      <c r="F42">
        <v>1588</v>
      </c>
      <c r="G42" t="s">
        <v>5337</v>
      </c>
      <c r="I42" s="1" t="s">
        <v>2710</v>
      </c>
      <c r="J42" t="str">
        <f t="shared" si="1"/>
        <v>Nicotinic acid</v>
      </c>
    </row>
    <row r="43" spans="1:10" x14ac:dyDescent="0.2">
      <c r="A43" t="s">
        <v>177</v>
      </c>
      <c r="B43" s="2" t="s">
        <v>15</v>
      </c>
      <c r="C43" t="s">
        <v>1837</v>
      </c>
      <c r="D43" t="s">
        <v>2709</v>
      </c>
      <c r="E43" t="s">
        <v>2678</v>
      </c>
      <c r="F43">
        <v>1504</v>
      </c>
      <c r="G43" t="s">
        <v>5337</v>
      </c>
      <c r="I43" s="1" t="s">
        <v>1837</v>
      </c>
      <c r="J43" t="str">
        <f t="shared" si="1"/>
        <v>NPY</v>
      </c>
    </row>
    <row r="44" spans="1:10" x14ac:dyDescent="0.2">
      <c r="A44" t="s">
        <v>178</v>
      </c>
      <c r="B44" s="2" t="s">
        <v>15</v>
      </c>
      <c r="C44" t="s">
        <v>1837</v>
      </c>
      <c r="D44" t="s">
        <v>2709</v>
      </c>
      <c r="E44" t="s">
        <v>2678</v>
      </c>
      <c r="F44">
        <v>1504</v>
      </c>
      <c r="G44" t="s">
        <v>5337</v>
      </c>
      <c r="I44" s="1" t="s">
        <v>1837</v>
      </c>
      <c r="J44" t="str">
        <f t="shared" si="1"/>
        <v>NPY</v>
      </c>
    </row>
    <row r="45" spans="1:10" x14ac:dyDescent="0.2">
      <c r="A45" t="s">
        <v>175</v>
      </c>
      <c r="B45" s="2" t="s">
        <v>15</v>
      </c>
      <c r="C45" t="s">
        <v>1811</v>
      </c>
      <c r="D45" t="s">
        <v>237</v>
      </c>
      <c r="E45" t="s">
        <v>2678</v>
      </c>
      <c r="F45">
        <v>1479</v>
      </c>
      <c r="G45" t="s">
        <v>5337</v>
      </c>
      <c r="I45" s="1" t="s">
        <v>1811</v>
      </c>
      <c r="J45" t="s">
        <v>237</v>
      </c>
    </row>
    <row r="46" spans="1:10" x14ac:dyDescent="0.2">
      <c r="A46" t="s">
        <v>167</v>
      </c>
      <c r="B46" s="2" t="s">
        <v>57</v>
      </c>
      <c r="D46" t="s">
        <v>2708</v>
      </c>
      <c r="E46" t="s">
        <v>2678</v>
      </c>
      <c r="F46">
        <v>1369</v>
      </c>
      <c r="G46" t="s">
        <v>5337</v>
      </c>
      <c r="I46" s="1" t="s">
        <v>2708</v>
      </c>
      <c r="J46" t="str">
        <f t="shared" ref="J46:J59" si="2">I46</f>
        <v>Glutamate</v>
      </c>
    </row>
    <row r="47" spans="1:10" x14ac:dyDescent="0.2">
      <c r="A47" t="s">
        <v>168</v>
      </c>
      <c r="B47" s="2" t="s">
        <v>57</v>
      </c>
      <c r="D47" t="s">
        <v>2708</v>
      </c>
      <c r="E47" t="s">
        <v>2678</v>
      </c>
      <c r="F47">
        <v>1369</v>
      </c>
      <c r="G47" t="s">
        <v>5337</v>
      </c>
      <c r="I47" s="1" t="s">
        <v>2708</v>
      </c>
      <c r="J47" t="str">
        <f t="shared" si="2"/>
        <v>Glutamate</v>
      </c>
    </row>
    <row r="48" spans="1:10" x14ac:dyDescent="0.2">
      <c r="A48" t="s">
        <v>0</v>
      </c>
      <c r="B48" s="2" t="s">
        <v>57</v>
      </c>
      <c r="D48" t="s">
        <v>2708</v>
      </c>
      <c r="E48" t="s">
        <v>2678</v>
      </c>
      <c r="F48">
        <v>1369</v>
      </c>
      <c r="G48" t="s">
        <v>5337</v>
      </c>
      <c r="I48" s="1" t="s">
        <v>2708</v>
      </c>
      <c r="J48" t="str">
        <f t="shared" si="2"/>
        <v>Glutamate</v>
      </c>
    </row>
    <row r="49" spans="1:10" x14ac:dyDescent="0.2">
      <c r="A49" t="s">
        <v>169</v>
      </c>
      <c r="B49" s="2" t="s">
        <v>57</v>
      </c>
      <c r="D49" t="s">
        <v>2708</v>
      </c>
      <c r="E49" t="s">
        <v>2678</v>
      </c>
      <c r="F49">
        <v>1369</v>
      </c>
      <c r="G49" t="s">
        <v>5337</v>
      </c>
      <c r="I49" s="1" t="s">
        <v>2708</v>
      </c>
      <c r="J49" t="str">
        <f t="shared" si="2"/>
        <v>Glutamate</v>
      </c>
    </row>
    <row r="50" spans="1:10" x14ac:dyDescent="0.2">
      <c r="A50" t="s">
        <v>170</v>
      </c>
      <c r="B50" s="2" t="s">
        <v>57</v>
      </c>
      <c r="D50" t="s">
        <v>2708</v>
      </c>
      <c r="E50" t="s">
        <v>2678</v>
      </c>
      <c r="F50">
        <v>1369</v>
      </c>
      <c r="G50" t="s">
        <v>5337</v>
      </c>
      <c r="I50" s="1" t="s">
        <v>2708</v>
      </c>
      <c r="J50" t="str">
        <f t="shared" si="2"/>
        <v>Glutamate</v>
      </c>
    </row>
    <row r="51" spans="1:10" x14ac:dyDescent="0.2">
      <c r="A51" t="s">
        <v>160</v>
      </c>
      <c r="B51" s="2" t="s">
        <v>15</v>
      </c>
      <c r="C51" t="s">
        <v>2706</v>
      </c>
      <c r="D51" t="s">
        <v>2707</v>
      </c>
      <c r="E51" t="s">
        <v>2678</v>
      </c>
      <c r="F51">
        <v>1333</v>
      </c>
      <c r="G51" t="s">
        <v>5337</v>
      </c>
      <c r="I51" s="1" t="s">
        <v>2706</v>
      </c>
      <c r="J51" t="str">
        <f t="shared" si="2"/>
        <v>γ-MSH</v>
      </c>
    </row>
    <row r="52" spans="1:10" x14ac:dyDescent="0.2">
      <c r="A52" t="s">
        <v>161</v>
      </c>
      <c r="B52" s="2" t="s">
        <v>15</v>
      </c>
      <c r="C52" t="s">
        <v>248</v>
      </c>
      <c r="D52" t="s">
        <v>2705</v>
      </c>
      <c r="E52" t="s">
        <v>2678</v>
      </c>
      <c r="F52">
        <v>1320</v>
      </c>
      <c r="G52" t="s">
        <v>5337</v>
      </c>
      <c r="I52" s="1" t="s">
        <v>248</v>
      </c>
      <c r="J52" t="str">
        <f t="shared" si="2"/>
        <v>α-MSH</v>
      </c>
    </row>
    <row r="53" spans="1:10" x14ac:dyDescent="0.2">
      <c r="A53" t="s">
        <v>135</v>
      </c>
      <c r="B53" s="2" t="s">
        <v>15</v>
      </c>
      <c r="D53" t="s">
        <v>136</v>
      </c>
      <c r="E53" t="s">
        <v>2678</v>
      </c>
      <c r="F53">
        <v>1204</v>
      </c>
      <c r="G53" t="s">
        <v>5337</v>
      </c>
      <c r="I53" s="1" t="s">
        <v>136</v>
      </c>
      <c r="J53" t="str">
        <f t="shared" si="2"/>
        <v>Histamine</v>
      </c>
    </row>
    <row r="54" spans="1:10" x14ac:dyDescent="0.2">
      <c r="A54" t="s">
        <v>137</v>
      </c>
      <c r="B54" s="2" t="s">
        <v>15</v>
      </c>
      <c r="D54" t="s">
        <v>136</v>
      </c>
      <c r="E54" t="s">
        <v>2678</v>
      </c>
      <c r="F54">
        <v>1204</v>
      </c>
      <c r="G54" t="s">
        <v>5337</v>
      </c>
      <c r="I54" s="1" t="s">
        <v>136</v>
      </c>
      <c r="J54" t="str">
        <f t="shared" si="2"/>
        <v>Histamine</v>
      </c>
    </row>
    <row r="55" spans="1:10" x14ac:dyDescent="0.2">
      <c r="A55" t="s">
        <v>131</v>
      </c>
      <c r="B55" s="2" t="s">
        <v>15</v>
      </c>
      <c r="C55" t="s">
        <v>1262</v>
      </c>
      <c r="D55" t="s">
        <v>2704</v>
      </c>
      <c r="E55" t="s">
        <v>2678</v>
      </c>
      <c r="F55">
        <v>1162</v>
      </c>
      <c r="G55" t="s">
        <v>5337</v>
      </c>
      <c r="I55" s="1" t="s">
        <v>2703</v>
      </c>
      <c r="J55" t="str">
        <f t="shared" si="2"/>
        <v>LH-RH</v>
      </c>
    </row>
    <row r="56" spans="1:10" x14ac:dyDescent="0.2">
      <c r="A56" t="s">
        <v>232</v>
      </c>
      <c r="B56" s="2" t="s">
        <v>53</v>
      </c>
      <c r="C56" t="s">
        <v>2023</v>
      </c>
      <c r="D56" t="s">
        <v>2702</v>
      </c>
      <c r="E56" t="s">
        <v>2678</v>
      </c>
      <c r="F56">
        <v>1152</v>
      </c>
      <c r="G56" t="s">
        <v>5337</v>
      </c>
      <c r="I56" s="1" t="s">
        <v>2023</v>
      </c>
      <c r="J56" t="str">
        <f t="shared" si="2"/>
        <v>VIP</v>
      </c>
    </row>
    <row r="57" spans="1:10" x14ac:dyDescent="0.2">
      <c r="A57" t="s">
        <v>129</v>
      </c>
      <c r="B57" s="2" t="s">
        <v>53</v>
      </c>
      <c r="C57" t="s">
        <v>2700</v>
      </c>
      <c r="D57" t="s">
        <v>2701</v>
      </c>
      <c r="E57" t="s">
        <v>2678</v>
      </c>
      <c r="F57">
        <v>1140</v>
      </c>
      <c r="G57" t="s">
        <v>5337</v>
      </c>
      <c r="I57" s="1" t="s">
        <v>2700</v>
      </c>
      <c r="J57" t="str">
        <f t="shared" si="2"/>
        <v>GLP-2 (1-33)</v>
      </c>
    </row>
    <row r="58" spans="1:10" x14ac:dyDescent="0.2">
      <c r="A58" t="s">
        <v>130</v>
      </c>
      <c r="B58" s="2" t="s">
        <v>53</v>
      </c>
      <c r="D58" t="s">
        <v>2674</v>
      </c>
      <c r="E58" t="s">
        <v>2678</v>
      </c>
      <c r="F58">
        <v>1136</v>
      </c>
      <c r="G58" t="s">
        <v>5337</v>
      </c>
      <c r="I58" s="1" t="s">
        <v>2674</v>
      </c>
      <c r="J58" t="str">
        <f t="shared" si="2"/>
        <v>Glucagon</v>
      </c>
    </row>
    <row r="59" spans="1:10" x14ac:dyDescent="0.2">
      <c r="A59" t="s">
        <v>125</v>
      </c>
      <c r="B59" s="2" t="s">
        <v>15</v>
      </c>
      <c r="D59" t="s">
        <v>126</v>
      </c>
      <c r="E59" t="s">
        <v>2678</v>
      </c>
      <c r="F59">
        <v>1099</v>
      </c>
      <c r="G59" t="s">
        <v>5337</v>
      </c>
      <c r="I59" s="1" t="s">
        <v>126</v>
      </c>
      <c r="J59" t="str">
        <f t="shared" si="2"/>
        <v>Ghrelin</v>
      </c>
    </row>
    <row r="60" spans="1:10" x14ac:dyDescent="0.2">
      <c r="A60" t="s">
        <v>118</v>
      </c>
      <c r="B60" s="2" t="s">
        <v>15</v>
      </c>
      <c r="C60" t="s">
        <v>2699</v>
      </c>
      <c r="D60" t="s">
        <v>242</v>
      </c>
      <c r="E60" t="s">
        <v>2678</v>
      </c>
      <c r="F60" s="6">
        <v>1062</v>
      </c>
      <c r="G60" t="s">
        <v>5337</v>
      </c>
      <c r="I60" s="1" t="s">
        <v>2699</v>
      </c>
      <c r="J60" t="s">
        <v>242</v>
      </c>
    </row>
    <row r="61" spans="1:10" x14ac:dyDescent="0.2">
      <c r="A61" t="s">
        <v>119</v>
      </c>
      <c r="B61" s="2" t="s">
        <v>15</v>
      </c>
      <c r="C61" t="s">
        <v>2699</v>
      </c>
      <c r="D61" t="s">
        <v>242</v>
      </c>
      <c r="E61" t="s">
        <v>2678</v>
      </c>
      <c r="F61" s="6">
        <v>1062</v>
      </c>
      <c r="G61" t="s">
        <v>5337</v>
      </c>
      <c r="I61" s="1" t="s">
        <v>2699</v>
      </c>
      <c r="J61" t="s">
        <v>242</v>
      </c>
    </row>
    <row r="62" spans="1:10" x14ac:dyDescent="0.2">
      <c r="A62" t="s">
        <v>120</v>
      </c>
      <c r="B62" s="2" t="s">
        <v>15</v>
      </c>
      <c r="D62" t="s">
        <v>2698</v>
      </c>
      <c r="E62" t="s">
        <v>2678</v>
      </c>
      <c r="F62">
        <v>1049</v>
      </c>
      <c r="G62" t="s">
        <v>5337</v>
      </c>
      <c r="I62" s="1" t="s">
        <v>2698</v>
      </c>
      <c r="J62" t="str">
        <f t="shared" ref="J62:J69" si="3">I62</f>
        <v>α-linolenic acid</v>
      </c>
    </row>
    <row r="63" spans="1:10" x14ac:dyDescent="0.2">
      <c r="A63" t="s">
        <v>112</v>
      </c>
      <c r="B63" s="2" t="s">
        <v>15</v>
      </c>
      <c r="D63" t="s">
        <v>235</v>
      </c>
      <c r="E63" t="s">
        <v>2678</v>
      </c>
      <c r="F63">
        <v>989</v>
      </c>
      <c r="G63" t="s">
        <v>5337</v>
      </c>
      <c r="I63" s="1" t="s">
        <v>235</v>
      </c>
      <c r="J63" t="str">
        <f t="shared" si="3"/>
        <v>Endothelin-1</v>
      </c>
    </row>
    <row r="64" spans="1:10" x14ac:dyDescent="0.2">
      <c r="A64" t="s">
        <v>106</v>
      </c>
      <c r="B64" s="2" t="s">
        <v>15</v>
      </c>
      <c r="D64" t="s">
        <v>107</v>
      </c>
      <c r="E64" t="s">
        <v>2678</v>
      </c>
      <c r="F64">
        <v>940</v>
      </c>
      <c r="G64" t="s">
        <v>5337</v>
      </c>
      <c r="I64" s="1" t="s">
        <v>107</v>
      </c>
      <c r="J64" t="str">
        <f t="shared" si="3"/>
        <v>Dopamine</v>
      </c>
    </row>
    <row r="65" spans="1:10" x14ac:dyDescent="0.2">
      <c r="A65" t="s">
        <v>108</v>
      </c>
      <c r="B65" s="2" t="s">
        <v>15</v>
      </c>
      <c r="D65" t="s">
        <v>107</v>
      </c>
      <c r="E65" t="s">
        <v>2678</v>
      </c>
      <c r="F65">
        <v>940</v>
      </c>
      <c r="G65" t="s">
        <v>5337</v>
      </c>
      <c r="I65" s="1" t="s">
        <v>107</v>
      </c>
      <c r="J65" t="str">
        <f t="shared" si="3"/>
        <v>Dopamine</v>
      </c>
    </row>
    <row r="66" spans="1:10" x14ac:dyDescent="0.2">
      <c r="A66" t="s">
        <v>111</v>
      </c>
      <c r="B66" s="2" t="s">
        <v>15</v>
      </c>
      <c r="D66" t="s">
        <v>107</v>
      </c>
      <c r="E66" t="s">
        <v>2678</v>
      </c>
      <c r="F66">
        <v>940</v>
      </c>
      <c r="G66" t="s">
        <v>5337</v>
      </c>
      <c r="I66" s="1" t="s">
        <v>107</v>
      </c>
      <c r="J66" t="str">
        <f t="shared" si="3"/>
        <v>Dopamine</v>
      </c>
    </row>
    <row r="67" spans="1:10" x14ac:dyDescent="0.2">
      <c r="A67" t="s">
        <v>105</v>
      </c>
      <c r="B67" s="2" t="s">
        <v>53</v>
      </c>
      <c r="D67" t="s">
        <v>2697</v>
      </c>
      <c r="E67" t="s">
        <v>2678</v>
      </c>
      <c r="F67">
        <v>921</v>
      </c>
      <c r="G67" t="s">
        <v>5337</v>
      </c>
      <c r="I67" s="1" t="s">
        <v>2697</v>
      </c>
      <c r="J67" t="str">
        <f t="shared" si="3"/>
        <v>Urocortin II</v>
      </c>
    </row>
    <row r="68" spans="1:10" x14ac:dyDescent="0.2">
      <c r="A68" t="s">
        <v>104</v>
      </c>
      <c r="B68" s="2" t="s">
        <v>53</v>
      </c>
      <c r="C68" t="s">
        <v>983</v>
      </c>
      <c r="D68" t="s">
        <v>2696</v>
      </c>
      <c r="E68" t="s">
        <v>2678</v>
      </c>
      <c r="F68">
        <v>912</v>
      </c>
      <c r="G68" t="s">
        <v>5337</v>
      </c>
      <c r="I68" s="1" t="s">
        <v>983</v>
      </c>
      <c r="J68" t="str">
        <f t="shared" si="3"/>
        <v>CRF</v>
      </c>
    </row>
    <row r="69" spans="1:10" x14ac:dyDescent="0.2">
      <c r="A69" t="s">
        <v>154</v>
      </c>
      <c r="B69" s="2" t="s">
        <v>15</v>
      </c>
      <c r="D69" t="s">
        <v>245</v>
      </c>
      <c r="E69" t="s">
        <v>2678</v>
      </c>
      <c r="F69">
        <v>911</v>
      </c>
      <c r="G69" t="s">
        <v>5337</v>
      </c>
      <c r="I69" s="1" t="s">
        <v>245</v>
      </c>
      <c r="J69" t="str">
        <f t="shared" si="3"/>
        <v>Sphingosine 1-phosphate</v>
      </c>
    </row>
    <row r="70" spans="1:10" x14ac:dyDescent="0.2">
      <c r="A70" t="s">
        <v>80</v>
      </c>
      <c r="B70" s="2" t="s">
        <v>15</v>
      </c>
      <c r="C70" t="s">
        <v>854</v>
      </c>
      <c r="D70" t="s">
        <v>2695</v>
      </c>
      <c r="E70" t="s">
        <v>2678</v>
      </c>
      <c r="F70">
        <v>864</v>
      </c>
      <c r="G70" t="s">
        <v>5337</v>
      </c>
      <c r="I70" s="1" t="s">
        <v>2694</v>
      </c>
      <c r="J70" t="s">
        <v>854</v>
      </c>
    </row>
    <row r="71" spans="1:10" x14ac:dyDescent="0.2">
      <c r="A71" t="s">
        <v>74</v>
      </c>
      <c r="B71" s="2" t="s">
        <v>15</v>
      </c>
      <c r="C71" t="s">
        <v>1004</v>
      </c>
      <c r="D71" t="s">
        <v>2693</v>
      </c>
      <c r="E71" t="s">
        <v>2678</v>
      </c>
      <c r="F71">
        <v>821</v>
      </c>
      <c r="G71" t="s">
        <v>5337</v>
      </c>
      <c r="I71" s="1" t="s">
        <v>1004</v>
      </c>
      <c r="J71" t="str">
        <f t="shared" ref="J71:J80" si="4">I71</f>
        <v>CXCL8</v>
      </c>
    </row>
    <row r="72" spans="1:10" x14ac:dyDescent="0.2">
      <c r="A72" t="s">
        <v>68</v>
      </c>
      <c r="B72" s="2" t="s">
        <v>15</v>
      </c>
      <c r="C72" t="s">
        <v>907</v>
      </c>
      <c r="D72" t="s">
        <v>2692</v>
      </c>
      <c r="E72" t="s">
        <v>2678</v>
      </c>
      <c r="F72">
        <v>771</v>
      </c>
      <c r="G72" t="s">
        <v>5337</v>
      </c>
      <c r="I72" s="1" t="s">
        <v>928</v>
      </c>
      <c r="J72" t="str">
        <f t="shared" si="4"/>
        <v>CCL20</v>
      </c>
    </row>
    <row r="73" spans="1:10" x14ac:dyDescent="0.2">
      <c r="A73" t="s">
        <v>67</v>
      </c>
      <c r="B73" s="2" t="s">
        <v>15</v>
      </c>
      <c r="C73" t="s">
        <v>879</v>
      </c>
      <c r="D73" t="s">
        <v>2691</v>
      </c>
      <c r="E73" t="s">
        <v>2678</v>
      </c>
      <c r="F73">
        <v>756</v>
      </c>
      <c r="G73" t="s">
        <v>5337</v>
      </c>
      <c r="I73" s="1" t="s">
        <v>2690</v>
      </c>
      <c r="J73" t="str">
        <f t="shared" si="4"/>
        <v>CCL3 (MIP-1a)</v>
      </c>
    </row>
    <row r="74" spans="1:10" x14ac:dyDescent="0.2">
      <c r="A74" t="s">
        <v>58</v>
      </c>
      <c r="B74" s="2" t="s">
        <v>15</v>
      </c>
      <c r="D74" t="s">
        <v>2689</v>
      </c>
      <c r="E74" t="s">
        <v>2678</v>
      </c>
      <c r="F74">
        <v>733</v>
      </c>
      <c r="G74" t="s">
        <v>5338</v>
      </c>
      <c r="I74" s="1" t="s">
        <v>2688</v>
      </c>
      <c r="J74" t="str">
        <f t="shared" si="4"/>
        <v>WIN55,212-2</v>
      </c>
    </row>
    <row r="75" spans="1:10" x14ac:dyDescent="0.2">
      <c r="A75" t="s">
        <v>59</v>
      </c>
      <c r="B75" s="2" t="s">
        <v>15</v>
      </c>
      <c r="C75" t="s">
        <v>2688</v>
      </c>
      <c r="D75" t="s">
        <v>2689</v>
      </c>
      <c r="E75" t="s">
        <v>2678</v>
      </c>
      <c r="F75">
        <v>733</v>
      </c>
      <c r="G75" t="s">
        <v>5338</v>
      </c>
      <c r="I75" s="1" t="s">
        <v>2688</v>
      </c>
      <c r="J75" t="str">
        <f t="shared" si="4"/>
        <v>WIN55,212-2</v>
      </c>
    </row>
    <row r="76" spans="1:10" x14ac:dyDescent="0.2">
      <c r="A76" t="s">
        <v>252</v>
      </c>
      <c r="B76" s="2">
        <v>0</v>
      </c>
      <c r="D76" t="s">
        <v>2687</v>
      </c>
      <c r="E76" t="s">
        <v>2678</v>
      </c>
      <c r="F76">
        <v>687</v>
      </c>
      <c r="G76" t="s">
        <v>5337</v>
      </c>
      <c r="I76" s="1" t="s">
        <v>2687</v>
      </c>
      <c r="J76" t="str">
        <f t="shared" si="4"/>
        <v>Amylin</v>
      </c>
    </row>
    <row r="77" spans="1:10" x14ac:dyDescent="0.2">
      <c r="A77" t="s">
        <v>55</v>
      </c>
      <c r="B77" s="2" t="s">
        <v>53</v>
      </c>
      <c r="D77" t="s">
        <v>56</v>
      </c>
      <c r="E77" t="s">
        <v>2678</v>
      </c>
      <c r="F77">
        <v>685</v>
      </c>
      <c r="G77" t="s">
        <v>5337</v>
      </c>
      <c r="I77" s="1" t="s">
        <v>56</v>
      </c>
      <c r="J77" t="str">
        <f t="shared" si="4"/>
        <v>Calcitonin</v>
      </c>
    </row>
    <row r="78" spans="1:10" x14ac:dyDescent="0.2">
      <c r="A78" t="s">
        <v>52</v>
      </c>
      <c r="B78" s="2" t="s">
        <v>15</v>
      </c>
      <c r="D78" t="s">
        <v>2686</v>
      </c>
      <c r="E78" t="s">
        <v>2678</v>
      </c>
      <c r="F78">
        <v>650</v>
      </c>
      <c r="G78" t="s">
        <v>5337</v>
      </c>
      <c r="I78" s="1" t="s">
        <v>2686</v>
      </c>
      <c r="J78" t="str">
        <f t="shared" si="4"/>
        <v>Kallidin</v>
      </c>
    </row>
    <row r="79" spans="1:10" x14ac:dyDescent="0.2">
      <c r="A79" t="s">
        <v>54</v>
      </c>
      <c r="B79" s="2" t="s">
        <v>15</v>
      </c>
      <c r="D79" t="s">
        <v>2686</v>
      </c>
      <c r="E79" t="s">
        <v>2678</v>
      </c>
      <c r="F79">
        <v>650</v>
      </c>
      <c r="G79" t="s">
        <v>5337</v>
      </c>
      <c r="I79" s="1" t="s">
        <v>2686</v>
      </c>
      <c r="J79" t="str">
        <f t="shared" si="4"/>
        <v>Kallidin</v>
      </c>
    </row>
    <row r="80" spans="1:10" x14ac:dyDescent="0.2">
      <c r="A80" t="s">
        <v>48</v>
      </c>
      <c r="B80" s="2" t="s">
        <v>15</v>
      </c>
      <c r="D80" t="s">
        <v>2685</v>
      </c>
      <c r="E80" t="s">
        <v>2678</v>
      </c>
      <c r="F80">
        <v>611</v>
      </c>
      <c r="G80" t="s">
        <v>5337</v>
      </c>
      <c r="I80" s="1" t="s">
        <v>2685</v>
      </c>
      <c r="J80" t="str">
        <f t="shared" si="4"/>
        <v>Litocholic acid</v>
      </c>
    </row>
    <row r="81" spans="1:10" x14ac:dyDescent="0.2">
      <c r="A81" t="s">
        <v>45</v>
      </c>
      <c r="B81" s="2" t="s">
        <v>15</v>
      </c>
      <c r="D81" t="s">
        <v>2684</v>
      </c>
      <c r="E81" t="s">
        <v>2678</v>
      </c>
      <c r="F81">
        <v>599</v>
      </c>
      <c r="G81" t="s">
        <v>5337</v>
      </c>
      <c r="I81" s="1" t="s">
        <v>2684</v>
      </c>
      <c r="J81" t="s">
        <v>47</v>
      </c>
    </row>
    <row r="82" spans="1:10" x14ac:dyDescent="0.2">
      <c r="A82" t="s">
        <v>103</v>
      </c>
      <c r="B82" s="2" t="s">
        <v>15</v>
      </c>
      <c r="C82" t="s">
        <v>793</v>
      </c>
      <c r="D82" t="s">
        <v>2683</v>
      </c>
      <c r="E82" t="s">
        <v>2678</v>
      </c>
      <c r="F82">
        <v>573</v>
      </c>
      <c r="G82" t="s">
        <v>5337</v>
      </c>
      <c r="I82" s="1" t="s">
        <v>793</v>
      </c>
      <c r="J82" t="str">
        <f>I82</f>
        <v>C5a</v>
      </c>
    </row>
    <row r="83" spans="1:10" x14ac:dyDescent="0.2">
      <c r="A83" t="s">
        <v>91</v>
      </c>
      <c r="B83" s="2" t="s">
        <v>15</v>
      </c>
      <c r="C83" t="s">
        <v>2681</v>
      </c>
      <c r="D83" t="s">
        <v>2682</v>
      </c>
      <c r="E83" t="s">
        <v>2678</v>
      </c>
      <c r="F83">
        <v>566</v>
      </c>
      <c r="G83" t="s">
        <v>5337</v>
      </c>
      <c r="I83" s="1" t="s">
        <v>2681</v>
      </c>
      <c r="J83" t="str">
        <f>I83</f>
        <v>Zn2+</v>
      </c>
    </row>
    <row r="84" spans="1:10" x14ac:dyDescent="0.2">
      <c r="A84" t="s">
        <v>34</v>
      </c>
      <c r="B84" s="2" t="s">
        <v>15</v>
      </c>
      <c r="D84" t="s">
        <v>2680</v>
      </c>
      <c r="E84" t="s">
        <v>2678</v>
      </c>
      <c r="F84">
        <v>484</v>
      </c>
      <c r="G84" t="s">
        <v>5337</v>
      </c>
      <c r="I84" s="1" t="s">
        <v>2680</v>
      </c>
      <c r="J84" t="s">
        <v>389</v>
      </c>
    </row>
    <row r="85" spans="1:10" x14ac:dyDescent="0.2">
      <c r="A85" t="s">
        <v>37</v>
      </c>
      <c r="B85" s="2" t="s">
        <v>15</v>
      </c>
      <c r="D85" t="s">
        <v>2680</v>
      </c>
      <c r="E85" t="s">
        <v>2678</v>
      </c>
      <c r="F85">
        <v>484</v>
      </c>
      <c r="G85" t="s">
        <v>5337</v>
      </c>
      <c r="I85" s="1" t="s">
        <v>2680</v>
      </c>
      <c r="J85" t="s">
        <v>389</v>
      </c>
    </row>
    <row r="86" spans="1:10" x14ac:dyDescent="0.2">
      <c r="A86" t="s">
        <v>38</v>
      </c>
      <c r="B86" s="2" t="s">
        <v>15</v>
      </c>
      <c r="D86" t="s">
        <v>2680</v>
      </c>
      <c r="E86" t="s">
        <v>2678</v>
      </c>
      <c r="F86">
        <v>484</v>
      </c>
      <c r="G86" t="s">
        <v>5337</v>
      </c>
      <c r="I86" s="1" t="s">
        <v>2680</v>
      </c>
      <c r="J86" t="s">
        <v>389</v>
      </c>
    </row>
    <row r="87" spans="1:10" x14ac:dyDescent="0.2">
      <c r="A87" t="s">
        <v>39</v>
      </c>
      <c r="B87" s="2" t="s">
        <v>15</v>
      </c>
      <c r="D87" t="s">
        <v>2680</v>
      </c>
      <c r="E87" t="s">
        <v>2678</v>
      </c>
      <c r="F87">
        <v>484</v>
      </c>
      <c r="G87" t="s">
        <v>5337</v>
      </c>
      <c r="I87" s="1" t="s">
        <v>2680</v>
      </c>
      <c r="J87" t="s">
        <v>389</v>
      </c>
    </row>
    <row r="88" spans="1:10" x14ac:dyDescent="0.2">
      <c r="A88" t="s">
        <v>40</v>
      </c>
      <c r="B88" s="2" t="s">
        <v>15</v>
      </c>
      <c r="D88" t="s">
        <v>2680</v>
      </c>
      <c r="E88" t="s">
        <v>2678</v>
      </c>
      <c r="F88">
        <v>484</v>
      </c>
      <c r="G88" t="s">
        <v>5337</v>
      </c>
      <c r="I88" s="1" t="s">
        <v>2680</v>
      </c>
      <c r="J88" t="s">
        <v>389</v>
      </c>
    </row>
    <row r="89" spans="1:10" x14ac:dyDescent="0.2">
      <c r="A89" t="s">
        <v>41</v>
      </c>
      <c r="B89" s="2" t="s">
        <v>15</v>
      </c>
      <c r="D89" t="s">
        <v>2680</v>
      </c>
      <c r="E89" t="s">
        <v>2678</v>
      </c>
      <c r="F89">
        <v>484</v>
      </c>
      <c r="G89" t="s">
        <v>5337</v>
      </c>
      <c r="I89" s="1" t="s">
        <v>2680</v>
      </c>
      <c r="J89" t="s">
        <v>389</v>
      </c>
    </row>
    <row r="90" spans="1:10" x14ac:dyDescent="0.2">
      <c r="A90" t="s">
        <v>26</v>
      </c>
      <c r="B90" s="2" t="s">
        <v>15</v>
      </c>
      <c r="D90" t="s">
        <v>2679</v>
      </c>
      <c r="E90" t="s">
        <v>2678</v>
      </c>
      <c r="F90">
        <v>294</v>
      </c>
      <c r="G90" t="s">
        <v>5337</v>
      </c>
      <c r="I90" s="1" t="s">
        <v>2679</v>
      </c>
      <c r="J90" t="str">
        <f t="shared" ref="J90:J101" si="5">I90</f>
        <v>Acetylcholine</v>
      </c>
    </row>
    <row r="91" spans="1:10" x14ac:dyDescent="0.2">
      <c r="A91" t="s">
        <v>27</v>
      </c>
      <c r="B91" s="2" t="s">
        <v>15</v>
      </c>
      <c r="D91" t="s">
        <v>2679</v>
      </c>
      <c r="E91" t="s">
        <v>2678</v>
      </c>
      <c r="F91">
        <v>294</v>
      </c>
      <c r="G91" t="s">
        <v>5337</v>
      </c>
      <c r="I91" s="1" t="s">
        <v>2679</v>
      </c>
      <c r="J91" t="str">
        <f t="shared" si="5"/>
        <v>Acetylcholine</v>
      </c>
    </row>
    <row r="92" spans="1:10" x14ac:dyDescent="0.2">
      <c r="A92" t="s">
        <v>28</v>
      </c>
      <c r="B92" s="2" t="s">
        <v>15</v>
      </c>
      <c r="D92" t="s">
        <v>2679</v>
      </c>
      <c r="E92" t="s">
        <v>2678</v>
      </c>
      <c r="F92">
        <v>294</v>
      </c>
      <c r="G92" t="s">
        <v>5337</v>
      </c>
      <c r="I92" s="1" t="s">
        <v>2679</v>
      </c>
      <c r="J92" t="str">
        <f t="shared" si="5"/>
        <v>Acetylcholine</v>
      </c>
    </row>
    <row r="93" spans="1:10" x14ac:dyDescent="0.2">
      <c r="A93" t="s">
        <v>29</v>
      </c>
      <c r="B93" s="2" t="s">
        <v>15</v>
      </c>
      <c r="D93" t="s">
        <v>2679</v>
      </c>
      <c r="E93" t="s">
        <v>2678</v>
      </c>
      <c r="F93">
        <v>294</v>
      </c>
      <c r="G93" t="s">
        <v>5337</v>
      </c>
      <c r="I93" s="1" t="s">
        <v>2679</v>
      </c>
      <c r="J93" t="str">
        <f t="shared" si="5"/>
        <v>Acetylcholine</v>
      </c>
    </row>
    <row r="94" spans="1:10" x14ac:dyDescent="0.2">
      <c r="A94" t="s">
        <v>164</v>
      </c>
      <c r="B94" s="2" t="s">
        <v>15</v>
      </c>
      <c r="D94" t="s">
        <v>165</v>
      </c>
      <c r="E94" t="s">
        <v>2678</v>
      </c>
      <c r="F94">
        <v>224</v>
      </c>
      <c r="G94" t="s">
        <v>5337</v>
      </c>
      <c r="I94" s="1" t="s">
        <v>165</v>
      </c>
      <c r="J94" t="str">
        <f t="shared" si="5"/>
        <v>Melatonin</v>
      </c>
    </row>
    <row r="95" spans="1:10" x14ac:dyDescent="0.2">
      <c r="A95" t="s">
        <v>166</v>
      </c>
      <c r="B95" s="2" t="s">
        <v>15</v>
      </c>
      <c r="D95" t="s">
        <v>165</v>
      </c>
      <c r="E95" t="s">
        <v>2678</v>
      </c>
      <c r="F95">
        <v>224</v>
      </c>
      <c r="G95" t="s">
        <v>5337</v>
      </c>
      <c r="I95" s="1" t="s">
        <v>165</v>
      </c>
      <c r="J95" t="str">
        <f t="shared" si="5"/>
        <v>Melatonin</v>
      </c>
    </row>
    <row r="96" spans="1:10" x14ac:dyDescent="0.2">
      <c r="A96" t="s">
        <v>14</v>
      </c>
      <c r="B96" s="2" t="s">
        <v>15</v>
      </c>
      <c r="D96" t="s">
        <v>243</v>
      </c>
      <c r="E96" t="s">
        <v>2678</v>
      </c>
      <c r="F96">
        <v>5</v>
      </c>
      <c r="G96" t="s">
        <v>5337</v>
      </c>
      <c r="I96" s="1" t="s">
        <v>243</v>
      </c>
      <c r="J96" t="str">
        <f t="shared" si="5"/>
        <v>Serotonin</v>
      </c>
    </row>
    <row r="97" spans="1:10" x14ac:dyDescent="0.2">
      <c r="A97" t="s">
        <v>16</v>
      </c>
      <c r="B97" s="2" t="s">
        <v>15</v>
      </c>
      <c r="D97" t="s">
        <v>243</v>
      </c>
      <c r="E97" t="s">
        <v>2678</v>
      </c>
      <c r="F97">
        <v>5</v>
      </c>
      <c r="G97" t="s">
        <v>5337</v>
      </c>
      <c r="I97" s="1" t="s">
        <v>243</v>
      </c>
      <c r="J97" t="str">
        <f t="shared" si="5"/>
        <v>Serotonin</v>
      </c>
    </row>
    <row r="98" spans="1:10" x14ac:dyDescent="0.2">
      <c r="A98" t="s">
        <v>17</v>
      </c>
      <c r="B98" s="2" t="s">
        <v>15</v>
      </c>
      <c r="D98" t="s">
        <v>243</v>
      </c>
      <c r="E98" t="s">
        <v>2678</v>
      </c>
      <c r="F98">
        <v>5</v>
      </c>
      <c r="G98" t="s">
        <v>5337</v>
      </c>
      <c r="I98" s="1" t="s">
        <v>243</v>
      </c>
      <c r="J98" t="str">
        <f t="shared" si="5"/>
        <v>Serotonin</v>
      </c>
    </row>
    <row r="99" spans="1:10" x14ac:dyDescent="0.2">
      <c r="A99" t="s">
        <v>20</v>
      </c>
      <c r="B99" s="2" t="s">
        <v>15</v>
      </c>
      <c r="D99" t="s">
        <v>243</v>
      </c>
      <c r="E99" t="s">
        <v>2678</v>
      </c>
      <c r="F99">
        <v>5</v>
      </c>
      <c r="G99" t="s">
        <v>5337</v>
      </c>
      <c r="I99" s="1" t="s">
        <v>243</v>
      </c>
      <c r="J99" t="str">
        <f t="shared" si="5"/>
        <v>Serotonin</v>
      </c>
    </row>
    <row r="100" spans="1:10" x14ac:dyDescent="0.2">
      <c r="A100" t="s">
        <v>21</v>
      </c>
      <c r="B100" s="2" t="s">
        <v>15</v>
      </c>
      <c r="D100" t="s">
        <v>243</v>
      </c>
      <c r="E100" t="s">
        <v>2678</v>
      </c>
      <c r="F100">
        <v>5</v>
      </c>
      <c r="G100" t="s">
        <v>5337</v>
      </c>
      <c r="I100" s="1" t="s">
        <v>243</v>
      </c>
      <c r="J100" t="str">
        <f t="shared" si="5"/>
        <v>Serotonin</v>
      </c>
    </row>
    <row r="101" spans="1:10" x14ac:dyDescent="0.2">
      <c r="A101" t="s">
        <v>22</v>
      </c>
      <c r="B101" s="2" t="s">
        <v>15</v>
      </c>
      <c r="D101" t="s">
        <v>243</v>
      </c>
      <c r="E101" t="s">
        <v>2678</v>
      </c>
      <c r="F101">
        <v>5</v>
      </c>
      <c r="G101" t="s">
        <v>5337</v>
      </c>
      <c r="I101" s="1" t="s">
        <v>243</v>
      </c>
      <c r="J101" t="str">
        <f t="shared" si="5"/>
        <v>Serotonin</v>
      </c>
    </row>
    <row r="102" spans="1:10" x14ac:dyDescent="0.2">
      <c r="B102" s="2"/>
      <c r="I102" s="1"/>
    </row>
    <row r="103" spans="1:10" x14ac:dyDescent="0.2">
      <c r="B103" s="2"/>
      <c r="I103" s="1"/>
    </row>
    <row r="104" spans="1:10" x14ac:dyDescent="0.2">
      <c r="B104" s="2"/>
      <c r="I104" s="1"/>
    </row>
    <row r="105" spans="1:10" x14ac:dyDescent="0.2">
      <c r="B105" s="2"/>
      <c r="I105" s="1"/>
    </row>
    <row r="106" spans="1:10" x14ac:dyDescent="0.2">
      <c r="B106" s="2"/>
      <c r="I106" s="1"/>
    </row>
    <row r="107" spans="1:10" x14ac:dyDescent="0.2">
      <c r="B107" s="2"/>
      <c r="I107" s="1"/>
    </row>
    <row r="108" spans="1:10" x14ac:dyDescent="0.2">
      <c r="B108" s="2"/>
      <c r="I108" s="1"/>
    </row>
    <row r="109" spans="1:10" x14ac:dyDescent="0.2">
      <c r="B109" s="2"/>
      <c r="I109" s="1"/>
    </row>
    <row r="110" spans="1:10" x14ac:dyDescent="0.2">
      <c r="B110" s="2"/>
      <c r="I110" s="1"/>
    </row>
    <row r="111" spans="1:10" x14ac:dyDescent="0.2">
      <c r="B111" s="2"/>
      <c r="I111" s="1"/>
    </row>
    <row r="112" spans="1:10" x14ac:dyDescent="0.2">
      <c r="B112" s="2"/>
      <c r="I112" s="1"/>
    </row>
    <row r="113" spans="2:9" x14ac:dyDescent="0.2">
      <c r="B113" s="2"/>
      <c r="I113" s="1"/>
    </row>
    <row r="114" spans="2:9" x14ac:dyDescent="0.2">
      <c r="B114" s="2"/>
      <c r="I114" s="1"/>
    </row>
    <row r="115" spans="2:9" x14ac:dyDescent="0.2">
      <c r="B115" s="2"/>
      <c r="I115" s="1"/>
    </row>
    <row r="116" spans="2:9" x14ac:dyDescent="0.2">
      <c r="B116" s="2"/>
      <c r="I116" s="1"/>
    </row>
    <row r="117" spans="2:9" x14ac:dyDescent="0.2">
      <c r="B117" s="2"/>
      <c r="I117" s="1"/>
    </row>
    <row r="118" spans="2:9" x14ac:dyDescent="0.2">
      <c r="B118" s="2"/>
      <c r="I118" s="1"/>
    </row>
    <row r="119" spans="2:9" x14ac:dyDescent="0.2">
      <c r="B119" s="2"/>
      <c r="I119" s="1"/>
    </row>
    <row r="120" spans="2:9" x14ac:dyDescent="0.2">
      <c r="B120" s="2"/>
      <c r="I120" s="1"/>
    </row>
    <row r="121" spans="2:9" x14ac:dyDescent="0.2">
      <c r="B121" s="2"/>
      <c r="I121" s="1"/>
    </row>
    <row r="122" spans="2:9" x14ac:dyDescent="0.2">
      <c r="B122" s="2"/>
      <c r="I122" s="1"/>
    </row>
    <row r="123" spans="2:9" x14ac:dyDescent="0.2">
      <c r="B123" s="2"/>
      <c r="I123" s="1"/>
    </row>
    <row r="124" spans="2:9" x14ac:dyDescent="0.2">
      <c r="B124" s="2"/>
      <c r="I124" s="1"/>
    </row>
    <row r="125" spans="2:9" x14ac:dyDescent="0.2">
      <c r="B125" s="2"/>
      <c r="I125" s="1"/>
    </row>
    <row r="126" spans="2:9" x14ac:dyDescent="0.2">
      <c r="B126" s="2"/>
      <c r="I126" s="1"/>
    </row>
    <row r="127" spans="2:9" x14ac:dyDescent="0.2">
      <c r="B127" s="2"/>
      <c r="I127" s="1"/>
    </row>
    <row r="128" spans="2:9" x14ac:dyDescent="0.2">
      <c r="B128" s="2"/>
      <c r="I128" s="1"/>
    </row>
    <row r="129" spans="2:9" x14ac:dyDescent="0.2">
      <c r="B129" s="2"/>
      <c r="I129" s="1"/>
    </row>
    <row r="130" spans="2:9" x14ac:dyDescent="0.2">
      <c r="B130" s="2"/>
      <c r="I130" s="1"/>
    </row>
    <row r="131" spans="2:9" x14ac:dyDescent="0.2">
      <c r="B131" s="2"/>
      <c r="I131" s="1"/>
    </row>
    <row r="132" spans="2:9" x14ac:dyDescent="0.2">
      <c r="B132" s="2"/>
      <c r="I132" s="1"/>
    </row>
    <row r="133" spans="2:9" x14ac:dyDescent="0.2">
      <c r="B133" s="2"/>
      <c r="I133" s="1"/>
    </row>
    <row r="134" spans="2:9" x14ac:dyDescent="0.2">
      <c r="B134" s="2"/>
      <c r="I134" s="1"/>
    </row>
    <row r="135" spans="2:9" x14ac:dyDescent="0.2">
      <c r="B135" s="2"/>
      <c r="I135" s="1"/>
    </row>
    <row r="136" spans="2:9" x14ac:dyDescent="0.2">
      <c r="B136" s="2"/>
      <c r="I136" s="1"/>
    </row>
    <row r="137" spans="2:9" x14ac:dyDescent="0.2">
      <c r="B137" s="2"/>
      <c r="I137" s="1"/>
    </row>
    <row r="138" spans="2:9" x14ac:dyDescent="0.2">
      <c r="B138" s="2"/>
      <c r="I138" s="1"/>
    </row>
    <row r="139" spans="2:9" x14ac:dyDescent="0.2">
      <c r="B139" s="2"/>
      <c r="I139" s="1"/>
    </row>
    <row r="140" spans="2:9" x14ac:dyDescent="0.2">
      <c r="B140" s="2"/>
      <c r="I140" s="1"/>
    </row>
    <row r="141" spans="2:9" x14ac:dyDescent="0.2">
      <c r="B141" s="2"/>
      <c r="I141" s="1"/>
    </row>
    <row r="142" spans="2:9" x14ac:dyDescent="0.2">
      <c r="B142" s="2"/>
      <c r="I142" s="1"/>
    </row>
    <row r="143" spans="2:9" x14ac:dyDescent="0.2">
      <c r="B143" s="2"/>
      <c r="I143" s="1"/>
    </row>
    <row r="144" spans="2:9" x14ac:dyDescent="0.2">
      <c r="B144" s="2"/>
      <c r="I144" s="1"/>
    </row>
    <row r="145" spans="2:9" x14ac:dyDescent="0.2">
      <c r="B145" s="2"/>
      <c r="I145" s="1"/>
    </row>
    <row r="146" spans="2:9" x14ac:dyDescent="0.2">
      <c r="B146" s="2"/>
      <c r="I146" s="1"/>
    </row>
    <row r="147" spans="2:9" x14ac:dyDescent="0.2">
      <c r="B147" s="2"/>
      <c r="I147" s="1"/>
    </row>
    <row r="148" spans="2:9" x14ac:dyDescent="0.2">
      <c r="B148" s="2"/>
      <c r="I148" s="1"/>
    </row>
    <row r="149" spans="2:9" x14ac:dyDescent="0.2">
      <c r="B149" s="2"/>
      <c r="I149" s="1"/>
    </row>
    <row r="150" spans="2:9" x14ac:dyDescent="0.2">
      <c r="B150" s="2"/>
      <c r="I150" s="1"/>
    </row>
    <row r="151" spans="2:9" x14ac:dyDescent="0.2">
      <c r="B151" s="2"/>
      <c r="I151" s="1"/>
    </row>
    <row r="152" spans="2:9" x14ac:dyDescent="0.2">
      <c r="B152" s="2"/>
      <c r="I152" s="1"/>
    </row>
    <row r="153" spans="2:9" x14ac:dyDescent="0.2">
      <c r="B153" s="2"/>
      <c r="I153" s="1"/>
    </row>
    <row r="154" spans="2:9" x14ac:dyDescent="0.2">
      <c r="B154" s="2"/>
      <c r="I154" s="1"/>
    </row>
    <row r="155" spans="2:9" x14ac:dyDescent="0.2">
      <c r="B155" s="2"/>
      <c r="I155" s="1"/>
    </row>
    <row r="156" spans="2:9" x14ac:dyDescent="0.2">
      <c r="B156" s="2"/>
      <c r="I156" s="1"/>
    </row>
    <row r="157" spans="2:9" x14ac:dyDescent="0.2">
      <c r="B157" s="2"/>
      <c r="I157" s="1"/>
    </row>
    <row r="158" spans="2:9" x14ac:dyDescent="0.2">
      <c r="B158" s="2"/>
      <c r="I158" s="1"/>
    </row>
    <row r="159" spans="2:9" x14ac:dyDescent="0.2">
      <c r="B159" s="2"/>
      <c r="I159" s="1"/>
    </row>
    <row r="160" spans="2:9" x14ac:dyDescent="0.2">
      <c r="B160" s="2"/>
      <c r="I160" s="1"/>
    </row>
    <row r="161" spans="2:9" x14ac:dyDescent="0.2">
      <c r="B161" s="2"/>
      <c r="I161" s="1"/>
    </row>
    <row r="162" spans="2:9" x14ac:dyDescent="0.2">
      <c r="B162" s="2"/>
      <c r="I162" s="1"/>
    </row>
    <row r="163" spans="2:9" x14ac:dyDescent="0.2">
      <c r="B163" s="2"/>
      <c r="I163" s="1"/>
    </row>
    <row r="164" spans="2:9" x14ac:dyDescent="0.2">
      <c r="B164" s="2"/>
      <c r="I164" s="1"/>
    </row>
    <row r="165" spans="2:9" x14ac:dyDescent="0.2">
      <c r="B165" s="2"/>
      <c r="I165" s="1"/>
    </row>
    <row r="166" spans="2:9" x14ac:dyDescent="0.2">
      <c r="B166" s="2"/>
      <c r="I166" s="1"/>
    </row>
    <row r="167" spans="2:9" x14ac:dyDescent="0.2">
      <c r="B167" s="2"/>
      <c r="I167" s="1"/>
    </row>
    <row r="168" spans="2:9" x14ac:dyDescent="0.2">
      <c r="B168" s="2"/>
      <c r="I168" s="1"/>
    </row>
    <row r="169" spans="2:9" x14ac:dyDescent="0.2">
      <c r="B169" s="2"/>
      <c r="I169" s="1"/>
    </row>
    <row r="170" spans="2:9" x14ac:dyDescent="0.2">
      <c r="B170" s="2"/>
      <c r="I170" s="1"/>
    </row>
    <row r="171" spans="2:9" x14ac:dyDescent="0.2">
      <c r="B171" s="2"/>
      <c r="I171" s="1"/>
    </row>
    <row r="172" spans="2:9" x14ac:dyDescent="0.2">
      <c r="B172" s="2"/>
      <c r="I172" s="1"/>
    </row>
    <row r="173" spans="2:9" x14ac:dyDescent="0.2">
      <c r="B173" s="2"/>
      <c r="I173" s="1"/>
    </row>
    <row r="174" spans="2:9" x14ac:dyDescent="0.2">
      <c r="B174" s="2"/>
      <c r="I174" s="1"/>
    </row>
    <row r="175" spans="2:9" x14ac:dyDescent="0.2">
      <c r="B175" s="2"/>
      <c r="I175" s="1"/>
    </row>
    <row r="176" spans="2:9" x14ac:dyDescent="0.2">
      <c r="B176" s="2"/>
      <c r="I176" s="1"/>
    </row>
    <row r="177" spans="2:9" x14ac:dyDescent="0.2">
      <c r="B177" s="2"/>
      <c r="I177" s="1"/>
    </row>
    <row r="178" spans="2:9" x14ac:dyDescent="0.2">
      <c r="B178" s="2"/>
      <c r="I17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151"/>
  <sheetViews>
    <sheetView zoomScale="140" zoomScaleNormal="140" workbookViewId="0">
      <pane ySplit="1" topLeftCell="A2" activePane="bottomLeft" state="frozen"/>
      <selection sqref="A1:XFD1"/>
      <selection pane="bottomLeft" activeCell="L21" sqref="L21"/>
    </sheetView>
  </sheetViews>
  <sheetFormatPr baseColWidth="10" defaultRowHeight="16" x14ac:dyDescent="0.2"/>
  <cols>
    <col min="1" max="1" width="12.83203125" bestFit="1" customWidth="1"/>
    <col min="2" max="2" width="3.33203125" style="9" bestFit="1" customWidth="1"/>
    <col min="3" max="3" width="20.5" customWidth="1"/>
    <col min="4" max="4" width="24.33203125" customWidth="1"/>
    <col min="5" max="5" width="7.1640625" bestFit="1" customWidth="1"/>
    <col min="6" max="6" width="5.5" bestFit="1" customWidth="1"/>
    <col min="7" max="7" width="5.83203125" bestFit="1" customWidth="1"/>
    <col min="8" max="8" width="12.5" bestFit="1" customWidth="1"/>
  </cols>
  <sheetData>
    <row r="1" spans="1:8" s="132" customFormat="1" ht="48" x14ac:dyDescent="0.2">
      <c r="A1" s="135" t="s">
        <v>254</v>
      </c>
      <c r="B1" s="136" t="s">
        <v>13</v>
      </c>
      <c r="C1" s="137" t="s">
        <v>580</v>
      </c>
      <c r="D1" s="137" t="s">
        <v>581</v>
      </c>
      <c r="E1" s="138" t="s">
        <v>11</v>
      </c>
      <c r="F1" s="139" t="s">
        <v>12</v>
      </c>
      <c r="G1" s="139" t="s">
        <v>5336</v>
      </c>
      <c r="H1" s="140" t="s">
        <v>348</v>
      </c>
    </row>
    <row r="2" spans="1:8" x14ac:dyDescent="0.2">
      <c r="A2" t="s">
        <v>188</v>
      </c>
      <c r="B2" s="2" t="s">
        <v>15</v>
      </c>
      <c r="C2" s="3" t="s">
        <v>534</v>
      </c>
      <c r="D2" s="4" t="s">
        <v>535</v>
      </c>
      <c r="E2" s="6" t="s">
        <v>583</v>
      </c>
      <c r="F2" s="6">
        <v>3636</v>
      </c>
      <c r="G2" t="s">
        <v>5337</v>
      </c>
      <c r="H2" s="5" t="s">
        <v>536</v>
      </c>
    </row>
    <row r="3" spans="1:8" x14ac:dyDescent="0.2">
      <c r="A3" t="s">
        <v>86</v>
      </c>
      <c r="B3" s="2" t="s">
        <v>15</v>
      </c>
      <c r="C3" s="3" t="s">
        <v>233</v>
      </c>
      <c r="D3" s="4" t="s">
        <v>233</v>
      </c>
      <c r="E3" s="6" t="s">
        <v>583</v>
      </c>
      <c r="F3" s="11">
        <v>2752</v>
      </c>
      <c r="G3" t="s">
        <v>5337</v>
      </c>
      <c r="H3" s="5" t="s">
        <v>352</v>
      </c>
    </row>
    <row r="4" spans="1:8" x14ac:dyDescent="0.2">
      <c r="A4" t="s">
        <v>45</v>
      </c>
      <c r="B4" s="2" t="s">
        <v>15</v>
      </c>
      <c r="C4" s="3" t="s">
        <v>349</v>
      </c>
      <c r="D4" s="4" t="s">
        <v>350</v>
      </c>
      <c r="E4" s="6" t="s">
        <v>583</v>
      </c>
      <c r="F4" s="11">
        <v>605</v>
      </c>
      <c r="G4" t="s">
        <v>5337</v>
      </c>
      <c r="H4" s="5" t="s">
        <v>351</v>
      </c>
    </row>
    <row r="5" spans="1:8" x14ac:dyDescent="0.2">
      <c r="A5" t="s">
        <v>94</v>
      </c>
      <c r="B5" s="2" t="s">
        <v>15</v>
      </c>
      <c r="C5" s="3" t="s">
        <v>519</v>
      </c>
      <c r="D5" s="4" t="s">
        <v>520</v>
      </c>
      <c r="E5" s="6" t="s">
        <v>583</v>
      </c>
      <c r="F5" s="11">
        <v>4058</v>
      </c>
      <c r="G5" t="s">
        <v>5337</v>
      </c>
      <c r="H5" s="5" t="s">
        <v>521</v>
      </c>
    </row>
    <row r="6" spans="1:8" x14ac:dyDescent="0.2">
      <c r="A6" t="s">
        <v>50</v>
      </c>
      <c r="B6" s="2" t="s">
        <v>15</v>
      </c>
      <c r="C6" s="3" t="s">
        <v>49</v>
      </c>
      <c r="D6" s="4" t="s">
        <v>502</v>
      </c>
      <c r="E6" s="6" t="s">
        <v>583</v>
      </c>
      <c r="F6" s="6">
        <v>616</v>
      </c>
      <c r="G6" t="s">
        <v>5337</v>
      </c>
      <c r="H6" s="5" t="s">
        <v>503</v>
      </c>
    </row>
    <row r="7" spans="1:8" x14ac:dyDescent="0.2">
      <c r="A7" t="s">
        <v>93</v>
      </c>
      <c r="B7" s="2" t="s">
        <v>15</v>
      </c>
      <c r="C7" s="3" t="s">
        <v>451</v>
      </c>
      <c r="D7" s="4" t="s">
        <v>250</v>
      </c>
      <c r="E7" s="6" t="s">
        <v>583</v>
      </c>
      <c r="F7" s="6">
        <v>5532</v>
      </c>
      <c r="G7" t="s">
        <v>5337</v>
      </c>
      <c r="H7" s="5" t="s">
        <v>452</v>
      </c>
    </row>
    <row r="8" spans="1:8" x14ac:dyDescent="0.2">
      <c r="A8" t="s">
        <v>80</v>
      </c>
      <c r="B8" s="2" t="s">
        <v>15</v>
      </c>
      <c r="C8" s="3" t="s">
        <v>365</v>
      </c>
      <c r="D8" s="4" t="s">
        <v>366</v>
      </c>
      <c r="E8" s="6" t="s">
        <v>583</v>
      </c>
      <c r="F8" s="6">
        <v>864</v>
      </c>
      <c r="G8" t="s">
        <v>5337</v>
      </c>
      <c r="H8" s="5" t="s">
        <v>367</v>
      </c>
    </row>
    <row r="9" spans="1:8" x14ac:dyDescent="0.2">
      <c r="A9" t="s">
        <v>81</v>
      </c>
      <c r="B9" s="2" t="s">
        <v>15</v>
      </c>
      <c r="C9" s="3" t="s">
        <v>462</v>
      </c>
      <c r="D9" s="4" t="s">
        <v>366</v>
      </c>
      <c r="E9" s="6" t="s">
        <v>583</v>
      </c>
      <c r="F9" s="6">
        <v>864</v>
      </c>
      <c r="G9" t="s">
        <v>5337</v>
      </c>
      <c r="H9" s="5" t="s">
        <v>367</v>
      </c>
    </row>
    <row r="10" spans="1:8" x14ac:dyDescent="0.2">
      <c r="A10" t="s">
        <v>96</v>
      </c>
      <c r="B10" s="2" t="s">
        <v>15</v>
      </c>
      <c r="C10" s="3" t="s">
        <v>522</v>
      </c>
      <c r="D10" s="4" t="s">
        <v>523</v>
      </c>
      <c r="E10" s="6" t="s">
        <v>583</v>
      </c>
      <c r="F10" s="6">
        <v>2007</v>
      </c>
      <c r="G10" t="s">
        <v>5337</v>
      </c>
      <c r="H10" s="5" t="s">
        <v>524</v>
      </c>
    </row>
    <row r="11" spans="1:8" x14ac:dyDescent="0.2">
      <c r="A11" t="s">
        <v>114</v>
      </c>
      <c r="B11" s="2" t="s">
        <v>15</v>
      </c>
      <c r="C11" s="3" t="s">
        <v>472</v>
      </c>
      <c r="D11" s="4" t="s">
        <v>473</v>
      </c>
      <c r="E11" s="6" t="s">
        <v>583</v>
      </c>
      <c r="F11" s="6">
        <v>1022</v>
      </c>
      <c r="G11" t="s">
        <v>5337</v>
      </c>
      <c r="H11" s="5" t="s">
        <v>474</v>
      </c>
    </row>
    <row r="12" spans="1:8" x14ac:dyDescent="0.2">
      <c r="A12" t="s">
        <v>124</v>
      </c>
      <c r="B12" s="2" t="s">
        <v>15</v>
      </c>
      <c r="C12" s="3" t="s">
        <v>482</v>
      </c>
      <c r="D12" s="4" t="s">
        <v>483</v>
      </c>
      <c r="E12" s="6" t="s">
        <v>583</v>
      </c>
      <c r="F12" s="6">
        <v>3593</v>
      </c>
      <c r="G12" t="s">
        <v>5337</v>
      </c>
      <c r="H12" s="5" t="s">
        <v>484</v>
      </c>
    </row>
    <row r="13" spans="1:8" x14ac:dyDescent="0.2">
      <c r="A13" t="s">
        <v>127</v>
      </c>
      <c r="B13" s="2" t="s">
        <v>53</v>
      </c>
      <c r="C13" s="3" t="s">
        <v>426</v>
      </c>
      <c r="D13" s="4" t="s">
        <v>427</v>
      </c>
      <c r="E13" s="6" t="s">
        <v>583</v>
      </c>
      <c r="F13" s="6">
        <v>3542</v>
      </c>
      <c r="G13" t="s">
        <v>5337</v>
      </c>
      <c r="H13" s="5" t="s">
        <v>428</v>
      </c>
    </row>
    <row r="14" spans="1:8" x14ac:dyDescent="0.2">
      <c r="A14" t="s">
        <v>142</v>
      </c>
      <c r="B14" s="2" t="s">
        <v>15</v>
      </c>
      <c r="C14" s="3" t="s">
        <v>505</v>
      </c>
      <c r="D14" s="4" t="s">
        <v>506</v>
      </c>
      <c r="E14" s="6" t="s">
        <v>583</v>
      </c>
      <c r="F14" s="6">
        <v>1283</v>
      </c>
      <c r="G14" t="s">
        <v>5337</v>
      </c>
      <c r="H14" s="5" t="s">
        <v>507</v>
      </c>
    </row>
    <row r="15" spans="1:8" x14ac:dyDescent="0.2">
      <c r="A15" t="s">
        <v>146</v>
      </c>
      <c r="B15" s="2" t="s">
        <v>15</v>
      </c>
      <c r="C15" s="3" t="s">
        <v>509</v>
      </c>
      <c r="D15" s="4" t="s">
        <v>251</v>
      </c>
      <c r="E15" s="6" t="s">
        <v>583</v>
      </c>
      <c r="F15" s="6">
        <v>2487</v>
      </c>
      <c r="G15" t="s">
        <v>5337</v>
      </c>
      <c r="H15" s="5" t="s">
        <v>510</v>
      </c>
    </row>
    <row r="16" spans="1:8" x14ac:dyDescent="0.2">
      <c r="A16" t="s">
        <v>144</v>
      </c>
      <c r="B16" s="2" t="s">
        <v>15</v>
      </c>
      <c r="C16" s="3" t="s">
        <v>236</v>
      </c>
      <c r="D16" s="4" t="s">
        <v>236</v>
      </c>
      <c r="E16" s="6" t="s">
        <v>583</v>
      </c>
      <c r="F16" s="6">
        <v>3353</v>
      </c>
      <c r="G16" t="s">
        <v>5337</v>
      </c>
      <c r="H16" s="5" t="s">
        <v>382</v>
      </c>
    </row>
    <row r="17" spans="1:8" x14ac:dyDescent="0.2">
      <c r="A17" t="s">
        <v>145</v>
      </c>
      <c r="B17" s="2" t="s">
        <v>15</v>
      </c>
      <c r="C17" s="3" t="s">
        <v>383</v>
      </c>
      <c r="D17" s="4" t="s">
        <v>236</v>
      </c>
      <c r="E17" s="6" t="s">
        <v>583</v>
      </c>
      <c r="F17" s="6">
        <v>3353</v>
      </c>
      <c r="G17" t="s">
        <v>5337</v>
      </c>
      <c r="H17" s="5" t="s">
        <v>382</v>
      </c>
    </row>
    <row r="18" spans="1:8" x14ac:dyDescent="0.2">
      <c r="A18" t="s">
        <v>148</v>
      </c>
      <c r="B18" s="2" t="s">
        <v>15</v>
      </c>
      <c r="C18" s="3" t="s">
        <v>238</v>
      </c>
      <c r="D18" s="4" t="s">
        <v>2530</v>
      </c>
      <c r="E18" s="6" t="s">
        <v>583</v>
      </c>
      <c r="F18" s="6">
        <v>2906</v>
      </c>
      <c r="G18" t="s">
        <v>5337</v>
      </c>
      <c r="H18" s="5" t="s">
        <v>396</v>
      </c>
    </row>
    <row r="19" spans="1:8" x14ac:dyDescent="0.2">
      <c r="A19" t="s">
        <v>149</v>
      </c>
      <c r="B19" s="2" t="s">
        <v>15</v>
      </c>
      <c r="C19" s="3" t="s">
        <v>238</v>
      </c>
      <c r="D19" s="4" t="s">
        <v>395</v>
      </c>
      <c r="E19" s="6" t="s">
        <v>583</v>
      </c>
      <c r="F19" s="6">
        <v>2906</v>
      </c>
      <c r="G19" t="s">
        <v>5337</v>
      </c>
      <c r="H19" s="5" t="s">
        <v>396</v>
      </c>
    </row>
    <row r="20" spans="1:8" x14ac:dyDescent="0.2">
      <c r="A20" t="s">
        <v>150</v>
      </c>
      <c r="B20" s="2" t="s">
        <v>15</v>
      </c>
      <c r="C20" s="3" t="s">
        <v>508</v>
      </c>
      <c r="D20" s="4" t="s">
        <v>395</v>
      </c>
      <c r="E20" s="6" t="s">
        <v>583</v>
      </c>
      <c r="F20" s="6">
        <v>2906</v>
      </c>
      <c r="G20" t="s">
        <v>5337</v>
      </c>
      <c r="H20" s="5" t="s">
        <v>396</v>
      </c>
    </row>
    <row r="21" spans="1:8" x14ac:dyDescent="0.2">
      <c r="A21" t="s">
        <v>151</v>
      </c>
      <c r="B21" s="2" t="s">
        <v>15</v>
      </c>
      <c r="C21" s="3" t="s">
        <v>238</v>
      </c>
      <c r="D21" s="4" t="s">
        <v>395</v>
      </c>
      <c r="E21" s="6" t="s">
        <v>583</v>
      </c>
      <c r="F21" s="6">
        <v>2906</v>
      </c>
      <c r="G21" t="s">
        <v>5337</v>
      </c>
      <c r="H21" s="5" t="s">
        <v>396</v>
      </c>
    </row>
    <row r="22" spans="1:8" x14ac:dyDescent="0.2">
      <c r="A22" t="s">
        <v>152</v>
      </c>
      <c r="B22" s="2" t="s">
        <v>15</v>
      </c>
      <c r="C22" s="3" t="s">
        <v>508</v>
      </c>
      <c r="D22" s="4" t="s">
        <v>395</v>
      </c>
      <c r="E22" s="6" t="s">
        <v>583</v>
      </c>
      <c r="F22" s="6">
        <v>2906</v>
      </c>
      <c r="G22" t="s">
        <v>5337</v>
      </c>
      <c r="H22" s="5" t="s">
        <v>396</v>
      </c>
    </row>
    <row r="23" spans="1:8" x14ac:dyDescent="0.2">
      <c r="A23" t="s">
        <v>153</v>
      </c>
      <c r="B23" s="2" t="s">
        <v>15</v>
      </c>
      <c r="C23" s="3" t="s">
        <v>238</v>
      </c>
      <c r="D23" s="4" t="s">
        <v>395</v>
      </c>
      <c r="E23" s="6" t="s">
        <v>583</v>
      </c>
      <c r="F23" s="6">
        <v>2906</v>
      </c>
      <c r="G23" t="s">
        <v>5337</v>
      </c>
      <c r="H23" s="5" t="s">
        <v>396</v>
      </c>
    </row>
    <row r="24" spans="1:8" x14ac:dyDescent="0.2">
      <c r="A24" t="s">
        <v>54</v>
      </c>
      <c r="B24" s="2" t="s">
        <v>15</v>
      </c>
      <c r="C24" s="3" t="s">
        <v>438</v>
      </c>
      <c r="D24" s="4" t="s">
        <v>439</v>
      </c>
      <c r="E24" s="6" t="s">
        <v>583</v>
      </c>
      <c r="F24" s="6">
        <v>650</v>
      </c>
      <c r="G24" t="s">
        <v>5337</v>
      </c>
      <c r="H24" s="5" t="s">
        <v>440</v>
      </c>
    </row>
    <row r="25" spans="1:8" x14ac:dyDescent="0.2">
      <c r="A25" t="s">
        <v>158</v>
      </c>
      <c r="B25" s="2" t="s">
        <v>15</v>
      </c>
      <c r="C25" s="3" t="s">
        <v>511</v>
      </c>
      <c r="D25" s="4" t="s">
        <v>512</v>
      </c>
      <c r="E25" s="6" t="s">
        <v>583</v>
      </c>
      <c r="F25" s="6">
        <v>1298</v>
      </c>
      <c r="G25" t="s">
        <v>5337</v>
      </c>
      <c r="H25" s="5" t="s">
        <v>513</v>
      </c>
    </row>
    <row r="26" spans="1:8" x14ac:dyDescent="0.2">
      <c r="A26" t="s">
        <v>159</v>
      </c>
      <c r="B26" s="2" t="s">
        <v>15</v>
      </c>
      <c r="C26" s="3" t="s">
        <v>514</v>
      </c>
      <c r="D26" s="4" t="s">
        <v>515</v>
      </c>
      <c r="E26" s="6" t="s">
        <v>583</v>
      </c>
      <c r="F26" s="6">
        <v>1298</v>
      </c>
      <c r="G26" t="s">
        <v>5337</v>
      </c>
      <c r="H26" s="5" t="s">
        <v>513</v>
      </c>
    </row>
    <row r="27" spans="1:8" x14ac:dyDescent="0.2">
      <c r="A27" t="s">
        <v>183</v>
      </c>
      <c r="B27" s="2" t="s">
        <v>15</v>
      </c>
      <c r="C27" s="3" t="s">
        <v>430</v>
      </c>
      <c r="D27" s="4" t="s">
        <v>431</v>
      </c>
      <c r="E27" s="6" t="s">
        <v>583</v>
      </c>
      <c r="F27" s="6">
        <v>1614</v>
      </c>
      <c r="G27" t="s">
        <v>5337</v>
      </c>
      <c r="H27" s="5" t="s">
        <v>432</v>
      </c>
    </row>
    <row r="28" spans="1:8" x14ac:dyDescent="0.2">
      <c r="A28" t="s">
        <v>181</v>
      </c>
      <c r="B28" s="2" t="s">
        <v>15</v>
      </c>
      <c r="C28" s="3" t="s">
        <v>449</v>
      </c>
      <c r="D28" s="4" t="s">
        <v>450</v>
      </c>
      <c r="E28" s="6" t="s">
        <v>583</v>
      </c>
      <c r="F28" s="6">
        <v>1614</v>
      </c>
      <c r="G28" t="s">
        <v>5337</v>
      </c>
      <c r="H28" s="5" t="s">
        <v>432</v>
      </c>
    </row>
    <row r="29" spans="1:8" x14ac:dyDescent="0.2">
      <c r="A29" t="s">
        <v>172</v>
      </c>
      <c r="B29" s="2" t="s">
        <v>15</v>
      </c>
      <c r="C29" s="3" t="s">
        <v>528</v>
      </c>
      <c r="D29" s="4" t="s">
        <v>529</v>
      </c>
      <c r="E29" s="6" t="s">
        <v>583</v>
      </c>
      <c r="F29" s="6">
        <v>1470</v>
      </c>
      <c r="G29" t="s">
        <v>5337</v>
      </c>
      <c r="H29" s="5" t="s">
        <v>530</v>
      </c>
    </row>
    <row r="30" spans="1:8" x14ac:dyDescent="0.2">
      <c r="A30" t="s">
        <v>173</v>
      </c>
      <c r="B30" s="2" t="s">
        <v>15</v>
      </c>
      <c r="C30" s="3" t="s">
        <v>528</v>
      </c>
      <c r="D30" s="4" t="s">
        <v>529</v>
      </c>
      <c r="E30" s="6" t="s">
        <v>583</v>
      </c>
      <c r="F30" s="6">
        <v>1470</v>
      </c>
      <c r="G30" t="s">
        <v>5337</v>
      </c>
      <c r="H30" s="5" t="s">
        <v>530</v>
      </c>
    </row>
    <row r="31" spans="1:8" x14ac:dyDescent="0.2">
      <c r="A31" t="s">
        <v>184</v>
      </c>
      <c r="B31" s="2" t="s">
        <v>15</v>
      </c>
      <c r="C31" s="3" t="s">
        <v>386</v>
      </c>
      <c r="D31" s="4" t="s">
        <v>387</v>
      </c>
      <c r="E31" s="6" t="s">
        <v>583</v>
      </c>
      <c r="F31" s="6">
        <v>1681</v>
      </c>
      <c r="G31" t="s">
        <v>5337</v>
      </c>
      <c r="H31" s="5" t="s">
        <v>388</v>
      </c>
    </row>
    <row r="32" spans="1:8" x14ac:dyDescent="0.2">
      <c r="A32" t="s">
        <v>34</v>
      </c>
      <c r="B32" s="2" t="s">
        <v>15</v>
      </c>
      <c r="C32" s="3" t="s">
        <v>389</v>
      </c>
      <c r="D32" s="4" t="s">
        <v>390</v>
      </c>
      <c r="E32" s="6" t="s">
        <v>583</v>
      </c>
      <c r="F32" s="6">
        <v>505</v>
      </c>
      <c r="G32" t="s">
        <v>5337</v>
      </c>
      <c r="H32" s="5" t="s">
        <v>391</v>
      </c>
    </row>
    <row r="33" spans="1:8" x14ac:dyDescent="0.2">
      <c r="A33" t="s">
        <v>37</v>
      </c>
      <c r="B33" s="2" t="s">
        <v>15</v>
      </c>
      <c r="C33" s="3" t="s">
        <v>389</v>
      </c>
      <c r="D33" s="4" t="s">
        <v>390</v>
      </c>
      <c r="E33" s="6" t="s">
        <v>583</v>
      </c>
      <c r="F33" s="6">
        <v>505</v>
      </c>
      <c r="G33" t="s">
        <v>5337</v>
      </c>
      <c r="H33" s="5" t="s">
        <v>391</v>
      </c>
    </row>
    <row r="34" spans="1:8" x14ac:dyDescent="0.2">
      <c r="A34" t="s">
        <v>38</v>
      </c>
      <c r="B34" s="2" t="s">
        <v>15</v>
      </c>
      <c r="C34" s="3" t="s">
        <v>392</v>
      </c>
      <c r="D34" s="4" t="s">
        <v>390</v>
      </c>
      <c r="E34" s="6" t="s">
        <v>583</v>
      </c>
      <c r="F34" s="6">
        <v>505</v>
      </c>
      <c r="G34" t="s">
        <v>5337</v>
      </c>
      <c r="H34" s="5" t="s">
        <v>391</v>
      </c>
    </row>
    <row r="35" spans="1:8" x14ac:dyDescent="0.2">
      <c r="A35" t="s">
        <v>39</v>
      </c>
      <c r="B35" s="2" t="s">
        <v>15</v>
      </c>
      <c r="C35" s="3" t="s">
        <v>389</v>
      </c>
      <c r="D35" s="4" t="s">
        <v>390</v>
      </c>
      <c r="E35" s="6" t="s">
        <v>583</v>
      </c>
      <c r="F35" s="6">
        <v>505</v>
      </c>
      <c r="G35" t="s">
        <v>5337</v>
      </c>
      <c r="H35" s="5" t="s">
        <v>391</v>
      </c>
    </row>
    <row r="36" spans="1:8" x14ac:dyDescent="0.2">
      <c r="A36" t="s">
        <v>35</v>
      </c>
      <c r="B36" s="2" t="s">
        <v>15</v>
      </c>
      <c r="C36" s="3" t="s">
        <v>389</v>
      </c>
      <c r="D36" s="4" t="s">
        <v>390</v>
      </c>
      <c r="E36" s="6" t="s">
        <v>583</v>
      </c>
      <c r="F36" s="6">
        <v>505</v>
      </c>
      <c r="G36" t="s">
        <v>5337</v>
      </c>
      <c r="H36" s="5" t="s">
        <v>391</v>
      </c>
    </row>
    <row r="37" spans="1:8" x14ac:dyDescent="0.2">
      <c r="A37" t="s">
        <v>36</v>
      </c>
      <c r="B37" s="2" t="s">
        <v>15</v>
      </c>
      <c r="C37" s="3" t="s">
        <v>392</v>
      </c>
      <c r="D37" s="4" t="s">
        <v>390</v>
      </c>
      <c r="E37" s="6" t="s">
        <v>583</v>
      </c>
      <c r="F37" s="6">
        <v>505</v>
      </c>
      <c r="G37" t="s">
        <v>5337</v>
      </c>
      <c r="H37" s="5" t="s">
        <v>391</v>
      </c>
    </row>
    <row r="38" spans="1:8" x14ac:dyDescent="0.2">
      <c r="A38" t="s">
        <v>231</v>
      </c>
      <c r="B38" s="2" t="s">
        <v>53</v>
      </c>
      <c r="C38" s="3" t="s">
        <v>573</v>
      </c>
      <c r="D38" s="4" t="s">
        <v>574</v>
      </c>
      <c r="E38" s="6" t="s">
        <v>583</v>
      </c>
      <c r="F38" s="6">
        <v>2257</v>
      </c>
      <c r="G38" t="s">
        <v>5337</v>
      </c>
      <c r="H38" s="5" t="s">
        <v>575</v>
      </c>
    </row>
    <row r="39" spans="1:8" x14ac:dyDescent="0.2">
      <c r="A39" t="s">
        <v>117</v>
      </c>
      <c r="B39" s="2" t="s">
        <v>15</v>
      </c>
      <c r="C39" s="3" t="s">
        <v>469</v>
      </c>
      <c r="D39" s="4" t="s">
        <v>470</v>
      </c>
      <c r="E39" s="6" t="s">
        <v>583</v>
      </c>
      <c r="F39" s="6">
        <v>1055</v>
      </c>
      <c r="G39" t="s">
        <v>5337</v>
      </c>
      <c r="H39" s="5" t="s">
        <v>471</v>
      </c>
    </row>
    <row r="40" spans="1:8" x14ac:dyDescent="0.2">
      <c r="A40" t="s">
        <v>210</v>
      </c>
      <c r="B40" s="2" t="s">
        <v>15</v>
      </c>
      <c r="C40" s="3" t="s">
        <v>247</v>
      </c>
      <c r="D40" s="4" t="s">
        <v>246</v>
      </c>
      <c r="E40" s="6" t="s">
        <v>583</v>
      </c>
      <c r="F40" s="6">
        <v>3742</v>
      </c>
      <c r="G40" t="s">
        <v>5337</v>
      </c>
      <c r="H40" s="5" t="s">
        <v>422</v>
      </c>
    </row>
    <row r="41" spans="1:8" x14ac:dyDescent="0.2">
      <c r="A41" t="s">
        <v>211</v>
      </c>
      <c r="B41" s="2" t="s">
        <v>15</v>
      </c>
      <c r="C41" s="3" t="s">
        <v>244</v>
      </c>
      <c r="D41" s="4" t="s">
        <v>414</v>
      </c>
      <c r="E41" s="6" t="s">
        <v>583</v>
      </c>
      <c r="F41" s="6">
        <v>3741</v>
      </c>
      <c r="G41" t="s">
        <v>5337</v>
      </c>
      <c r="H41" s="5" t="s">
        <v>415</v>
      </c>
    </row>
    <row r="42" spans="1:8" x14ac:dyDescent="0.2">
      <c r="A42" t="s">
        <v>198</v>
      </c>
      <c r="B42" s="2" t="s">
        <v>53</v>
      </c>
      <c r="C42" s="3" t="s">
        <v>249</v>
      </c>
      <c r="D42" s="4" t="s">
        <v>2531</v>
      </c>
      <c r="E42" s="6" t="s">
        <v>583</v>
      </c>
      <c r="F42" s="6">
        <v>4448</v>
      </c>
      <c r="G42" t="s">
        <v>5337</v>
      </c>
      <c r="H42" s="5" t="s">
        <v>429</v>
      </c>
    </row>
    <row r="43" spans="1:8" x14ac:dyDescent="0.2">
      <c r="A43" t="s">
        <v>201</v>
      </c>
      <c r="B43" s="2" t="s">
        <v>15</v>
      </c>
      <c r="C43" s="3" t="s">
        <v>2532</v>
      </c>
      <c r="D43" s="4" t="s">
        <v>546</v>
      </c>
      <c r="E43" s="6" t="s">
        <v>583</v>
      </c>
      <c r="F43" s="6">
        <v>1871</v>
      </c>
      <c r="G43" t="s">
        <v>5337</v>
      </c>
      <c r="H43" s="5" t="s">
        <v>547</v>
      </c>
    </row>
    <row r="44" spans="1:8" x14ac:dyDescent="0.2">
      <c r="A44" t="s">
        <v>118</v>
      </c>
      <c r="B44" s="2" t="s">
        <v>15</v>
      </c>
      <c r="C44" s="3" t="s">
        <v>242</v>
      </c>
      <c r="D44" s="4" t="s">
        <v>406</v>
      </c>
      <c r="E44" s="6" t="s">
        <v>583</v>
      </c>
      <c r="F44" s="6">
        <v>1062</v>
      </c>
      <c r="G44" t="s">
        <v>5337</v>
      </c>
      <c r="H44" s="5" t="s">
        <v>407</v>
      </c>
    </row>
    <row r="45" spans="1:8" x14ac:dyDescent="0.2">
      <c r="A45" t="s">
        <v>119</v>
      </c>
      <c r="B45" s="2" t="s">
        <v>15</v>
      </c>
      <c r="C45" s="3" t="s">
        <v>408</v>
      </c>
      <c r="D45" s="4" t="s">
        <v>409</v>
      </c>
      <c r="E45" s="6" t="s">
        <v>583</v>
      </c>
      <c r="F45" s="6">
        <v>1062</v>
      </c>
      <c r="G45" t="s">
        <v>5337</v>
      </c>
      <c r="H45" s="5" t="s">
        <v>407</v>
      </c>
    </row>
    <row r="46" spans="1:8" x14ac:dyDescent="0.2">
      <c r="A46" t="s">
        <v>202</v>
      </c>
      <c r="B46" s="2" t="s">
        <v>15</v>
      </c>
      <c r="C46" s="3" t="s">
        <v>551</v>
      </c>
      <c r="D46" s="4" t="s">
        <v>551</v>
      </c>
      <c r="E46" s="6" t="s">
        <v>583</v>
      </c>
      <c r="F46" s="6">
        <v>1881</v>
      </c>
      <c r="G46" t="s">
        <v>5337</v>
      </c>
      <c r="H46" s="5" t="s">
        <v>552</v>
      </c>
    </row>
    <row r="47" spans="1:8" x14ac:dyDescent="0.2">
      <c r="A47" t="s">
        <v>204</v>
      </c>
      <c r="B47" s="2" t="s">
        <v>15</v>
      </c>
      <c r="C47" s="3" t="s">
        <v>404</v>
      </c>
      <c r="D47" s="4" t="s">
        <v>241</v>
      </c>
      <c r="E47" s="6" t="s">
        <v>583</v>
      </c>
      <c r="F47" s="6">
        <v>1883</v>
      </c>
      <c r="G47" t="s">
        <v>5337</v>
      </c>
      <c r="H47" s="5" t="s">
        <v>405</v>
      </c>
    </row>
    <row r="48" spans="1:8" x14ac:dyDescent="0.2">
      <c r="A48" t="s">
        <v>205</v>
      </c>
      <c r="B48" s="2" t="s">
        <v>15</v>
      </c>
      <c r="C48" s="3" t="s">
        <v>241</v>
      </c>
      <c r="D48" s="4" t="s">
        <v>404</v>
      </c>
      <c r="E48" s="6" t="s">
        <v>583</v>
      </c>
      <c r="F48" s="6">
        <v>1883</v>
      </c>
      <c r="G48" t="s">
        <v>5337</v>
      </c>
      <c r="H48" s="5" t="s">
        <v>405</v>
      </c>
    </row>
    <row r="49" spans="1:8" x14ac:dyDescent="0.2">
      <c r="A49" t="s">
        <v>206</v>
      </c>
      <c r="B49" s="2" t="s">
        <v>15</v>
      </c>
      <c r="C49" s="3" t="s">
        <v>404</v>
      </c>
      <c r="D49" s="4" t="s">
        <v>241</v>
      </c>
      <c r="E49" s="6" t="s">
        <v>583</v>
      </c>
      <c r="F49" s="6">
        <v>1883</v>
      </c>
      <c r="G49" t="s">
        <v>5337</v>
      </c>
      <c r="H49" s="5" t="s">
        <v>405</v>
      </c>
    </row>
    <row r="50" spans="1:8" x14ac:dyDescent="0.2">
      <c r="A50" t="s">
        <v>203</v>
      </c>
      <c r="B50" s="2" t="s">
        <v>15</v>
      </c>
      <c r="C50" s="3" t="s">
        <v>241</v>
      </c>
      <c r="D50" s="4" t="s">
        <v>404</v>
      </c>
      <c r="E50" s="6" t="s">
        <v>583</v>
      </c>
      <c r="F50" s="6">
        <v>1883</v>
      </c>
      <c r="G50" t="s">
        <v>5337</v>
      </c>
      <c r="H50" s="5" t="s">
        <v>405</v>
      </c>
    </row>
    <row r="51" spans="1:8" x14ac:dyDescent="0.2">
      <c r="A51" t="s">
        <v>207</v>
      </c>
      <c r="B51" s="2" t="s">
        <v>15</v>
      </c>
      <c r="C51" s="3" t="s">
        <v>240</v>
      </c>
      <c r="D51" s="4" t="s">
        <v>402</v>
      </c>
      <c r="E51" s="6" t="s">
        <v>583</v>
      </c>
      <c r="F51" s="6">
        <v>1884</v>
      </c>
      <c r="G51" t="s">
        <v>5337</v>
      </c>
      <c r="H51" s="5" t="s">
        <v>403</v>
      </c>
    </row>
    <row r="52" spans="1:8" x14ac:dyDescent="0.2">
      <c r="A52" t="s">
        <v>14</v>
      </c>
      <c r="B52" s="2" t="s">
        <v>15</v>
      </c>
      <c r="C52" s="3" t="s">
        <v>410</v>
      </c>
      <c r="D52" s="4" t="s">
        <v>411</v>
      </c>
      <c r="E52" s="6" t="s">
        <v>583</v>
      </c>
      <c r="F52" s="6">
        <v>5</v>
      </c>
      <c r="G52" t="s">
        <v>5337</v>
      </c>
      <c r="H52" s="5" t="s">
        <v>412</v>
      </c>
    </row>
    <row r="53" spans="1:8" x14ac:dyDescent="0.2">
      <c r="A53" t="s">
        <v>16</v>
      </c>
      <c r="B53" s="2" t="s">
        <v>15</v>
      </c>
      <c r="C53" s="3" t="s">
        <v>243</v>
      </c>
      <c r="D53" s="4" t="s">
        <v>413</v>
      </c>
      <c r="E53" s="6" t="s">
        <v>583</v>
      </c>
      <c r="F53" s="6">
        <v>5</v>
      </c>
      <c r="G53" t="s">
        <v>5337</v>
      </c>
      <c r="H53" s="5" t="s">
        <v>412</v>
      </c>
    </row>
    <row r="54" spans="1:8" x14ac:dyDescent="0.2">
      <c r="A54" t="s">
        <v>17</v>
      </c>
      <c r="B54" s="2" t="s">
        <v>15</v>
      </c>
      <c r="C54" s="3" t="s">
        <v>410</v>
      </c>
      <c r="D54" s="4" t="s">
        <v>411</v>
      </c>
      <c r="E54" s="6" t="s">
        <v>583</v>
      </c>
      <c r="F54" s="6">
        <v>5</v>
      </c>
      <c r="G54" t="s">
        <v>5337</v>
      </c>
      <c r="H54" s="5" t="s">
        <v>412</v>
      </c>
    </row>
    <row r="55" spans="1:8" x14ac:dyDescent="0.2">
      <c r="A55" t="s">
        <v>20</v>
      </c>
      <c r="B55" s="2" t="s">
        <v>15</v>
      </c>
      <c r="C55" s="3" t="s">
        <v>243</v>
      </c>
      <c r="D55" s="4" t="s">
        <v>413</v>
      </c>
      <c r="E55" s="6" t="s">
        <v>583</v>
      </c>
      <c r="F55" s="6">
        <v>5</v>
      </c>
      <c r="G55" t="s">
        <v>5337</v>
      </c>
      <c r="H55" s="5" t="s">
        <v>412</v>
      </c>
    </row>
    <row r="56" spans="1:8" x14ac:dyDescent="0.2">
      <c r="A56" t="s">
        <v>21</v>
      </c>
      <c r="B56" s="2" t="s">
        <v>15</v>
      </c>
      <c r="C56" s="3" t="s">
        <v>410</v>
      </c>
      <c r="D56" s="4" t="s">
        <v>411</v>
      </c>
      <c r="E56" s="6" t="s">
        <v>583</v>
      </c>
      <c r="F56" s="6">
        <v>5</v>
      </c>
      <c r="G56" t="s">
        <v>5337</v>
      </c>
      <c r="H56" s="5" t="s">
        <v>412</v>
      </c>
    </row>
    <row r="57" spans="1:8" x14ac:dyDescent="0.2">
      <c r="A57" t="s">
        <v>22</v>
      </c>
      <c r="B57" s="2" t="s">
        <v>15</v>
      </c>
      <c r="C57" s="3" t="s">
        <v>243</v>
      </c>
      <c r="D57" s="4" t="s">
        <v>413</v>
      </c>
      <c r="E57" s="6" t="s">
        <v>583</v>
      </c>
      <c r="F57" s="6">
        <v>5</v>
      </c>
      <c r="G57" t="s">
        <v>5337</v>
      </c>
      <c r="H57" s="5" t="s">
        <v>412</v>
      </c>
    </row>
    <row r="58" spans="1:8" x14ac:dyDescent="0.2">
      <c r="A58" t="s">
        <v>18</v>
      </c>
      <c r="B58" s="2" t="s">
        <v>15</v>
      </c>
      <c r="C58" s="3" t="s">
        <v>243</v>
      </c>
      <c r="D58" s="4" t="s">
        <v>413</v>
      </c>
      <c r="E58" s="6" t="s">
        <v>583</v>
      </c>
      <c r="F58" s="6">
        <v>5</v>
      </c>
      <c r="G58" t="s">
        <v>5337</v>
      </c>
      <c r="H58" s="5" t="s">
        <v>412</v>
      </c>
    </row>
    <row r="59" spans="1:8" x14ac:dyDescent="0.2">
      <c r="A59" t="s">
        <v>19</v>
      </c>
      <c r="B59" s="2" t="s">
        <v>15</v>
      </c>
      <c r="C59" s="3" t="s">
        <v>410</v>
      </c>
      <c r="D59" s="4" t="s">
        <v>411</v>
      </c>
      <c r="E59" s="6" t="s">
        <v>583</v>
      </c>
      <c r="F59" s="6">
        <v>5</v>
      </c>
      <c r="G59" t="s">
        <v>5337</v>
      </c>
      <c r="H59" s="5" t="s">
        <v>412</v>
      </c>
    </row>
    <row r="60" spans="1:8" x14ac:dyDescent="0.2">
      <c r="A60" t="s">
        <v>23</v>
      </c>
      <c r="B60" s="2" t="s">
        <v>15</v>
      </c>
      <c r="C60" s="3" t="s">
        <v>410</v>
      </c>
      <c r="D60" s="4" t="s">
        <v>411</v>
      </c>
      <c r="E60" s="6" t="s">
        <v>583</v>
      </c>
      <c r="F60" s="6">
        <v>5</v>
      </c>
      <c r="G60" t="s">
        <v>5337</v>
      </c>
      <c r="H60" s="5" t="s">
        <v>412</v>
      </c>
    </row>
    <row r="61" spans="1:8" x14ac:dyDescent="0.2">
      <c r="A61" t="s">
        <v>24</v>
      </c>
      <c r="B61" s="2" t="s">
        <v>15</v>
      </c>
      <c r="C61" s="3" t="s">
        <v>243</v>
      </c>
      <c r="D61" s="4" t="s">
        <v>413</v>
      </c>
      <c r="E61" s="6" t="s">
        <v>583</v>
      </c>
      <c r="F61" s="6">
        <v>5</v>
      </c>
      <c r="G61" t="s">
        <v>5337</v>
      </c>
      <c r="H61" s="5" t="s">
        <v>412</v>
      </c>
    </row>
    <row r="62" spans="1:8" x14ac:dyDescent="0.2">
      <c r="A62" t="s">
        <v>25</v>
      </c>
      <c r="B62" s="2" t="s">
        <v>15</v>
      </c>
      <c r="C62" s="3" t="s">
        <v>410</v>
      </c>
      <c r="D62" s="4" t="s">
        <v>411</v>
      </c>
      <c r="E62" s="6" t="s">
        <v>583</v>
      </c>
      <c r="F62" s="6">
        <v>5</v>
      </c>
      <c r="G62" t="s">
        <v>5337</v>
      </c>
      <c r="H62" s="5" t="s">
        <v>412</v>
      </c>
    </row>
    <row r="63" spans="1:8" x14ac:dyDescent="0.2">
      <c r="A63" t="s">
        <v>218</v>
      </c>
      <c r="B63" s="2" t="s">
        <v>15</v>
      </c>
      <c r="C63" s="3" t="s">
        <v>416</v>
      </c>
      <c r="D63" s="4" t="s">
        <v>557</v>
      </c>
      <c r="E63" s="6" t="s">
        <v>583</v>
      </c>
      <c r="F63" s="6">
        <v>2019</v>
      </c>
      <c r="G63" t="s">
        <v>5337</v>
      </c>
      <c r="H63" s="5" t="s">
        <v>418</v>
      </c>
    </row>
    <row r="64" spans="1:8" x14ac:dyDescent="0.2">
      <c r="A64" t="s">
        <v>216</v>
      </c>
      <c r="B64" s="2" t="s">
        <v>15</v>
      </c>
      <c r="C64" s="3" t="s">
        <v>416</v>
      </c>
      <c r="D64" s="4" t="s">
        <v>557</v>
      </c>
      <c r="E64" s="6" t="s">
        <v>583</v>
      </c>
      <c r="F64" s="6">
        <v>2019</v>
      </c>
      <c r="G64" t="s">
        <v>5337</v>
      </c>
      <c r="H64" s="5" t="s">
        <v>418</v>
      </c>
    </row>
    <row r="65" spans="1:8" x14ac:dyDescent="0.2">
      <c r="A65" t="s">
        <v>219</v>
      </c>
      <c r="B65" s="2" t="s">
        <v>15</v>
      </c>
      <c r="C65" s="3" t="s">
        <v>217</v>
      </c>
      <c r="D65" s="4" t="s">
        <v>557</v>
      </c>
      <c r="E65" s="6" t="s">
        <v>583</v>
      </c>
      <c r="F65" s="6">
        <v>2019</v>
      </c>
      <c r="G65" t="s">
        <v>5337</v>
      </c>
      <c r="H65" s="5" t="s">
        <v>418</v>
      </c>
    </row>
    <row r="66" spans="1:8" x14ac:dyDescent="0.2">
      <c r="A66" t="s">
        <v>220</v>
      </c>
      <c r="B66" s="2" t="s">
        <v>15</v>
      </c>
      <c r="C66" s="3" t="s">
        <v>416</v>
      </c>
      <c r="D66" s="4" t="s">
        <v>417</v>
      </c>
      <c r="E66" s="6" t="s">
        <v>583</v>
      </c>
      <c r="F66" s="6">
        <v>2019</v>
      </c>
      <c r="G66" t="s">
        <v>5337</v>
      </c>
      <c r="H66" s="5" t="s">
        <v>418</v>
      </c>
    </row>
    <row r="67" spans="1:8" x14ac:dyDescent="0.2">
      <c r="A67" t="s">
        <v>221</v>
      </c>
      <c r="B67" s="2" t="s">
        <v>15</v>
      </c>
      <c r="C67" s="3" t="s">
        <v>217</v>
      </c>
      <c r="D67" s="4" t="s">
        <v>557</v>
      </c>
      <c r="E67" s="6" t="s">
        <v>583</v>
      </c>
      <c r="F67" s="6">
        <v>2019</v>
      </c>
      <c r="G67" t="s">
        <v>5337</v>
      </c>
      <c r="H67" s="5" t="s">
        <v>418</v>
      </c>
    </row>
    <row r="68" spans="1:8" x14ac:dyDescent="0.2">
      <c r="A68" t="s">
        <v>193</v>
      </c>
      <c r="B68" s="2" t="s">
        <v>15</v>
      </c>
      <c r="C68" s="3" t="s">
        <v>540</v>
      </c>
      <c r="D68" s="4" t="s">
        <v>541</v>
      </c>
      <c r="E68" s="6" t="s">
        <v>583</v>
      </c>
      <c r="F68" s="6">
        <v>1749</v>
      </c>
      <c r="G68" t="s">
        <v>5337</v>
      </c>
      <c r="H68" s="5" t="s">
        <v>542</v>
      </c>
    </row>
    <row r="69" spans="1:8" x14ac:dyDescent="0.2">
      <c r="A69" t="s">
        <v>226</v>
      </c>
      <c r="B69" s="2" t="s">
        <v>15</v>
      </c>
      <c r="C69" s="3" t="s">
        <v>570</v>
      </c>
      <c r="D69" s="4" t="s">
        <v>571</v>
      </c>
      <c r="E69" s="6" t="s">
        <v>583</v>
      </c>
      <c r="F69" s="6">
        <v>2153</v>
      </c>
      <c r="G69" t="s">
        <v>5337</v>
      </c>
      <c r="H69" s="5" t="s">
        <v>572</v>
      </c>
    </row>
    <row r="70" spans="1:8" x14ac:dyDescent="0.2">
      <c r="A70" t="s">
        <v>115</v>
      </c>
      <c r="B70" s="2" t="s">
        <v>15</v>
      </c>
      <c r="C70" s="3" t="s">
        <v>475</v>
      </c>
      <c r="D70" s="4" t="s">
        <v>476</v>
      </c>
      <c r="E70" s="6" t="s">
        <v>583</v>
      </c>
      <c r="F70" s="6">
        <v>1048</v>
      </c>
      <c r="G70" t="s">
        <v>5338</v>
      </c>
      <c r="H70" s="5" t="s">
        <v>477</v>
      </c>
    </row>
    <row r="71" spans="1:8" x14ac:dyDescent="0.2">
      <c r="A71" t="s">
        <v>160</v>
      </c>
      <c r="B71" s="2" t="s">
        <v>15</v>
      </c>
      <c r="C71" s="3" t="s">
        <v>248</v>
      </c>
      <c r="D71" s="4" t="s">
        <v>424</v>
      </c>
      <c r="E71" s="6" t="s">
        <v>583</v>
      </c>
      <c r="F71" s="6">
        <v>1320</v>
      </c>
      <c r="G71" t="s">
        <v>5337</v>
      </c>
      <c r="H71" s="5" t="s">
        <v>425</v>
      </c>
    </row>
    <row r="72" spans="1:8" x14ac:dyDescent="0.2">
      <c r="A72" t="s">
        <v>161</v>
      </c>
      <c r="B72" s="2" t="s">
        <v>15</v>
      </c>
      <c r="C72" s="3" t="s">
        <v>423</v>
      </c>
      <c r="D72" s="4" t="s">
        <v>424</v>
      </c>
      <c r="E72" s="6" t="s">
        <v>583</v>
      </c>
      <c r="F72" s="6">
        <v>1320</v>
      </c>
      <c r="G72" t="s">
        <v>5337</v>
      </c>
      <c r="H72" s="5" t="s">
        <v>425</v>
      </c>
    </row>
    <row r="73" spans="1:8" x14ac:dyDescent="0.2">
      <c r="A73" t="s">
        <v>163</v>
      </c>
      <c r="B73" s="2" t="s">
        <v>15</v>
      </c>
      <c r="C73" s="3" t="s">
        <v>423</v>
      </c>
      <c r="D73" s="4" t="s">
        <v>424</v>
      </c>
      <c r="E73" s="6" t="s">
        <v>583</v>
      </c>
      <c r="F73" s="6">
        <v>1320</v>
      </c>
      <c r="G73" t="s">
        <v>5337</v>
      </c>
      <c r="H73" s="5" t="s">
        <v>425</v>
      </c>
    </row>
    <row r="74" spans="1:8" x14ac:dyDescent="0.2">
      <c r="A74" t="s">
        <v>162</v>
      </c>
      <c r="B74" s="2" t="s">
        <v>15</v>
      </c>
      <c r="C74" s="3" t="s">
        <v>248</v>
      </c>
      <c r="D74" s="4" t="s">
        <v>424</v>
      </c>
      <c r="E74" s="6" t="s">
        <v>583</v>
      </c>
      <c r="F74" s="6">
        <v>1320</v>
      </c>
      <c r="G74" t="s">
        <v>5337</v>
      </c>
      <c r="H74" s="5" t="s">
        <v>425</v>
      </c>
    </row>
    <row r="75" spans="1:8" x14ac:dyDescent="0.2">
      <c r="A75" t="s">
        <v>212</v>
      </c>
      <c r="B75" s="2" t="s">
        <v>15</v>
      </c>
      <c r="C75" s="3" t="s">
        <v>464</v>
      </c>
      <c r="D75" s="4" t="s">
        <v>465</v>
      </c>
      <c r="E75" s="6" t="s">
        <v>583</v>
      </c>
      <c r="F75" s="6">
        <f>VLOOKUP(C75,LigandIDs!D:E,2,FALSE)</f>
        <v>4453</v>
      </c>
      <c r="G75" t="s">
        <v>5337</v>
      </c>
      <c r="H75" s="5" t="s">
        <v>466</v>
      </c>
    </row>
    <row r="76" spans="1:8" x14ac:dyDescent="0.2">
      <c r="A76" t="s">
        <v>213</v>
      </c>
      <c r="B76" s="2" t="s">
        <v>15</v>
      </c>
      <c r="C76" s="3" t="s">
        <v>467</v>
      </c>
      <c r="D76" s="4" t="s">
        <v>468</v>
      </c>
      <c r="E76" s="6" t="s">
        <v>583</v>
      </c>
      <c r="F76" s="6">
        <f>VLOOKUP(C76,LigandIDs!D:E,2,FALSE)</f>
        <v>4453</v>
      </c>
      <c r="G76" t="s">
        <v>5337</v>
      </c>
      <c r="H76" s="5" t="s">
        <v>466</v>
      </c>
    </row>
    <row r="77" spans="1:8" x14ac:dyDescent="0.2">
      <c r="A77" t="s">
        <v>84</v>
      </c>
      <c r="B77" s="2" t="s">
        <v>15</v>
      </c>
      <c r="C77" s="3" t="s">
        <v>495</v>
      </c>
      <c r="D77" s="4" t="s">
        <v>493</v>
      </c>
      <c r="E77" s="6" t="s">
        <v>583</v>
      </c>
      <c r="F77" s="6">
        <f>VLOOKUP(C77,LigandIDs!D:E,2,FALSE)</f>
        <v>4064</v>
      </c>
      <c r="G77" t="s">
        <v>5337</v>
      </c>
      <c r="H77" s="5" t="s">
        <v>494</v>
      </c>
    </row>
    <row r="78" spans="1:8" x14ac:dyDescent="0.2">
      <c r="A78" t="s">
        <v>89</v>
      </c>
      <c r="B78" s="2" t="s">
        <v>15</v>
      </c>
      <c r="C78" s="3" t="s">
        <v>495</v>
      </c>
      <c r="D78" s="4" t="s">
        <v>493</v>
      </c>
      <c r="E78" s="6" t="s">
        <v>583</v>
      </c>
      <c r="F78" s="6">
        <f>VLOOKUP(C78,LigandIDs!D:E,2,FALSE)</f>
        <v>4064</v>
      </c>
      <c r="G78" t="s">
        <v>5337</v>
      </c>
      <c r="H78" s="5" t="s">
        <v>494</v>
      </c>
    </row>
    <row r="79" spans="1:8" x14ac:dyDescent="0.2">
      <c r="A79" t="s">
        <v>100</v>
      </c>
      <c r="B79" s="2" t="s">
        <v>15</v>
      </c>
      <c r="C79" s="3" t="s">
        <v>492</v>
      </c>
      <c r="D79" s="4" t="s">
        <v>493</v>
      </c>
      <c r="E79" s="6" t="s">
        <v>583</v>
      </c>
      <c r="F79" s="6">
        <f>VLOOKUP(C79,LigandIDs!D:E,2,FALSE)</f>
        <v>4064</v>
      </c>
      <c r="G79" t="s">
        <v>5337</v>
      </c>
      <c r="H79" s="5" t="s">
        <v>494</v>
      </c>
    </row>
    <row r="80" spans="1:8" x14ac:dyDescent="0.2">
      <c r="A80" t="s">
        <v>134</v>
      </c>
      <c r="B80" s="2" t="s">
        <v>15</v>
      </c>
      <c r="C80" s="3" t="s">
        <v>499</v>
      </c>
      <c r="D80" s="4" t="s">
        <v>500</v>
      </c>
      <c r="E80" s="6" t="s">
        <v>583</v>
      </c>
      <c r="F80" s="6">
        <f>VLOOKUP(C80,LigandIDs!D:E,2,FALSE)</f>
        <v>4028</v>
      </c>
      <c r="G80" t="s">
        <v>5337</v>
      </c>
      <c r="H80" s="5" t="s">
        <v>501</v>
      </c>
    </row>
    <row r="81" spans="1:8" x14ac:dyDescent="0.2">
      <c r="A81" t="s">
        <v>121</v>
      </c>
      <c r="B81" s="2" t="s">
        <v>15</v>
      </c>
      <c r="C81" s="3" t="s">
        <v>478</v>
      </c>
      <c r="D81" s="4" t="s">
        <v>479</v>
      </c>
      <c r="E81" s="6" t="s">
        <v>583</v>
      </c>
      <c r="F81" s="6">
        <f>VLOOKUP(C81,LigandIDs!D:E,2,FALSE)</f>
        <v>3592</v>
      </c>
      <c r="G81" t="s">
        <v>5337</v>
      </c>
      <c r="H81" s="5" t="s">
        <v>480</v>
      </c>
    </row>
    <row r="82" spans="1:8" x14ac:dyDescent="0.2">
      <c r="A82" t="s">
        <v>123</v>
      </c>
      <c r="B82" s="2" t="s">
        <v>15</v>
      </c>
      <c r="C82" s="3" t="s">
        <v>122</v>
      </c>
      <c r="D82" s="4" t="s">
        <v>481</v>
      </c>
      <c r="E82" s="6" t="s">
        <v>583</v>
      </c>
      <c r="F82" s="6">
        <f>VLOOKUP(C82,LigandIDs!D:E,2,FALSE)</f>
        <v>3592</v>
      </c>
      <c r="G82" t="s">
        <v>5337</v>
      </c>
      <c r="H82" s="5" t="s">
        <v>480</v>
      </c>
    </row>
    <row r="83" spans="1:8" x14ac:dyDescent="0.2">
      <c r="A83" t="s">
        <v>31</v>
      </c>
      <c r="B83" s="2" t="s">
        <v>15</v>
      </c>
      <c r="C83" s="3" t="s">
        <v>357</v>
      </c>
      <c r="D83" s="4" t="s">
        <v>2</v>
      </c>
      <c r="E83" s="6" t="s">
        <v>583</v>
      </c>
      <c r="F83" s="6">
        <f>VLOOKUP(C83,LigandIDs!D:E,2,FALSE)</f>
        <v>2844</v>
      </c>
      <c r="G83" t="s">
        <v>5337</v>
      </c>
      <c r="H83" s="5" t="s">
        <v>358</v>
      </c>
    </row>
    <row r="84" spans="1:8" x14ac:dyDescent="0.2">
      <c r="A84" t="s">
        <v>1</v>
      </c>
      <c r="B84" s="2" t="s">
        <v>15</v>
      </c>
      <c r="C84" s="3" t="s">
        <v>2</v>
      </c>
      <c r="D84" s="4" t="s">
        <v>357</v>
      </c>
      <c r="E84" s="6" t="s">
        <v>583</v>
      </c>
      <c r="F84" s="6">
        <f>VLOOKUP(C84,LigandIDs!D:E,2,FALSE)</f>
        <v>2844</v>
      </c>
      <c r="G84" t="s">
        <v>5337</v>
      </c>
      <c r="H84" s="5" t="s">
        <v>358</v>
      </c>
    </row>
    <row r="85" spans="1:8" x14ac:dyDescent="0.2">
      <c r="A85" t="s">
        <v>32</v>
      </c>
      <c r="B85" s="2" t="s">
        <v>15</v>
      </c>
      <c r="C85" s="3" t="s">
        <v>357</v>
      </c>
      <c r="D85" s="4" t="s">
        <v>2</v>
      </c>
      <c r="E85" s="6" t="s">
        <v>583</v>
      </c>
      <c r="F85" s="6">
        <f>VLOOKUP(C85,LigandIDs!D:E,2,FALSE)</f>
        <v>2844</v>
      </c>
      <c r="G85" t="s">
        <v>5337</v>
      </c>
      <c r="H85" s="5" t="s">
        <v>358</v>
      </c>
    </row>
    <row r="86" spans="1:8" x14ac:dyDescent="0.2">
      <c r="A86" t="s">
        <v>33</v>
      </c>
      <c r="B86" s="2" t="s">
        <v>15</v>
      </c>
      <c r="C86" s="3" t="s">
        <v>2</v>
      </c>
      <c r="D86" s="4" t="s">
        <v>357</v>
      </c>
      <c r="E86" s="6" t="s">
        <v>583</v>
      </c>
      <c r="F86" s="6">
        <f>VLOOKUP(C86,LigandIDs!D:E,2,FALSE)</f>
        <v>2844</v>
      </c>
      <c r="G86" t="s">
        <v>5337</v>
      </c>
      <c r="H86" s="5" t="s">
        <v>358</v>
      </c>
    </row>
    <row r="87" spans="1:8" x14ac:dyDescent="0.2">
      <c r="A87" t="s">
        <v>43</v>
      </c>
      <c r="B87" s="2" t="s">
        <v>15</v>
      </c>
      <c r="C87" s="3" t="s">
        <v>359</v>
      </c>
      <c r="D87" s="4" t="s">
        <v>360</v>
      </c>
      <c r="E87" s="6" t="s">
        <v>583</v>
      </c>
      <c r="F87" s="6">
        <f>VLOOKUP(C87,LigandIDs!D:E,2,FALSE)</f>
        <v>2504</v>
      </c>
      <c r="G87" t="s">
        <v>5337</v>
      </c>
      <c r="H87" s="5" t="s">
        <v>361</v>
      </c>
    </row>
    <row r="88" spans="1:8" x14ac:dyDescent="0.2">
      <c r="A88" t="s">
        <v>227</v>
      </c>
      <c r="B88" s="2" t="s">
        <v>15</v>
      </c>
      <c r="C88" s="3" t="s">
        <v>399</v>
      </c>
      <c r="D88" s="4" t="s">
        <v>400</v>
      </c>
      <c r="E88" s="6" t="s">
        <v>583</v>
      </c>
      <c r="F88" s="6">
        <f>VLOOKUP(C88,LigandIDs!D:E,2,FALSE)</f>
        <v>2174</v>
      </c>
      <c r="G88" t="s">
        <v>5337</v>
      </c>
      <c r="H88" s="5" t="s">
        <v>401</v>
      </c>
    </row>
    <row r="89" spans="1:8" x14ac:dyDescent="0.2">
      <c r="A89" t="s">
        <v>228</v>
      </c>
      <c r="B89" s="2" t="s">
        <v>15</v>
      </c>
      <c r="C89" s="3" t="s">
        <v>234</v>
      </c>
      <c r="D89" s="4" t="s">
        <v>362</v>
      </c>
      <c r="E89" s="6" t="s">
        <v>583</v>
      </c>
      <c r="F89" s="6">
        <f>VLOOKUP(C89,LigandIDs!D:E,2,FALSE)</f>
        <v>2168</v>
      </c>
      <c r="G89" t="s">
        <v>5337</v>
      </c>
      <c r="H89" s="5" t="s">
        <v>363</v>
      </c>
    </row>
    <row r="90" spans="1:8" x14ac:dyDescent="0.2">
      <c r="A90" t="s">
        <v>230</v>
      </c>
      <c r="B90" s="2" t="s">
        <v>15</v>
      </c>
      <c r="C90" s="3" t="s">
        <v>364</v>
      </c>
      <c r="D90" s="4" t="s">
        <v>362</v>
      </c>
      <c r="E90" s="6" t="s">
        <v>583</v>
      </c>
      <c r="F90" s="6">
        <f>VLOOKUP(C90,LigandIDs!D:E,2,FALSE)</f>
        <v>2168</v>
      </c>
      <c r="G90" t="s">
        <v>5337</v>
      </c>
      <c r="H90" s="5" t="s">
        <v>363</v>
      </c>
    </row>
    <row r="91" spans="1:8" x14ac:dyDescent="0.2">
      <c r="A91" t="s">
        <v>229</v>
      </c>
      <c r="B91" s="2" t="s">
        <v>15</v>
      </c>
      <c r="C91" s="3" t="s">
        <v>364</v>
      </c>
      <c r="D91" s="4" t="s">
        <v>362</v>
      </c>
      <c r="E91" s="6" t="s">
        <v>583</v>
      </c>
      <c r="F91" s="6">
        <f>VLOOKUP(C91,LigandIDs!D:E,2,FALSE)</f>
        <v>2168</v>
      </c>
      <c r="G91" t="s">
        <v>5337</v>
      </c>
      <c r="H91" s="5" t="s">
        <v>363</v>
      </c>
    </row>
    <row r="92" spans="1:8" x14ac:dyDescent="0.2">
      <c r="A92" t="s">
        <v>222</v>
      </c>
      <c r="B92" s="2" t="s">
        <v>15</v>
      </c>
      <c r="C92" s="3" t="s">
        <v>558</v>
      </c>
      <c r="D92" s="4" t="s">
        <v>559</v>
      </c>
      <c r="E92" s="6" t="s">
        <v>583</v>
      </c>
      <c r="F92" s="6">
        <f>VLOOKUP(C92,LigandIDs!D:E,2,FALSE)</f>
        <v>2098</v>
      </c>
      <c r="G92" t="s">
        <v>5337</v>
      </c>
      <c r="H92" s="5" t="s">
        <v>560</v>
      </c>
    </row>
    <row r="93" spans="1:8" x14ac:dyDescent="0.2">
      <c r="A93" t="s">
        <v>223</v>
      </c>
      <c r="B93" s="2" t="s">
        <v>15</v>
      </c>
      <c r="C93" s="3" t="s">
        <v>564</v>
      </c>
      <c r="D93" s="4" t="s">
        <v>565</v>
      </c>
      <c r="E93" s="6" t="s">
        <v>583</v>
      </c>
      <c r="F93" s="6">
        <f>VLOOKUP(C93,LigandIDs!D:E,2,FALSE)</f>
        <v>2090</v>
      </c>
      <c r="G93" t="s">
        <v>5337</v>
      </c>
      <c r="H93" s="5" t="s">
        <v>566</v>
      </c>
    </row>
    <row r="94" spans="1:8" x14ac:dyDescent="0.2">
      <c r="A94" t="s">
        <v>224</v>
      </c>
      <c r="B94" s="2" t="s">
        <v>15</v>
      </c>
      <c r="C94" s="3" t="s">
        <v>561</v>
      </c>
      <c r="D94" s="4" t="s">
        <v>562</v>
      </c>
      <c r="E94" s="6" t="s">
        <v>583</v>
      </c>
      <c r="F94" s="6">
        <f>VLOOKUP(C94,LigandIDs!D:E,2,FALSE)</f>
        <v>2089</v>
      </c>
      <c r="G94" t="s">
        <v>5337</v>
      </c>
      <c r="H94" s="5" t="s">
        <v>563</v>
      </c>
    </row>
    <row r="95" spans="1:8" x14ac:dyDescent="0.2">
      <c r="A95" t="s">
        <v>200</v>
      </c>
      <c r="B95" s="2" t="s">
        <v>15</v>
      </c>
      <c r="C95" s="3" t="s">
        <v>548</v>
      </c>
      <c r="D95" s="4" t="s">
        <v>549</v>
      </c>
      <c r="E95" s="6" t="s">
        <v>583</v>
      </c>
      <c r="F95" s="6">
        <f>VLOOKUP(C95,LigandIDs!D:E,2,FALSE)</f>
        <v>1831</v>
      </c>
      <c r="G95" t="s">
        <v>5337</v>
      </c>
      <c r="H95" s="5" t="s">
        <v>550</v>
      </c>
    </row>
    <row r="96" spans="1:8" x14ac:dyDescent="0.2">
      <c r="A96" t="s">
        <v>199</v>
      </c>
      <c r="B96" s="2" t="s">
        <v>53</v>
      </c>
      <c r="C96" s="3" t="s">
        <v>576</v>
      </c>
      <c r="D96" s="4" t="s">
        <v>577</v>
      </c>
      <c r="E96" s="6" t="s">
        <v>583</v>
      </c>
      <c r="F96" s="6">
        <f>VLOOKUP(C96,LigandIDs!D:E,2,FALSE)</f>
        <v>1815</v>
      </c>
      <c r="G96" t="s">
        <v>5337</v>
      </c>
      <c r="H96" s="5" t="s">
        <v>578</v>
      </c>
    </row>
    <row r="97" spans="1:8" x14ac:dyDescent="0.2">
      <c r="A97" t="s">
        <v>197</v>
      </c>
      <c r="B97" s="2" t="s">
        <v>15</v>
      </c>
      <c r="C97" s="3" t="s">
        <v>543</v>
      </c>
      <c r="D97" s="4" t="s">
        <v>544</v>
      </c>
      <c r="E97" s="6" t="s">
        <v>583</v>
      </c>
      <c r="F97" s="6">
        <f>VLOOKUP(C97,LigandIDs!D:E,2,FALSE)</f>
        <v>1783</v>
      </c>
      <c r="G97" t="s">
        <v>5337</v>
      </c>
      <c r="H97" s="5" t="s">
        <v>545</v>
      </c>
    </row>
    <row r="98" spans="1:8" x14ac:dyDescent="0.2">
      <c r="A98" t="s">
        <v>191</v>
      </c>
      <c r="B98" s="2" t="s">
        <v>15</v>
      </c>
      <c r="C98" s="3" t="s">
        <v>453</v>
      </c>
      <c r="D98" s="4" t="s">
        <v>454</v>
      </c>
      <c r="E98" s="6" t="s">
        <v>583</v>
      </c>
      <c r="F98" s="6">
        <f>VLOOKUP(C98,LigandIDs!D:E,2,FALSE)</f>
        <v>1713</v>
      </c>
      <c r="G98" t="s">
        <v>5337</v>
      </c>
      <c r="H98" s="5" t="s">
        <v>455</v>
      </c>
    </row>
    <row r="99" spans="1:8" x14ac:dyDescent="0.2">
      <c r="A99" t="s">
        <v>192</v>
      </c>
      <c r="B99" s="2" t="s">
        <v>15</v>
      </c>
      <c r="C99" s="3" t="s">
        <v>453</v>
      </c>
      <c r="D99" s="4" t="s">
        <v>454</v>
      </c>
      <c r="E99" s="6" t="s">
        <v>583</v>
      </c>
      <c r="F99" s="6">
        <f>VLOOKUP(C99,LigandIDs!D:E,2,FALSE)</f>
        <v>1713</v>
      </c>
      <c r="G99" t="s">
        <v>5337</v>
      </c>
      <c r="H99" s="5" t="s">
        <v>455</v>
      </c>
    </row>
    <row r="100" spans="1:8" x14ac:dyDescent="0.2">
      <c r="A100" t="s">
        <v>194</v>
      </c>
      <c r="B100" s="2" t="s">
        <v>15</v>
      </c>
      <c r="C100" s="3" t="s">
        <v>453</v>
      </c>
      <c r="D100" s="4" t="s">
        <v>454</v>
      </c>
      <c r="E100" s="6" t="s">
        <v>583</v>
      </c>
      <c r="F100" s="6">
        <f>VLOOKUP(C100,LigandIDs!D:E,2,FALSE)</f>
        <v>1713</v>
      </c>
      <c r="G100" t="s">
        <v>5337</v>
      </c>
      <c r="H100" s="5" t="s">
        <v>455</v>
      </c>
    </row>
    <row r="101" spans="1:8" x14ac:dyDescent="0.2">
      <c r="A101" t="s">
        <v>190</v>
      </c>
      <c r="B101" s="2" t="s">
        <v>15</v>
      </c>
      <c r="C101" s="3" t="s">
        <v>537</v>
      </c>
      <c r="D101" s="4" t="s">
        <v>538</v>
      </c>
      <c r="E101" s="6" t="s">
        <v>583</v>
      </c>
      <c r="F101" s="6">
        <f>VLOOKUP(C101,LigandIDs!D:E,2,FALSE)</f>
        <v>1712</v>
      </c>
      <c r="G101" t="s">
        <v>5337</v>
      </c>
      <c r="H101" s="5" t="s">
        <v>539</v>
      </c>
    </row>
    <row r="102" spans="1:8" x14ac:dyDescent="0.2">
      <c r="A102" t="s">
        <v>195</v>
      </c>
      <c r="B102" s="2" t="s">
        <v>15</v>
      </c>
      <c r="C102" s="3" t="s">
        <v>537</v>
      </c>
      <c r="D102" s="4" t="s">
        <v>538</v>
      </c>
      <c r="E102" s="6" t="s">
        <v>583</v>
      </c>
      <c r="F102" s="6">
        <f>VLOOKUP(C102,LigandIDs!D:E,2,FALSE)</f>
        <v>1712</v>
      </c>
      <c r="G102" t="s">
        <v>5337</v>
      </c>
      <c r="H102" s="5" t="s">
        <v>539</v>
      </c>
    </row>
    <row r="103" spans="1:8" x14ac:dyDescent="0.2">
      <c r="A103" t="s">
        <v>196</v>
      </c>
      <c r="B103" s="2" t="s">
        <v>15</v>
      </c>
      <c r="C103" s="3" t="s">
        <v>537</v>
      </c>
      <c r="D103" s="4" t="s">
        <v>538</v>
      </c>
      <c r="E103" s="6" t="s">
        <v>583</v>
      </c>
      <c r="F103" s="6">
        <f>VLOOKUP(C103,LigandIDs!D:E,2,FALSE)</f>
        <v>1712</v>
      </c>
      <c r="G103" t="s">
        <v>5337</v>
      </c>
      <c r="H103" s="5" t="s">
        <v>539</v>
      </c>
    </row>
    <row r="104" spans="1:8" x14ac:dyDescent="0.2">
      <c r="A104" t="s">
        <v>187</v>
      </c>
      <c r="B104" s="2" t="s">
        <v>15</v>
      </c>
      <c r="C104" s="3" t="s">
        <v>239</v>
      </c>
      <c r="D104" s="4" t="s">
        <v>397</v>
      </c>
      <c r="E104" s="6" t="s">
        <v>583</v>
      </c>
      <c r="F104" s="6">
        <f>VLOOKUP(C104,LigandIDs!D:E,2,FALSE)</f>
        <v>1697</v>
      </c>
      <c r="G104" t="s">
        <v>5337</v>
      </c>
      <c r="H104" s="5" t="s">
        <v>398</v>
      </c>
    </row>
    <row r="105" spans="1:8" x14ac:dyDescent="0.2">
      <c r="A105" t="s">
        <v>186</v>
      </c>
      <c r="B105" s="2" t="s">
        <v>15</v>
      </c>
      <c r="C105" s="3" t="s">
        <v>504</v>
      </c>
      <c r="D105" s="4" t="s">
        <v>397</v>
      </c>
      <c r="E105" s="6" t="s">
        <v>583</v>
      </c>
      <c r="F105" s="6">
        <f>VLOOKUP(C105,LigandIDs!D:E,2,FALSE)</f>
        <v>1697</v>
      </c>
      <c r="G105" t="s">
        <v>5337</v>
      </c>
      <c r="H105" s="5" t="s">
        <v>398</v>
      </c>
    </row>
    <row r="106" spans="1:8" x14ac:dyDescent="0.2">
      <c r="A106" t="s">
        <v>182</v>
      </c>
      <c r="B106" s="2" t="s">
        <v>15</v>
      </c>
      <c r="C106" s="3" t="s">
        <v>372</v>
      </c>
      <c r="D106" s="4" t="s">
        <v>373</v>
      </c>
      <c r="E106" s="6" t="s">
        <v>583</v>
      </c>
      <c r="F106" s="6">
        <f>VLOOKUP(C106,LigandIDs!D:E,2,FALSE)</f>
        <v>1620</v>
      </c>
      <c r="G106" t="s">
        <v>5337</v>
      </c>
      <c r="H106" s="5" t="s">
        <v>374</v>
      </c>
    </row>
    <row r="107" spans="1:8" x14ac:dyDescent="0.2">
      <c r="A107" t="s">
        <v>176</v>
      </c>
      <c r="B107" s="2" t="s">
        <v>15</v>
      </c>
      <c r="C107" s="3" t="s">
        <v>531</v>
      </c>
      <c r="D107" s="4" t="s">
        <v>532</v>
      </c>
      <c r="E107" s="6" t="s">
        <v>583</v>
      </c>
      <c r="F107" s="6">
        <f>VLOOKUP(C107,LigandIDs!D:E,2,FALSE)</f>
        <v>1496</v>
      </c>
      <c r="G107" t="s">
        <v>5337</v>
      </c>
      <c r="H107" s="5" t="s">
        <v>533</v>
      </c>
    </row>
    <row r="108" spans="1:8" x14ac:dyDescent="0.2">
      <c r="A108" t="s">
        <v>174</v>
      </c>
      <c r="B108" s="2" t="s">
        <v>15</v>
      </c>
      <c r="C108" s="3" t="s">
        <v>237</v>
      </c>
      <c r="D108" s="4" t="s">
        <v>393</v>
      </c>
      <c r="E108" s="6" t="s">
        <v>583</v>
      </c>
      <c r="F108" s="6">
        <f>VLOOKUP(C108,LigandIDs!D:E,2,FALSE)</f>
        <v>1479</v>
      </c>
      <c r="G108" t="s">
        <v>5337</v>
      </c>
      <c r="H108" s="5" t="s">
        <v>394</v>
      </c>
    </row>
    <row r="109" spans="1:8" x14ac:dyDescent="0.2">
      <c r="A109" t="s">
        <v>175</v>
      </c>
      <c r="B109" s="2" t="s">
        <v>15</v>
      </c>
      <c r="C109" s="3" t="s">
        <v>237</v>
      </c>
      <c r="D109" s="4" t="s">
        <v>393</v>
      </c>
      <c r="E109" s="6" t="s">
        <v>583</v>
      </c>
      <c r="F109" s="6">
        <f>VLOOKUP(C109,LigandIDs!D:E,2,FALSE)</f>
        <v>1479</v>
      </c>
      <c r="G109" t="s">
        <v>5337</v>
      </c>
      <c r="H109" s="5" t="s">
        <v>394</v>
      </c>
    </row>
    <row r="110" spans="1:8" x14ac:dyDescent="0.2">
      <c r="A110" t="s">
        <v>171</v>
      </c>
      <c r="B110" s="2" t="s">
        <v>15</v>
      </c>
      <c r="C110" s="3" t="s">
        <v>516</v>
      </c>
      <c r="D110" s="4" t="s">
        <v>517</v>
      </c>
      <c r="E110" s="6" t="s">
        <v>583</v>
      </c>
      <c r="F110" s="6">
        <f>VLOOKUP(C110,LigandIDs!D:E,2,FALSE)</f>
        <v>1458</v>
      </c>
      <c r="G110" t="s">
        <v>5337</v>
      </c>
      <c r="H110" s="5" t="s">
        <v>518</v>
      </c>
    </row>
    <row r="111" spans="1:8" x14ac:dyDescent="0.2">
      <c r="A111" t="s">
        <v>135</v>
      </c>
      <c r="B111" s="2" t="s">
        <v>15</v>
      </c>
      <c r="C111" s="3" t="s">
        <v>378</v>
      </c>
      <c r="D111" s="4" t="s">
        <v>379</v>
      </c>
      <c r="E111" s="6" t="s">
        <v>583</v>
      </c>
      <c r="F111" s="6">
        <f>VLOOKUP(C111,LigandIDs!D:E,2,FALSE)</f>
        <v>1204</v>
      </c>
      <c r="G111" t="s">
        <v>5337</v>
      </c>
      <c r="H111" s="5" t="s">
        <v>380</v>
      </c>
    </row>
    <row r="112" spans="1:8" x14ac:dyDescent="0.2">
      <c r="A112" t="s">
        <v>137</v>
      </c>
      <c r="B112" s="2" t="s">
        <v>15</v>
      </c>
      <c r="C112" s="3" t="s">
        <v>136</v>
      </c>
      <c r="D112" s="4" t="s">
        <v>381</v>
      </c>
      <c r="E112" s="6" t="s">
        <v>583</v>
      </c>
      <c r="F112" s="6">
        <f>VLOOKUP(C112,LigandIDs!D:E,2,FALSE)</f>
        <v>1204</v>
      </c>
      <c r="G112" t="s">
        <v>5337</v>
      </c>
      <c r="H112" s="5" t="s">
        <v>380</v>
      </c>
    </row>
    <row r="113" spans="1:8" x14ac:dyDescent="0.2">
      <c r="A113" t="s">
        <v>138</v>
      </c>
      <c r="B113" s="2" t="s">
        <v>15</v>
      </c>
      <c r="C113" s="3" t="s">
        <v>378</v>
      </c>
      <c r="D113" s="4" t="s">
        <v>379</v>
      </c>
      <c r="E113" s="6" t="s">
        <v>583</v>
      </c>
      <c r="F113" s="6">
        <f>VLOOKUP(C113,LigandIDs!D:E,2,FALSE)</f>
        <v>1204</v>
      </c>
      <c r="G113" t="s">
        <v>5337</v>
      </c>
      <c r="H113" s="5" t="s">
        <v>380</v>
      </c>
    </row>
    <row r="114" spans="1:8" x14ac:dyDescent="0.2">
      <c r="A114" t="s">
        <v>139</v>
      </c>
      <c r="B114" s="2" t="s">
        <v>15</v>
      </c>
      <c r="C114" s="3" t="s">
        <v>136</v>
      </c>
      <c r="D114" s="4" t="s">
        <v>381</v>
      </c>
      <c r="E114" s="6" t="s">
        <v>583</v>
      </c>
      <c r="F114" s="6">
        <f>VLOOKUP(C114,LigandIDs!D:E,2,FALSE)</f>
        <v>1204</v>
      </c>
      <c r="G114" t="s">
        <v>5337</v>
      </c>
      <c r="H114" s="5" t="s">
        <v>380</v>
      </c>
    </row>
    <row r="115" spans="1:8" x14ac:dyDescent="0.2">
      <c r="A115" t="s">
        <v>112</v>
      </c>
      <c r="B115" s="2" t="s">
        <v>15</v>
      </c>
      <c r="C115" s="3" t="s">
        <v>375</v>
      </c>
      <c r="D115" s="4" t="s">
        <v>376</v>
      </c>
      <c r="E115" s="6" t="s">
        <v>583</v>
      </c>
      <c r="F115" s="6">
        <f>VLOOKUP(C115,LigandIDs!D:E,2,FALSE)</f>
        <v>989</v>
      </c>
      <c r="G115" t="s">
        <v>5337</v>
      </c>
      <c r="H115" s="5" t="s">
        <v>377</v>
      </c>
    </row>
    <row r="116" spans="1:8" x14ac:dyDescent="0.2">
      <c r="A116" t="s">
        <v>113</v>
      </c>
      <c r="B116" s="2" t="s">
        <v>15</v>
      </c>
      <c r="C116" s="3" t="s">
        <v>235</v>
      </c>
      <c r="D116" s="4" t="s">
        <v>463</v>
      </c>
      <c r="E116" s="6" t="s">
        <v>583</v>
      </c>
      <c r="F116" s="6">
        <f>VLOOKUP(C116,LigandIDs!D:E,2,FALSE)</f>
        <v>989</v>
      </c>
      <c r="G116" t="s">
        <v>5337</v>
      </c>
      <c r="H116" s="5" t="s">
        <v>377</v>
      </c>
    </row>
    <row r="117" spans="1:8" x14ac:dyDescent="0.2">
      <c r="A117" t="s">
        <v>106</v>
      </c>
      <c r="B117" s="2" t="s">
        <v>15</v>
      </c>
      <c r="C117" s="3" t="s">
        <v>368</v>
      </c>
      <c r="D117" s="4" t="s">
        <v>369</v>
      </c>
      <c r="E117" s="6" t="s">
        <v>583</v>
      </c>
      <c r="F117" s="6">
        <f>VLOOKUP(C117,LigandIDs!D:E,2,FALSE)</f>
        <v>940</v>
      </c>
      <c r="G117" t="s">
        <v>5337</v>
      </c>
      <c r="H117" s="5" t="s">
        <v>370</v>
      </c>
    </row>
    <row r="118" spans="1:8" x14ac:dyDescent="0.2">
      <c r="A118" t="s">
        <v>108</v>
      </c>
      <c r="B118" s="2" t="s">
        <v>15</v>
      </c>
      <c r="C118" s="3" t="s">
        <v>368</v>
      </c>
      <c r="D118" s="4" t="s">
        <v>371</v>
      </c>
      <c r="E118" s="6" t="s">
        <v>583</v>
      </c>
      <c r="F118" s="6">
        <f>VLOOKUP(C118,LigandIDs!D:E,2,FALSE)</f>
        <v>940</v>
      </c>
      <c r="G118" t="s">
        <v>5337</v>
      </c>
      <c r="H118" s="5" t="s">
        <v>370</v>
      </c>
    </row>
    <row r="119" spans="1:8" x14ac:dyDescent="0.2">
      <c r="A119" t="s">
        <v>111</v>
      </c>
      <c r="B119" s="2" t="s">
        <v>15</v>
      </c>
      <c r="C119" s="3" t="s">
        <v>368</v>
      </c>
      <c r="D119" s="4" t="s">
        <v>369</v>
      </c>
      <c r="E119" s="6" t="s">
        <v>583</v>
      </c>
      <c r="F119" s="6">
        <f>VLOOKUP(C119,LigandIDs!D:E,2,FALSE)</f>
        <v>940</v>
      </c>
      <c r="G119" t="s">
        <v>5337</v>
      </c>
      <c r="H119" s="5" t="s">
        <v>370</v>
      </c>
    </row>
    <row r="120" spans="1:8" x14ac:dyDescent="0.2">
      <c r="A120" t="s">
        <v>109</v>
      </c>
      <c r="B120" s="2" t="s">
        <v>15</v>
      </c>
      <c r="C120" s="3" t="s">
        <v>368</v>
      </c>
      <c r="D120" s="4" t="s">
        <v>369</v>
      </c>
      <c r="E120" s="6" t="s">
        <v>583</v>
      </c>
      <c r="F120" s="6">
        <f>VLOOKUP(C120,LigandIDs!D:E,2,FALSE)</f>
        <v>940</v>
      </c>
      <c r="G120" t="s">
        <v>5337</v>
      </c>
      <c r="H120" s="5" t="s">
        <v>370</v>
      </c>
    </row>
    <row r="121" spans="1:8" x14ac:dyDescent="0.2">
      <c r="A121" t="s">
        <v>110</v>
      </c>
      <c r="B121" s="2" t="s">
        <v>15</v>
      </c>
      <c r="C121" s="3" t="s">
        <v>368</v>
      </c>
      <c r="D121" s="4" t="s">
        <v>371</v>
      </c>
      <c r="E121" s="6" t="s">
        <v>583</v>
      </c>
      <c r="F121" s="6">
        <f>VLOOKUP(C121,LigandIDs!D:E,2,FALSE)</f>
        <v>940</v>
      </c>
      <c r="G121" t="s">
        <v>5337</v>
      </c>
      <c r="H121" s="5" t="s">
        <v>370</v>
      </c>
    </row>
    <row r="122" spans="1:8" x14ac:dyDescent="0.2">
      <c r="A122" t="s">
        <v>154</v>
      </c>
      <c r="B122" s="2" t="s">
        <v>15</v>
      </c>
      <c r="C122" s="3" t="s">
        <v>419</v>
      </c>
      <c r="D122" s="4" t="s">
        <v>420</v>
      </c>
      <c r="E122" s="6" t="s">
        <v>583</v>
      </c>
      <c r="F122" s="6">
        <f>VLOOKUP(C122,LigandIDs!D:E,2,FALSE)</f>
        <v>911</v>
      </c>
      <c r="G122" t="s">
        <v>5337</v>
      </c>
      <c r="H122" s="5" t="s">
        <v>421</v>
      </c>
    </row>
    <row r="123" spans="1:8" x14ac:dyDescent="0.2">
      <c r="A123" t="s">
        <v>155</v>
      </c>
      <c r="B123" s="2" t="s">
        <v>15</v>
      </c>
      <c r="C123" s="3" t="s">
        <v>419</v>
      </c>
      <c r="D123" s="4" t="s">
        <v>556</v>
      </c>
      <c r="E123" s="6" t="s">
        <v>583</v>
      </c>
      <c r="F123" s="6">
        <f>VLOOKUP(C123,LigandIDs!D:E,2,FALSE)</f>
        <v>911</v>
      </c>
      <c r="G123" t="s">
        <v>5337</v>
      </c>
      <c r="H123" s="5" t="s">
        <v>421</v>
      </c>
    </row>
    <row r="124" spans="1:8" x14ac:dyDescent="0.2">
      <c r="A124" t="s">
        <v>156</v>
      </c>
      <c r="B124" s="2" t="s">
        <v>15</v>
      </c>
      <c r="C124" s="3" t="s">
        <v>245</v>
      </c>
      <c r="D124" s="4" t="s">
        <v>420</v>
      </c>
      <c r="E124" s="6" t="s">
        <v>583</v>
      </c>
      <c r="F124" s="6">
        <f>VLOOKUP(C124,LigandIDs!D:E,2,FALSE)</f>
        <v>911</v>
      </c>
      <c r="G124" t="s">
        <v>5337</v>
      </c>
      <c r="H124" s="5" t="s">
        <v>421</v>
      </c>
    </row>
    <row r="125" spans="1:8" x14ac:dyDescent="0.2">
      <c r="A125" t="s">
        <v>157</v>
      </c>
      <c r="B125" s="2" t="s">
        <v>15</v>
      </c>
      <c r="C125" s="3" t="s">
        <v>419</v>
      </c>
      <c r="D125" s="4" t="s">
        <v>556</v>
      </c>
      <c r="E125" s="6" t="s">
        <v>583</v>
      </c>
      <c r="F125" s="6">
        <f>VLOOKUP(C125,LigandIDs!D:E,2,FALSE)</f>
        <v>911</v>
      </c>
      <c r="G125" t="s">
        <v>5337</v>
      </c>
      <c r="H125" s="5" t="s">
        <v>421</v>
      </c>
    </row>
    <row r="126" spans="1:8" x14ac:dyDescent="0.2">
      <c r="A126" t="s">
        <v>52</v>
      </c>
      <c r="B126" s="2" t="s">
        <v>15</v>
      </c>
      <c r="C126" s="3" t="s">
        <v>435</v>
      </c>
      <c r="D126" s="4" t="s">
        <v>436</v>
      </c>
      <c r="E126" s="6" t="s">
        <v>583</v>
      </c>
      <c r="F126" s="6">
        <f>VLOOKUP(C126,LigandIDs!D:E,2,FALSE)</f>
        <v>649</v>
      </c>
      <c r="G126" t="s">
        <v>5337</v>
      </c>
      <c r="H126" s="5" t="s">
        <v>437</v>
      </c>
    </row>
    <row r="127" spans="1:8" x14ac:dyDescent="0.2">
      <c r="A127" t="s">
        <v>51</v>
      </c>
      <c r="B127" s="2" t="s">
        <v>15</v>
      </c>
      <c r="C127" s="3" t="s">
        <v>525</v>
      </c>
      <c r="D127" s="4" t="s">
        <v>526</v>
      </c>
      <c r="E127" s="6" t="s">
        <v>583</v>
      </c>
      <c r="F127" s="6">
        <f>VLOOKUP(C127,LigandIDs!D:E,2,FALSE)</f>
        <v>613</v>
      </c>
      <c r="G127" t="s">
        <v>5337</v>
      </c>
      <c r="H127" s="5" t="s">
        <v>527</v>
      </c>
    </row>
    <row r="128" spans="1:8" x14ac:dyDescent="0.2">
      <c r="A128" t="s">
        <v>26</v>
      </c>
      <c r="B128" s="2" t="s">
        <v>15</v>
      </c>
      <c r="C128" s="3" t="s">
        <v>353</v>
      </c>
      <c r="D128" s="4" t="s">
        <v>354</v>
      </c>
      <c r="E128" s="6" t="s">
        <v>583</v>
      </c>
      <c r="F128" s="6">
        <f>VLOOKUP(C128,LigandIDs!D:E,2,FALSE)</f>
        <v>294</v>
      </c>
      <c r="G128" t="s">
        <v>5337</v>
      </c>
      <c r="H128" s="5" t="s">
        <v>355</v>
      </c>
    </row>
    <row r="129" spans="1:8" x14ac:dyDescent="0.2">
      <c r="A129" t="s">
        <v>27</v>
      </c>
      <c r="B129" s="2" t="s">
        <v>15</v>
      </c>
      <c r="C129" s="3" t="s">
        <v>353</v>
      </c>
      <c r="D129" s="4" t="s">
        <v>356</v>
      </c>
      <c r="E129" s="6" t="s">
        <v>583</v>
      </c>
      <c r="F129" s="6">
        <f>VLOOKUP(C129,LigandIDs!D:E,2,FALSE)</f>
        <v>294</v>
      </c>
      <c r="G129" t="s">
        <v>5337</v>
      </c>
      <c r="H129" s="5" t="s">
        <v>355</v>
      </c>
    </row>
    <row r="130" spans="1:8" x14ac:dyDescent="0.2">
      <c r="A130" t="s">
        <v>28</v>
      </c>
      <c r="B130" s="2" t="s">
        <v>15</v>
      </c>
      <c r="C130" s="3" t="s">
        <v>353</v>
      </c>
      <c r="D130" s="4" t="s">
        <v>354</v>
      </c>
      <c r="E130" s="6" t="s">
        <v>583</v>
      </c>
      <c r="F130" s="6">
        <f>VLOOKUP(C130,LigandIDs!D:E,2,FALSE)</f>
        <v>294</v>
      </c>
      <c r="G130" t="s">
        <v>5337</v>
      </c>
      <c r="H130" s="5" t="s">
        <v>355</v>
      </c>
    </row>
    <row r="131" spans="1:8" x14ac:dyDescent="0.2">
      <c r="A131" t="s">
        <v>29</v>
      </c>
      <c r="B131" s="2" t="s">
        <v>15</v>
      </c>
      <c r="C131" s="3" t="s">
        <v>353</v>
      </c>
      <c r="D131" s="4" t="s">
        <v>356</v>
      </c>
      <c r="E131" s="6" t="s">
        <v>583</v>
      </c>
      <c r="F131" s="6">
        <f>VLOOKUP(C131,LigandIDs!D:E,2,FALSE)</f>
        <v>294</v>
      </c>
      <c r="G131" t="s">
        <v>5337</v>
      </c>
      <c r="H131" s="5" t="s">
        <v>355</v>
      </c>
    </row>
    <row r="132" spans="1:8" x14ac:dyDescent="0.2">
      <c r="A132" t="s">
        <v>30</v>
      </c>
      <c r="B132" s="2" t="s">
        <v>15</v>
      </c>
      <c r="C132" s="3" t="s">
        <v>353</v>
      </c>
      <c r="D132" s="4" t="s">
        <v>354</v>
      </c>
      <c r="E132" s="6" t="s">
        <v>583</v>
      </c>
      <c r="F132" s="6">
        <f>VLOOKUP(C132,LigandIDs!D:E,2,FALSE)</f>
        <v>294</v>
      </c>
      <c r="G132" t="s">
        <v>5337</v>
      </c>
      <c r="H132" s="5" t="s">
        <v>355</v>
      </c>
    </row>
    <row r="133" spans="1:8" x14ac:dyDescent="0.2">
      <c r="A133" t="s">
        <v>164</v>
      </c>
      <c r="B133" s="2" t="s">
        <v>15</v>
      </c>
      <c r="C133" s="3" t="s">
        <v>384</v>
      </c>
      <c r="D133" s="4" t="s">
        <v>384</v>
      </c>
      <c r="E133" s="6" t="s">
        <v>583</v>
      </c>
      <c r="F133" s="6">
        <f>VLOOKUP(C133,LigandIDs!D:E,2,FALSE)</f>
        <v>224</v>
      </c>
      <c r="G133" t="s">
        <v>5337</v>
      </c>
      <c r="H133" s="5" t="s">
        <v>385</v>
      </c>
    </row>
    <row r="134" spans="1:8" x14ac:dyDescent="0.2">
      <c r="A134" t="s">
        <v>166</v>
      </c>
      <c r="B134" s="2" t="s">
        <v>15</v>
      </c>
      <c r="C134" s="3" t="s">
        <v>384</v>
      </c>
      <c r="D134" s="4" t="s">
        <v>165</v>
      </c>
      <c r="E134" s="6" t="s">
        <v>583</v>
      </c>
      <c r="F134" s="6">
        <f>VLOOKUP(C134,LigandIDs!D:E,2,FALSE)</f>
        <v>224</v>
      </c>
      <c r="G134" t="s">
        <v>5337</v>
      </c>
      <c r="H134" s="5" t="s">
        <v>385</v>
      </c>
    </row>
    <row r="135" spans="1:8" x14ac:dyDescent="0.2">
      <c r="A135" t="s">
        <v>82</v>
      </c>
      <c r="B135" s="2" t="s">
        <v>15</v>
      </c>
      <c r="C135" s="3" t="s">
        <v>487</v>
      </c>
      <c r="D135" s="4" t="s">
        <v>488</v>
      </c>
      <c r="E135" s="6" t="s">
        <v>583</v>
      </c>
      <c r="F135" s="6">
        <v>5567</v>
      </c>
      <c r="G135" t="s">
        <v>5338</v>
      </c>
      <c r="H135" s="5" t="s">
        <v>489</v>
      </c>
    </row>
    <row r="136" spans="1:8" x14ac:dyDescent="0.2">
      <c r="A136" t="s">
        <v>147</v>
      </c>
      <c r="B136" s="2" t="s">
        <v>15</v>
      </c>
      <c r="C136" s="3" t="s">
        <v>443</v>
      </c>
      <c r="D136" s="4" t="s">
        <v>443</v>
      </c>
      <c r="E136" s="6" t="s">
        <v>583</v>
      </c>
      <c r="F136" s="6">
        <v>6161</v>
      </c>
      <c r="G136" t="s">
        <v>5338</v>
      </c>
      <c r="H136" s="5" t="s">
        <v>444</v>
      </c>
    </row>
    <row r="137" spans="1:8" x14ac:dyDescent="0.2">
      <c r="A137" t="s">
        <v>58</v>
      </c>
      <c r="B137" s="2" t="s">
        <v>15</v>
      </c>
      <c r="C137" s="3" t="s">
        <v>2533</v>
      </c>
      <c r="D137" s="4" t="s">
        <v>457</v>
      </c>
      <c r="E137" s="6" t="s">
        <v>583</v>
      </c>
      <c r="F137" s="6">
        <v>730</v>
      </c>
      <c r="G137" t="s">
        <v>5338</v>
      </c>
      <c r="H137" s="5" t="s">
        <v>458</v>
      </c>
    </row>
    <row r="138" spans="1:8" x14ac:dyDescent="0.2">
      <c r="A138" t="s">
        <v>59</v>
      </c>
      <c r="B138" s="2" t="s">
        <v>15</v>
      </c>
      <c r="C138" s="3" t="s">
        <v>456</v>
      </c>
      <c r="D138" s="4" t="s">
        <v>459</v>
      </c>
      <c r="E138" s="6" t="s">
        <v>583</v>
      </c>
      <c r="F138" s="6">
        <v>730</v>
      </c>
      <c r="G138" t="s">
        <v>5338</v>
      </c>
      <c r="H138" s="5" t="s">
        <v>458</v>
      </c>
    </row>
    <row r="139" spans="1:8" x14ac:dyDescent="0.2">
      <c r="A139" t="s">
        <v>132</v>
      </c>
      <c r="B139" s="2" t="s">
        <v>15</v>
      </c>
      <c r="C139" s="3" t="s">
        <v>485</v>
      </c>
      <c r="D139" s="4" t="s">
        <v>485</v>
      </c>
      <c r="E139" s="6" t="s">
        <v>7</v>
      </c>
      <c r="F139" s="5" t="s">
        <v>486</v>
      </c>
      <c r="G139" t="s">
        <v>5338</v>
      </c>
      <c r="H139" s="5" t="s">
        <v>486</v>
      </c>
    </row>
    <row r="140" spans="1:8" x14ac:dyDescent="0.2">
      <c r="A140" t="s">
        <v>208</v>
      </c>
      <c r="B140" s="2" t="s">
        <v>15</v>
      </c>
      <c r="C140" s="3" t="s">
        <v>553</v>
      </c>
      <c r="D140" s="4" t="s">
        <v>554</v>
      </c>
      <c r="E140" s="6" t="s">
        <v>583</v>
      </c>
      <c r="F140" s="6">
        <v>1895</v>
      </c>
      <c r="G140" t="s">
        <v>5338</v>
      </c>
      <c r="H140" s="5" t="s">
        <v>555</v>
      </c>
    </row>
    <row r="141" spans="1:8" x14ac:dyDescent="0.2">
      <c r="A141" t="s">
        <v>40</v>
      </c>
      <c r="B141" s="2" t="s">
        <v>15</v>
      </c>
      <c r="C141" s="3" t="s">
        <v>582</v>
      </c>
      <c r="D141" s="4" t="s">
        <v>446</v>
      </c>
      <c r="E141" s="6" t="s">
        <v>583</v>
      </c>
      <c r="F141" s="6">
        <v>536</v>
      </c>
      <c r="G141" t="s">
        <v>5338</v>
      </c>
      <c r="H141" s="5" t="s">
        <v>447</v>
      </c>
    </row>
    <row r="142" spans="1:8" x14ac:dyDescent="0.2">
      <c r="A142" t="s">
        <v>41</v>
      </c>
      <c r="B142" s="2" t="s">
        <v>15</v>
      </c>
      <c r="C142" s="3" t="s">
        <v>445</v>
      </c>
      <c r="D142" s="4" t="s">
        <v>448</v>
      </c>
      <c r="E142" s="6" t="s">
        <v>583</v>
      </c>
      <c r="F142" s="6">
        <v>536</v>
      </c>
      <c r="G142" t="s">
        <v>5338</v>
      </c>
      <c r="H142" s="5" t="s">
        <v>447</v>
      </c>
    </row>
    <row r="143" spans="1:8" x14ac:dyDescent="0.2">
      <c r="A143" t="s">
        <v>42</v>
      </c>
      <c r="B143" s="2" t="s">
        <v>15</v>
      </c>
      <c r="C143" s="3" t="s">
        <v>582</v>
      </c>
      <c r="D143" s="4" t="s">
        <v>446</v>
      </c>
      <c r="E143" s="6" t="s">
        <v>583</v>
      </c>
      <c r="F143" s="6">
        <v>536</v>
      </c>
      <c r="G143" t="s">
        <v>5338</v>
      </c>
      <c r="H143" s="5" t="s">
        <v>447</v>
      </c>
    </row>
    <row r="144" spans="1:8" x14ac:dyDescent="0.2">
      <c r="A144" t="s">
        <v>131</v>
      </c>
      <c r="B144" s="2" t="s">
        <v>15</v>
      </c>
      <c r="C144" s="3" t="s">
        <v>579</v>
      </c>
      <c r="D144" s="4" t="s">
        <v>441</v>
      </c>
      <c r="E144" s="6" t="s">
        <v>583</v>
      </c>
      <c r="F144" s="6">
        <v>1175</v>
      </c>
      <c r="G144" t="s">
        <v>5338</v>
      </c>
      <c r="H144" s="5" t="s">
        <v>442</v>
      </c>
    </row>
    <row r="145" spans="1:8" x14ac:dyDescent="0.2">
      <c r="A145" t="s">
        <v>88</v>
      </c>
      <c r="B145" s="2" t="s">
        <v>15</v>
      </c>
      <c r="C145" s="3" t="s">
        <v>490</v>
      </c>
      <c r="D145" s="4" t="s">
        <v>490</v>
      </c>
      <c r="E145" s="6" t="s">
        <v>7</v>
      </c>
      <c r="F145" s="5" t="s">
        <v>491</v>
      </c>
      <c r="G145" t="s">
        <v>5338</v>
      </c>
      <c r="H145" s="5" t="s">
        <v>491</v>
      </c>
    </row>
    <row r="146" spans="1:8" x14ac:dyDescent="0.2">
      <c r="A146" t="s">
        <v>125</v>
      </c>
      <c r="B146" s="2" t="s">
        <v>15</v>
      </c>
      <c r="C146" s="3" t="s">
        <v>2534</v>
      </c>
      <c r="D146" s="4" t="s">
        <v>433</v>
      </c>
      <c r="E146" s="6" t="s">
        <v>583</v>
      </c>
      <c r="F146" s="6">
        <v>5867</v>
      </c>
      <c r="G146" t="s">
        <v>5338</v>
      </c>
      <c r="H146" s="5" t="s">
        <v>434</v>
      </c>
    </row>
    <row r="147" spans="1:8" x14ac:dyDescent="0.2">
      <c r="A147" t="s">
        <v>120</v>
      </c>
      <c r="B147" s="2" t="s">
        <v>15</v>
      </c>
      <c r="C147" s="3" t="s">
        <v>2535</v>
      </c>
      <c r="D147" s="4" t="s">
        <v>460</v>
      </c>
      <c r="E147" s="6" t="s">
        <v>583</v>
      </c>
      <c r="F147" s="6">
        <v>6490</v>
      </c>
      <c r="G147" t="s">
        <v>5338</v>
      </c>
      <c r="H147" s="5" t="s">
        <v>461</v>
      </c>
    </row>
    <row r="148" spans="1:8" x14ac:dyDescent="0.2">
      <c r="A148" t="s">
        <v>209</v>
      </c>
      <c r="B148" s="2" t="s">
        <v>15</v>
      </c>
      <c r="C148" s="3" t="s">
        <v>567</v>
      </c>
      <c r="D148" s="4" t="s">
        <v>568</v>
      </c>
      <c r="E148" s="6" t="s">
        <v>583</v>
      </c>
      <c r="F148" s="6">
        <v>1888</v>
      </c>
      <c r="G148" t="s">
        <v>5338</v>
      </c>
      <c r="H148" s="5" t="s">
        <v>569</v>
      </c>
    </row>
    <row r="149" spans="1:8" x14ac:dyDescent="0.2">
      <c r="A149" t="s">
        <v>90</v>
      </c>
      <c r="B149" s="2" t="s">
        <v>15</v>
      </c>
      <c r="C149" s="3" t="s">
        <v>496</v>
      </c>
      <c r="D149" s="4" t="s">
        <v>497</v>
      </c>
      <c r="E149" s="6" t="s">
        <v>583</v>
      </c>
      <c r="F149" s="6">
        <v>2919</v>
      </c>
      <c r="G149" t="s">
        <v>5338</v>
      </c>
      <c r="H149" s="5" t="s">
        <v>498</v>
      </c>
    </row>
    <row r="150" spans="1:8" x14ac:dyDescent="0.2">
      <c r="A150" t="s">
        <v>179</v>
      </c>
      <c r="B150" s="9" t="s">
        <v>15</v>
      </c>
      <c r="C150" t="s">
        <v>1864</v>
      </c>
      <c r="D150" t="s">
        <v>180</v>
      </c>
      <c r="E150" s="6" t="s">
        <v>583</v>
      </c>
      <c r="F150">
        <v>1579</v>
      </c>
      <c r="G150" t="s">
        <v>5337</v>
      </c>
    </row>
    <row r="151" spans="1:8" x14ac:dyDescent="0.2">
      <c r="A151" t="s">
        <v>225</v>
      </c>
      <c r="B151" s="9" t="s">
        <v>15</v>
      </c>
      <c r="C151" t="s">
        <v>2246</v>
      </c>
      <c r="D151" t="s">
        <v>2672</v>
      </c>
      <c r="E151" s="6" t="s">
        <v>583</v>
      </c>
      <c r="F151">
        <v>2139</v>
      </c>
      <c r="G151" t="s">
        <v>5337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B9"/>
  <sheetViews>
    <sheetView zoomScale="150" zoomScaleNormal="150" workbookViewId="0">
      <selection activeCell="B1" sqref="B1:B1048576"/>
    </sheetView>
  </sheetViews>
  <sheetFormatPr baseColWidth="10" defaultRowHeight="16" x14ac:dyDescent="0.2"/>
  <cols>
    <col min="1" max="1" width="24.6640625" bestFit="1" customWidth="1"/>
  </cols>
  <sheetData>
    <row r="1" spans="1:2" s="134" customFormat="1" x14ac:dyDescent="0.2">
      <c r="A1" s="134" t="s">
        <v>11</v>
      </c>
      <c r="B1" s="134" t="s">
        <v>5339</v>
      </c>
    </row>
    <row r="2" spans="1:2" x14ac:dyDescent="0.2">
      <c r="A2" t="s">
        <v>7</v>
      </c>
      <c r="B2" t="s">
        <v>5337</v>
      </c>
    </row>
    <row r="3" spans="1:2" x14ac:dyDescent="0.2">
      <c r="A3" t="s">
        <v>5</v>
      </c>
      <c r="B3" t="s">
        <v>5338</v>
      </c>
    </row>
    <row r="4" spans="1:2" x14ac:dyDescent="0.2">
      <c r="A4" t="s">
        <v>583</v>
      </c>
      <c r="B4" t="s">
        <v>584</v>
      </c>
    </row>
    <row r="5" spans="1:2" x14ac:dyDescent="0.2">
      <c r="A5" t="s">
        <v>4</v>
      </c>
      <c r="B5" t="s">
        <v>585</v>
      </c>
    </row>
    <row r="6" spans="1:2" x14ac:dyDescent="0.2">
      <c r="A6" t="s">
        <v>6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</sheetData>
  <sortState ref="A2:A6">
    <sortCondition ref="A2:A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05"/>
  <sheetViews>
    <sheetView zoomScale="114" zoomScaleNormal="93" workbookViewId="0">
      <pane ySplit="1" topLeftCell="A90" activePane="bottomLeft" state="frozen"/>
      <selection sqref="A1:XFD1"/>
      <selection pane="bottomLeft" sqref="A1:XFD1"/>
    </sheetView>
  </sheetViews>
  <sheetFormatPr baseColWidth="10" defaultRowHeight="15" x14ac:dyDescent="0.2"/>
  <cols>
    <col min="1" max="1" width="22.33203125" style="91" bestFit="1" customWidth="1"/>
    <col min="2" max="2" width="8.83203125" style="91" bestFit="1" customWidth="1"/>
    <col min="3" max="3" width="19.1640625" style="91" bestFit="1" customWidth="1"/>
    <col min="4" max="4" width="6" style="91" bestFit="1" customWidth="1"/>
    <col min="5" max="5" width="4.83203125" style="91" bestFit="1" customWidth="1"/>
    <col min="6" max="6" width="14.1640625" style="91" bestFit="1" customWidth="1"/>
    <col min="7" max="7" width="25" style="91" bestFit="1" customWidth="1"/>
    <col min="8" max="8" width="47" style="91" bestFit="1" customWidth="1"/>
    <col min="9" max="9" width="17" style="91" bestFit="1" customWidth="1"/>
    <col min="10" max="10" width="10.1640625" style="91" bestFit="1" customWidth="1"/>
    <col min="11" max="16384" width="10.83203125" style="91"/>
  </cols>
  <sheetData>
    <row r="1" spans="1:10" s="133" customFormat="1" x14ac:dyDescent="0.2">
      <c r="A1" s="133" t="s">
        <v>254</v>
      </c>
      <c r="B1" s="133" t="s">
        <v>587</v>
      </c>
      <c r="C1" s="133" t="s">
        <v>255</v>
      </c>
      <c r="D1" s="133" t="s">
        <v>5225</v>
      </c>
      <c r="E1" s="133" t="s">
        <v>13</v>
      </c>
      <c r="F1" s="133" t="s">
        <v>5224</v>
      </c>
      <c r="G1" s="133" t="s">
        <v>5223</v>
      </c>
      <c r="H1" s="133" t="s">
        <v>5222</v>
      </c>
      <c r="I1" s="133" t="s">
        <v>2756</v>
      </c>
      <c r="J1" s="133" t="s">
        <v>2755</v>
      </c>
    </row>
    <row r="2" spans="1:10" ht="17" x14ac:dyDescent="0.25">
      <c r="A2" s="91" t="s">
        <v>14</v>
      </c>
      <c r="B2" s="91" t="s">
        <v>256</v>
      </c>
      <c r="C2" s="91" t="s">
        <v>5221</v>
      </c>
      <c r="D2" s="91">
        <v>1</v>
      </c>
      <c r="E2" s="91" t="s">
        <v>15</v>
      </c>
      <c r="F2" s="91" t="s">
        <v>2874</v>
      </c>
      <c r="G2" s="91" t="s">
        <v>5031</v>
      </c>
      <c r="H2" s="91" t="s">
        <v>5220</v>
      </c>
      <c r="I2" s="91" t="s">
        <v>5219</v>
      </c>
      <c r="J2" s="91" t="s">
        <v>3271</v>
      </c>
    </row>
    <row r="3" spans="1:10" ht="17" x14ac:dyDescent="0.25">
      <c r="A3" s="91" t="s">
        <v>16</v>
      </c>
      <c r="B3" s="91" t="s">
        <v>257</v>
      </c>
      <c r="C3" s="91" t="s">
        <v>5218</v>
      </c>
      <c r="D3" s="91">
        <v>2</v>
      </c>
      <c r="E3" s="91" t="s">
        <v>15</v>
      </c>
      <c r="F3" s="91" t="s">
        <v>2874</v>
      </c>
      <c r="G3" s="91" t="s">
        <v>5031</v>
      </c>
      <c r="H3" s="91" t="s">
        <v>5217</v>
      </c>
      <c r="I3" s="91" t="s">
        <v>5216</v>
      </c>
      <c r="J3" s="91" t="s">
        <v>3268</v>
      </c>
    </row>
    <row r="4" spans="1:10" ht="17" x14ac:dyDescent="0.25">
      <c r="A4" s="91" t="s">
        <v>17</v>
      </c>
      <c r="B4" s="91" t="s">
        <v>258</v>
      </c>
      <c r="C4" s="91" t="s">
        <v>5215</v>
      </c>
      <c r="D4" s="91">
        <v>3</v>
      </c>
      <c r="E4" s="91" t="s">
        <v>15</v>
      </c>
      <c r="F4" s="91" t="s">
        <v>2874</v>
      </c>
      <c r="G4" s="91" t="s">
        <v>5031</v>
      </c>
      <c r="H4" s="91" t="s">
        <v>5214</v>
      </c>
      <c r="I4" s="91" t="s">
        <v>5213</v>
      </c>
      <c r="J4" s="91" t="s">
        <v>3265</v>
      </c>
    </row>
    <row r="5" spans="1:10" ht="17" x14ac:dyDescent="0.25">
      <c r="A5" s="91" t="s">
        <v>20</v>
      </c>
      <c r="B5" s="91" t="s">
        <v>259</v>
      </c>
      <c r="C5" s="91" t="s">
        <v>5212</v>
      </c>
      <c r="D5" s="91">
        <v>6</v>
      </c>
      <c r="E5" s="91" t="s">
        <v>15</v>
      </c>
      <c r="F5" s="91" t="s">
        <v>2874</v>
      </c>
      <c r="G5" s="91" t="s">
        <v>5031</v>
      </c>
      <c r="H5" s="91" t="s">
        <v>5211</v>
      </c>
      <c r="I5" s="91" t="s">
        <v>5210</v>
      </c>
      <c r="J5" s="91" t="s">
        <v>3256</v>
      </c>
    </row>
    <row r="6" spans="1:10" ht="17" x14ac:dyDescent="0.25">
      <c r="A6" s="91" t="s">
        <v>21</v>
      </c>
      <c r="B6" s="91" t="s">
        <v>260</v>
      </c>
      <c r="C6" s="91" t="s">
        <v>5209</v>
      </c>
      <c r="D6" s="91">
        <v>7</v>
      </c>
      <c r="E6" s="91" t="s">
        <v>15</v>
      </c>
      <c r="F6" s="91" t="s">
        <v>2874</v>
      </c>
      <c r="G6" s="91" t="s">
        <v>5031</v>
      </c>
      <c r="H6" s="91" t="s">
        <v>5208</v>
      </c>
      <c r="I6" s="91" t="s">
        <v>5207</v>
      </c>
      <c r="J6" s="91" t="s">
        <v>3253</v>
      </c>
    </row>
    <row r="7" spans="1:10" ht="17" x14ac:dyDescent="0.25">
      <c r="A7" s="91" t="s">
        <v>22</v>
      </c>
      <c r="B7" s="91" t="s">
        <v>261</v>
      </c>
      <c r="C7" s="91" t="s">
        <v>5206</v>
      </c>
      <c r="D7" s="91">
        <v>8</v>
      </c>
      <c r="E7" s="91" t="s">
        <v>15</v>
      </c>
      <c r="F7" s="91" t="s">
        <v>2874</v>
      </c>
      <c r="G7" s="91" t="s">
        <v>5031</v>
      </c>
      <c r="H7" s="91" t="s">
        <v>5205</v>
      </c>
      <c r="I7" s="91" t="s">
        <v>5204</v>
      </c>
      <c r="J7" s="91" t="s">
        <v>3250</v>
      </c>
    </row>
    <row r="8" spans="1:10" ht="17" x14ac:dyDescent="0.25">
      <c r="A8" s="91" t="s">
        <v>31</v>
      </c>
      <c r="B8" s="91" t="s">
        <v>266</v>
      </c>
      <c r="C8" s="91" t="s">
        <v>5203</v>
      </c>
      <c r="D8" s="91">
        <v>18</v>
      </c>
      <c r="E8" s="91" t="s">
        <v>15</v>
      </c>
      <c r="F8" s="91" t="s">
        <v>3158</v>
      </c>
      <c r="G8" s="91" t="s">
        <v>2</v>
      </c>
      <c r="H8" s="91" t="s">
        <v>5202</v>
      </c>
      <c r="I8" s="91" t="s">
        <v>5201</v>
      </c>
      <c r="J8" s="91" t="s">
        <v>3167</v>
      </c>
    </row>
    <row r="9" spans="1:10" ht="17" x14ac:dyDescent="0.25">
      <c r="A9" s="91" t="s">
        <v>1</v>
      </c>
      <c r="B9" s="91" t="s">
        <v>267</v>
      </c>
      <c r="C9" s="91" t="s">
        <v>5200</v>
      </c>
      <c r="D9" s="91">
        <v>19</v>
      </c>
      <c r="E9" s="91" t="s">
        <v>15</v>
      </c>
      <c r="F9" s="91" t="s">
        <v>3158</v>
      </c>
      <c r="G9" s="91" t="s">
        <v>2</v>
      </c>
      <c r="H9" s="91" t="s">
        <v>5199</v>
      </c>
      <c r="I9" s="91" t="s">
        <v>2757</v>
      </c>
      <c r="J9" s="91" t="s">
        <v>3164</v>
      </c>
    </row>
    <row r="10" spans="1:10" ht="17" x14ac:dyDescent="0.25">
      <c r="A10" s="91" t="s">
        <v>32</v>
      </c>
      <c r="B10" s="91" t="s">
        <v>268</v>
      </c>
      <c r="C10" s="91" t="s">
        <v>5198</v>
      </c>
      <c r="D10" s="91">
        <v>20</v>
      </c>
      <c r="E10" s="91" t="s">
        <v>15</v>
      </c>
      <c r="F10" s="91" t="s">
        <v>3158</v>
      </c>
      <c r="G10" s="91" t="s">
        <v>2</v>
      </c>
      <c r="H10" s="91" t="s">
        <v>5197</v>
      </c>
      <c r="I10" s="91" t="s">
        <v>5196</v>
      </c>
      <c r="J10" s="91" t="s">
        <v>3162</v>
      </c>
    </row>
    <row r="11" spans="1:10" ht="17" x14ac:dyDescent="0.25">
      <c r="A11" s="91" t="s">
        <v>33</v>
      </c>
      <c r="B11" s="91" t="s">
        <v>269</v>
      </c>
      <c r="C11" s="91" t="s">
        <v>5195</v>
      </c>
      <c r="D11" s="91">
        <v>21</v>
      </c>
      <c r="E11" s="91" t="s">
        <v>15</v>
      </c>
      <c r="F11" s="91" t="s">
        <v>3158</v>
      </c>
      <c r="G11" s="91" t="s">
        <v>2</v>
      </c>
      <c r="H11" s="91" t="s">
        <v>5194</v>
      </c>
      <c r="I11" s="91" t="s">
        <v>5193</v>
      </c>
      <c r="J11" s="91" t="s">
        <v>3159</v>
      </c>
    </row>
    <row r="12" spans="1:10" ht="17" x14ac:dyDescent="0.25">
      <c r="A12" s="91" t="s">
        <v>26</v>
      </c>
      <c r="B12" s="91" t="s">
        <v>262</v>
      </c>
      <c r="C12" s="91" t="s">
        <v>5192</v>
      </c>
      <c r="D12" s="91">
        <v>13</v>
      </c>
      <c r="E12" s="91" t="s">
        <v>15</v>
      </c>
      <c r="F12" s="91" t="s">
        <v>2874</v>
      </c>
      <c r="G12" s="91" t="s">
        <v>5024</v>
      </c>
      <c r="H12" s="91" t="s">
        <v>5191</v>
      </c>
      <c r="I12" s="91" t="s">
        <v>5190</v>
      </c>
      <c r="J12" s="91" t="s">
        <v>3230</v>
      </c>
    </row>
    <row r="13" spans="1:10" ht="17" x14ac:dyDescent="0.25">
      <c r="A13" s="91" t="s">
        <v>27</v>
      </c>
      <c r="B13" s="91" t="s">
        <v>263</v>
      </c>
      <c r="C13" s="91" t="s">
        <v>5189</v>
      </c>
      <c r="D13" s="91">
        <v>14</v>
      </c>
      <c r="E13" s="91" t="s">
        <v>15</v>
      </c>
      <c r="F13" s="91" t="s">
        <v>2874</v>
      </c>
      <c r="G13" s="91" t="s">
        <v>5024</v>
      </c>
      <c r="H13" s="91" t="s">
        <v>5188</v>
      </c>
      <c r="I13" s="91" t="s">
        <v>5187</v>
      </c>
      <c r="J13" s="91" t="s">
        <v>3227</v>
      </c>
    </row>
    <row r="14" spans="1:10" ht="17" x14ac:dyDescent="0.25">
      <c r="A14" s="91" t="s">
        <v>28</v>
      </c>
      <c r="B14" s="91" t="s">
        <v>264</v>
      </c>
      <c r="C14" s="91" t="s">
        <v>5186</v>
      </c>
      <c r="D14" s="91">
        <v>15</v>
      </c>
      <c r="E14" s="91" t="s">
        <v>15</v>
      </c>
      <c r="F14" s="91" t="s">
        <v>2874</v>
      </c>
      <c r="G14" s="91" t="s">
        <v>5024</v>
      </c>
      <c r="H14" s="91" t="s">
        <v>5185</v>
      </c>
      <c r="I14" s="91" t="s">
        <v>5184</v>
      </c>
      <c r="J14" s="91" t="s">
        <v>3224</v>
      </c>
    </row>
    <row r="15" spans="1:10" ht="17" x14ac:dyDescent="0.25">
      <c r="A15" s="91" t="s">
        <v>29</v>
      </c>
      <c r="B15" s="91" t="s">
        <v>265</v>
      </c>
      <c r="C15" s="91" t="s">
        <v>5183</v>
      </c>
      <c r="D15" s="91">
        <v>16</v>
      </c>
      <c r="E15" s="91" t="s">
        <v>15</v>
      </c>
      <c r="F15" s="91" t="s">
        <v>2874</v>
      </c>
      <c r="G15" s="91" t="s">
        <v>5024</v>
      </c>
      <c r="H15" s="91" t="s">
        <v>5182</v>
      </c>
      <c r="I15" s="91" t="s">
        <v>5181</v>
      </c>
      <c r="J15" s="91" t="s">
        <v>3221</v>
      </c>
    </row>
    <row r="16" spans="1:10" ht="17" x14ac:dyDescent="0.25">
      <c r="A16" s="91" t="s">
        <v>34</v>
      </c>
      <c r="B16" s="91" t="s">
        <v>270</v>
      </c>
      <c r="C16" s="91" t="s">
        <v>5180</v>
      </c>
      <c r="D16" s="91">
        <v>22</v>
      </c>
      <c r="E16" s="91" t="s">
        <v>15</v>
      </c>
      <c r="F16" s="91" t="s">
        <v>2874</v>
      </c>
      <c r="G16" s="91" t="s">
        <v>3968</v>
      </c>
      <c r="H16" s="91" t="s">
        <v>5179</v>
      </c>
      <c r="I16" s="91" t="s">
        <v>5178</v>
      </c>
      <c r="J16" s="91" t="s">
        <v>3215</v>
      </c>
    </row>
    <row r="17" spans="1:10" ht="17" x14ac:dyDescent="0.25">
      <c r="A17" s="91" t="s">
        <v>37</v>
      </c>
      <c r="B17" s="91" t="s">
        <v>271</v>
      </c>
      <c r="C17" s="91" t="s">
        <v>5177</v>
      </c>
      <c r="D17" s="91">
        <v>25</v>
      </c>
      <c r="E17" s="91" t="s">
        <v>15</v>
      </c>
      <c r="F17" s="91" t="s">
        <v>2874</v>
      </c>
      <c r="G17" s="91" t="s">
        <v>3968</v>
      </c>
      <c r="H17" s="91" t="s">
        <v>5176</v>
      </c>
      <c r="I17" s="91" t="s">
        <v>5175</v>
      </c>
      <c r="J17" s="91" t="s">
        <v>3207</v>
      </c>
    </row>
    <row r="18" spans="1:10" ht="17" x14ac:dyDescent="0.25">
      <c r="A18" s="91" t="s">
        <v>38</v>
      </c>
      <c r="B18" s="91" t="s">
        <v>272</v>
      </c>
      <c r="C18" s="91" t="s">
        <v>5174</v>
      </c>
      <c r="D18" s="91">
        <v>26</v>
      </c>
      <c r="E18" s="91" t="s">
        <v>15</v>
      </c>
      <c r="F18" s="91" t="s">
        <v>2874</v>
      </c>
      <c r="G18" s="91" t="s">
        <v>3968</v>
      </c>
      <c r="H18" s="91" t="s">
        <v>5173</v>
      </c>
      <c r="I18" s="91" t="s">
        <v>5172</v>
      </c>
      <c r="J18" s="91" t="s">
        <v>3204</v>
      </c>
    </row>
    <row r="19" spans="1:10" ht="17" x14ac:dyDescent="0.25">
      <c r="A19" s="91" t="s">
        <v>39</v>
      </c>
      <c r="B19" s="91" t="s">
        <v>273</v>
      </c>
      <c r="C19" s="91" t="s">
        <v>5171</v>
      </c>
      <c r="D19" s="91">
        <v>27</v>
      </c>
      <c r="E19" s="91" t="s">
        <v>15</v>
      </c>
      <c r="F19" s="91" t="s">
        <v>2874</v>
      </c>
      <c r="G19" s="91" t="s">
        <v>3968</v>
      </c>
      <c r="H19" s="91" t="s">
        <v>5170</v>
      </c>
      <c r="I19" s="91" t="s">
        <v>5169</v>
      </c>
      <c r="J19" s="91" t="s">
        <v>3201</v>
      </c>
    </row>
    <row r="20" spans="1:10" ht="17" x14ac:dyDescent="0.25">
      <c r="A20" s="91" t="s">
        <v>40</v>
      </c>
      <c r="B20" s="91" t="s">
        <v>274</v>
      </c>
      <c r="C20" s="91" t="s">
        <v>5168</v>
      </c>
      <c r="D20" s="91">
        <v>28</v>
      </c>
      <c r="E20" s="91" t="s">
        <v>15</v>
      </c>
      <c r="F20" s="91" t="s">
        <v>2874</v>
      </c>
      <c r="G20" s="91" t="s">
        <v>3968</v>
      </c>
      <c r="H20" s="91" t="s">
        <v>5167</v>
      </c>
      <c r="I20" s="91" t="s">
        <v>5166</v>
      </c>
      <c r="J20" s="91" t="s">
        <v>40</v>
      </c>
    </row>
    <row r="21" spans="1:10" ht="17" x14ac:dyDescent="0.25">
      <c r="A21" s="91" t="s">
        <v>41</v>
      </c>
      <c r="B21" s="91" t="s">
        <v>275</v>
      </c>
      <c r="C21" s="91" t="s">
        <v>5165</v>
      </c>
      <c r="D21" s="91">
        <v>29</v>
      </c>
      <c r="E21" s="91" t="s">
        <v>15</v>
      </c>
      <c r="F21" s="91" t="s">
        <v>2874</v>
      </c>
      <c r="G21" s="91" t="s">
        <v>3968</v>
      </c>
      <c r="H21" s="91" t="s">
        <v>5164</v>
      </c>
      <c r="I21" s="91" t="s">
        <v>5163</v>
      </c>
      <c r="J21" s="91" t="s">
        <v>41</v>
      </c>
    </row>
    <row r="22" spans="1:10" ht="17" x14ac:dyDescent="0.25">
      <c r="A22" s="91" t="s">
        <v>43</v>
      </c>
      <c r="B22" s="91" t="s">
        <v>276</v>
      </c>
      <c r="C22" s="91" t="s">
        <v>5162</v>
      </c>
      <c r="D22" s="91">
        <v>34</v>
      </c>
      <c r="E22" s="91" t="s">
        <v>15</v>
      </c>
      <c r="F22" s="91" t="s">
        <v>44</v>
      </c>
      <c r="G22" s="91" t="s">
        <v>4981</v>
      </c>
      <c r="H22" s="91" t="s">
        <v>5161</v>
      </c>
      <c r="I22" s="91" t="s">
        <v>5160</v>
      </c>
      <c r="J22" s="91" t="s">
        <v>43</v>
      </c>
    </row>
    <row r="23" spans="1:10" x14ac:dyDescent="0.2">
      <c r="A23" s="91" t="s">
        <v>45</v>
      </c>
      <c r="B23" s="91" t="s">
        <v>277</v>
      </c>
      <c r="C23" s="91" t="s">
        <v>46</v>
      </c>
      <c r="D23" s="91">
        <v>36</v>
      </c>
      <c r="E23" s="91" t="s">
        <v>15</v>
      </c>
      <c r="F23" s="91" t="s">
        <v>44</v>
      </c>
      <c r="G23" s="91" t="s">
        <v>47</v>
      </c>
      <c r="H23" s="91" t="s">
        <v>742</v>
      </c>
      <c r="I23" s="91" t="s">
        <v>45</v>
      </c>
      <c r="J23" s="91" t="s">
        <v>46</v>
      </c>
    </row>
    <row r="24" spans="1:10" ht="17" x14ac:dyDescent="0.25">
      <c r="A24" s="91" t="s">
        <v>52</v>
      </c>
      <c r="B24" s="91" t="s">
        <v>279</v>
      </c>
      <c r="C24" s="91" t="s">
        <v>5159</v>
      </c>
      <c r="D24" s="91">
        <v>41</v>
      </c>
      <c r="E24" s="91" t="s">
        <v>15</v>
      </c>
      <c r="F24" s="91" t="s">
        <v>44</v>
      </c>
      <c r="G24" s="91" t="s">
        <v>3099</v>
      </c>
      <c r="H24" s="91" t="s">
        <v>5158</v>
      </c>
      <c r="I24" s="91" t="s">
        <v>5157</v>
      </c>
      <c r="J24" s="91" t="s">
        <v>3933</v>
      </c>
    </row>
    <row r="25" spans="1:10" ht="17" x14ac:dyDescent="0.25">
      <c r="A25" s="91" t="s">
        <v>54</v>
      </c>
      <c r="B25" s="91" t="s">
        <v>280</v>
      </c>
      <c r="C25" s="91" t="s">
        <v>5156</v>
      </c>
      <c r="D25" s="91">
        <v>42</v>
      </c>
      <c r="E25" s="91" t="s">
        <v>15</v>
      </c>
      <c r="F25" s="91" t="s">
        <v>44</v>
      </c>
      <c r="G25" s="91" t="s">
        <v>3099</v>
      </c>
      <c r="H25" s="91" t="s">
        <v>5155</v>
      </c>
      <c r="I25" s="91" t="s">
        <v>5154</v>
      </c>
      <c r="J25" s="91" t="s">
        <v>3100</v>
      </c>
    </row>
    <row r="26" spans="1:10" ht="17" x14ac:dyDescent="0.25">
      <c r="A26" s="91" t="s">
        <v>80</v>
      </c>
      <c r="B26" s="91" t="s">
        <v>288</v>
      </c>
      <c r="C26" s="91" t="s">
        <v>5153</v>
      </c>
      <c r="D26" s="91">
        <v>76</v>
      </c>
      <c r="E26" s="91" t="s">
        <v>15</v>
      </c>
      <c r="F26" s="91" t="s">
        <v>44</v>
      </c>
      <c r="G26" s="91" t="s">
        <v>3039</v>
      </c>
      <c r="H26" s="91" t="s">
        <v>5152</v>
      </c>
      <c r="I26" s="91" t="s">
        <v>5151</v>
      </c>
      <c r="J26" s="91" t="s">
        <v>80</v>
      </c>
    </row>
    <row r="27" spans="1:10" ht="17" x14ac:dyDescent="0.25">
      <c r="A27" s="91" t="s">
        <v>144</v>
      </c>
      <c r="B27" s="91" t="s">
        <v>310</v>
      </c>
      <c r="C27" s="91" t="s">
        <v>5150</v>
      </c>
      <c r="D27" s="91">
        <v>269</v>
      </c>
      <c r="E27" s="91" t="s">
        <v>15</v>
      </c>
      <c r="F27" s="91" t="s">
        <v>2985</v>
      </c>
      <c r="G27" s="91" t="s">
        <v>4673</v>
      </c>
      <c r="H27" s="91" t="s">
        <v>5149</v>
      </c>
      <c r="I27" s="91" t="s">
        <v>5148</v>
      </c>
      <c r="J27" s="91" t="s">
        <v>3703</v>
      </c>
    </row>
    <row r="28" spans="1:10" ht="17" x14ac:dyDescent="0.25">
      <c r="A28" s="91" t="s">
        <v>145</v>
      </c>
      <c r="B28" s="91" t="s">
        <v>311</v>
      </c>
      <c r="C28" s="91" t="s">
        <v>5147</v>
      </c>
      <c r="D28" s="91">
        <v>270</v>
      </c>
      <c r="E28" s="91" t="s">
        <v>15</v>
      </c>
      <c r="F28" s="91" t="s">
        <v>2985</v>
      </c>
      <c r="G28" s="91" t="s">
        <v>4673</v>
      </c>
      <c r="H28" s="91" t="s">
        <v>5146</v>
      </c>
      <c r="I28" s="91" t="s">
        <v>5145</v>
      </c>
      <c r="J28" s="91" t="s">
        <v>3699</v>
      </c>
    </row>
    <row r="29" spans="1:10" ht="17" x14ac:dyDescent="0.25">
      <c r="A29" s="91" t="s">
        <v>58</v>
      </c>
      <c r="B29" s="91" t="s">
        <v>281</v>
      </c>
      <c r="C29" s="91" t="s">
        <v>5144</v>
      </c>
      <c r="D29" s="91">
        <v>56</v>
      </c>
      <c r="E29" s="91" t="s">
        <v>15</v>
      </c>
      <c r="F29" s="91" t="s">
        <v>2985</v>
      </c>
      <c r="G29" s="91" t="s">
        <v>5140</v>
      </c>
      <c r="H29" s="91" t="s">
        <v>5143</v>
      </c>
      <c r="I29" s="91" t="s">
        <v>5142</v>
      </c>
      <c r="J29" s="91" t="s">
        <v>58</v>
      </c>
    </row>
    <row r="30" spans="1:10" ht="17" x14ac:dyDescent="0.25">
      <c r="A30" s="91" t="s">
        <v>59</v>
      </c>
      <c r="B30" s="91" t="s">
        <v>282</v>
      </c>
      <c r="C30" s="91" t="s">
        <v>5141</v>
      </c>
      <c r="D30" s="91">
        <v>57</v>
      </c>
      <c r="E30" s="91" t="s">
        <v>15</v>
      </c>
      <c r="F30" s="91" t="s">
        <v>2985</v>
      </c>
      <c r="G30" s="91" t="s">
        <v>5140</v>
      </c>
      <c r="H30" s="91" t="s">
        <v>5139</v>
      </c>
      <c r="I30" s="91" t="s">
        <v>5138</v>
      </c>
      <c r="J30" s="91" t="s">
        <v>59</v>
      </c>
    </row>
    <row r="31" spans="1:10" ht="17" x14ac:dyDescent="0.25">
      <c r="A31" s="91" t="s">
        <v>106</v>
      </c>
      <c r="B31" s="91" t="s">
        <v>293</v>
      </c>
      <c r="C31" s="91" t="s">
        <v>5137</v>
      </c>
      <c r="D31" s="91">
        <v>214</v>
      </c>
      <c r="E31" s="91" t="s">
        <v>15</v>
      </c>
      <c r="F31" s="91" t="s">
        <v>2874</v>
      </c>
      <c r="G31" s="91" t="s">
        <v>107</v>
      </c>
      <c r="H31" s="91" t="s">
        <v>5136</v>
      </c>
      <c r="I31" s="91" t="s">
        <v>5135</v>
      </c>
      <c r="J31" s="91" t="s">
        <v>106</v>
      </c>
    </row>
    <row r="32" spans="1:10" ht="17" x14ac:dyDescent="0.25">
      <c r="A32" s="91" t="s">
        <v>108</v>
      </c>
      <c r="B32" s="91" t="s">
        <v>294</v>
      </c>
      <c r="C32" s="91" t="s">
        <v>5134</v>
      </c>
      <c r="D32" s="91">
        <v>215</v>
      </c>
      <c r="E32" s="91" t="s">
        <v>15</v>
      </c>
      <c r="F32" s="91" t="s">
        <v>2874</v>
      </c>
      <c r="G32" s="91" t="s">
        <v>107</v>
      </c>
      <c r="H32" s="91" t="s">
        <v>5133</v>
      </c>
      <c r="I32" s="91" t="s">
        <v>5132</v>
      </c>
      <c r="J32" s="91" t="s">
        <v>108</v>
      </c>
    </row>
    <row r="33" spans="1:10" ht="17" x14ac:dyDescent="0.25">
      <c r="A33" s="91" t="s">
        <v>111</v>
      </c>
      <c r="B33" s="91" t="s">
        <v>295</v>
      </c>
      <c r="C33" s="91" t="s">
        <v>5131</v>
      </c>
      <c r="D33" s="91">
        <v>218</v>
      </c>
      <c r="E33" s="91" t="s">
        <v>15</v>
      </c>
      <c r="F33" s="91" t="s">
        <v>2874</v>
      </c>
      <c r="G33" s="91" t="s">
        <v>107</v>
      </c>
      <c r="H33" s="91" t="s">
        <v>5130</v>
      </c>
      <c r="I33" s="91" t="s">
        <v>5129</v>
      </c>
      <c r="J33" s="91" t="s">
        <v>111</v>
      </c>
    </row>
    <row r="34" spans="1:10" ht="17" x14ac:dyDescent="0.25">
      <c r="A34" s="91" t="s">
        <v>112</v>
      </c>
      <c r="B34" s="91" t="s">
        <v>296</v>
      </c>
      <c r="C34" s="91" t="s">
        <v>5128</v>
      </c>
      <c r="D34" s="91">
        <v>219</v>
      </c>
      <c r="E34" s="91" t="s">
        <v>15</v>
      </c>
      <c r="F34" s="91" t="s">
        <v>44</v>
      </c>
      <c r="G34" s="91" t="s">
        <v>4920</v>
      </c>
      <c r="H34" s="91" t="s">
        <v>5127</v>
      </c>
      <c r="I34" s="91" t="s">
        <v>5126</v>
      </c>
      <c r="J34" s="91" t="s">
        <v>112</v>
      </c>
    </row>
    <row r="35" spans="1:10" x14ac:dyDescent="0.2">
      <c r="A35" s="91" t="s">
        <v>118</v>
      </c>
      <c r="B35" s="91" t="s">
        <v>297</v>
      </c>
      <c r="C35" s="91" t="s">
        <v>2557</v>
      </c>
      <c r="D35" s="91">
        <v>226</v>
      </c>
      <c r="E35" s="91" t="s">
        <v>15</v>
      </c>
      <c r="F35" s="91" t="s">
        <v>2985</v>
      </c>
      <c r="G35" s="91" t="s">
        <v>4811</v>
      </c>
      <c r="H35" s="91" t="s">
        <v>5125</v>
      </c>
      <c r="I35" s="91" t="s">
        <v>5124</v>
      </c>
      <c r="J35" s="91" t="s">
        <v>118</v>
      </c>
    </row>
    <row r="36" spans="1:10" x14ac:dyDescent="0.2">
      <c r="A36" s="91" t="s">
        <v>119</v>
      </c>
      <c r="B36" s="91" t="s">
        <v>298</v>
      </c>
      <c r="C36" s="91" t="s">
        <v>2556</v>
      </c>
      <c r="D36" s="91">
        <v>227</v>
      </c>
      <c r="E36" s="91" t="s">
        <v>15</v>
      </c>
      <c r="F36" s="91" t="s">
        <v>2985</v>
      </c>
      <c r="G36" s="91" t="s">
        <v>4811</v>
      </c>
      <c r="H36" s="91" t="s">
        <v>5123</v>
      </c>
      <c r="I36" s="91" t="s">
        <v>5122</v>
      </c>
      <c r="J36" s="91" t="s">
        <v>119</v>
      </c>
    </row>
    <row r="37" spans="1:10" x14ac:dyDescent="0.2">
      <c r="A37" s="91" t="s">
        <v>120</v>
      </c>
      <c r="B37" s="91" t="s">
        <v>299</v>
      </c>
      <c r="C37" s="91" t="s">
        <v>2555</v>
      </c>
      <c r="D37" s="91">
        <v>127</v>
      </c>
      <c r="E37" s="91" t="s">
        <v>15</v>
      </c>
      <c r="F37" s="91" t="s">
        <v>2985</v>
      </c>
      <c r="G37" s="91" t="s">
        <v>4811</v>
      </c>
      <c r="H37" s="91" t="s">
        <v>5121</v>
      </c>
      <c r="I37" s="91" t="s">
        <v>5120</v>
      </c>
      <c r="J37" s="91" t="s">
        <v>120</v>
      </c>
    </row>
    <row r="38" spans="1:10" x14ac:dyDescent="0.2">
      <c r="A38" s="91" t="s">
        <v>125</v>
      </c>
      <c r="B38" s="91" t="s">
        <v>300</v>
      </c>
      <c r="C38" s="91" t="s">
        <v>126</v>
      </c>
      <c r="D38" s="91">
        <v>246</v>
      </c>
      <c r="E38" s="91" t="s">
        <v>15</v>
      </c>
      <c r="F38" s="91" t="s">
        <v>44</v>
      </c>
      <c r="G38" s="91" t="s">
        <v>126</v>
      </c>
      <c r="H38" s="91" t="s">
        <v>5119</v>
      </c>
      <c r="I38" s="91" t="s">
        <v>125</v>
      </c>
      <c r="J38" s="91" t="s">
        <v>125</v>
      </c>
    </row>
    <row r="39" spans="1:10" x14ac:dyDescent="0.2">
      <c r="A39" s="91" t="s">
        <v>127</v>
      </c>
      <c r="B39" s="91" t="s">
        <v>301</v>
      </c>
      <c r="C39" s="91" t="s">
        <v>2554</v>
      </c>
      <c r="D39" s="91">
        <v>248</v>
      </c>
      <c r="E39" s="91" t="s">
        <v>53</v>
      </c>
      <c r="F39" s="91" t="s">
        <v>44</v>
      </c>
      <c r="G39" s="91" t="s">
        <v>4611</v>
      </c>
      <c r="H39" s="91" t="s">
        <v>5118</v>
      </c>
      <c r="I39" s="91" t="s">
        <v>127</v>
      </c>
      <c r="J39" s="91" t="s">
        <v>127</v>
      </c>
    </row>
    <row r="40" spans="1:10" ht="17" x14ac:dyDescent="0.25">
      <c r="A40" s="91" t="s">
        <v>131</v>
      </c>
      <c r="B40" s="91" t="s">
        <v>305</v>
      </c>
      <c r="C40" s="91" t="s">
        <v>5117</v>
      </c>
      <c r="D40" s="91">
        <v>256</v>
      </c>
      <c r="E40" s="91" t="s">
        <v>15</v>
      </c>
      <c r="F40" s="91" t="s">
        <v>44</v>
      </c>
      <c r="G40" s="91" t="s">
        <v>5116</v>
      </c>
      <c r="H40" s="91" t="s">
        <v>5115</v>
      </c>
      <c r="I40" s="91" t="s">
        <v>5114</v>
      </c>
      <c r="J40" s="91" t="s">
        <v>131</v>
      </c>
    </row>
    <row r="41" spans="1:10" x14ac:dyDescent="0.2">
      <c r="A41" s="91" t="s">
        <v>86</v>
      </c>
      <c r="B41" s="91" t="s">
        <v>289</v>
      </c>
      <c r="C41" s="91" t="s">
        <v>87</v>
      </c>
      <c r="D41" s="91">
        <v>81</v>
      </c>
      <c r="E41" s="91" t="s">
        <v>15</v>
      </c>
      <c r="F41" s="91" t="s">
        <v>3274</v>
      </c>
      <c r="G41" s="91" t="s">
        <v>4565</v>
      </c>
      <c r="H41" s="91" t="s">
        <v>5113</v>
      </c>
      <c r="I41" s="91" t="s">
        <v>87</v>
      </c>
      <c r="J41" s="91" t="s">
        <v>87</v>
      </c>
    </row>
    <row r="42" spans="1:10" x14ac:dyDescent="0.2">
      <c r="A42" s="91" t="s">
        <v>93</v>
      </c>
      <c r="B42" s="91" t="s">
        <v>3529</v>
      </c>
      <c r="C42" s="91" t="s">
        <v>93</v>
      </c>
      <c r="D42" s="91">
        <v>120</v>
      </c>
      <c r="E42" s="91" t="s">
        <v>15</v>
      </c>
      <c r="F42" s="91" t="s">
        <v>3274</v>
      </c>
      <c r="G42" s="91" t="s">
        <v>4565</v>
      </c>
      <c r="H42" s="91" t="s">
        <v>5112</v>
      </c>
      <c r="I42" s="91" t="s">
        <v>93</v>
      </c>
      <c r="J42" s="91" t="s">
        <v>93</v>
      </c>
    </row>
    <row r="43" spans="1:10" ht="17" x14ac:dyDescent="0.25">
      <c r="A43" s="91" t="s">
        <v>135</v>
      </c>
      <c r="B43" s="91" t="s">
        <v>306</v>
      </c>
      <c r="C43" s="91" t="s">
        <v>5111</v>
      </c>
      <c r="D43" s="91">
        <v>262</v>
      </c>
      <c r="E43" s="91" t="s">
        <v>15</v>
      </c>
      <c r="F43" s="91" t="s">
        <v>2874</v>
      </c>
      <c r="G43" s="91" t="s">
        <v>136</v>
      </c>
      <c r="H43" s="91" t="s">
        <v>5110</v>
      </c>
      <c r="I43" s="91" t="s">
        <v>5109</v>
      </c>
      <c r="J43" s="91" t="s">
        <v>135</v>
      </c>
    </row>
    <row r="44" spans="1:10" ht="17" x14ac:dyDescent="0.25">
      <c r="A44" s="91" t="s">
        <v>137</v>
      </c>
      <c r="B44" s="91" t="s">
        <v>307</v>
      </c>
      <c r="C44" s="91" t="s">
        <v>5108</v>
      </c>
      <c r="D44" s="91">
        <v>263</v>
      </c>
      <c r="E44" s="91" t="s">
        <v>15</v>
      </c>
      <c r="F44" s="91" t="s">
        <v>2874</v>
      </c>
      <c r="G44" s="91" t="s">
        <v>136</v>
      </c>
      <c r="H44" s="91" t="s">
        <v>5107</v>
      </c>
      <c r="I44" s="91" t="s">
        <v>5106</v>
      </c>
      <c r="J44" s="91" t="s">
        <v>137</v>
      </c>
    </row>
    <row r="45" spans="1:10" ht="17" x14ac:dyDescent="0.25">
      <c r="A45" s="91" t="s">
        <v>148</v>
      </c>
      <c r="B45" s="91" t="s">
        <v>314</v>
      </c>
      <c r="C45" s="91" t="s">
        <v>5105</v>
      </c>
      <c r="D45" s="91">
        <v>272</v>
      </c>
      <c r="E45" s="91" t="s">
        <v>15</v>
      </c>
      <c r="F45" s="91" t="s">
        <v>2985</v>
      </c>
      <c r="G45" s="91" t="s">
        <v>4747</v>
      </c>
      <c r="H45" s="91" t="s">
        <v>5104</v>
      </c>
      <c r="I45" s="91" t="s">
        <v>148</v>
      </c>
      <c r="J45" s="91" t="s">
        <v>148</v>
      </c>
    </row>
    <row r="46" spans="1:10" ht="17" x14ac:dyDescent="0.25">
      <c r="A46" s="91" t="s">
        <v>149</v>
      </c>
      <c r="B46" s="91" t="s">
        <v>315</v>
      </c>
      <c r="C46" s="91" t="s">
        <v>5103</v>
      </c>
      <c r="D46" s="91">
        <v>273</v>
      </c>
      <c r="E46" s="91" t="s">
        <v>15</v>
      </c>
      <c r="F46" s="91" t="s">
        <v>2985</v>
      </c>
      <c r="G46" s="91" t="s">
        <v>4747</v>
      </c>
      <c r="H46" s="91" t="s">
        <v>5102</v>
      </c>
      <c r="I46" s="91" t="s">
        <v>149</v>
      </c>
      <c r="J46" s="91" t="s">
        <v>149</v>
      </c>
    </row>
    <row r="47" spans="1:10" ht="17" x14ac:dyDescent="0.25">
      <c r="A47" s="91" t="s">
        <v>146</v>
      </c>
      <c r="B47" s="91" t="s">
        <v>312</v>
      </c>
      <c r="C47" s="91" t="s">
        <v>5101</v>
      </c>
      <c r="D47" s="91">
        <v>267</v>
      </c>
      <c r="E47" s="91" t="s">
        <v>15</v>
      </c>
      <c r="F47" s="91" t="s">
        <v>2985</v>
      </c>
      <c r="G47" s="91" t="s">
        <v>4673</v>
      </c>
      <c r="H47" s="91" t="s">
        <v>5100</v>
      </c>
      <c r="I47" s="91" t="s">
        <v>5099</v>
      </c>
      <c r="J47" s="91" t="s">
        <v>2891</v>
      </c>
    </row>
    <row r="48" spans="1:10" ht="17" x14ac:dyDescent="0.25">
      <c r="A48" s="91" t="s">
        <v>147</v>
      </c>
      <c r="B48" s="91" t="s">
        <v>313</v>
      </c>
      <c r="C48" s="91" t="s">
        <v>5098</v>
      </c>
      <c r="D48" s="91">
        <v>268</v>
      </c>
      <c r="E48" s="91" t="s">
        <v>15</v>
      </c>
      <c r="F48" s="91" t="s">
        <v>2985</v>
      </c>
      <c r="G48" s="91" t="s">
        <v>4673</v>
      </c>
      <c r="H48" s="91" t="s">
        <v>5097</v>
      </c>
      <c r="I48" s="91" t="s">
        <v>5096</v>
      </c>
      <c r="J48" s="91" t="s">
        <v>3706</v>
      </c>
    </row>
    <row r="49" spans="1:10" ht="17" x14ac:dyDescent="0.25">
      <c r="A49" s="91" t="s">
        <v>160</v>
      </c>
      <c r="B49" s="91" t="s">
        <v>317</v>
      </c>
      <c r="C49" s="91" t="s">
        <v>5095</v>
      </c>
      <c r="D49" s="91">
        <v>284</v>
      </c>
      <c r="E49" s="91" t="s">
        <v>15</v>
      </c>
      <c r="F49" s="91" t="s">
        <v>44</v>
      </c>
      <c r="G49" s="91" t="s">
        <v>4726</v>
      </c>
      <c r="H49" s="91" t="s">
        <v>5094</v>
      </c>
      <c r="I49" s="91" t="s">
        <v>160</v>
      </c>
      <c r="J49" s="91" t="s">
        <v>160</v>
      </c>
    </row>
    <row r="50" spans="1:10" ht="17" x14ac:dyDescent="0.25">
      <c r="A50" s="91" t="s">
        <v>161</v>
      </c>
      <c r="B50" s="91" t="s">
        <v>318</v>
      </c>
      <c r="C50" s="91" t="s">
        <v>5093</v>
      </c>
      <c r="D50" s="91">
        <v>285</v>
      </c>
      <c r="E50" s="91" t="s">
        <v>15</v>
      </c>
      <c r="F50" s="91" t="s">
        <v>44</v>
      </c>
      <c r="G50" s="91" t="s">
        <v>4726</v>
      </c>
      <c r="H50" s="91" t="s">
        <v>5092</v>
      </c>
      <c r="I50" s="91" t="s">
        <v>161</v>
      </c>
      <c r="J50" s="91" t="s">
        <v>161</v>
      </c>
    </row>
    <row r="51" spans="1:10" ht="17" x14ac:dyDescent="0.25">
      <c r="A51" s="91" t="s">
        <v>164</v>
      </c>
      <c r="B51" s="91" t="s">
        <v>319</v>
      </c>
      <c r="C51" s="91" t="s">
        <v>5091</v>
      </c>
      <c r="D51" s="91">
        <v>287</v>
      </c>
      <c r="E51" s="91" t="s">
        <v>15</v>
      </c>
      <c r="F51" s="91" t="s">
        <v>165</v>
      </c>
      <c r="G51" s="91" t="s">
        <v>165</v>
      </c>
      <c r="H51" s="91" t="s">
        <v>5090</v>
      </c>
      <c r="I51" s="91" t="s">
        <v>5089</v>
      </c>
      <c r="J51" s="91" t="s">
        <v>3173</v>
      </c>
    </row>
    <row r="52" spans="1:10" ht="17" x14ac:dyDescent="0.25">
      <c r="A52" s="91" t="s">
        <v>166</v>
      </c>
      <c r="B52" s="91" t="s">
        <v>320</v>
      </c>
      <c r="C52" s="91" t="s">
        <v>5088</v>
      </c>
      <c r="D52" s="91">
        <v>288</v>
      </c>
      <c r="E52" s="91" t="s">
        <v>15</v>
      </c>
      <c r="F52" s="91" t="s">
        <v>165</v>
      </c>
      <c r="G52" s="91" t="s">
        <v>165</v>
      </c>
      <c r="H52" s="91" t="s">
        <v>5087</v>
      </c>
      <c r="I52" s="91" t="s">
        <v>5086</v>
      </c>
      <c r="J52" s="91" t="s">
        <v>3170</v>
      </c>
    </row>
    <row r="53" spans="1:10" x14ac:dyDescent="0.2">
      <c r="A53" s="91" t="s">
        <v>174</v>
      </c>
      <c r="B53" s="91" t="s">
        <v>326</v>
      </c>
      <c r="C53" s="91" t="s">
        <v>174</v>
      </c>
      <c r="D53" s="91">
        <v>300</v>
      </c>
      <c r="E53" s="91" t="s">
        <v>15</v>
      </c>
      <c r="F53" s="91" t="s">
        <v>44</v>
      </c>
      <c r="G53" s="91" t="s">
        <v>5084</v>
      </c>
      <c r="H53" s="91" t="s">
        <v>5085</v>
      </c>
      <c r="I53" s="91" t="s">
        <v>3036</v>
      </c>
      <c r="J53" s="91" t="s">
        <v>3036</v>
      </c>
    </row>
    <row r="54" spans="1:10" x14ac:dyDescent="0.2">
      <c r="A54" s="91" t="s">
        <v>175</v>
      </c>
      <c r="B54" s="91" t="s">
        <v>327</v>
      </c>
      <c r="C54" s="91" t="s">
        <v>175</v>
      </c>
      <c r="D54" s="91">
        <v>301</v>
      </c>
      <c r="E54" s="91" t="s">
        <v>15</v>
      </c>
      <c r="F54" s="91" t="s">
        <v>44</v>
      </c>
      <c r="G54" s="91" t="s">
        <v>5084</v>
      </c>
      <c r="H54" s="91" t="s">
        <v>5083</v>
      </c>
      <c r="I54" s="91" t="s">
        <v>3869</v>
      </c>
      <c r="J54" s="91" t="s">
        <v>3869</v>
      </c>
    </row>
    <row r="55" spans="1:10" x14ac:dyDescent="0.2">
      <c r="A55" s="91" t="s">
        <v>181</v>
      </c>
      <c r="B55" s="91" t="s">
        <v>330</v>
      </c>
      <c r="C55" s="91" t="s">
        <v>2551</v>
      </c>
      <c r="D55" s="91">
        <v>317</v>
      </c>
      <c r="E55" s="91" t="s">
        <v>15</v>
      </c>
      <c r="F55" s="91" t="s">
        <v>44</v>
      </c>
      <c r="G55" s="91" t="s">
        <v>5079</v>
      </c>
      <c r="H55" s="91" t="s">
        <v>5082</v>
      </c>
      <c r="I55" s="91" t="s">
        <v>3142</v>
      </c>
      <c r="J55" s="91" t="s">
        <v>3141</v>
      </c>
    </row>
    <row r="56" spans="1:10" x14ac:dyDescent="0.2">
      <c r="A56" s="91" t="s">
        <v>182</v>
      </c>
      <c r="B56" s="91" t="s">
        <v>331</v>
      </c>
      <c r="C56" s="91" t="s">
        <v>2550</v>
      </c>
      <c r="D56" s="91">
        <v>318</v>
      </c>
      <c r="E56" s="91" t="s">
        <v>15</v>
      </c>
      <c r="F56" s="91" t="s">
        <v>44</v>
      </c>
      <c r="G56" s="91" t="s">
        <v>5079</v>
      </c>
      <c r="H56" s="91" t="s">
        <v>5081</v>
      </c>
      <c r="I56" s="91" t="s">
        <v>3137</v>
      </c>
      <c r="J56" s="91" t="s">
        <v>3136</v>
      </c>
    </row>
    <row r="57" spans="1:10" x14ac:dyDescent="0.2">
      <c r="A57" s="91" t="s">
        <v>183</v>
      </c>
      <c r="B57" s="91" t="s">
        <v>332</v>
      </c>
      <c r="C57" s="91" t="s">
        <v>2549</v>
      </c>
      <c r="D57" s="91">
        <v>319</v>
      </c>
      <c r="E57" s="91" t="s">
        <v>15</v>
      </c>
      <c r="F57" s="91" t="s">
        <v>44</v>
      </c>
      <c r="G57" s="91" t="s">
        <v>5079</v>
      </c>
      <c r="H57" s="91" t="s">
        <v>5080</v>
      </c>
      <c r="I57" s="91" t="s">
        <v>3147</v>
      </c>
      <c r="J57" s="91" t="s">
        <v>3146</v>
      </c>
    </row>
    <row r="58" spans="1:10" x14ac:dyDescent="0.2">
      <c r="A58" s="91" t="s">
        <v>184</v>
      </c>
      <c r="B58" s="91" t="s">
        <v>333</v>
      </c>
      <c r="C58" s="91" t="s">
        <v>185</v>
      </c>
      <c r="D58" s="91">
        <v>320</v>
      </c>
      <c r="E58" s="91" t="s">
        <v>15</v>
      </c>
      <c r="F58" s="91" t="s">
        <v>44</v>
      </c>
      <c r="G58" s="91" t="s">
        <v>5079</v>
      </c>
      <c r="H58" s="91" t="s">
        <v>5078</v>
      </c>
      <c r="I58" s="91" t="s">
        <v>185</v>
      </c>
      <c r="J58" s="91" t="s">
        <v>3132</v>
      </c>
    </row>
    <row r="59" spans="1:10" ht="17" x14ac:dyDescent="0.25">
      <c r="A59" s="91" t="s">
        <v>187</v>
      </c>
      <c r="B59" s="91" t="s">
        <v>334</v>
      </c>
      <c r="C59" s="91" t="s">
        <v>5077</v>
      </c>
      <c r="D59" s="91">
        <v>322</v>
      </c>
      <c r="E59" s="91" t="s">
        <v>15</v>
      </c>
      <c r="F59" s="91" t="s">
        <v>44</v>
      </c>
      <c r="G59" s="91" t="s">
        <v>4676</v>
      </c>
      <c r="H59" s="91" t="s">
        <v>5076</v>
      </c>
      <c r="I59" s="91" t="s">
        <v>5075</v>
      </c>
      <c r="J59" s="91" t="s">
        <v>3051</v>
      </c>
    </row>
    <row r="60" spans="1:10" x14ac:dyDescent="0.2">
      <c r="A60" s="91" t="s">
        <v>227</v>
      </c>
      <c r="B60" s="91" t="s">
        <v>344</v>
      </c>
      <c r="C60" s="91" t="s">
        <v>2548</v>
      </c>
      <c r="D60" s="91">
        <v>369</v>
      </c>
      <c r="E60" s="91" t="s">
        <v>15</v>
      </c>
      <c r="F60" s="91" t="s">
        <v>44</v>
      </c>
      <c r="G60" s="91" t="s">
        <v>4547</v>
      </c>
      <c r="H60" s="91" t="s">
        <v>5074</v>
      </c>
      <c r="I60" s="91" t="s">
        <v>5073</v>
      </c>
      <c r="J60" s="91" t="s">
        <v>3046</v>
      </c>
    </row>
    <row r="61" spans="1:10" ht="17" x14ac:dyDescent="0.25">
      <c r="A61" s="91" t="s">
        <v>191</v>
      </c>
      <c r="B61" s="91" t="s">
        <v>335</v>
      </c>
      <c r="C61" s="91" t="s">
        <v>5072</v>
      </c>
      <c r="D61" s="91">
        <v>324</v>
      </c>
      <c r="E61" s="91" t="s">
        <v>15</v>
      </c>
      <c r="F61" s="91" t="s">
        <v>3158</v>
      </c>
      <c r="G61" s="91" t="s">
        <v>4654</v>
      </c>
      <c r="H61" s="91" t="s">
        <v>5071</v>
      </c>
      <c r="I61" s="91" t="s">
        <v>5070</v>
      </c>
      <c r="J61" s="91" t="s">
        <v>191</v>
      </c>
    </row>
    <row r="62" spans="1:10" x14ac:dyDescent="0.2">
      <c r="A62" s="91" t="s">
        <v>210</v>
      </c>
      <c r="B62" s="91" t="s">
        <v>342</v>
      </c>
      <c r="C62" s="91" t="s">
        <v>210</v>
      </c>
      <c r="D62" s="91">
        <v>347</v>
      </c>
      <c r="E62" s="91" t="s">
        <v>15</v>
      </c>
      <c r="F62" s="91" t="s">
        <v>44</v>
      </c>
      <c r="G62" s="91" t="s">
        <v>4649</v>
      </c>
      <c r="H62" s="91" t="s">
        <v>5069</v>
      </c>
      <c r="I62" s="91" t="s">
        <v>5068</v>
      </c>
      <c r="J62" s="91" t="s">
        <v>4474</v>
      </c>
    </row>
    <row r="63" spans="1:10" x14ac:dyDescent="0.2">
      <c r="A63" s="91" t="s">
        <v>211</v>
      </c>
      <c r="B63" s="91" t="s">
        <v>4472</v>
      </c>
      <c r="C63" s="91" t="s">
        <v>211</v>
      </c>
      <c r="D63" s="91">
        <v>348</v>
      </c>
      <c r="E63" s="91" t="s">
        <v>15</v>
      </c>
      <c r="F63" s="91" t="s">
        <v>44</v>
      </c>
      <c r="G63" s="91" t="s">
        <v>4649</v>
      </c>
      <c r="H63" s="91" t="s">
        <v>5067</v>
      </c>
      <c r="I63" s="91" t="s">
        <v>5066</v>
      </c>
      <c r="J63" s="91" t="s">
        <v>4471</v>
      </c>
    </row>
    <row r="64" spans="1:10" ht="17" x14ac:dyDescent="0.25">
      <c r="A64" s="91" t="s">
        <v>203</v>
      </c>
      <c r="B64" s="91" t="s">
        <v>337</v>
      </c>
      <c r="C64" s="91" t="s">
        <v>5065</v>
      </c>
      <c r="D64" s="91">
        <v>340</v>
      </c>
      <c r="E64" s="91" t="s">
        <v>15</v>
      </c>
      <c r="F64" s="91" t="s">
        <v>2985</v>
      </c>
      <c r="G64" s="91" t="s">
        <v>4584</v>
      </c>
      <c r="H64" s="91" t="s">
        <v>5064</v>
      </c>
      <c r="I64" s="91" t="s">
        <v>5063</v>
      </c>
      <c r="J64" s="91" t="s">
        <v>3008</v>
      </c>
    </row>
    <row r="65" spans="1:10" ht="17" x14ac:dyDescent="0.25">
      <c r="A65" s="91" t="s">
        <v>204</v>
      </c>
      <c r="B65" s="91" t="s">
        <v>338</v>
      </c>
      <c r="C65" s="91" t="s">
        <v>5062</v>
      </c>
      <c r="D65" s="91">
        <v>341</v>
      </c>
      <c r="E65" s="91" t="s">
        <v>15</v>
      </c>
      <c r="F65" s="91" t="s">
        <v>2985</v>
      </c>
      <c r="G65" s="91" t="s">
        <v>4584</v>
      </c>
      <c r="H65" s="91" t="s">
        <v>5061</v>
      </c>
      <c r="I65" s="91" t="s">
        <v>5060</v>
      </c>
      <c r="J65" s="91" t="s">
        <v>3004</v>
      </c>
    </row>
    <row r="66" spans="1:10" ht="17" x14ac:dyDescent="0.25">
      <c r="A66" s="91" t="s">
        <v>205</v>
      </c>
      <c r="B66" s="91" t="s">
        <v>339</v>
      </c>
      <c r="C66" s="91" t="s">
        <v>5059</v>
      </c>
      <c r="D66" s="91">
        <v>342</v>
      </c>
      <c r="E66" s="91" t="s">
        <v>15</v>
      </c>
      <c r="F66" s="91" t="s">
        <v>2985</v>
      </c>
      <c r="G66" s="91" t="s">
        <v>4584</v>
      </c>
      <c r="H66" s="91" t="s">
        <v>5058</v>
      </c>
      <c r="I66" s="91" t="s">
        <v>5057</v>
      </c>
      <c r="J66" s="91" t="s">
        <v>3001</v>
      </c>
    </row>
    <row r="67" spans="1:10" ht="17" x14ac:dyDescent="0.25">
      <c r="A67" s="91" t="s">
        <v>206</v>
      </c>
      <c r="B67" s="91" t="s">
        <v>340</v>
      </c>
      <c r="C67" s="91" t="s">
        <v>5056</v>
      </c>
      <c r="D67" s="91">
        <v>343</v>
      </c>
      <c r="E67" s="91" t="s">
        <v>15</v>
      </c>
      <c r="F67" s="91" t="s">
        <v>2985</v>
      </c>
      <c r="G67" s="91" t="s">
        <v>4584</v>
      </c>
      <c r="H67" s="91" t="s">
        <v>5055</v>
      </c>
      <c r="I67" s="91" t="s">
        <v>5054</v>
      </c>
      <c r="J67" s="91" t="s">
        <v>2999</v>
      </c>
    </row>
    <row r="68" spans="1:10" x14ac:dyDescent="0.2">
      <c r="A68" s="91" t="s">
        <v>207</v>
      </c>
      <c r="B68" s="91" t="s">
        <v>341</v>
      </c>
      <c r="C68" s="91" t="s">
        <v>2547</v>
      </c>
      <c r="D68" s="91">
        <v>344</v>
      </c>
      <c r="E68" s="91" t="s">
        <v>15</v>
      </c>
      <c r="F68" s="91" t="s">
        <v>2985</v>
      </c>
      <c r="G68" s="91" t="s">
        <v>4584</v>
      </c>
      <c r="H68" s="91" t="s">
        <v>5053</v>
      </c>
      <c r="I68" s="91" t="s">
        <v>5052</v>
      </c>
      <c r="J68" s="91" t="s">
        <v>3636</v>
      </c>
    </row>
    <row r="69" spans="1:10" x14ac:dyDescent="0.2">
      <c r="A69" s="91" t="s">
        <v>198</v>
      </c>
      <c r="B69" s="91" t="s">
        <v>336</v>
      </c>
      <c r="C69" s="91" t="s">
        <v>2544</v>
      </c>
      <c r="D69" s="91">
        <v>331</v>
      </c>
      <c r="E69" s="91" t="s">
        <v>53</v>
      </c>
      <c r="F69" s="91" t="s">
        <v>44</v>
      </c>
      <c r="G69" s="91" t="s">
        <v>4632</v>
      </c>
      <c r="H69" s="91" t="s">
        <v>5051</v>
      </c>
      <c r="I69" s="91" t="s">
        <v>198</v>
      </c>
      <c r="J69" s="91" t="s">
        <v>198</v>
      </c>
    </row>
    <row r="70" spans="1:10" ht="17" x14ac:dyDescent="0.25">
      <c r="A70" s="91" t="s">
        <v>154</v>
      </c>
      <c r="B70" s="91" t="s">
        <v>316</v>
      </c>
      <c r="C70" s="91" t="s">
        <v>5050</v>
      </c>
      <c r="D70" s="91">
        <v>275</v>
      </c>
      <c r="E70" s="91" t="s">
        <v>15</v>
      </c>
      <c r="F70" s="91" t="s">
        <v>2985</v>
      </c>
      <c r="G70" s="91" t="s">
        <v>4613</v>
      </c>
      <c r="H70" s="91" t="s">
        <v>5049</v>
      </c>
      <c r="I70" s="91" t="s">
        <v>154</v>
      </c>
      <c r="J70" s="91" t="s">
        <v>154</v>
      </c>
    </row>
    <row r="71" spans="1:10" x14ac:dyDescent="0.2">
      <c r="A71" s="91" t="s">
        <v>218</v>
      </c>
      <c r="B71" s="91" t="s">
        <v>343</v>
      </c>
      <c r="C71" s="91" t="s">
        <v>2541</v>
      </c>
      <c r="D71" s="91">
        <v>356</v>
      </c>
      <c r="E71" s="91" t="s">
        <v>15</v>
      </c>
      <c r="F71" s="91" t="s">
        <v>44</v>
      </c>
      <c r="G71" s="91" t="s">
        <v>217</v>
      </c>
      <c r="H71" s="91" t="s">
        <v>5048</v>
      </c>
      <c r="I71" s="91" t="s">
        <v>5047</v>
      </c>
      <c r="J71" s="91" t="s">
        <v>3031</v>
      </c>
    </row>
    <row r="72" spans="1:10" ht="17" x14ac:dyDescent="0.25">
      <c r="A72" s="91" t="s">
        <v>228</v>
      </c>
      <c r="B72" s="91" t="s">
        <v>345</v>
      </c>
      <c r="C72" s="91" t="s">
        <v>5046</v>
      </c>
      <c r="D72" s="91">
        <v>366</v>
      </c>
      <c r="E72" s="91" t="s">
        <v>15</v>
      </c>
      <c r="F72" s="91" t="s">
        <v>44</v>
      </c>
      <c r="G72" s="91" t="s">
        <v>4547</v>
      </c>
      <c r="H72" s="91" t="s">
        <v>5045</v>
      </c>
      <c r="I72" s="91" t="s">
        <v>228</v>
      </c>
      <c r="J72" s="91" t="s">
        <v>3109</v>
      </c>
    </row>
    <row r="73" spans="1:10" ht="17" x14ac:dyDescent="0.25">
      <c r="A73" s="91" t="s">
        <v>230</v>
      </c>
      <c r="B73" s="91" t="s">
        <v>346</v>
      </c>
      <c r="C73" s="91" t="s">
        <v>5044</v>
      </c>
      <c r="D73" s="91">
        <v>368</v>
      </c>
      <c r="E73" s="91" t="s">
        <v>15</v>
      </c>
      <c r="F73" s="91" t="s">
        <v>44</v>
      </c>
      <c r="G73" s="91" t="s">
        <v>4547</v>
      </c>
      <c r="H73" s="91" t="s">
        <v>5043</v>
      </c>
      <c r="I73" s="91" t="s">
        <v>230</v>
      </c>
      <c r="J73" s="91" t="s">
        <v>3103</v>
      </c>
    </row>
    <row r="74" spans="1:10" ht="17" x14ac:dyDescent="0.25">
      <c r="A74" s="91" t="s">
        <v>18</v>
      </c>
      <c r="B74" s="91" t="s">
        <v>615</v>
      </c>
      <c r="C74" s="91" t="s">
        <v>5042</v>
      </c>
      <c r="D74" s="91">
        <v>4</v>
      </c>
      <c r="E74" s="91" t="s">
        <v>15</v>
      </c>
      <c r="F74" s="91" t="s">
        <v>2874</v>
      </c>
      <c r="G74" s="91" t="s">
        <v>5031</v>
      </c>
      <c r="H74" s="91" t="s">
        <v>5041</v>
      </c>
      <c r="I74" s="91" t="s">
        <v>2891</v>
      </c>
      <c r="J74" s="91" t="s">
        <v>3262</v>
      </c>
    </row>
    <row r="75" spans="1:10" ht="17" x14ac:dyDescent="0.25">
      <c r="A75" s="91" t="s">
        <v>19</v>
      </c>
      <c r="B75" s="91" t="s">
        <v>617</v>
      </c>
      <c r="C75" s="91" t="s">
        <v>5040</v>
      </c>
      <c r="D75" s="91">
        <v>5</v>
      </c>
      <c r="E75" s="91" t="s">
        <v>15</v>
      </c>
      <c r="F75" s="91" t="s">
        <v>2874</v>
      </c>
      <c r="G75" s="91" t="s">
        <v>5031</v>
      </c>
      <c r="H75" s="91" t="s">
        <v>5039</v>
      </c>
      <c r="I75" s="91" t="s">
        <v>2891</v>
      </c>
      <c r="J75" s="91" t="s">
        <v>3259</v>
      </c>
    </row>
    <row r="76" spans="1:10" ht="17" x14ac:dyDescent="0.25">
      <c r="A76" s="91" t="s">
        <v>23</v>
      </c>
      <c r="B76" s="91" t="s">
        <v>622</v>
      </c>
      <c r="C76" s="91" t="s">
        <v>5038</v>
      </c>
      <c r="D76" s="91">
        <v>9</v>
      </c>
      <c r="E76" s="91" t="s">
        <v>15</v>
      </c>
      <c r="F76" s="91" t="s">
        <v>2874</v>
      </c>
      <c r="G76" s="91" t="s">
        <v>5031</v>
      </c>
      <c r="H76" s="91" t="s">
        <v>5037</v>
      </c>
      <c r="I76" s="91" t="s">
        <v>2891</v>
      </c>
      <c r="J76" s="91" t="s">
        <v>3247</v>
      </c>
    </row>
    <row r="77" spans="1:10" ht="17" x14ac:dyDescent="0.25">
      <c r="A77" s="91" t="s">
        <v>3998</v>
      </c>
      <c r="B77" s="91" t="s">
        <v>624</v>
      </c>
      <c r="C77" s="91" t="s">
        <v>5036</v>
      </c>
      <c r="D77" s="91">
        <v>10</v>
      </c>
      <c r="E77" s="91" t="s">
        <v>15</v>
      </c>
      <c r="F77" s="91" t="s">
        <v>2874</v>
      </c>
      <c r="G77" s="91" t="s">
        <v>5031</v>
      </c>
      <c r="H77" s="91" t="s">
        <v>5035</v>
      </c>
      <c r="I77" s="91" t="s">
        <v>2891</v>
      </c>
      <c r="J77" s="91" t="s">
        <v>2891</v>
      </c>
    </row>
    <row r="78" spans="1:10" ht="17" x14ac:dyDescent="0.25">
      <c r="A78" s="91" t="s">
        <v>24</v>
      </c>
      <c r="B78" s="91" t="s">
        <v>626</v>
      </c>
      <c r="C78" s="91" t="s">
        <v>5034</v>
      </c>
      <c r="D78" s="91">
        <v>11</v>
      </c>
      <c r="E78" s="91" t="s">
        <v>15</v>
      </c>
      <c r="F78" s="91" t="s">
        <v>2874</v>
      </c>
      <c r="G78" s="91" t="s">
        <v>5031</v>
      </c>
      <c r="H78" s="91" t="s">
        <v>5033</v>
      </c>
      <c r="I78" s="91" t="s">
        <v>2891</v>
      </c>
      <c r="J78" s="91" t="s">
        <v>3241</v>
      </c>
    </row>
    <row r="79" spans="1:10" ht="17" x14ac:dyDescent="0.25">
      <c r="A79" s="91" t="s">
        <v>25</v>
      </c>
      <c r="B79" s="91" t="s">
        <v>628</v>
      </c>
      <c r="C79" s="91" t="s">
        <v>5032</v>
      </c>
      <c r="D79" s="91">
        <v>12</v>
      </c>
      <c r="E79" s="91" t="s">
        <v>15</v>
      </c>
      <c r="F79" s="91" t="s">
        <v>2874</v>
      </c>
      <c r="G79" s="91" t="s">
        <v>5031</v>
      </c>
      <c r="H79" s="91" t="s">
        <v>5030</v>
      </c>
      <c r="I79" s="91" t="s">
        <v>2891</v>
      </c>
      <c r="J79" s="91" t="s">
        <v>3235</v>
      </c>
    </row>
    <row r="80" spans="1:10" x14ac:dyDescent="0.2">
      <c r="A80" s="91" t="s">
        <v>4465</v>
      </c>
      <c r="B80" s="91" t="s">
        <v>4466</v>
      </c>
      <c r="C80" s="91" t="s">
        <v>4465</v>
      </c>
      <c r="D80" s="91">
        <v>316</v>
      </c>
      <c r="E80" s="91" t="s">
        <v>15</v>
      </c>
      <c r="F80" s="91" t="s">
        <v>3014</v>
      </c>
      <c r="G80" s="91" t="s">
        <v>4539</v>
      </c>
      <c r="H80" s="91" t="s">
        <v>5029</v>
      </c>
      <c r="I80" s="91" t="s">
        <v>2891</v>
      </c>
      <c r="J80" s="91" t="s">
        <v>2891</v>
      </c>
    </row>
    <row r="81" spans="1:10" x14ac:dyDescent="0.2">
      <c r="A81" s="91" t="s">
        <v>4462</v>
      </c>
      <c r="B81" s="91" t="s">
        <v>4463</v>
      </c>
      <c r="C81" s="91" t="s">
        <v>4462</v>
      </c>
      <c r="D81" s="91">
        <v>314</v>
      </c>
      <c r="E81" s="91" t="s">
        <v>15</v>
      </c>
      <c r="F81" s="91" t="s">
        <v>3014</v>
      </c>
      <c r="G81" s="91" t="s">
        <v>4539</v>
      </c>
      <c r="H81" s="91" t="s">
        <v>5028</v>
      </c>
      <c r="I81" s="91" t="s">
        <v>2891</v>
      </c>
      <c r="J81" s="91" t="s">
        <v>2891</v>
      </c>
    </row>
    <row r="82" spans="1:10" x14ac:dyDescent="0.2">
      <c r="A82" s="91" t="s">
        <v>60</v>
      </c>
      <c r="B82" s="91" t="s">
        <v>639</v>
      </c>
      <c r="C82" s="91" t="s">
        <v>60</v>
      </c>
      <c r="D82" s="91">
        <v>80</v>
      </c>
      <c r="E82" s="91" t="s">
        <v>15</v>
      </c>
      <c r="F82" s="91" t="s">
        <v>3014</v>
      </c>
      <c r="G82" s="91" t="s">
        <v>4539</v>
      </c>
      <c r="H82" s="91" t="s">
        <v>5027</v>
      </c>
      <c r="I82" s="91" t="s">
        <v>2891</v>
      </c>
      <c r="J82" s="91" t="s">
        <v>2891</v>
      </c>
    </row>
    <row r="83" spans="1:10" x14ac:dyDescent="0.2">
      <c r="A83" s="91" t="s">
        <v>61</v>
      </c>
      <c r="B83" s="91" t="s">
        <v>646</v>
      </c>
      <c r="C83" s="91" t="s">
        <v>61</v>
      </c>
      <c r="D83" s="91">
        <v>315</v>
      </c>
      <c r="E83" s="91" t="s">
        <v>15</v>
      </c>
      <c r="F83" s="91" t="s">
        <v>3014</v>
      </c>
      <c r="G83" s="91" t="s">
        <v>4539</v>
      </c>
      <c r="H83" s="91" t="s">
        <v>5026</v>
      </c>
      <c r="I83" s="91" t="s">
        <v>2891</v>
      </c>
      <c r="J83" s="91" t="s">
        <v>2891</v>
      </c>
    </row>
    <row r="84" spans="1:10" ht="17" x14ac:dyDescent="0.25">
      <c r="A84" s="91" t="s">
        <v>30</v>
      </c>
      <c r="B84" s="91" t="s">
        <v>665</v>
      </c>
      <c r="C84" s="91" t="s">
        <v>5025</v>
      </c>
      <c r="D84" s="91">
        <v>17</v>
      </c>
      <c r="E84" s="91" t="s">
        <v>15</v>
      </c>
      <c r="F84" s="91" t="s">
        <v>2874</v>
      </c>
      <c r="G84" s="91" t="s">
        <v>5024</v>
      </c>
      <c r="H84" s="91" t="s">
        <v>5023</v>
      </c>
      <c r="I84" s="91" t="s">
        <v>2891</v>
      </c>
      <c r="J84" s="91" t="s">
        <v>3218</v>
      </c>
    </row>
    <row r="85" spans="1:10" ht="17" x14ac:dyDescent="0.25">
      <c r="A85" s="91" t="s">
        <v>3883</v>
      </c>
      <c r="B85" s="91" t="s">
        <v>667</v>
      </c>
      <c r="C85" s="91" t="s">
        <v>5022</v>
      </c>
      <c r="D85" s="91">
        <v>283</v>
      </c>
      <c r="E85" s="91" t="s">
        <v>15</v>
      </c>
      <c r="F85" s="91" t="s">
        <v>44</v>
      </c>
      <c r="G85" s="91" t="s">
        <v>4726</v>
      </c>
      <c r="H85" s="91" t="s">
        <v>5021</v>
      </c>
      <c r="I85" s="91" t="s">
        <v>2891</v>
      </c>
      <c r="J85" s="91" t="s">
        <v>2891</v>
      </c>
    </row>
    <row r="86" spans="1:10" ht="17" x14ac:dyDescent="0.25">
      <c r="A86" s="91" t="s">
        <v>35</v>
      </c>
      <c r="B86" s="91" t="s">
        <v>687</v>
      </c>
      <c r="C86" s="91" t="s">
        <v>5020</v>
      </c>
      <c r="D86" s="91">
        <v>23</v>
      </c>
      <c r="E86" s="91" t="s">
        <v>15</v>
      </c>
      <c r="F86" s="91" t="s">
        <v>2874</v>
      </c>
      <c r="G86" s="91" t="s">
        <v>3968</v>
      </c>
      <c r="H86" s="91" t="s">
        <v>5019</v>
      </c>
      <c r="I86" s="91" t="s">
        <v>2891</v>
      </c>
      <c r="J86" s="91" t="s">
        <v>3212</v>
      </c>
    </row>
    <row r="87" spans="1:10" ht="17" x14ac:dyDescent="0.25">
      <c r="A87" s="91" t="s">
        <v>36</v>
      </c>
      <c r="B87" s="91" t="s">
        <v>689</v>
      </c>
      <c r="C87" s="91" t="s">
        <v>5018</v>
      </c>
      <c r="D87" s="91">
        <v>24</v>
      </c>
      <c r="E87" s="91" t="s">
        <v>15</v>
      </c>
      <c r="F87" s="91" t="s">
        <v>2874</v>
      </c>
      <c r="G87" s="91" t="s">
        <v>3968</v>
      </c>
      <c r="H87" s="91" t="s">
        <v>5017</v>
      </c>
      <c r="I87" s="91" t="s">
        <v>2891</v>
      </c>
      <c r="J87" s="91" t="s">
        <v>3209</v>
      </c>
    </row>
    <row r="88" spans="1:10" ht="17" x14ac:dyDescent="0.25">
      <c r="A88" s="91" t="s">
        <v>42</v>
      </c>
      <c r="B88" s="91" t="s">
        <v>703</v>
      </c>
      <c r="C88" s="91" t="s">
        <v>5016</v>
      </c>
      <c r="D88" s="91">
        <v>30</v>
      </c>
      <c r="E88" s="91" t="s">
        <v>15</v>
      </c>
      <c r="F88" s="91" t="s">
        <v>2874</v>
      </c>
      <c r="G88" s="91" t="s">
        <v>3968</v>
      </c>
      <c r="H88" s="91" t="s">
        <v>5015</v>
      </c>
      <c r="I88" s="91" t="s">
        <v>2891</v>
      </c>
      <c r="J88" s="91" t="s">
        <v>42</v>
      </c>
    </row>
    <row r="89" spans="1:10" x14ac:dyDescent="0.2">
      <c r="A89" s="91" t="s">
        <v>4262</v>
      </c>
      <c r="B89" s="91" t="s">
        <v>4261</v>
      </c>
      <c r="C89" s="91" t="s">
        <v>4260</v>
      </c>
      <c r="D89" s="91">
        <v>197</v>
      </c>
      <c r="E89" s="91" t="s">
        <v>4944</v>
      </c>
      <c r="F89" s="91" t="s">
        <v>3274</v>
      </c>
      <c r="G89" s="91" t="s">
        <v>4943</v>
      </c>
      <c r="H89" s="91" t="s">
        <v>5014</v>
      </c>
      <c r="I89" s="91" t="s">
        <v>2891</v>
      </c>
      <c r="J89" s="91" t="s">
        <v>2891</v>
      </c>
    </row>
    <row r="90" spans="1:10" x14ac:dyDescent="0.2">
      <c r="A90" s="91" t="s">
        <v>4258</v>
      </c>
      <c r="B90" s="91" t="s">
        <v>4257</v>
      </c>
      <c r="C90" s="91" t="s">
        <v>4256</v>
      </c>
      <c r="D90" s="91">
        <v>198</v>
      </c>
      <c r="E90" s="91" t="s">
        <v>4944</v>
      </c>
      <c r="F90" s="91" t="s">
        <v>3274</v>
      </c>
      <c r="G90" s="91" t="s">
        <v>4943</v>
      </c>
      <c r="H90" s="91" t="s">
        <v>5013</v>
      </c>
      <c r="I90" s="91" t="s">
        <v>2891</v>
      </c>
      <c r="J90" s="91" t="s">
        <v>2891</v>
      </c>
    </row>
    <row r="91" spans="1:10" x14ac:dyDescent="0.2">
      <c r="A91" s="91" t="s">
        <v>4254</v>
      </c>
      <c r="B91" s="91" t="s">
        <v>4253</v>
      </c>
      <c r="C91" s="91" t="s">
        <v>4252</v>
      </c>
      <c r="D91" s="91">
        <v>199</v>
      </c>
      <c r="E91" s="91" t="s">
        <v>4944</v>
      </c>
      <c r="F91" s="91" t="s">
        <v>3274</v>
      </c>
      <c r="G91" s="91" t="s">
        <v>4943</v>
      </c>
      <c r="H91" s="91" t="s">
        <v>5012</v>
      </c>
      <c r="I91" s="91" t="s">
        <v>2891</v>
      </c>
      <c r="J91" s="91" t="s">
        <v>2891</v>
      </c>
    </row>
    <row r="92" spans="1:10" x14ac:dyDescent="0.2">
      <c r="A92" s="91" t="s">
        <v>4211</v>
      </c>
      <c r="B92" s="91" t="s">
        <v>711</v>
      </c>
      <c r="C92" s="91" t="s">
        <v>712</v>
      </c>
      <c r="D92" s="91">
        <v>174</v>
      </c>
      <c r="E92" s="91" t="s">
        <v>4944</v>
      </c>
      <c r="F92" s="91" t="s">
        <v>3274</v>
      </c>
      <c r="G92" s="91" t="s">
        <v>4943</v>
      </c>
      <c r="H92" s="91" t="s">
        <v>5011</v>
      </c>
      <c r="I92" s="91">
        <v>0</v>
      </c>
      <c r="J92" s="91">
        <v>0</v>
      </c>
    </row>
    <row r="93" spans="1:10" x14ac:dyDescent="0.2">
      <c r="A93" s="91" t="s">
        <v>4209</v>
      </c>
      <c r="B93" s="91" t="s">
        <v>4208</v>
      </c>
      <c r="C93" s="91" t="s">
        <v>4207</v>
      </c>
      <c r="D93" s="91">
        <v>175</v>
      </c>
      <c r="E93" s="91" t="s">
        <v>4944</v>
      </c>
      <c r="F93" s="91" t="s">
        <v>3274</v>
      </c>
      <c r="G93" s="91" t="s">
        <v>4943</v>
      </c>
      <c r="H93" s="91" t="s">
        <v>5010</v>
      </c>
      <c r="I93" s="91" t="s">
        <v>2891</v>
      </c>
      <c r="J93" s="91" t="s">
        <v>2891</v>
      </c>
    </row>
    <row r="94" spans="1:10" x14ac:dyDescent="0.2">
      <c r="A94" s="91" t="s">
        <v>4205</v>
      </c>
      <c r="B94" s="91" t="s">
        <v>4204</v>
      </c>
      <c r="C94" s="91" t="s">
        <v>4203</v>
      </c>
      <c r="D94" s="91">
        <v>176</v>
      </c>
      <c r="E94" s="91" t="s">
        <v>4944</v>
      </c>
      <c r="F94" s="91" t="s">
        <v>3274</v>
      </c>
      <c r="G94" s="91" t="s">
        <v>4943</v>
      </c>
      <c r="H94" s="91" t="s">
        <v>5009</v>
      </c>
      <c r="I94" s="91" t="s">
        <v>2891</v>
      </c>
      <c r="J94" s="91" t="s">
        <v>2891</v>
      </c>
    </row>
    <row r="95" spans="1:10" x14ac:dyDescent="0.2">
      <c r="A95" s="91" t="s">
        <v>3457</v>
      </c>
      <c r="B95" s="91" t="s">
        <v>3456</v>
      </c>
      <c r="C95" s="91" t="s">
        <v>3455</v>
      </c>
      <c r="D95" s="91">
        <v>202</v>
      </c>
      <c r="E95" s="91" t="s">
        <v>4944</v>
      </c>
      <c r="F95" s="91" t="s">
        <v>3274</v>
      </c>
      <c r="G95" s="91" t="s">
        <v>4943</v>
      </c>
      <c r="H95" s="91" t="s">
        <v>5008</v>
      </c>
      <c r="I95" s="91" t="s">
        <v>2891</v>
      </c>
      <c r="J95" s="91" t="s">
        <v>2891</v>
      </c>
    </row>
    <row r="96" spans="1:10" x14ac:dyDescent="0.2">
      <c r="A96" s="91" t="s">
        <v>4236</v>
      </c>
      <c r="B96" s="91" t="s">
        <v>4235</v>
      </c>
      <c r="C96" s="91" t="s">
        <v>4234</v>
      </c>
      <c r="D96" s="91">
        <v>204</v>
      </c>
      <c r="E96" s="91" t="s">
        <v>4944</v>
      </c>
      <c r="F96" s="91" t="s">
        <v>3274</v>
      </c>
      <c r="G96" s="91" t="s">
        <v>4943</v>
      </c>
      <c r="H96" s="91" t="s">
        <v>5007</v>
      </c>
      <c r="I96" s="91" t="s">
        <v>2891</v>
      </c>
      <c r="J96" s="91" t="s">
        <v>2891</v>
      </c>
    </row>
    <row r="97" spans="1:10" x14ac:dyDescent="0.2">
      <c r="A97" s="91" t="s">
        <v>4274</v>
      </c>
      <c r="B97" s="91" t="s">
        <v>4273</v>
      </c>
      <c r="C97" s="91" t="s">
        <v>4272</v>
      </c>
      <c r="D97" s="91">
        <v>182</v>
      </c>
      <c r="E97" s="91" t="s">
        <v>4944</v>
      </c>
      <c r="F97" s="91" t="s">
        <v>3274</v>
      </c>
      <c r="G97" s="91" t="s">
        <v>4943</v>
      </c>
      <c r="H97" s="91" t="s">
        <v>5006</v>
      </c>
      <c r="I97" s="91" t="s">
        <v>2891</v>
      </c>
      <c r="J97" s="91" t="s">
        <v>2891</v>
      </c>
    </row>
    <row r="98" spans="1:10" x14ac:dyDescent="0.2">
      <c r="A98" s="91" t="s">
        <v>3466</v>
      </c>
      <c r="B98" s="91" t="s">
        <v>3465</v>
      </c>
      <c r="C98" s="91" t="s">
        <v>3464</v>
      </c>
      <c r="D98" s="91">
        <v>183</v>
      </c>
      <c r="E98" s="91" t="s">
        <v>4944</v>
      </c>
      <c r="F98" s="91" t="s">
        <v>3274</v>
      </c>
      <c r="G98" s="91" t="s">
        <v>4943</v>
      </c>
      <c r="H98" s="91" t="s">
        <v>5005</v>
      </c>
      <c r="I98" s="91" t="s">
        <v>2891</v>
      </c>
      <c r="J98" s="91" t="s">
        <v>2891</v>
      </c>
    </row>
    <row r="99" spans="1:10" x14ac:dyDescent="0.2">
      <c r="A99" s="91" t="s">
        <v>4270</v>
      </c>
      <c r="B99" s="91" t="s">
        <v>4269</v>
      </c>
      <c r="C99" s="91" t="s">
        <v>4268</v>
      </c>
      <c r="D99" s="91">
        <v>184</v>
      </c>
      <c r="E99" s="91" t="s">
        <v>4944</v>
      </c>
      <c r="F99" s="91" t="s">
        <v>3274</v>
      </c>
      <c r="G99" s="91" t="s">
        <v>4943</v>
      </c>
      <c r="H99" s="91" t="s">
        <v>5004</v>
      </c>
      <c r="I99" s="91" t="s">
        <v>2891</v>
      </c>
      <c r="J99" s="91" t="s">
        <v>2891</v>
      </c>
    </row>
    <row r="100" spans="1:10" x14ac:dyDescent="0.2">
      <c r="A100" s="91" t="s">
        <v>4266</v>
      </c>
      <c r="B100" s="91" t="s">
        <v>4265</v>
      </c>
      <c r="C100" s="91" t="s">
        <v>4264</v>
      </c>
      <c r="D100" s="91">
        <v>185</v>
      </c>
      <c r="E100" s="91" t="s">
        <v>4944</v>
      </c>
      <c r="F100" s="91" t="s">
        <v>3274</v>
      </c>
      <c r="G100" s="91" t="s">
        <v>4943</v>
      </c>
      <c r="H100" s="91" t="s">
        <v>5003</v>
      </c>
      <c r="I100" s="91" t="s">
        <v>2891</v>
      </c>
      <c r="J100" s="91" t="s">
        <v>2891</v>
      </c>
    </row>
    <row r="101" spans="1:10" x14ac:dyDescent="0.2">
      <c r="A101" s="91" t="s">
        <v>3462</v>
      </c>
      <c r="B101" s="91" t="s">
        <v>3461</v>
      </c>
      <c r="C101" s="91" t="s">
        <v>5002</v>
      </c>
      <c r="D101" s="91">
        <v>177</v>
      </c>
      <c r="E101" s="91" t="s">
        <v>4944</v>
      </c>
      <c r="F101" s="91" t="s">
        <v>3274</v>
      </c>
      <c r="G101" s="91" t="s">
        <v>4943</v>
      </c>
      <c r="H101" s="91" t="s">
        <v>5001</v>
      </c>
      <c r="I101" s="91">
        <v>0</v>
      </c>
      <c r="J101" s="91">
        <v>0</v>
      </c>
    </row>
    <row r="102" spans="1:10" x14ac:dyDescent="0.2">
      <c r="A102" s="91" t="s">
        <v>4232</v>
      </c>
      <c r="B102" s="91" t="s">
        <v>4231</v>
      </c>
      <c r="C102" s="91" t="s">
        <v>4230</v>
      </c>
      <c r="D102" s="91">
        <v>190</v>
      </c>
      <c r="E102" s="91" t="s">
        <v>4944</v>
      </c>
      <c r="F102" s="91" t="s">
        <v>3274</v>
      </c>
      <c r="G102" s="91" t="s">
        <v>4943</v>
      </c>
      <c r="H102" s="91" t="s">
        <v>5000</v>
      </c>
      <c r="I102" s="91" t="s">
        <v>2891</v>
      </c>
      <c r="J102" s="91" t="s">
        <v>2891</v>
      </c>
    </row>
    <row r="103" spans="1:10" x14ac:dyDescent="0.2">
      <c r="A103" s="91" t="s">
        <v>4228</v>
      </c>
      <c r="B103" s="91" t="s">
        <v>4227</v>
      </c>
      <c r="C103" s="91" t="s">
        <v>4226</v>
      </c>
      <c r="D103" s="91">
        <v>191</v>
      </c>
      <c r="E103" s="91" t="s">
        <v>4944</v>
      </c>
      <c r="F103" s="91" t="s">
        <v>3274</v>
      </c>
      <c r="G103" s="91" t="s">
        <v>4943</v>
      </c>
      <c r="H103" s="91" t="s">
        <v>4999</v>
      </c>
      <c r="I103" s="91" t="s">
        <v>2891</v>
      </c>
      <c r="J103" s="91" t="s">
        <v>2891</v>
      </c>
    </row>
    <row r="104" spans="1:10" x14ac:dyDescent="0.2">
      <c r="A104" s="91" t="s">
        <v>4224</v>
      </c>
      <c r="B104" s="91" t="s">
        <v>4223</v>
      </c>
      <c r="C104" s="91" t="s">
        <v>4222</v>
      </c>
      <c r="D104" s="91">
        <v>193</v>
      </c>
      <c r="E104" s="91" t="s">
        <v>4944</v>
      </c>
      <c r="F104" s="91" t="s">
        <v>3274</v>
      </c>
      <c r="G104" s="91" t="s">
        <v>4943</v>
      </c>
      <c r="H104" s="91" t="s">
        <v>4998</v>
      </c>
      <c r="I104" s="91" t="s">
        <v>2891</v>
      </c>
      <c r="J104" s="91" t="s">
        <v>2891</v>
      </c>
    </row>
    <row r="105" spans="1:10" x14ac:dyDescent="0.2">
      <c r="A105" s="91" t="s">
        <v>4220</v>
      </c>
      <c r="B105" s="91" t="s">
        <v>4219</v>
      </c>
      <c r="C105" s="91" t="s">
        <v>4218</v>
      </c>
      <c r="D105" s="91">
        <v>195</v>
      </c>
      <c r="E105" s="91" t="s">
        <v>4944</v>
      </c>
      <c r="F105" s="91" t="s">
        <v>3274</v>
      </c>
      <c r="G105" s="91" t="s">
        <v>4943</v>
      </c>
      <c r="H105" s="91" t="s">
        <v>4997</v>
      </c>
      <c r="I105" s="91" t="s">
        <v>2891</v>
      </c>
      <c r="J105" s="91" t="s">
        <v>2891</v>
      </c>
    </row>
    <row r="106" spans="1:10" x14ac:dyDescent="0.2">
      <c r="A106" s="91" t="s">
        <v>4216</v>
      </c>
      <c r="B106" s="91" t="s">
        <v>4215</v>
      </c>
      <c r="C106" s="91" t="s">
        <v>4214</v>
      </c>
      <c r="D106" s="91">
        <v>196</v>
      </c>
      <c r="E106" s="91" t="s">
        <v>4944</v>
      </c>
      <c r="F106" s="91" t="s">
        <v>3274</v>
      </c>
      <c r="G106" s="91" t="s">
        <v>4943</v>
      </c>
      <c r="H106" s="91" t="s">
        <v>4996</v>
      </c>
      <c r="I106" s="91" t="s">
        <v>2891</v>
      </c>
      <c r="J106" s="91" t="s">
        <v>2891</v>
      </c>
    </row>
    <row r="107" spans="1:10" x14ac:dyDescent="0.2">
      <c r="A107" s="91" t="s">
        <v>3452</v>
      </c>
      <c r="B107" s="91" t="s">
        <v>3451</v>
      </c>
      <c r="C107" s="91" t="s">
        <v>3450</v>
      </c>
      <c r="D107" s="91">
        <v>186</v>
      </c>
      <c r="E107" s="91" t="s">
        <v>4944</v>
      </c>
      <c r="F107" s="91" t="s">
        <v>3274</v>
      </c>
      <c r="G107" s="91" t="s">
        <v>4943</v>
      </c>
      <c r="H107" s="91" t="s">
        <v>4995</v>
      </c>
      <c r="I107" s="91" t="s">
        <v>2891</v>
      </c>
      <c r="J107" s="91" t="s">
        <v>2891</v>
      </c>
    </row>
    <row r="108" spans="1:10" x14ac:dyDescent="0.2">
      <c r="A108" s="91" t="s">
        <v>3446</v>
      </c>
      <c r="B108" s="91" t="s">
        <v>3445</v>
      </c>
      <c r="C108" s="91" t="s">
        <v>3444</v>
      </c>
      <c r="D108" s="91">
        <v>187</v>
      </c>
      <c r="E108" s="91" t="s">
        <v>4944</v>
      </c>
      <c r="F108" s="91" t="s">
        <v>3274</v>
      </c>
      <c r="G108" s="91" t="s">
        <v>4943</v>
      </c>
      <c r="H108" s="91" t="s">
        <v>4994</v>
      </c>
      <c r="I108" s="91" t="s">
        <v>2891</v>
      </c>
      <c r="J108" s="91" t="s">
        <v>2891</v>
      </c>
    </row>
    <row r="109" spans="1:10" x14ac:dyDescent="0.2">
      <c r="A109" s="91" t="s">
        <v>3441</v>
      </c>
      <c r="B109" s="91" t="s">
        <v>3440</v>
      </c>
      <c r="C109" s="91" t="s">
        <v>3439</v>
      </c>
      <c r="D109" s="91">
        <v>188</v>
      </c>
      <c r="E109" s="91" t="s">
        <v>4944</v>
      </c>
      <c r="F109" s="91" t="s">
        <v>3274</v>
      </c>
      <c r="G109" s="91" t="s">
        <v>4943</v>
      </c>
      <c r="H109" s="91" t="s">
        <v>4993</v>
      </c>
      <c r="I109" s="91" t="s">
        <v>2891</v>
      </c>
      <c r="J109" s="91" t="s">
        <v>2891</v>
      </c>
    </row>
    <row r="110" spans="1:10" x14ac:dyDescent="0.2">
      <c r="A110" s="91" t="s">
        <v>4200</v>
      </c>
      <c r="B110" s="91" t="s">
        <v>4199</v>
      </c>
      <c r="C110" s="91" t="s">
        <v>4198</v>
      </c>
      <c r="D110" s="91">
        <v>192</v>
      </c>
      <c r="E110" s="91" t="s">
        <v>4944</v>
      </c>
      <c r="F110" s="91" t="s">
        <v>3274</v>
      </c>
      <c r="G110" s="91" t="s">
        <v>4943</v>
      </c>
      <c r="H110" s="91" t="s">
        <v>4992</v>
      </c>
      <c r="I110" s="91" t="s">
        <v>2891</v>
      </c>
      <c r="J110" s="91" t="s">
        <v>2891</v>
      </c>
    </row>
    <row r="111" spans="1:10" x14ac:dyDescent="0.2">
      <c r="A111" s="91" t="s">
        <v>4196</v>
      </c>
      <c r="B111" s="91" t="s">
        <v>4195</v>
      </c>
      <c r="C111" s="91" t="s">
        <v>4194</v>
      </c>
      <c r="D111" s="91">
        <v>194</v>
      </c>
      <c r="E111" s="91" t="s">
        <v>4944</v>
      </c>
      <c r="F111" s="91" t="s">
        <v>3274</v>
      </c>
      <c r="G111" s="91" t="s">
        <v>4943</v>
      </c>
      <c r="H111" s="91" t="s">
        <v>4991</v>
      </c>
      <c r="I111" s="91" t="s">
        <v>2891</v>
      </c>
      <c r="J111" s="91" t="s">
        <v>2891</v>
      </c>
    </row>
    <row r="112" spans="1:10" x14ac:dyDescent="0.2">
      <c r="A112" s="91" t="s">
        <v>4192</v>
      </c>
      <c r="B112" s="91" t="s">
        <v>4191</v>
      </c>
      <c r="C112" s="91" t="s">
        <v>4190</v>
      </c>
      <c r="D112" s="91">
        <v>200</v>
      </c>
      <c r="E112" s="91" t="s">
        <v>4944</v>
      </c>
      <c r="F112" s="91" t="s">
        <v>3274</v>
      </c>
      <c r="G112" s="91" t="s">
        <v>4943</v>
      </c>
      <c r="H112" s="91" t="s">
        <v>4990</v>
      </c>
      <c r="I112" s="91" t="s">
        <v>2891</v>
      </c>
      <c r="J112" s="91" t="s">
        <v>2891</v>
      </c>
    </row>
    <row r="113" spans="1:10" x14ac:dyDescent="0.2">
      <c r="A113" s="91" t="s">
        <v>4188</v>
      </c>
      <c r="B113" s="91" t="s">
        <v>4187</v>
      </c>
      <c r="C113" s="91" t="s">
        <v>4186</v>
      </c>
      <c r="D113" s="91">
        <v>201</v>
      </c>
      <c r="E113" s="91" t="s">
        <v>4944</v>
      </c>
      <c r="F113" s="91" t="s">
        <v>3274</v>
      </c>
      <c r="G113" s="91" t="s">
        <v>4943</v>
      </c>
      <c r="H113" s="91" t="s">
        <v>4989</v>
      </c>
      <c r="I113" s="91" t="s">
        <v>2891</v>
      </c>
      <c r="J113" s="91" t="s">
        <v>2891</v>
      </c>
    </row>
    <row r="114" spans="1:10" x14ac:dyDescent="0.2">
      <c r="A114" s="91" t="s">
        <v>3472</v>
      </c>
      <c r="B114" s="91" t="s">
        <v>718</v>
      </c>
      <c r="C114" s="91" t="s">
        <v>719</v>
      </c>
      <c r="D114" s="91">
        <v>206</v>
      </c>
      <c r="E114" s="91" t="s">
        <v>4944</v>
      </c>
      <c r="F114" s="91" t="s">
        <v>3274</v>
      </c>
      <c r="G114" s="91" t="s">
        <v>4943</v>
      </c>
      <c r="H114" s="91" t="s">
        <v>4988</v>
      </c>
      <c r="I114" s="91" t="s">
        <v>2891</v>
      </c>
      <c r="J114" s="91" t="s">
        <v>2891</v>
      </c>
    </row>
    <row r="115" spans="1:10" x14ac:dyDescent="0.2">
      <c r="A115" s="91" t="s">
        <v>4286</v>
      </c>
      <c r="B115" s="91" t="s">
        <v>4285</v>
      </c>
      <c r="C115" s="91" t="s">
        <v>4284</v>
      </c>
      <c r="D115" s="91">
        <v>207</v>
      </c>
      <c r="E115" s="91" t="s">
        <v>4944</v>
      </c>
      <c r="F115" s="91" t="s">
        <v>3274</v>
      </c>
      <c r="G115" s="91" t="s">
        <v>4943</v>
      </c>
      <c r="H115" s="91" t="s">
        <v>4987</v>
      </c>
      <c r="I115" s="91" t="s">
        <v>2891</v>
      </c>
      <c r="J115" s="91" t="s">
        <v>2891</v>
      </c>
    </row>
    <row r="116" spans="1:10" x14ac:dyDescent="0.2">
      <c r="A116" s="91" t="s">
        <v>4282</v>
      </c>
      <c r="B116" s="91" t="s">
        <v>4281</v>
      </c>
      <c r="C116" s="91" t="s">
        <v>4280</v>
      </c>
      <c r="D116" s="91">
        <v>208</v>
      </c>
      <c r="E116" s="91" t="s">
        <v>4944</v>
      </c>
      <c r="F116" s="91" t="s">
        <v>3274</v>
      </c>
      <c r="G116" s="91" t="s">
        <v>4943</v>
      </c>
      <c r="H116" s="91" t="s">
        <v>4986</v>
      </c>
      <c r="I116" s="91" t="s">
        <v>2891</v>
      </c>
      <c r="J116" s="91" t="s">
        <v>2891</v>
      </c>
    </row>
    <row r="117" spans="1:10" x14ac:dyDescent="0.2">
      <c r="A117" s="91" t="s">
        <v>4278</v>
      </c>
      <c r="B117" s="91" t="s">
        <v>4277</v>
      </c>
      <c r="C117" s="91" t="s">
        <v>4276</v>
      </c>
      <c r="D117" s="91">
        <v>181</v>
      </c>
      <c r="E117" s="91" t="s">
        <v>4944</v>
      </c>
      <c r="F117" s="91" t="s">
        <v>3274</v>
      </c>
      <c r="G117" s="91" t="s">
        <v>4943</v>
      </c>
      <c r="H117" s="91" t="s">
        <v>4985</v>
      </c>
      <c r="I117" s="91" t="s">
        <v>2891</v>
      </c>
      <c r="J117" s="91" t="s">
        <v>2891</v>
      </c>
    </row>
    <row r="118" spans="1:10" x14ac:dyDescent="0.2">
      <c r="A118" s="91" t="s">
        <v>4184</v>
      </c>
      <c r="B118" s="91" t="s">
        <v>4183</v>
      </c>
      <c r="C118" s="91" t="s">
        <v>4984</v>
      </c>
      <c r="D118" s="91">
        <v>189</v>
      </c>
      <c r="E118" s="91" t="s">
        <v>4944</v>
      </c>
      <c r="F118" s="91" t="s">
        <v>3274</v>
      </c>
      <c r="G118" s="91" t="s">
        <v>4943</v>
      </c>
      <c r="H118" s="91" t="s">
        <v>4983</v>
      </c>
      <c r="I118" s="91">
        <v>0</v>
      </c>
      <c r="J118" s="91">
        <v>0</v>
      </c>
    </row>
    <row r="119" spans="1:10" ht="17" x14ac:dyDescent="0.25">
      <c r="A119" s="91" t="s">
        <v>3947</v>
      </c>
      <c r="B119" s="91" t="s">
        <v>735</v>
      </c>
      <c r="C119" s="91" t="s">
        <v>4982</v>
      </c>
      <c r="D119" s="91">
        <v>35</v>
      </c>
      <c r="E119" s="91" t="s">
        <v>15</v>
      </c>
      <c r="F119" s="91" t="s">
        <v>44</v>
      </c>
      <c r="G119" s="91" t="s">
        <v>4981</v>
      </c>
      <c r="H119" s="91" t="s">
        <v>4980</v>
      </c>
      <c r="I119" s="91" t="s">
        <v>2891</v>
      </c>
      <c r="J119" s="91" t="s">
        <v>2891</v>
      </c>
    </row>
    <row r="120" spans="1:10" ht="17" x14ac:dyDescent="0.25">
      <c r="A120" s="91" t="s">
        <v>3118</v>
      </c>
      <c r="B120" s="91" t="s">
        <v>3937</v>
      </c>
      <c r="C120" s="91" t="s">
        <v>4979</v>
      </c>
      <c r="D120" s="91">
        <v>40</v>
      </c>
      <c r="E120" s="91" t="s">
        <v>15</v>
      </c>
      <c r="F120" s="91" t="s">
        <v>44</v>
      </c>
      <c r="G120" s="91" t="s">
        <v>49</v>
      </c>
      <c r="H120" s="91" t="s">
        <v>4978</v>
      </c>
      <c r="I120" s="91" t="s">
        <v>2891</v>
      </c>
      <c r="J120" s="91" t="s">
        <v>2891</v>
      </c>
    </row>
    <row r="121" spans="1:10" x14ac:dyDescent="0.2">
      <c r="A121" s="91" t="s">
        <v>4485</v>
      </c>
      <c r="B121" s="91" t="s">
        <v>791</v>
      </c>
      <c r="C121" s="91" t="s">
        <v>796</v>
      </c>
      <c r="D121" s="91">
        <v>31</v>
      </c>
      <c r="E121" s="91" t="s">
        <v>15</v>
      </c>
      <c r="F121" s="91" t="s">
        <v>44</v>
      </c>
      <c r="G121" s="91" t="s">
        <v>4972</v>
      </c>
      <c r="H121" s="91" t="s">
        <v>4977</v>
      </c>
      <c r="I121" s="91" t="s">
        <v>2891</v>
      </c>
      <c r="J121" s="91" t="s">
        <v>2891</v>
      </c>
    </row>
    <row r="122" spans="1:10" ht="17" x14ac:dyDescent="0.25">
      <c r="A122" s="91" t="s">
        <v>103</v>
      </c>
      <c r="B122" s="91" t="s">
        <v>291</v>
      </c>
      <c r="C122" s="91" t="s">
        <v>4976</v>
      </c>
      <c r="D122" s="91">
        <v>32</v>
      </c>
      <c r="E122" s="91" t="s">
        <v>15</v>
      </c>
      <c r="F122" s="91" t="s">
        <v>44</v>
      </c>
      <c r="G122" s="91" t="s">
        <v>4972</v>
      </c>
      <c r="H122" s="91" t="s">
        <v>4975</v>
      </c>
      <c r="I122" s="91" t="s">
        <v>4974</v>
      </c>
      <c r="J122" s="91" t="s">
        <v>2891</v>
      </c>
    </row>
    <row r="123" spans="1:10" ht="17" x14ac:dyDescent="0.25">
      <c r="A123" s="91" t="s">
        <v>4481</v>
      </c>
      <c r="B123" s="91" t="s">
        <v>805</v>
      </c>
      <c r="C123" s="91" t="s">
        <v>4973</v>
      </c>
      <c r="D123" s="91">
        <v>33</v>
      </c>
      <c r="E123" s="91" t="s">
        <v>15</v>
      </c>
      <c r="F123" s="91" t="s">
        <v>44</v>
      </c>
      <c r="G123" s="91" t="s">
        <v>4972</v>
      </c>
      <c r="H123" s="91" t="s">
        <v>4971</v>
      </c>
      <c r="I123" s="91" t="s">
        <v>2891</v>
      </c>
      <c r="J123" s="91" t="s">
        <v>2891</v>
      </c>
    </row>
    <row r="124" spans="1:10" x14ac:dyDescent="0.2">
      <c r="A124" s="91" t="s">
        <v>55</v>
      </c>
      <c r="B124" s="91" t="s">
        <v>807</v>
      </c>
      <c r="C124" s="91" t="s">
        <v>2677</v>
      </c>
      <c r="D124" s="91">
        <v>43</v>
      </c>
      <c r="E124" s="91" t="s">
        <v>53</v>
      </c>
      <c r="F124" s="91" t="s">
        <v>44</v>
      </c>
      <c r="G124" s="91" t="s">
        <v>56</v>
      </c>
      <c r="H124" s="91" t="s">
        <v>4970</v>
      </c>
      <c r="I124" s="91" t="s">
        <v>4969</v>
      </c>
      <c r="J124" s="91" t="s">
        <v>2891</v>
      </c>
    </row>
    <row r="125" spans="1:10" ht="17" x14ac:dyDescent="0.25">
      <c r="A125" s="91" t="s">
        <v>4968</v>
      </c>
      <c r="C125" s="91" t="s">
        <v>4967</v>
      </c>
      <c r="E125" s="91" t="s">
        <v>53</v>
      </c>
      <c r="F125" s="91" t="s">
        <v>44</v>
      </c>
      <c r="G125" s="91" t="s">
        <v>56</v>
      </c>
      <c r="I125" s="91" t="s">
        <v>4966</v>
      </c>
      <c r="J125" s="91" t="e">
        <v>#N/A</v>
      </c>
    </row>
    <row r="126" spans="1:10" ht="17" x14ac:dyDescent="0.25">
      <c r="A126" s="91" t="s">
        <v>4965</v>
      </c>
      <c r="C126" s="91" t="s">
        <v>4964</v>
      </c>
      <c r="E126" s="91" t="s">
        <v>53</v>
      </c>
      <c r="F126" s="91" t="s">
        <v>44</v>
      </c>
      <c r="G126" s="91" t="s">
        <v>56</v>
      </c>
      <c r="I126" s="91" t="s">
        <v>4963</v>
      </c>
      <c r="J126" s="91" t="e">
        <v>#N/A</v>
      </c>
    </row>
    <row r="127" spans="1:10" ht="17" x14ac:dyDescent="0.25">
      <c r="A127" s="91" t="s">
        <v>252</v>
      </c>
      <c r="C127" s="91" t="s">
        <v>4962</v>
      </c>
      <c r="E127" s="91" t="s">
        <v>53</v>
      </c>
      <c r="F127" s="91" t="s">
        <v>44</v>
      </c>
      <c r="G127" s="91" t="s">
        <v>56</v>
      </c>
      <c r="I127" s="91" t="s">
        <v>3357</v>
      </c>
      <c r="J127" s="91" t="e">
        <v>#N/A</v>
      </c>
    </row>
    <row r="128" spans="1:10" x14ac:dyDescent="0.2">
      <c r="A128" s="91" t="s">
        <v>2940</v>
      </c>
      <c r="B128" s="91" t="s">
        <v>4289</v>
      </c>
      <c r="C128" s="91" t="s">
        <v>4961</v>
      </c>
      <c r="D128" s="91">
        <v>47</v>
      </c>
      <c r="E128" s="91" t="s">
        <v>53</v>
      </c>
      <c r="F128" s="91" t="s">
        <v>44</v>
      </c>
      <c r="G128" s="91" t="s">
        <v>56</v>
      </c>
      <c r="H128" s="91" t="s">
        <v>4960</v>
      </c>
      <c r="I128" s="91" t="s">
        <v>2891</v>
      </c>
      <c r="J128" s="91" t="s">
        <v>2891</v>
      </c>
    </row>
    <row r="129" spans="1:10" x14ac:dyDescent="0.2">
      <c r="A129" s="91" t="s">
        <v>3434</v>
      </c>
      <c r="B129" s="91" t="s">
        <v>829</v>
      </c>
      <c r="C129" s="91" t="s">
        <v>4959</v>
      </c>
      <c r="D129" s="91">
        <v>54</v>
      </c>
      <c r="E129" s="91" t="s">
        <v>57</v>
      </c>
      <c r="F129" s="91" t="s">
        <v>4837</v>
      </c>
      <c r="G129" s="91" t="s">
        <v>4836</v>
      </c>
      <c r="H129" s="91" t="s">
        <v>4958</v>
      </c>
      <c r="I129" s="91" t="s">
        <v>2891</v>
      </c>
      <c r="J129" s="91" t="s">
        <v>2891</v>
      </c>
    </row>
    <row r="130" spans="1:10" x14ac:dyDescent="0.2">
      <c r="A130" s="91" t="s">
        <v>62</v>
      </c>
      <c r="B130" s="91" t="s">
        <v>869</v>
      </c>
      <c r="C130" s="91" t="s">
        <v>62</v>
      </c>
      <c r="D130" s="91">
        <v>58</v>
      </c>
      <c r="E130" s="91" t="s">
        <v>15</v>
      </c>
      <c r="F130" s="91" t="s">
        <v>3014</v>
      </c>
      <c r="G130" s="91" t="s">
        <v>4539</v>
      </c>
      <c r="H130" s="91" t="s">
        <v>4957</v>
      </c>
      <c r="I130" s="91" t="s">
        <v>2891</v>
      </c>
      <c r="J130" s="91" t="s">
        <v>2891</v>
      </c>
    </row>
    <row r="131" spans="1:10" x14ac:dyDescent="0.2">
      <c r="A131" s="91" t="s">
        <v>63</v>
      </c>
      <c r="B131" s="91" t="s">
        <v>898</v>
      </c>
      <c r="C131" s="91" t="s">
        <v>63</v>
      </c>
      <c r="D131" s="91">
        <v>67</v>
      </c>
      <c r="E131" s="91" t="s">
        <v>15</v>
      </c>
      <c r="F131" s="91" t="s">
        <v>3014</v>
      </c>
      <c r="G131" s="91" t="s">
        <v>4539</v>
      </c>
      <c r="H131" s="91" t="s">
        <v>4956</v>
      </c>
      <c r="I131" s="91" t="s">
        <v>2891</v>
      </c>
      <c r="J131" s="91" t="s">
        <v>2891</v>
      </c>
    </row>
    <row r="132" spans="1:10" x14ac:dyDescent="0.2">
      <c r="A132" s="91" t="s">
        <v>64</v>
      </c>
      <c r="B132" s="91" t="s">
        <v>903</v>
      </c>
      <c r="C132" s="91" t="s">
        <v>64</v>
      </c>
      <c r="D132" s="91">
        <v>59</v>
      </c>
      <c r="E132" s="91" t="s">
        <v>15</v>
      </c>
      <c r="F132" s="91" t="s">
        <v>3014</v>
      </c>
      <c r="G132" s="91" t="s">
        <v>4539</v>
      </c>
      <c r="H132" s="91" t="s">
        <v>4955</v>
      </c>
      <c r="I132" s="91" t="s">
        <v>2891</v>
      </c>
      <c r="J132" s="91" t="s">
        <v>2891</v>
      </c>
    </row>
    <row r="133" spans="1:10" x14ac:dyDescent="0.2">
      <c r="A133" s="91" t="s">
        <v>65</v>
      </c>
      <c r="B133" s="91" t="s">
        <v>915</v>
      </c>
      <c r="C133" s="91" t="s">
        <v>65</v>
      </c>
      <c r="D133" s="91">
        <v>60</v>
      </c>
      <c r="E133" s="91" t="s">
        <v>15</v>
      </c>
      <c r="F133" s="91" t="s">
        <v>3014</v>
      </c>
      <c r="G133" s="91" t="s">
        <v>4539</v>
      </c>
      <c r="H133" s="91" t="s">
        <v>4954</v>
      </c>
      <c r="I133" s="91" t="s">
        <v>2891</v>
      </c>
      <c r="J133" s="91" t="s">
        <v>2891</v>
      </c>
    </row>
    <row r="134" spans="1:10" x14ac:dyDescent="0.2">
      <c r="A134" s="91" t="s">
        <v>66</v>
      </c>
      <c r="B134" s="91" t="s">
        <v>921</v>
      </c>
      <c r="C134" s="91" t="s">
        <v>66</v>
      </c>
      <c r="D134" s="91">
        <v>61</v>
      </c>
      <c r="E134" s="91" t="s">
        <v>15</v>
      </c>
      <c r="F134" s="91" t="s">
        <v>3014</v>
      </c>
      <c r="G134" s="91" t="s">
        <v>4539</v>
      </c>
      <c r="H134" s="91" t="s">
        <v>4953</v>
      </c>
      <c r="I134" s="91" t="s">
        <v>2891</v>
      </c>
      <c r="J134" s="91" t="s">
        <v>2891</v>
      </c>
    </row>
    <row r="135" spans="1:10" x14ac:dyDescent="0.2">
      <c r="A135" s="91" t="s">
        <v>67</v>
      </c>
      <c r="B135" s="91" t="s">
        <v>283</v>
      </c>
      <c r="C135" s="91" t="s">
        <v>67</v>
      </c>
      <c r="D135" s="91">
        <v>62</v>
      </c>
      <c r="E135" s="91" t="s">
        <v>15</v>
      </c>
      <c r="F135" s="91" t="s">
        <v>3014</v>
      </c>
      <c r="G135" s="91" t="s">
        <v>4539</v>
      </c>
      <c r="H135" s="91" t="s">
        <v>4952</v>
      </c>
      <c r="I135" s="91" t="s">
        <v>67</v>
      </c>
      <c r="J135" s="91" t="s">
        <v>2891</v>
      </c>
    </row>
    <row r="136" spans="1:10" x14ac:dyDescent="0.2">
      <c r="A136" s="91" t="s">
        <v>68</v>
      </c>
      <c r="B136" s="91" t="s">
        <v>284</v>
      </c>
      <c r="C136" s="91" t="s">
        <v>68</v>
      </c>
      <c r="D136" s="91">
        <v>63</v>
      </c>
      <c r="E136" s="91" t="s">
        <v>15</v>
      </c>
      <c r="F136" s="91" t="s">
        <v>3014</v>
      </c>
      <c r="G136" s="91" t="s">
        <v>4539</v>
      </c>
      <c r="H136" s="91" t="s">
        <v>4951</v>
      </c>
      <c r="I136" s="91" t="s">
        <v>68</v>
      </c>
      <c r="J136" s="91" t="s">
        <v>2891</v>
      </c>
    </row>
    <row r="137" spans="1:10" x14ac:dyDescent="0.2">
      <c r="A137" s="91" t="s">
        <v>69</v>
      </c>
      <c r="B137" s="91" t="s">
        <v>934</v>
      </c>
      <c r="C137" s="91" t="s">
        <v>69</v>
      </c>
      <c r="D137" s="91">
        <v>64</v>
      </c>
      <c r="E137" s="91" t="s">
        <v>15</v>
      </c>
      <c r="F137" s="91" t="s">
        <v>3014</v>
      </c>
      <c r="G137" s="91" t="s">
        <v>4539</v>
      </c>
      <c r="H137" s="91" t="s">
        <v>4950</v>
      </c>
      <c r="I137" s="91" t="s">
        <v>2891</v>
      </c>
      <c r="J137" s="91" t="s">
        <v>2891</v>
      </c>
    </row>
    <row r="138" spans="1:10" x14ac:dyDescent="0.2">
      <c r="A138" s="91" t="s">
        <v>70</v>
      </c>
      <c r="B138" s="91" t="s">
        <v>935</v>
      </c>
      <c r="C138" s="91" t="s">
        <v>70</v>
      </c>
      <c r="D138" s="91">
        <v>65</v>
      </c>
      <c r="E138" s="91" t="s">
        <v>15</v>
      </c>
      <c r="F138" s="91" t="s">
        <v>3014</v>
      </c>
      <c r="G138" s="91" t="s">
        <v>4539</v>
      </c>
      <c r="H138" s="91" t="s">
        <v>4949</v>
      </c>
      <c r="I138" s="91" t="s">
        <v>2891</v>
      </c>
      <c r="J138" s="91" t="s">
        <v>2891</v>
      </c>
    </row>
    <row r="139" spans="1:10" x14ac:dyDescent="0.2">
      <c r="A139" s="91" t="s">
        <v>71</v>
      </c>
      <c r="B139" s="91" t="s">
        <v>939</v>
      </c>
      <c r="C139" s="91" t="s">
        <v>71</v>
      </c>
      <c r="D139" s="91">
        <v>66</v>
      </c>
      <c r="E139" s="91" t="s">
        <v>15</v>
      </c>
      <c r="F139" s="91" t="s">
        <v>3014</v>
      </c>
      <c r="G139" s="91" t="s">
        <v>4539</v>
      </c>
      <c r="H139" s="91" t="s">
        <v>4948</v>
      </c>
      <c r="I139" s="91" t="s">
        <v>2891</v>
      </c>
      <c r="J139" s="91" t="s">
        <v>2891</v>
      </c>
    </row>
    <row r="140" spans="1:10" x14ac:dyDescent="0.2">
      <c r="A140" s="91" t="s">
        <v>72</v>
      </c>
      <c r="B140" s="91" t="s">
        <v>940</v>
      </c>
      <c r="C140" s="91" t="s">
        <v>72</v>
      </c>
      <c r="D140" s="91">
        <v>78</v>
      </c>
      <c r="E140" s="91" t="s">
        <v>15</v>
      </c>
      <c r="F140" s="91" t="s">
        <v>3014</v>
      </c>
      <c r="G140" s="91" t="s">
        <v>4539</v>
      </c>
      <c r="H140" s="91" t="s">
        <v>4947</v>
      </c>
      <c r="I140" s="91" t="s">
        <v>2891</v>
      </c>
      <c r="J140" s="91" t="s">
        <v>2891</v>
      </c>
    </row>
    <row r="141" spans="1:10" x14ac:dyDescent="0.2">
      <c r="A141" s="91" t="s">
        <v>4249</v>
      </c>
      <c r="B141" s="91" t="s">
        <v>4248</v>
      </c>
      <c r="C141" s="91" t="s">
        <v>4247</v>
      </c>
      <c r="D141" s="91">
        <v>178</v>
      </c>
      <c r="E141" s="91" t="s">
        <v>4944</v>
      </c>
      <c r="F141" s="91" t="s">
        <v>3274</v>
      </c>
      <c r="G141" s="91" t="s">
        <v>4943</v>
      </c>
      <c r="H141" s="91" t="s">
        <v>4946</v>
      </c>
      <c r="I141" s="91" t="s">
        <v>2891</v>
      </c>
      <c r="J141" s="91" t="s">
        <v>2891</v>
      </c>
    </row>
    <row r="142" spans="1:10" x14ac:dyDescent="0.2">
      <c r="A142" s="91" t="s">
        <v>4245</v>
      </c>
      <c r="B142" s="91" t="s">
        <v>4244</v>
      </c>
      <c r="C142" s="91" t="s">
        <v>4243</v>
      </c>
      <c r="D142" s="91">
        <v>179</v>
      </c>
      <c r="E142" s="91" t="s">
        <v>4944</v>
      </c>
      <c r="F142" s="91" t="s">
        <v>3274</v>
      </c>
      <c r="G142" s="91" t="s">
        <v>4943</v>
      </c>
      <c r="H142" s="91" t="s">
        <v>4945</v>
      </c>
      <c r="I142" s="91" t="s">
        <v>2891</v>
      </c>
      <c r="J142" s="91" t="s">
        <v>2891</v>
      </c>
    </row>
    <row r="143" spans="1:10" x14ac:dyDescent="0.2">
      <c r="A143" s="91" t="s">
        <v>4241</v>
      </c>
      <c r="B143" s="91" t="s">
        <v>4240</v>
      </c>
      <c r="C143" s="91" t="s">
        <v>4239</v>
      </c>
      <c r="D143" s="91">
        <v>180</v>
      </c>
      <c r="E143" s="91" t="s">
        <v>4944</v>
      </c>
      <c r="F143" s="91" t="s">
        <v>3274</v>
      </c>
      <c r="G143" s="91" t="s">
        <v>4943</v>
      </c>
      <c r="H143" s="91" t="s">
        <v>4942</v>
      </c>
      <c r="I143" s="91" t="s">
        <v>2891</v>
      </c>
      <c r="J143" s="91" t="s">
        <v>2891</v>
      </c>
    </row>
    <row r="144" spans="1:10" x14ac:dyDescent="0.2">
      <c r="A144" s="91" t="s">
        <v>3768</v>
      </c>
      <c r="B144" s="91" t="s">
        <v>958</v>
      </c>
      <c r="C144" s="91" t="s">
        <v>4941</v>
      </c>
      <c r="D144" s="91">
        <v>79</v>
      </c>
      <c r="E144" s="91" t="s">
        <v>15</v>
      </c>
      <c r="F144" s="91" t="s">
        <v>3014</v>
      </c>
      <c r="G144" s="91" t="s">
        <v>4940</v>
      </c>
      <c r="H144" s="91" t="s">
        <v>4939</v>
      </c>
      <c r="I144" s="91" t="s">
        <v>2891</v>
      </c>
      <c r="J144" s="91" t="s">
        <v>3709</v>
      </c>
    </row>
    <row r="145" spans="1:10" ht="17" x14ac:dyDescent="0.25">
      <c r="A145" s="91" t="s">
        <v>104</v>
      </c>
      <c r="B145" s="91" t="s">
        <v>4938</v>
      </c>
      <c r="C145" s="91" t="s">
        <v>4937</v>
      </c>
      <c r="D145" s="91">
        <v>213</v>
      </c>
      <c r="E145" s="91" t="s">
        <v>53</v>
      </c>
      <c r="F145" s="91" t="s">
        <v>44</v>
      </c>
      <c r="G145" s="91" t="s">
        <v>4934</v>
      </c>
      <c r="H145" s="91" t="s">
        <v>4936</v>
      </c>
      <c r="I145" s="91" t="s">
        <v>104</v>
      </c>
      <c r="J145" s="91" t="s">
        <v>2891</v>
      </c>
    </row>
    <row r="146" spans="1:10" ht="17" x14ac:dyDescent="0.25">
      <c r="A146" s="91" t="s">
        <v>105</v>
      </c>
      <c r="B146" s="91" t="s">
        <v>292</v>
      </c>
      <c r="C146" s="91" t="s">
        <v>4935</v>
      </c>
      <c r="D146" s="91">
        <v>213</v>
      </c>
      <c r="E146" s="91" t="s">
        <v>53</v>
      </c>
      <c r="F146" s="91" t="s">
        <v>44</v>
      </c>
      <c r="G146" s="91" t="s">
        <v>4934</v>
      </c>
      <c r="H146" s="91" t="s">
        <v>4933</v>
      </c>
      <c r="I146" s="91" t="s">
        <v>105</v>
      </c>
      <c r="J146" s="91" t="s">
        <v>2891</v>
      </c>
    </row>
    <row r="147" spans="1:10" x14ac:dyDescent="0.2">
      <c r="A147" s="91" t="s">
        <v>3746</v>
      </c>
      <c r="B147" s="91" t="s">
        <v>993</v>
      </c>
      <c r="C147" s="91" t="s">
        <v>3745</v>
      </c>
      <c r="D147" s="91">
        <v>74</v>
      </c>
      <c r="E147" s="91" t="s">
        <v>15</v>
      </c>
      <c r="F147" s="91" t="s">
        <v>3014</v>
      </c>
      <c r="G147" s="91" t="s">
        <v>4539</v>
      </c>
      <c r="H147" s="91" t="s">
        <v>4932</v>
      </c>
      <c r="I147" s="91" t="s">
        <v>2891</v>
      </c>
      <c r="J147" s="91" t="s">
        <v>2891</v>
      </c>
    </row>
    <row r="148" spans="1:10" x14ac:dyDescent="0.2">
      <c r="A148" s="91" t="s">
        <v>73</v>
      </c>
      <c r="B148" s="91" t="s">
        <v>998</v>
      </c>
      <c r="C148" s="91" t="s">
        <v>73</v>
      </c>
      <c r="D148" s="91">
        <v>68</v>
      </c>
      <c r="E148" s="91" t="s">
        <v>15</v>
      </c>
      <c r="F148" s="91" t="s">
        <v>3014</v>
      </c>
      <c r="G148" s="91" t="s">
        <v>4539</v>
      </c>
      <c r="H148" s="91" t="s">
        <v>4931</v>
      </c>
      <c r="I148" s="91" t="s">
        <v>2891</v>
      </c>
      <c r="J148" s="91" t="s">
        <v>2891</v>
      </c>
    </row>
    <row r="149" spans="1:10" x14ac:dyDescent="0.2">
      <c r="A149" s="91" t="s">
        <v>74</v>
      </c>
      <c r="B149" s="91" t="s">
        <v>285</v>
      </c>
      <c r="C149" s="91" t="s">
        <v>74</v>
      </c>
      <c r="D149" s="91">
        <v>69</v>
      </c>
      <c r="E149" s="91" t="s">
        <v>15</v>
      </c>
      <c r="F149" s="91" t="s">
        <v>3014</v>
      </c>
      <c r="G149" s="91" t="s">
        <v>4539</v>
      </c>
      <c r="H149" s="91" t="s">
        <v>4930</v>
      </c>
      <c r="I149" s="91" t="s">
        <v>74</v>
      </c>
      <c r="J149" s="91" t="s">
        <v>2891</v>
      </c>
    </row>
    <row r="150" spans="1:10" x14ac:dyDescent="0.2">
      <c r="A150" s="91" t="s">
        <v>75</v>
      </c>
      <c r="B150" s="91" t="s">
        <v>1021</v>
      </c>
      <c r="C150" s="91" t="s">
        <v>75</v>
      </c>
      <c r="D150" s="91">
        <v>70</v>
      </c>
      <c r="E150" s="91" t="s">
        <v>15</v>
      </c>
      <c r="F150" s="91" t="s">
        <v>3014</v>
      </c>
      <c r="G150" s="91" t="s">
        <v>4539</v>
      </c>
      <c r="H150" s="91" t="s">
        <v>4929</v>
      </c>
      <c r="I150" s="91" t="s">
        <v>2891</v>
      </c>
      <c r="J150" s="91" t="s">
        <v>2891</v>
      </c>
    </row>
    <row r="151" spans="1:10" x14ac:dyDescent="0.2">
      <c r="A151" s="91" t="s">
        <v>76</v>
      </c>
      <c r="B151" s="91" t="s">
        <v>286</v>
      </c>
      <c r="C151" s="91" t="s">
        <v>76</v>
      </c>
      <c r="D151" s="91">
        <v>71</v>
      </c>
      <c r="E151" s="91" t="s">
        <v>15</v>
      </c>
      <c r="F151" s="91" t="s">
        <v>3014</v>
      </c>
      <c r="G151" s="91" t="s">
        <v>4539</v>
      </c>
      <c r="H151" s="91" t="s">
        <v>4928</v>
      </c>
      <c r="I151" s="91" t="s">
        <v>76</v>
      </c>
      <c r="J151" s="91" t="s">
        <v>2891</v>
      </c>
    </row>
    <row r="152" spans="1:10" x14ac:dyDescent="0.2">
      <c r="A152" s="91" t="s">
        <v>77</v>
      </c>
      <c r="B152" s="91" t="s">
        <v>287</v>
      </c>
      <c r="C152" s="91" t="s">
        <v>77</v>
      </c>
      <c r="D152" s="91">
        <v>72</v>
      </c>
      <c r="E152" s="91" t="s">
        <v>15</v>
      </c>
      <c r="F152" s="91" t="s">
        <v>3014</v>
      </c>
      <c r="G152" s="91" t="s">
        <v>4539</v>
      </c>
      <c r="H152" s="91" t="s">
        <v>4927</v>
      </c>
      <c r="I152" s="91" t="s">
        <v>77</v>
      </c>
      <c r="J152" s="91" t="s">
        <v>2891</v>
      </c>
    </row>
    <row r="153" spans="1:10" x14ac:dyDescent="0.2">
      <c r="A153" s="91" t="s">
        <v>78</v>
      </c>
      <c r="B153" s="91" t="s">
        <v>1031</v>
      </c>
      <c r="C153" s="91" t="s">
        <v>78</v>
      </c>
      <c r="D153" s="91">
        <v>73</v>
      </c>
      <c r="E153" s="91" t="s">
        <v>15</v>
      </c>
      <c r="F153" s="91" t="s">
        <v>3014</v>
      </c>
      <c r="G153" s="91" t="s">
        <v>4539</v>
      </c>
      <c r="H153" s="91" t="s">
        <v>4926</v>
      </c>
      <c r="I153" s="91" t="s">
        <v>2891</v>
      </c>
      <c r="J153" s="91" t="s">
        <v>2891</v>
      </c>
    </row>
    <row r="154" spans="1:10" ht="17" x14ac:dyDescent="0.25">
      <c r="A154" s="91" t="s">
        <v>109</v>
      </c>
      <c r="B154" s="91" t="s">
        <v>1041</v>
      </c>
      <c r="C154" s="91" t="s">
        <v>4925</v>
      </c>
      <c r="D154" s="91">
        <v>216</v>
      </c>
      <c r="E154" s="91" t="s">
        <v>15</v>
      </c>
      <c r="F154" s="91" t="s">
        <v>2874</v>
      </c>
      <c r="G154" s="91" t="s">
        <v>107</v>
      </c>
      <c r="H154" s="91" t="s">
        <v>4924</v>
      </c>
      <c r="I154" s="91" t="s">
        <v>2891</v>
      </c>
      <c r="J154" s="91" t="s">
        <v>109</v>
      </c>
    </row>
    <row r="155" spans="1:10" ht="17" x14ac:dyDescent="0.25">
      <c r="A155" s="91" t="s">
        <v>110</v>
      </c>
      <c r="B155" s="91" t="s">
        <v>1043</v>
      </c>
      <c r="C155" s="91" t="s">
        <v>4923</v>
      </c>
      <c r="D155" s="91">
        <v>217</v>
      </c>
      <c r="E155" s="91" t="s">
        <v>15</v>
      </c>
      <c r="F155" s="91" t="s">
        <v>2874</v>
      </c>
      <c r="G155" s="91" t="s">
        <v>107</v>
      </c>
      <c r="H155" s="91" t="s">
        <v>4922</v>
      </c>
      <c r="I155" s="91" t="s">
        <v>2891</v>
      </c>
      <c r="J155" s="91" t="s">
        <v>110</v>
      </c>
    </row>
    <row r="156" spans="1:10" ht="17" x14ac:dyDescent="0.25">
      <c r="A156" s="91" t="s">
        <v>113</v>
      </c>
      <c r="B156" s="91" t="s">
        <v>1059</v>
      </c>
      <c r="C156" s="91" t="s">
        <v>4921</v>
      </c>
      <c r="D156" s="91">
        <v>220</v>
      </c>
      <c r="E156" s="91" t="s">
        <v>15</v>
      </c>
      <c r="F156" s="91" t="s">
        <v>44</v>
      </c>
      <c r="G156" s="91" t="s">
        <v>4920</v>
      </c>
      <c r="H156" s="91" t="s">
        <v>4919</v>
      </c>
      <c r="I156" s="91" t="s">
        <v>2891</v>
      </c>
      <c r="J156" s="91" t="s">
        <v>113</v>
      </c>
    </row>
    <row r="157" spans="1:10" x14ac:dyDescent="0.2">
      <c r="A157" s="91" t="s">
        <v>117</v>
      </c>
      <c r="B157" s="91" t="s">
        <v>1061</v>
      </c>
      <c r="C157" s="91" t="s">
        <v>2558</v>
      </c>
      <c r="D157" s="91">
        <v>225</v>
      </c>
      <c r="E157" s="91" t="s">
        <v>15</v>
      </c>
      <c r="F157" s="91" t="s">
        <v>2985</v>
      </c>
      <c r="G157" s="91" t="s">
        <v>4811</v>
      </c>
      <c r="H157" s="91" t="s">
        <v>4918</v>
      </c>
      <c r="I157" s="91" t="s">
        <v>2891</v>
      </c>
      <c r="J157" s="91" t="s">
        <v>117</v>
      </c>
    </row>
    <row r="158" spans="1:10" x14ac:dyDescent="0.2">
      <c r="A158" s="91" t="s">
        <v>114</v>
      </c>
      <c r="B158" s="91" t="s">
        <v>1116</v>
      </c>
      <c r="C158" s="91" t="s">
        <v>114</v>
      </c>
      <c r="D158" s="91">
        <v>222</v>
      </c>
      <c r="E158" s="91" t="s">
        <v>15</v>
      </c>
      <c r="F158" s="91" t="s">
        <v>44</v>
      </c>
      <c r="G158" s="91" t="s">
        <v>4915</v>
      </c>
      <c r="H158" s="91" t="s">
        <v>4917</v>
      </c>
      <c r="I158" s="91" t="s">
        <v>2891</v>
      </c>
      <c r="J158" s="91" t="s">
        <v>114</v>
      </c>
    </row>
    <row r="159" spans="1:10" x14ac:dyDescent="0.2">
      <c r="A159" s="91" t="s">
        <v>115</v>
      </c>
      <c r="B159" s="91" t="s">
        <v>1130</v>
      </c>
      <c r="C159" s="91" t="s">
        <v>1131</v>
      </c>
      <c r="D159" s="91">
        <v>223</v>
      </c>
      <c r="E159" s="91" t="s">
        <v>15</v>
      </c>
      <c r="F159" s="91" t="s">
        <v>44</v>
      </c>
      <c r="G159" s="91" t="s">
        <v>4915</v>
      </c>
      <c r="H159" s="91" t="s">
        <v>4916</v>
      </c>
      <c r="I159" s="91" t="s">
        <v>2891</v>
      </c>
      <c r="J159" s="91" t="s">
        <v>115</v>
      </c>
    </row>
    <row r="160" spans="1:10" x14ac:dyDescent="0.2">
      <c r="A160" s="91" t="s">
        <v>116</v>
      </c>
      <c r="B160" s="91" t="s">
        <v>1165</v>
      </c>
      <c r="C160" s="91" t="s">
        <v>116</v>
      </c>
      <c r="D160" s="91">
        <v>224</v>
      </c>
      <c r="E160" s="91" t="s">
        <v>15</v>
      </c>
      <c r="F160" s="91" t="s">
        <v>44</v>
      </c>
      <c r="G160" s="91" t="s">
        <v>4915</v>
      </c>
      <c r="H160" s="91" t="s">
        <v>4914</v>
      </c>
      <c r="I160" s="91" t="s">
        <v>2891</v>
      </c>
      <c r="J160" s="91" t="s">
        <v>2891</v>
      </c>
    </row>
    <row r="161" spans="1:10" x14ac:dyDescent="0.2">
      <c r="A161" s="91" t="s">
        <v>3740</v>
      </c>
      <c r="B161" s="91" t="s">
        <v>1170</v>
      </c>
      <c r="C161" s="91" t="s">
        <v>1172</v>
      </c>
      <c r="D161" s="91">
        <v>253</v>
      </c>
      <c r="E161" s="91" t="s">
        <v>15</v>
      </c>
      <c r="F161" s="91" t="s">
        <v>3014</v>
      </c>
      <c r="G161" s="91" t="s">
        <v>4552</v>
      </c>
      <c r="H161" s="91" t="s">
        <v>4913</v>
      </c>
      <c r="I161" s="91" t="s">
        <v>2891</v>
      </c>
      <c r="J161" s="91" t="s">
        <v>2891</v>
      </c>
    </row>
    <row r="162" spans="1:10" ht="17" x14ac:dyDescent="0.25">
      <c r="A162" s="91" t="s">
        <v>3388</v>
      </c>
      <c r="B162" s="91" t="s">
        <v>1175</v>
      </c>
      <c r="C162" s="91" t="s">
        <v>4912</v>
      </c>
      <c r="D162" s="91">
        <v>229</v>
      </c>
      <c r="E162" s="91" t="s">
        <v>4610</v>
      </c>
      <c r="F162" s="91" t="s">
        <v>3014</v>
      </c>
      <c r="G162" s="91" t="s">
        <v>3360</v>
      </c>
      <c r="H162" s="91" t="s">
        <v>4911</v>
      </c>
      <c r="I162" s="91" t="s">
        <v>2891</v>
      </c>
      <c r="J162" s="91" t="s">
        <v>2891</v>
      </c>
    </row>
    <row r="163" spans="1:10" ht="17" x14ac:dyDescent="0.25">
      <c r="A163" s="91" t="s">
        <v>3366</v>
      </c>
      <c r="B163" s="91" t="s">
        <v>3367</v>
      </c>
      <c r="C163" s="91" t="s">
        <v>4910</v>
      </c>
      <c r="D163" s="91">
        <v>238</v>
      </c>
      <c r="E163" s="91" t="s">
        <v>4610</v>
      </c>
      <c r="F163" s="91" t="s">
        <v>3014</v>
      </c>
      <c r="G163" s="91" t="s">
        <v>3360</v>
      </c>
      <c r="H163" s="91" t="s">
        <v>4909</v>
      </c>
      <c r="I163" s="91" t="s">
        <v>2891</v>
      </c>
      <c r="J163" s="91" t="s">
        <v>2891</v>
      </c>
    </row>
    <row r="164" spans="1:10" ht="17" x14ac:dyDescent="0.25">
      <c r="A164" s="91" t="s">
        <v>3383</v>
      </c>
      <c r="B164" s="91" t="s">
        <v>1191</v>
      </c>
      <c r="C164" s="91" t="s">
        <v>4908</v>
      </c>
      <c r="D164" s="91">
        <v>230</v>
      </c>
      <c r="E164" s="91" t="s">
        <v>4610</v>
      </c>
      <c r="F164" s="91" t="s">
        <v>3014</v>
      </c>
      <c r="G164" s="91" t="s">
        <v>3360</v>
      </c>
      <c r="H164" s="91" t="s">
        <v>4907</v>
      </c>
      <c r="I164" s="91" t="s">
        <v>2891</v>
      </c>
      <c r="J164" s="91" t="s">
        <v>2891</v>
      </c>
    </row>
    <row r="165" spans="1:10" ht="17" x14ac:dyDescent="0.25">
      <c r="A165" s="91" t="s">
        <v>3368</v>
      </c>
      <c r="B165" s="91" t="s">
        <v>3391</v>
      </c>
      <c r="C165" s="91" t="s">
        <v>4906</v>
      </c>
      <c r="D165" s="91">
        <v>231</v>
      </c>
      <c r="E165" s="91" t="s">
        <v>4610</v>
      </c>
      <c r="F165" s="91" t="s">
        <v>3014</v>
      </c>
      <c r="G165" s="91" t="s">
        <v>3360</v>
      </c>
      <c r="H165" s="91" t="s">
        <v>4905</v>
      </c>
      <c r="I165" s="91" t="s">
        <v>2891</v>
      </c>
      <c r="J165" s="91" t="s">
        <v>2891</v>
      </c>
    </row>
    <row r="166" spans="1:10" ht="17" x14ac:dyDescent="0.25">
      <c r="A166" s="91" t="s">
        <v>3378</v>
      </c>
      <c r="B166" s="91" t="s">
        <v>3379</v>
      </c>
      <c r="C166" s="91" t="s">
        <v>4904</v>
      </c>
      <c r="D166" s="91">
        <v>232</v>
      </c>
      <c r="E166" s="91" t="s">
        <v>4610</v>
      </c>
      <c r="F166" s="91" t="s">
        <v>3014</v>
      </c>
      <c r="G166" s="91" t="s">
        <v>3360</v>
      </c>
      <c r="H166" s="91" t="s">
        <v>4903</v>
      </c>
      <c r="I166" s="91" t="s">
        <v>2891</v>
      </c>
      <c r="J166" s="91" t="s">
        <v>2891</v>
      </c>
    </row>
    <row r="167" spans="1:10" ht="17" x14ac:dyDescent="0.25">
      <c r="A167" s="91" t="s">
        <v>4129</v>
      </c>
      <c r="B167" s="91" t="s">
        <v>4130</v>
      </c>
      <c r="C167" s="91" t="s">
        <v>4902</v>
      </c>
      <c r="D167" s="91">
        <v>233</v>
      </c>
      <c r="E167" s="91" t="s">
        <v>4610</v>
      </c>
      <c r="F167" s="91" t="s">
        <v>3014</v>
      </c>
      <c r="G167" s="91" t="s">
        <v>3360</v>
      </c>
      <c r="H167" s="91" t="s">
        <v>4901</v>
      </c>
      <c r="I167" s="91" t="s">
        <v>2891</v>
      </c>
      <c r="J167" s="91" t="s">
        <v>2891</v>
      </c>
    </row>
    <row r="168" spans="1:10" ht="17" x14ac:dyDescent="0.25">
      <c r="A168" s="91" t="s">
        <v>3376</v>
      </c>
      <c r="B168" s="91" t="s">
        <v>1193</v>
      </c>
      <c r="C168" s="91" t="s">
        <v>4900</v>
      </c>
      <c r="D168" s="91">
        <v>234</v>
      </c>
      <c r="E168" s="91" t="s">
        <v>4610</v>
      </c>
      <c r="F168" s="91" t="s">
        <v>3014</v>
      </c>
      <c r="G168" s="91" t="s">
        <v>3360</v>
      </c>
      <c r="H168" s="91" t="s">
        <v>4899</v>
      </c>
      <c r="I168" s="91" t="s">
        <v>2891</v>
      </c>
      <c r="J168" s="91" t="s">
        <v>2891</v>
      </c>
    </row>
    <row r="169" spans="1:10" ht="17" x14ac:dyDescent="0.25">
      <c r="A169" s="91" t="s">
        <v>3373</v>
      </c>
      <c r="B169" s="91" t="s">
        <v>3374</v>
      </c>
      <c r="C169" s="91" t="s">
        <v>4898</v>
      </c>
      <c r="D169" s="91">
        <v>235</v>
      </c>
      <c r="E169" s="91" t="s">
        <v>4610</v>
      </c>
      <c r="F169" s="91" t="s">
        <v>3014</v>
      </c>
      <c r="G169" s="91" t="s">
        <v>3360</v>
      </c>
      <c r="H169" s="91" t="s">
        <v>4897</v>
      </c>
      <c r="I169" s="91" t="s">
        <v>2891</v>
      </c>
      <c r="J169" s="91" t="s">
        <v>2891</v>
      </c>
    </row>
    <row r="170" spans="1:10" ht="17" x14ac:dyDescent="0.25">
      <c r="A170" s="91" t="s">
        <v>4126</v>
      </c>
      <c r="B170" s="91" t="s">
        <v>4127</v>
      </c>
      <c r="C170" s="91" t="s">
        <v>4896</v>
      </c>
      <c r="D170" s="91">
        <v>236</v>
      </c>
      <c r="E170" s="91" t="s">
        <v>4610</v>
      </c>
      <c r="F170" s="91" t="s">
        <v>3014</v>
      </c>
      <c r="G170" s="91" t="s">
        <v>3360</v>
      </c>
      <c r="H170" s="91" t="s">
        <v>4895</v>
      </c>
      <c r="I170" s="91" t="s">
        <v>2891</v>
      </c>
      <c r="J170" s="91" t="s">
        <v>2891</v>
      </c>
    </row>
    <row r="171" spans="1:10" ht="17" x14ac:dyDescent="0.25">
      <c r="A171" s="91" t="s">
        <v>3369</v>
      </c>
      <c r="B171" s="91" t="s">
        <v>3370</v>
      </c>
      <c r="C171" s="91" t="s">
        <v>4894</v>
      </c>
      <c r="D171" s="91">
        <v>237</v>
      </c>
      <c r="E171" s="91" t="s">
        <v>4610</v>
      </c>
      <c r="F171" s="91" t="s">
        <v>3014</v>
      </c>
      <c r="G171" s="91" t="s">
        <v>3360</v>
      </c>
      <c r="H171" s="91" t="s">
        <v>4893</v>
      </c>
      <c r="I171" s="91" t="s">
        <v>2891</v>
      </c>
      <c r="J171" s="91" t="s">
        <v>2891</v>
      </c>
    </row>
    <row r="172" spans="1:10" x14ac:dyDescent="0.2">
      <c r="A172" s="91" t="s">
        <v>4037</v>
      </c>
      <c r="B172" s="91" t="s">
        <v>4036</v>
      </c>
      <c r="C172" s="91" t="s">
        <v>4035</v>
      </c>
      <c r="D172" s="91">
        <v>652</v>
      </c>
      <c r="E172" s="91" t="s">
        <v>4563</v>
      </c>
      <c r="F172" s="91" t="s">
        <v>3274</v>
      </c>
      <c r="G172" s="91" t="s">
        <v>4562</v>
      </c>
      <c r="H172" s="91" t="s">
        <v>4892</v>
      </c>
      <c r="I172" s="91" t="s">
        <v>2891</v>
      </c>
      <c r="J172" s="91" t="s">
        <v>2891</v>
      </c>
    </row>
    <row r="173" spans="1:10" x14ac:dyDescent="0.2">
      <c r="A173" s="91" t="s">
        <v>3542</v>
      </c>
      <c r="B173" s="91" t="s">
        <v>1198</v>
      </c>
      <c r="C173" s="91" t="s">
        <v>3541</v>
      </c>
      <c r="D173" s="91">
        <v>104</v>
      </c>
      <c r="E173" s="91" t="s">
        <v>15</v>
      </c>
      <c r="F173" s="91">
        <v>0</v>
      </c>
      <c r="G173" s="91">
        <v>0</v>
      </c>
      <c r="H173" s="91" t="s">
        <v>4891</v>
      </c>
      <c r="I173" s="91">
        <v>0</v>
      </c>
      <c r="J173" s="91">
        <v>0</v>
      </c>
    </row>
    <row r="174" spans="1:10" ht="17" x14ac:dyDescent="0.25">
      <c r="A174" s="91" t="s">
        <v>4179</v>
      </c>
      <c r="B174" s="91" t="s">
        <v>1202</v>
      </c>
      <c r="C174" s="91" t="s">
        <v>4890</v>
      </c>
      <c r="D174" s="91">
        <v>240</v>
      </c>
      <c r="E174" s="91" t="s">
        <v>57</v>
      </c>
      <c r="F174" s="91" t="s">
        <v>4776</v>
      </c>
      <c r="G174" s="91" t="s">
        <v>4887</v>
      </c>
      <c r="H174" s="91" t="s">
        <v>4889</v>
      </c>
      <c r="I174" s="91" t="s">
        <v>2891</v>
      </c>
      <c r="J174" s="91" t="s">
        <v>2891</v>
      </c>
    </row>
    <row r="175" spans="1:10" ht="17" x14ac:dyDescent="0.25">
      <c r="A175" s="91" t="s">
        <v>4176</v>
      </c>
      <c r="B175" s="91" t="s">
        <v>4175</v>
      </c>
      <c r="C175" s="91" t="s">
        <v>4888</v>
      </c>
      <c r="D175" s="91">
        <v>241</v>
      </c>
      <c r="E175" s="91" t="s">
        <v>57</v>
      </c>
      <c r="F175" s="91" t="s">
        <v>4776</v>
      </c>
      <c r="G175" s="91" t="s">
        <v>4887</v>
      </c>
      <c r="H175" s="91" t="s">
        <v>4886</v>
      </c>
      <c r="I175" s="91" t="s">
        <v>2891</v>
      </c>
      <c r="J175" s="91" t="s">
        <v>2891</v>
      </c>
    </row>
    <row r="176" spans="1:10" ht="17" x14ac:dyDescent="0.25">
      <c r="A176" s="91" t="s">
        <v>121</v>
      </c>
      <c r="B176" s="91" t="s">
        <v>1209</v>
      </c>
      <c r="C176" s="91" t="s">
        <v>4885</v>
      </c>
      <c r="D176" s="91">
        <v>243</v>
      </c>
      <c r="E176" s="91" t="s">
        <v>15</v>
      </c>
      <c r="F176" s="91" t="s">
        <v>44</v>
      </c>
      <c r="G176" s="91" t="s">
        <v>122</v>
      </c>
      <c r="H176" s="91" t="s">
        <v>4884</v>
      </c>
      <c r="I176" s="91" t="s">
        <v>2891</v>
      </c>
      <c r="J176" s="91" t="s">
        <v>121</v>
      </c>
    </row>
    <row r="177" spans="1:10" ht="17" x14ac:dyDescent="0.25">
      <c r="A177" s="91" t="s">
        <v>123</v>
      </c>
      <c r="B177" s="91" t="s">
        <v>1215</v>
      </c>
      <c r="C177" s="91" t="s">
        <v>4883</v>
      </c>
      <c r="D177" s="91">
        <v>244</v>
      </c>
      <c r="E177" s="91" t="s">
        <v>15</v>
      </c>
      <c r="F177" s="91" t="s">
        <v>44</v>
      </c>
      <c r="G177" s="91" t="s">
        <v>122</v>
      </c>
      <c r="H177" s="91" t="s">
        <v>4882</v>
      </c>
      <c r="I177" s="91" t="s">
        <v>2891</v>
      </c>
      <c r="J177" s="91" t="s">
        <v>123</v>
      </c>
    </row>
    <row r="178" spans="1:10" ht="17" x14ac:dyDescent="0.25">
      <c r="A178" s="91" t="s">
        <v>124</v>
      </c>
      <c r="B178" s="91" t="s">
        <v>1217</v>
      </c>
      <c r="C178" s="91" t="s">
        <v>4881</v>
      </c>
      <c r="D178" s="91">
        <v>245</v>
      </c>
      <c r="E178" s="91" t="s">
        <v>15</v>
      </c>
      <c r="F178" s="91" t="s">
        <v>44</v>
      </c>
      <c r="G178" s="91" t="s">
        <v>122</v>
      </c>
      <c r="H178" s="91" t="s">
        <v>4880</v>
      </c>
      <c r="I178" s="91" t="s">
        <v>2891</v>
      </c>
      <c r="J178" s="91" t="s">
        <v>124</v>
      </c>
    </row>
    <row r="179" spans="1:10" ht="17" x14ac:dyDescent="0.25">
      <c r="A179" s="91" t="s">
        <v>81</v>
      </c>
      <c r="B179" s="91" t="s">
        <v>1219</v>
      </c>
      <c r="C179" s="91" t="s">
        <v>4879</v>
      </c>
      <c r="D179" s="91">
        <v>77</v>
      </c>
      <c r="E179" s="91" t="s">
        <v>15</v>
      </c>
      <c r="F179" s="91" t="s">
        <v>44</v>
      </c>
      <c r="G179" s="91" t="s">
        <v>3039</v>
      </c>
      <c r="H179" s="91" t="s">
        <v>4878</v>
      </c>
      <c r="I179" s="91" t="s">
        <v>2891</v>
      </c>
      <c r="J179" s="91" t="s">
        <v>3040</v>
      </c>
    </row>
    <row r="180" spans="1:10" x14ac:dyDescent="0.2">
      <c r="A180" s="91" t="s">
        <v>2959</v>
      </c>
      <c r="B180" s="91" t="s">
        <v>1231</v>
      </c>
      <c r="C180" s="91" t="s">
        <v>1233</v>
      </c>
      <c r="D180" s="91">
        <v>247</v>
      </c>
      <c r="E180" s="91" t="s">
        <v>53</v>
      </c>
      <c r="F180" s="91" t="s">
        <v>44</v>
      </c>
      <c r="G180" s="91" t="s">
        <v>4611</v>
      </c>
      <c r="H180" s="91" t="s">
        <v>4877</v>
      </c>
      <c r="I180" s="91" t="s">
        <v>2891</v>
      </c>
      <c r="J180" s="91" t="s">
        <v>2891</v>
      </c>
    </row>
    <row r="181" spans="1:10" x14ac:dyDescent="0.2">
      <c r="A181" s="91" t="s">
        <v>128</v>
      </c>
      <c r="B181" s="91" t="s">
        <v>302</v>
      </c>
      <c r="C181" s="91" t="s">
        <v>2676</v>
      </c>
      <c r="D181" s="91">
        <v>249</v>
      </c>
      <c r="E181" s="91" t="s">
        <v>53</v>
      </c>
      <c r="F181" s="91" t="s">
        <v>44</v>
      </c>
      <c r="G181" s="91" t="s">
        <v>4611</v>
      </c>
      <c r="H181" s="91" t="s">
        <v>4876</v>
      </c>
      <c r="I181" s="91" t="s">
        <v>4875</v>
      </c>
      <c r="J181" s="91" t="s">
        <v>2891</v>
      </c>
    </row>
    <row r="182" spans="1:10" x14ac:dyDescent="0.2">
      <c r="A182" s="91" t="s">
        <v>129</v>
      </c>
      <c r="B182" s="91" t="s">
        <v>303</v>
      </c>
      <c r="C182" s="91" t="s">
        <v>2675</v>
      </c>
      <c r="D182" s="91">
        <v>250</v>
      </c>
      <c r="E182" s="91" t="s">
        <v>53</v>
      </c>
      <c r="F182" s="91" t="s">
        <v>44</v>
      </c>
      <c r="G182" s="91" t="s">
        <v>4611</v>
      </c>
      <c r="H182" s="91" t="s">
        <v>4874</v>
      </c>
      <c r="I182" s="91" t="s">
        <v>4873</v>
      </c>
      <c r="J182" s="91" t="s">
        <v>2891</v>
      </c>
    </row>
    <row r="183" spans="1:10" x14ac:dyDescent="0.2">
      <c r="A183" s="91" t="s">
        <v>130</v>
      </c>
      <c r="B183" s="91" t="s">
        <v>304</v>
      </c>
      <c r="C183" s="91" t="s">
        <v>2674</v>
      </c>
      <c r="D183" s="91">
        <v>251</v>
      </c>
      <c r="E183" s="91" t="s">
        <v>53</v>
      </c>
      <c r="F183" s="91" t="s">
        <v>44</v>
      </c>
      <c r="G183" s="91" t="s">
        <v>4611</v>
      </c>
      <c r="H183" s="91" t="s">
        <v>1260</v>
      </c>
      <c r="I183" s="91" t="s">
        <v>2966</v>
      </c>
      <c r="J183" s="91" t="s">
        <v>2891</v>
      </c>
    </row>
    <row r="184" spans="1:10" x14ac:dyDescent="0.2">
      <c r="A184" s="91" t="s">
        <v>3527</v>
      </c>
      <c r="B184" s="91" t="s">
        <v>3526</v>
      </c>
      <c r="C184" s="91" t="s">
        <v>3525</v>
      </c>
      <c r="D184" s="91">
        <v>125</v>
      </c>
      <c r="E184" s="91" t="s">
        <v>15</v>
      </c>
      <c r="F184" s="91" t="s">
        <v>3274</v>
      </c>
      <c r="G184" s="91" t="s">
        <v>4565</v>
      </c>
      <c r="H184" s="91" t="s">
        <v>4872</v>
      </c>
      <c r="I184" s="91" t="s">
        <v>2891</v>
      </c>
      <c r="J184" s="91" t="s">
        <v>2891</v>
      </c>
    </row>
    <row r="185" spans="1:10" x14ac:dyDescent="0.2">
      <c r="A185" s="91" t="s">
        <v>4040</v>
      </c>
      <c r="B185" s="91" t="s">
        <v>1269</v>
      </c>
      <c r="C185" s="91" t="s">
        <v>4039</v>
      </c>
      <c r="D185" s="91">
        <v>651</v>
      </c>
      <c r="E185" s="91" t="s">
        <v>4563</v>
      </c>
      <c r="F185" s="91" t="s">
        <v>3274</v>
      </c>
      <c r="G185" s="91" t="s">
        <v>4562</v>
      </c>
      <c r="H185" s="91" t="s">
        <v>4871</v>
      </c>
      <c r="I185" s="91" t="s">
        <v>2891</v>
      </c>
      <c r="J185" s="91" t="s">
        <v>2891</v>
      </c>
    </row>
    <row r="186" spans="1:10" x14ac:dyDescent="0.2">
      <c r="A186" s="91" t="s">
        <v>132</v>
      </c>
      <c r="B186" s="91" t="s">
        <v>1273</v>
      </c>
      <c r="C186" s="91" t="s">
        <v>133</v>
      </c>
      <c r="D186" s="91">
        <v>126</v>
      </c>
      <c r="E186" s="91" t="s">
        <v>15</v>
      </c>
      <c r="F186" s="91" t="s">
        <v>2985</v>
      </c>
      <c r="G186" s="91" t="s">
        <v>3655</v>
      </c>
      <c r="H186" s="91" t="s">
        <v>4870</v>
      </c>
      <c r="I186" s="91" t="s">
        <v>2891</v>
      </c>
      <c r="J186" s="91" t="s">
        <v>133</v>
      </c>
    </row>
    <row r="187" spans="1:10" x14ac:dyDescent="0.2">
      <c r="A187" s="91" t="s">
        <v>82</v>
      </c>
      <c r="B187" s="91" t="s">
        <v>1291</v>
      </c>
      <c r="C187" s="91" t="s">
        <v>83</v>
      </c>
      <c r="D187" s="91">
        <v>128</v>
      </c>
      <c r="E187" s="91" t="s">
        <v>15</v>
      </c>
      <c r="F187" s="91" t="s">
        <v>3274</v>
      </c>
      <c r="G187" s="91" t="s">
        <v>4565</v>
      </c>
      <c r="H187" s="91" t="s">
        <v>4869</v>
      </c>
      <c r="I187" s="91" t="s">
        <v>2891</v>
      </c>
      <c r="J187" s="91" t="s">
        <v>83</v>
      </c>
    </row>
    <row r="188" spans="1:10" x14ac:dyDescent="0.2">
      <c r="A188" s="91" t="s">
        <v>4397</v>
      </c>
      <c r="B188" s="91" t="s">
        <v>4396</v>
      </c>
      <c r="C188" s="91" t="s">
        <v>4395</v>
      </c>
      <c r="D188" s="91">
        <v>129</v>
      </c>
      <c r="E188" s="91" t="s">
        <v>15</v>
      </c>
      <c r="F188" s="91" t="s">
        <v>3274</v>
      </c>
      <c r="G188" s="91" t="s">
        <v>4565</v>
      </c>
      <c r="H188" s="91" t="s">
        <v>4868</v>
      </c>
      <c r="I188" s="91" t="s">
        <v>2891</v>
      </c>
      <c r="J188" s="91" t="s">
        <v>2891</v>
      </c>
    </row>
    <row r="189" spans="1:10" x14ac:dyDescent="0.2">
      <c r="A189" s="91" t="s">
        <v>3524</v>
      </c>
      <c r="B189" s="91" t="s">
        <v>1298</v>
      </c>
      <c r="C189" s="91" t="s">
        <v>3523</v>
      </c>
      <c r="D189" s="91">
        <v>130</v>
      </c>
      <c r="E189" s="91" t="s">
        <v>15</v>
      </c>
      <c r="F189" s="91" t="s">
        <v>3274</v>
      </c>
      <c r="G189" s="91" t="s">
        <v>4565</v>
      </c>
      <c r="H189" s="91" t="s">
        <v>4867</v>
      </c>
      <c r="I189" s="91" t="s">
        <v>2891</v>
      </c>
      <c r="J189" s="91" t="s">
        <v>2891</v>
      </c>
    </row>
    <row r="190" spans="1:10" x14ac:dyDescent="0.2">
      <c r="A190" s="91" t="s">
        <v>4394</v>
      </c>
      <c r="B190" s="91" t="s">
        <v>4393</v>
      </c>
      <c r="C190" s="91" t="s">
        <v>4392</v>
      </c>
      <c r="D190" s="91">
        <v>131</v>
      </c>
      <c r="E190" s="91" t="s">
        <v>15</v>
      </c>
      <c r="F190" s="91" t="s">
        <v>3274</v>
      </c>
      <c r="G190" s="91" t="s">
        <v>4565</v>
      </c>
      <c r="H190" s="91" t="s">
        <v>4866</v>
      </c>
      <c r="I190" s="91" t="s">
        <v>2891</v>
      </c>
      <c r="J190" s="91" t="s">
        <v>2891</v>
      </c>
    </row>
    <row r="191" spans="1:10" x14ac:dyDescent="0.2">
      <c r="A191" s="91" t="s">
        <v>4390</v>
      </c>
      <c r="B191" s="91" t="s">
        <v>4389</v>
      </c>
      <c r="C191" s="91" t="s">
        <v>4388</v>
      </c>
      <c r="D191" s="91">
        <v>132</v>
      </c>
      <c r="E191" s="91" t="s">
        <v>15</v>
      </c>
      <c r="F191" s="91" t="s">
        <v>3274</v>
      </c>
      <c r="G191" s="91" t="s">
        <v>4565</v>
      </c>
      <c r="H191" s="91" t="s">
        <v>4865</v>
      </c>
      <c r="I191" s="91" t="s">
        <v>2891</v>
      </c>
      <c r="J191" s="91" t="s">
        <v>2891</v>
      </c>
    </row>
    <row r="192" spans="1:10" x14ac:dyDescent="0.2">
      <c r="A192" s="91" t="s">
        <v>4026</v>
      </c>
      <c r="B192" s="91" t="s">
        <v>1306</v>
      </c>
      <c r="C192" s="91" t="s">
        <v>4025</v>
      </c>
      <c r="D192" s="91">
        <v>203</v>
      </c>
      <c r="E192" s="91" t="s">
        <v>4563</v>
      </c>
      <c r="F192" s="91" t="s">
        <v>3274</v>
      </c>
      <c r="G192" s="91" t="s">
        <v>4562</v>
      </c>
      <c r="H192" s="91" t="s">
        <v>4864</v>
      </c>
      <c r="I192" s="91" t="s">
        <v>2891</v>
      </c>
      <c r="J192" s="91" t="s">
        <v>2891</v>
      </c>
    </row>
    <row r="193" spans="1:10" x14ac:dyDescent="0.2">
      <c r="A193" s="91" t="s">
        <v>4386</v>
      </c>
      <c r="B193" s="91" t="s">
        <v>4385</v>
      </c>
      <c r="C193" s="91" t="s">
        <v>4384</v>
      </c>
      <c r="D193" s="91">
        <v>133</v>
      </c>
      <c r="E193" s="91" t="s">
        <v>15</v>
      </c>
      <c r="F193" s="91" t="s">
        <v>3274</v>
      </c>
      <c r="G193" s="91" t="s">
        <v>4565</v>
      </c>
      <c r="H193" s="91" t="s">
        <v>4863</v>
      </c>
      <c r="I193" s="91" t="s">
        <v>2891</v>
      </c>
      <c r="J193" s="91" t="s">
        <v>2891</v>
      </c>
    </row>
    <row r="194" spans="1:10" x14ac:dyDescent="0.2">
      <c r="A194" s="91" t="s">
        <v>4382</v>
      </c>
      <c r="B194" s="91" t="s">
        <v>4381</v>
      </c>
      <c r="C194" s="91" t="s">
        <v>4380</v>
      </c>
      <c r="D194" s="91">
        <v>134</v>
      </c>
      <c r="E194" s="91" t="s">
        <v>15</v>
      </c>
      <c r="F194" s="91" t="s">
        <v>3274</v>
      </c>
      <c r="G194" s="91" t="s">
        <v>4565</v>
      </c>
      <c r="H194" s="91" t="s">
        <v>4862</v>
      </c>
      <c r="I194" s="91" t="s">
        <v>2891</v>
      </c>
      <c r="J194" s="91" t="s">
        <v>2891</v>
      </c>
    </row>
    <row r="195" spans="1:10" x14ac:dyDescent="0.2">
      <c r="A195" s="91" t="s">
        <v>4378</v>
      </c>
      <c r="B195" s="91" t="s">
        <v>4377</v>
      </c>
      <c r="C195" s="91" t="s">
        <v>4376</v>
      </c>
      <c r="D195" s="91">
        <v>135</v>
      </c>
      <c r="E195" s="91" t="s">
        <v>15</v>
      </c>
      <c r="F195" s="91" t="s">
        <v>3274</v>
      </c>
      <c r="G195" s="91" t="s">
        <v>4565</v>
      </c>
      <c r="H195" s="91" t="s">
        <v>4861</v>
      </c>
      <c r="I195" s="91" t="s">
        <v>2891</v>
      </c>
      <c r="J195" s="91" t="s">
        <v>2891</v>
      </c>
    </row>
    <row r="196" spans="1:10" x14ac:dyDescent="0.2">
      <c r="A196" s="91" t="s">
        <v>4374</v>
      </c>
      <c r="B196" s="91" t="s">
        <v>4373</v>
      </c>
      <c r="C196" s="91" t="s">
        <v>4372</v>
      </c>
      <c r="D196" s="91">
        <v>136</v>
      </c>
      <c r="E196" s="91" t="s">
        <v>15</v>
      </c>
      <c r="F196" s="91" t="s">
        <v>3274</v>
      </c>
      <c r="G196" s="91" t="s">
        <v>4565</v>
      </c>
      <c r="H196" s="91" t="s">
        <v>4860</v>
      </c>
      <c r="I196" s="91" t="s">
        <v>2891</v>
      </c>
      <c r="J196" s="91" t="s">
        <v>2891</v>
      </c>
    </row>
    <row r="197" spans="1:10" x14ac:dyDescent="0.2">
      <c r="A197" s="91" t="s">
        <v>4371</v>
      </c>
      <c r="B197" s="91" t="s">
        <v>4370</v>
      </c>
      <c r="C197" s="91" t="s">
        <v>4369</v>
      </c>
      <c r="D197" s="91">
        <v>137</v>
      </c>
      <c r="E197" s="91" t="s">
        <v>15</v>
      </c>
      <c r="F197" s="91" t="s">
        <v>3274</v>
      </c>
      <c r="G197" s="91" t="s">
        <v>4565</v>
      </c>
      <c r="H197" s="91" t="s">
        <v>4859</v>
      </c>
      <c r="I197" s="91" t="s">
        <v>2891</v>
      </c>
      <c r="J197" s="91" t="s">
        <v>2891</v>
      </c>
    </row>
    <row r="198" spans="1:10" x14ac:dyDescent="0.2">
      <c r="A198" s="91" t="s">
        <v>4367</v>
      </c>
      <c r="B198" s="91" t="s">
        <v>4366</v>
      </c>
      <c r="C198" s="91" t="s">
        <v>4365</v>
      </c>
      <c r="D198" s="91">
        <v>138</v>
      </c>
      <c r="E198" s="91" t="s">
        <v>15</v>
      </c>
      <c r="F198" s="91" t="s">
        <v>3274</v>
      </c>
      <c r="G198" s="91" t="s">
        <v>4565</v>
      </c>
      <c r="H198" s="91" t="s">
        <v>4858</v>
      </c>
      <c r="I198" s="91" t="s">
        <v>2891</v>
      </c>
      <c r="J198" s="91" t="s">
        <v>2891</v>
      </c>
    </row>
    <row r="199" spans="1:10" x14ac:dyDescent="0.2">
      <c r="A199" s="91" t="s">
        <v>4363</v>
      </c>
      <c r="B199" s="91" t="s">
        <v>4362</v>
      </c>
      <c r="C199" s="91" t="s">
        <v>4361</v>
      </c>
      <c r="D199" s="91">
        <v>139</v>
      </c>
      <c r="E199" s="91" t="s">
        <v>15</v>
      </c>
      <c r="F199" s="91" t="s">
        <v>3274</v>
      </c>
      <c r="G199" s="91" t="s">
        <v>4565</v>
      </c>
      <c r="H199" s="91" t="s">
        <v>4857</v>
      </c>
      <c r="I199" s="91" t="s">
        <v>2891</v>
      </c>
      <c r="J199" s="91" t="s">
        <v>2891</v>
      </c>
    </row>
    <row r="200" spans="1:10" x14ac:dyDescent="0.2">
      <c r="A200" s="91" t="s">
        <v>4157</v>
      </c>
      <c r="B200" s="91" t="s">
        <v>4156</v>
      </c>
      <c r="C200" s="91" t="s">
        <v>4155</v>
      </c>
      <c r="D200" s="91">
        <v>209</v>
      </c>
      <c r="E200" s="91" t="s">
        <v>57</v>
      </c>
      <c r="F200" s="91" t="s">
        <v>3274</v>
      </c>
      <c r="G200" s="91" t="s">
        <v>4627</v>
      </c>
      <c r="H200" s="91" t="s">
        <v>4856</v>
      </c>
      <c r="I200" s="91" t="s">
        <v>2891</v>
      </c>
      <c r="J200" s="91" t="s">
        <v>2891</v>
      </c>
    </row>
    <row r="201" spans="1:10" x14ac:dyDescent="0.2">
      <c r="A201" s="91" t="s">
        <v>4023</v>
      </c>
      <c r="B201" s="91" t="s">
        <v>4022</v>
      </c>
      <c r="C201" s="91" t="s">
        <v>4021</v>
      </c>
      <c r="D201" s="91">
        <v>205</v>
      </c>
      <c r="E201" s="91" t="s">
        <v>4563</v>
      </c>
      <c r="F201" s="91" t="s">
        <v>3274</v>
      </c>
      <c r="G201" s="91" t="s">
        <v>4562</v>
      </c>
      <c r="H201" s="91" t="s">
        <v>4855</v>
      </c>
      <c r="I201" s="91" t="s">
        <v>2891</v>
      </c>
      <c r="J201" s="91" t="s">
        <v>2891</v>
      </c>
    </row>
    <row r="202" spans="1:10" x14ac:dyDescent="0.2">
      <c r="A202" s="91" t="s">
        <v>4153</v>
      </c>
      <c r="B202" s="91" t="s">
        <v>4152</v>
      </c>
      <c r="C202" s="91" t="s">
        <v>4151</v>
      </c>
      <c r="D202" s="91">
        <v>210</v>
      </c>
      <c r="E202" s="91" t="s">
        <v>57</v>
      </c>
      <c r="F202" s="91" t="s">
        <v>3274</v>
      </c>
      <c r="G202" s="91" t="s">
        <v>4627</v>
      </c>
      <c r="H202" s="91" t="s">
        <v>4854</v>
      </c>
      <c r="I202" s="91" t="s">
        <v>2891</v>
      </c>
      <c r="J202" s="91" t="s">
        <v>2891</v>
      </c>
    </row>
    <row r="203" spans="1:10" x14ac:dyDescent="0.2">
      <c r="A203" s="91" t="s">
        <v>4359</v>
      </c>
      <c r="B203" s="91" t="s">
        <v>4358</v>
      </c>
      <c r="C203" s="91" t="s">
        <v>4357</v>
      </c>
      <c r="D203" s="91">
        <v>140</v>
      </c>
      <c r="E203" s="91" t="s">
        <v>15</v>
      </c>
      <c r="F203" s="91" t="s">
        <v>3274</v>
      </c>
      <c r="G203" s="91" t="s">
        <v>4565</v>
      </c>
      <c r="H203" s="91" t="s">
        <v>4853</v>
      </c>
      <c r="I203" s="91" t="s">
        <v>2891</v>
      </c>
      <c r="J203" s="91" t="s">
        <v>2891</v>
      </c>
    </row>
    <row r="204" spans="1:10" x14ac:dyDescent="0.2">
      <c r="A204" s="91" t="s">
        <v>4355</v>
      </c>
      <c r="B204" s="91" t="s">
        <v>4354</v>
      </c>
      <c r="C204" s="91" t="s">
        <v>4353</v>
      </c>
      <c r="D204" s="91">
        <v>141</v>
      </c>
      <c r="E204" s="91" t="s">
        <v>15</v>
      </c>
      <c r="F204" s="91" t="s">
        <v>3274</v>
      </c>
      <c r="G204" s="91" t="s">
        <v>4565</v>
      </c>
      <c r="H204" s="91" t="s">
        <v>4852</v>
      </c>
      <c r="I204" s="91" t="s">
        <v>2891</v>
      </c>
      <c r="J204" s="91" t="s">
        <v>2891</v>
      </c>
    </row>
    <row r="205" spans="1:10" x14ac:dyDescent="0.2">
      <c r="A205" s="91" t="s">
        <v>4352</v>
      </c>
      <c r="B205" s="91" t="s">
        <v>4351</v>
      </c>
      <c r="C205" s="91" t="s">
        <v>4350</v>
      </c>
      <c r="D205" s="91">
        <v>142</v>
      </c>
      <c r="E205" s="91" t="s">
        <v>15</v>
      </c>
      <c r="F205" s="91" t="s">
        <v>3274</v>
      </c>
      <c r="G205" s="91" t="s">
        <v>4565</v>
      </c>
      <c r="H205" s="91" t="s">
        <v>4851</v>
      </c>
      <c r="I205" s="91" t="s">
        <v>2891</v>
      </c>
      <c r="J205" s="91" t="s">
        <v>2891</v>
      </c>
    </row>
    <row r="206" spans="1:10" x14ac:dyDescent="0.2">
      <c r="A206" s="91" t="s">
        <v>4348</v>
      </c>
      <c r="B206" s="91" t="s">
        <v>4347</v>
      </c>
      <c r="C206" s="91" t="s">
        <v>4346</v>
      </c>
      <c r="D206" s="91">
        <v>143</v>
      </c>
      <c r="E206" s="91" t="s">
        <v>15</v>
      </c>
      <c r="F206" s="91" t="s">
        <v>3274</v>
      </c>
      <c r="G206" s="91" t="s">
        <v>4565</v>
      </c>
      <c r="H206" s="91" t="s">
        <v>4850</v>
      </c>
      <c r="I206" s="91" t="s">
        <v>2891</v>
      </c>
      <c r="J206" s="91" t="s">
        <v>2891</v>
      </c>
    </row>
    <row r="207" spans="1:10" x14ac:dyDescent="0.2">
      <c r="A207" s="91" t="s">
        <v>4344</v>
      </c>
      <c r="B207" s="91" t="s">
        <v>4343</v>
      </c>
      <c r="C207" s="91" t="s">
        <v>4342</v>
      </c>
      <c r="D207" s="91">
        <v>144</v>
      </c>
      <c r="E207" s="91" t="s">
        <v>15</v>
      </c>
      <c r="F207" s="91" t="s">
        <v>3274</v>
      </c>
      <c r="G207" s="91" t="s">
        <v>4565</v>
      </c>
      <c r="H207" s="91" t="s">
        <v>4849</v>
      </c>
      <c r="I207" s="91" t="s">
        <v>2891</v>
      </c>
      <c r="J207" s="91" t="s">
        <v>2891</v>
      </c>
    </row>
    <row r="208" spans="1:10" x14ac:dyDescent="0.2">
      <c r="A208" s="91" t="s">
        <v>84</v>
      </c>
      <c r="B208" s="91" t="s">
        <v>1313</v>
      </c>
      <c r="C208" s="91" t="s">
        <v>85</v>
      </c>
      <c r="D208" s="91">
        <v>145</v>
      </c>
      <c r="E208" s="91" t="s">
        <v>15</v>
      </c>
      <c r="F208" s="91" t="s">
        <v>3274</v>
      </c>
      <c r="G208" s="91" t="s">
        <v>4565</v>
      </c>
      <c r="H208" s="91" t="s">
        <v>4848</v>
      </c>
      <c r="I208" s="91" t="s">
        <v>2891</v>
      </c>
      <c r="J208" s="91" t="s">
        <v>85</v>
      </c>
    </row>
    <row r="209" spans="1:10" x14ac:dyDescent="0.2">
      <c r="A209" s="91" t="s">
        <v>4339</v>
      </c>
      <c r="B209" s="91" t="s">
        <v>4338</v>
      </c>
      <c r="C209" s="91" t="s">
        <v>4337</v>
      </c>
      <c r="D209" s="91">
        <v>637</v>
      </c>
      <c r="E209" s="91" t="s">
        <v>15</v>
      </c>
      <c r="F209" s="91" t="s">
        <v>3274</v>
      </c>
      <c r="G209" s="91" t="s">
        <v>4565</v>
      </c>
      <c r="H209" s="91" t="s">
        <v>4847</v>
      </c>
      <c r="I209" s="91" t="s">
        <v>2891</v>
      </c>
      <c r="J209" s="91" t="s">
        <v>2891</v>
      </c>
    </row>
    <row r="210" spans="1:10" x14ac:dyDescent="0.2">
      <c r="A210" s="91" t="s">
        <v>4149</v>
      </c>
      <c r="B210" s="91" t="s">
        <v>4148</v>
      </c>
      <c r="C210" s="91" t="s">
        <v>4147</v>
      </c>
      <c r="D210" s="91">
        <v>211</v>
      </c>
      <c r="E210" s="91" t="s">
        <v>57</v>
      </c>
      <c r="F210" s="91" t="s">
        <v>3274</v>
      </c>
      <c r="G210" s="91" t="s">
        <v>4627</v>
      </c>
      <c r="H210" s="91" t="s">
        <v>4846</v>
      </c>
      <c r="I210" s="91" t="s">
        <v>2891</v>
      </c>
      <c r="J210" s="91" t="s">
        <v>2891</v>
      </c>
    </row>
    <row r="211" spans="1:10" x14ac:dyDescent="0.2">
      <c r="A211" s="91" t="s">
        <v>4336</v>
      </c>
      <c r="B211" s="91" t="s">
        <v>4335</v>
      </c>
      <c r="C211" s="91" t="s">
        <v>4334</v>
      </c>
      <c r="D211" s="91">
        <v>146</v>
      </c>
      <c r="E211" s="91" t="s">
        <v>15</v>
      </c>
      <c r="F211" s="91" t="s">
        <v>3274</v>
      </c>
      <c r="G211" s="91" t="s">
        <v>4565</v>
      </c>
      <c r="H211" s="91" t="s">
        <v>4845</v>
      </c>
      <c r="I211" s="91" t="s">
        <v>2891</v>
      </c>
      <c r="J211" s="91" t="s">
        <v>2891</v>
      </c>
    </row>
    <row r="212" spans="1:10" x14ac:dyDescent="0.2">
      <c r="A212" s="91" t="s">
        <v>48</v>
      </c>
      <c r="B212" s="91" t="s">
        <v>278</v>
      </c>
      <c r="C212" s="91" t="s">
        <v>2673</v>
      </c>
      <c r="D212" s="91">
        <v>37</v>
      </c>
      <c r="E212" s="91" t="s">
        <v>15</v>
      </c>
      <c r="F212" s="91" t="s">
        <v>2980</v>
      </c>
      <c r="G212" s="91" t="s">
        <v>4844</v>
      </c>
      <c r="H212" s="91" t="s">
        <v>4843</v>
      </c>
      <c r="I212" s="91" t="s">
        <v>4842</v>
      </c>
      <c r="J212" s="91" t="s">
        <v>2891</v>
      </c>
    </row>
    <row r="213" spans="1:10" x14ac:dyDescent="0.2">
      <c r="A213" s="91" t="s">
        <v>4141</v>
      </c>
      <c r="B213" s="91" t="s">
        <v>4140</v>
      </c>
      <c r="C213" s="91" t="s">
        <v>4139</v>
      </c>
      <c r="D213" s="91">
        <v>259</v>
      </c>
      <c r="E213" s="91" t="s">
        <v>57</v>
      </c>
      <c r="F213" s="91" t="s">
        <v>3274</v>
      </c>
      <c r="G213" s="91" t="s">
        <v>4627</v>
      </c>
      <c r="H213" s="91" t="s">
        <v>4841</v>
      </c>
      <c r="I213" s="91" t="s">
        <v>2891</v>
      </c>
      <c r="J213" s="91" t="s">
        <v>2891</v>
      </c>
    </row>
    <row r="214" spans="1:10" x14ac:dyDescent="0.2">
      <c r="A214" s="91" t="s">
        <v>4137</v>
      </c>
      <c r="B214" s="91" t="s">
        <v>4136</v>
      </c>
      <c r="C214" s="91" t="s">
        <v>4135</v>
      </c>
      <c r="D214" s="91">
        <v>260</v>
      </c>
      <c r="E214" s="91" t="s">
        <v>57</v>
      </c>
      <c r="F214" s="91" t="s">
        <v>3274</v>
      </c>
      <c r="G214" s="91" t="s">
        <v>4627</v>
      </c>
      <c r="H214" s="91" t="s">
        <v>4840</v>
      </c>
      <c r="I214" s="91" t="s">
        <v>2891</v>
      </c>
      <c r="J214" s="91" t="s">
        <v>2891</v>
      </c>
    </row>
    <row r="215" spans="1:10" x14ac:dyDescent="0.2">
      <c r="A215" s="91" t="s">
        <v>4133</v>
      </c>
      <c r="B215" s="91" t="s">
        <v>4132</v>
      </c>
      <c r="C215" s="91" t="s">
        <v>4131</v>
      </c>
      <c r="D215" s="91">
        <v>261</v>
      </c>
      <c r="E215" s="91" t="s">
        <v>57</v>
      </c>
      <c r="F215" s="91" t="s">
        <v>3274</v>
      </c>
      <c r="G215" s="91" t="s">
        <v>4627</v>
      </c>
      <c r="H215" s="91" t="s">
        <v>4839</v>
      </c>
      <c r="I215" s="91" t="s">
        <v>2891</v>
      </c>
      <c r="J215" s="91" t="s">
        <v>2891</v>
      </c>
    </row>
    <row r="216" spans="1:10" x14ac:dyDescent="0.2">
      <c r="A216" s="91" t="s">
        <v>3398</v>
      </c>
      <c r="B216" s="91" t="s">
        <v>1381</v>
      </c>
      <c r="C216" s="91" t="s">
        <v>4838</v>
      </c>
      <c r="D216" s="91">
        <v>55</v>
      </c>
      <c r="E216" s="91" t="s">
        <v>57</v>
      </c>
      <c r="F216" s="91" t="s">
        <v>4837</v>
      </c>
      <c r="G216" s="91" t="s">
        <v>4836</v>
      </c>
      <c r="H216" s="91" t="s">
        <v>4835</v>
      </c>
      <c r="I216" s="91" t="s">
        <v>2891</v>
      </c>
      <c r="J216" s="91" t="s">
        <v>2891</v>
      </c>
    </row>
    <row r="217" spans="1:10" x14ac:dyDescent="0.2">
      <c r="A217" s="91" t="s">
        <v>3601</v>
      </c>
      <c r="B217" s="91" t="s">
        <v>1425</v>
      </c>
      <c r="C217" s="91" t="s">
        <v>1426</v>
      </c>
      <c r="D217" s="91">
        <v>221</v>
      </c>
      <c r="E217" s="91" t="s">
        <v>15</v>
      </c>
      <c r="F217" s="91" t="s">
        <v>2980</v>
      </c>
      <c r="G217" s="91" t="s">
        <v>4834</v>
      </c>
      <c r="H217" s="91" t="s">
        <v>4833</v>
      </c>
      <c r="I217" s="91" t="s">
        <v>2891</v>
      </c>
      <c r="J217" s="91" t="s">
        <v>2891</v>
      </c>
    </row>
    <row r="218" spans="1:10" x14ac:dyDescent="0.2">
      <c r="A218" s="91" t="s">
        <v>4434</v>
      </c>
      <c r="B218" s="91" t="s">
        <v>1433</v>
      </c>
      <c r="C218" s="91" t="s">
        <v>4434</v>
      </c>
      <c r="D218" s="91">
        <v>82</v>
      </c>
      <c r="E218" s="91" t="s">
        <v>15</v>
      </c>
      <c r="F218" s="91" t="s">
        <v>3274</v>
      </c>
      <c r="G218" s="91" t="s">
        <v>4565</v>
      </c>
      <c r="H218" s="91" t="s">
        <v>4832</v>
      </c>
      <c r="I218" s="91" t="s">
        <v>2891</v>
      </c>
      <c r="J218" s="91" t="s">
        <v>2891</v>
      </c>
    </row>
    <row r="219" spans="1:10" x14ac:dyDescent="0.2">
      <c r="A219" s="91" t="s">
        <v>3562</v>
      </c>
      <c r="B219" s="91" t="s">
        <v>1434</v>
      </c>
      <c r="C219" s="91" t="s">
        <v>3562</v>
      </c>
      <c r="D219" s="91">
        <v>86</v>
      </c>
      <c r="E219" s="91" t="s">
        <v>15</v>
      </c>
      <c r="F219" s="91" t="s">
        <v>3274</v>
      </c>
      <c r="G219" s="91" t="s">
        <v>4565</v>
      </c>
      <c r="H219" s="91" t="s">
        <v>4831</v>
      </c>
      <c r="I219" s="91" t="s">
        <v>2891</v>
      </c>
      <c r="J219" s="91" t="s">
        <v>2891</v>
      </c>
    </row>
    <row r="220" spans="1:10" x14ac:dyDescent="0.2">
      <c r="A220" s="91" t="s">
        <v>4432</v>
      </c>
      <c r="B220" s="91" t="s">
        <v>4433</v>
      </c>
      <c r="C220" s="91" t="s">
        <v>4432</v>
      </c>
      <c r="D220" s="91">
        <v>87</v>
      </c>
      <c r="E220" s="91" t="s">
        <v>15</v>
      </c>
      <c r="F220" s="91" t="s">
        <v>3274</v>
      </c>
      <c r="G220" s="91" t="s">
        <v>4565</v>
      </c>
      <c r="H220" s="91" t="s">
        <v>4830</v>
      </c>
      <c r="I220" s="91" t="s">
        <v>2891</v>
      </c>
      <c r="J220" s="91" t="s">
        <v>2891</v>
      </c>
    </row>
    <row r="221" spans="1:10" x14ac:dyDescent="0.2">
      <c r="A221" s="91" t="s">
        <v>88</v>
      </c>
      <c r="B221" s="91" t="s">
        <v>1441</v>
      </c>
      <c r="C221" s="91" t="s">
        <v>88</v>
      </c>
      <c r="D221" s="91">
        <v>88</v>
      </c>
      <c r="E221" s="91" t="s">
        <v>15</v>
      </c>
      <c r="F221" s="91" t="s">
        <v>3274</v>
      </c>
      <c r="G221" s="91" t="s">
        <v>4565</v>
      </c>
      <c r="H221" s="91" t="s">
        <v>4829</v>
      </c>
      <c r="I221" s="91" t="s">
        <v>2891</v>
      </c>
      <c r="J221" s="91" t="s">
        <v>88</v>
      </c>
    </row>
    <row r="222" spans="1:10" x14ac:dyDescent="0.2">
      <c r="A222" s="91" t="s">
        <v>3655</v>
      </c>
      <c r="B222" s="91" t="s">
        <v>1463</v>
      </c>
      <c r="C222" s="91" t="s">
        <v>3655</v>
      </c>
      <c r="D222" s="91">
        <v>89</v>
      </c>
      <c r="E222" s="91" t="s">
        <v>15</v>
      </c>
      <c r="F222" s="91" t="s">
        <v>2985</v>
      </c>
      <c r="G222" s="91" t="s">
        <v>3655</v>
      </c>
      <c r="H222" s="91" t="s">
        <v>4828</v>
      </c>
      <c r="I222" s="91" t="s">
        <v>2891</v>
      </c>
      <c r="J222" s="91" t="s">
        <v>2891</v>
      </c>
    </row>
    <row r="223" spans="1:10" x14ac:dyDescent="0.2">
      <c r="A223" s="91" t="s">
        <v>3567</v>
      </c>
      <c r="B223" s="91" t="s">
        <v>4431</v>
      </c>
      <c r="C223" s="91" t="s">
        <v>3567</v>
      </c>
      <c r="D223" s="91">
        <v>90</v>
      </c>
      <c r="E223" s="91" t="s">
        <v>15</v>
      </c>
      <c r="F223" s="91" t="s">
        <v>3274</v>
      </c>
      <c r="G223" s="91" t="s">
        <v>4565</v>
      </c>
      <c r="H223" s="91" t="s">
        <v>4827</v>
      </c>
      <c r="I223" s="91" t="s">
        <v>2891</v>
      </c>
      <c r="J223" s="91" t="s">
        <v>2891</v>
      </c>
    </row>
    <row r="224" spans="1:10" x14ac:dyDescent="0.2">
      <c r="A224" s="91" t="s">
        <v>3556</v>
      </c>
      <c r="B224" s="91" t="s">
        <v>3557</v>
      </c>
      <c r="C224" s="91" t="s">
        <v>3556</v>
      </c>
      <c r="D224" s="91">
        <v>91</v>
      </c>
      <c r="E224" s="91" t="s">
        <v>15</v>
      </c>
      <c r="F224" s="91" t="s">
        <v>3274</v>
      </c>
      <c r="G224" s="91" t="s">
        <v>4565</v>
      </c>
      <c r="H224" s="91" t="s">
        <v>4826</v>
      </c>
      <c r="I224" s="91" t="s">
        <v>2891</v>
      </c>
      <c r="J224" s="91" t="s">
        <v>2891</v>
      </c>
    </row>
    <row r="225" spans="1:10" x14ac:dyDescent="0.2">
      <c r="A225" s="91" t="s">
        <v>4429</v>
      </c>
      <c r="B225" s="91" t="s">
        <v>4430</v>
      </c>
      <c r="C225" s="91" t="s">
        <v>4429</v>
      </c>
      <c r="D225" s="91">
        <v>92</v>
      </c>
      <c r="E225" s="91" t="s">
        <v>15</v>
      </c>
      <c r="F225" s="91" t="s">
        <v>3274</v>
      </c>
      <c r="G225" s="91" t="s">
        <v>4565</v>
      </c>
      <c r="H225" s="91" t="s">
        <v>4825</v>
      </c>
      <c r="I225" s="91" t="s">
        <v>2891</v>
      </c>
      <c r="J225" s="91" t="s">
        <v>2891</v>
      </c>
    </row>
    <row r="226" spans="1:10" x14ac:dyDescent="0.2">
      <c r="A226" s="91" t="s">
        <v>3554</v>
      </c>
      <c r="B226" s="91" t="s">
        <v>3555</v>
      </c>
      <c r="C226" s="91" t="s">
        <v>3554</v>
      </c>
      <c r="D226" s="91">
        <v>93</v>
      </c>
      <c r="E226" s="91" t="s">
        <v>15</v>
      </c>
      <c r="F226" s="91" t="s">
        <v>3274</v>
      </c>
      <c r="G226" s="91" t="s">
        <v>4565</v>
      </c>
      <c r="H226" s="91" t="s">
        <v>4824</v>
      </c>
      <c r="I226" s="91" t="s">
        <v>2891</v>
      </c>
      <c r="J226" s="91" t="s">
        <v>2891</v>
      </c>
    </row>
    <row r="227" spans="1:10" x14ac:dyDescent="0.2">
      <c r="A227" s="91" t="s">
        <v>4427</v>
      </c>
      <c r="B227" s="91" t="s">
        <v>4428</v>
      </c>
      <c r="C227" s="91" t="s">
        <v>4427</v>
      </c>
      <c r="D227" s="91">
        <v>95</v>
      </c>
      <c r="E227" s="91" t="s">
        <v>15</v>
      </c>
      <c r="F227" s="91" t="s">
        <v>3274</v>
      </c>
      <c r="G227" s="91" t="s">
        <v>4565</v>
      </c>
      <c r="H227" s="91" t="s">
        <v>4823</v>
      </c>
      <c r="I227" s="91" t="s">
        <v>2891</v>
      </c>
      <c r="J227" s="91" t="s">
        <v>2891</v>
      </c>
    </row>
    <row r="228" spans="1:10" x14ac:dyDescent="0.2">
      <c r="A228" s="91" t="s">
        <v>3552</v>
      </c>
      <c r="B228" s="91" t="s">
        <v>3553</v>
      </c>
      <c r="C228" s="91" t="s">
        <v>3552</v>
      </c>
      <c r="D228" s="91">
        <v>96</v>
      </c>
      <c r="E228" s="91" t="s">
        <v>15</v>
      </c>
      <c r="F228" s="91" t="s">
        <v>3274</v>
      </c>
      <c r="G228" s="91" t="s">
        <v>4565</v>
      </c>
      <c r="H228" s="91" t="s">
        <v>4822</v>
      </c>
      <c r="I228" s="91" t="s">
        <v>2891</v>
      </c>
      <c r="J228" s="91" t="s">
        <v>2891</v>
      </c>
    </row>
    <row r="229" spans="1:10" x14ac:dyDescent="0.2">
      <c r="A229" s="91" t="s">
        <v>3550</v>
      </c>
      <c r="B229" s="91" t="s">
        <v>3551</v>
      </c>
      <c r="C229" s="91" t="s">
        <v>3550</v>
      </c>
      <c r="D229" s="91">
        <v>97</v>
      </c>
      <c r="E229" s="91" t="s">
        <v>15</v>
      </c>
      <c r="F229" s="91" t="s">
        <v>3274</v>
      </c>
      <c r="G229" s="91" t="s">
        <v>4565</v>
      </c>
      <c r="H229" s="91" t="s">
        <v>4821</v>
      </c>
      <c r="I229" s="91" t="s">
        <v>2891</v>
      </c>
      <c r="J229" s="91" t="s">
        <v>2891</v>
      </c>
    </row>
    <row r="230" spans="1:10" x14ac:dyDescent="0.2">
      <c r="A230" s="91" t="s">
        <v>3570</v>
      </c>
      <c r="B230" s="91" t="s">
        <v>1470</v>
      </c>
      <c r="C230" s="91" t="s">
        <v>3570</v>
      </c>
      <c r="D230" s="91">
        <v>83</v>
      </c>
      <c r="E230" s="91" t="s">
        <v>15</v>
      </c>
      <c r="F230" s="91" t="s">
        <v>3274</v>
      </c>
      <c r="G230" s="91" t="s">
        <v>4565</v>
      </c>
      <c r="H230" s="91" t="s">
        <v>4820</v>
      </c>
      <c r="I230" s="91" t="s">
        <v>2891</v>
      </c>
      <c r="J230" s="91" t="s">
        <v>2891</v>
      </c>
    </row>
    <row r="231" spans="1:10" x14ac:dyDescent="0.2">
      <c r="A231" s="91" t="s">
        <v>3548</v>
      </c>
      <c r="B231" s="91" t="s">
        <v>1472</v>
      </c>
      <c r="C231" s="91" t="s">
        <v>3548</v>
      </c>
      <c r="D231" s="91">
        <v>98</v>
      </c>
      <c r="E231" s="91" t="s">
        <v>15</v>
      </c>
      <c r="F231" s="91" t="s">
        <v>3274</v>
      </c>
      <c r="G231" s="91" t="s">
        <v>4565</v>
      </c>
      <c r="H231" s="91" t="s">
        <v>4819</v>
      </c>
      <c r="I231" s="91" t="s">
        <v>2891</v>
      </c>
      <c r="J231" s="91" t="s">
        <v>2891</v>
      </c>
    </row>
    <row r="232" spans="1:10" x14ac:dyDescent="0.2">
      <c r="A232" s="91" t="s">
        <v>4426</v>
      </c>
      <c r="B232" s="91" t="s">
        <v>1479</v>
      </c>
      <c r="C232" s="91" t="s">
        <v>4426</v>
      </c>
      <c r="D232" s="91">
        <v>99</v>
      </c>
      <c r="E232" s="91" t="s">
        <v>15</v>
      </c>
      <c r="F232" s="91" t="s">
        <v>3274</v>
      </c>
      <c r="G232" s="91" t="s">
        <v>4565</v>
      </c>
      <c r="H232" s="91" t="s">
        <v>4818</v>
      </c>
      <c r="I232" s="91" t="s">
        <v>2891</v>
      </c>
      <c r="J232" s="91" t="s">
        <v>2891</v>
      </c>
    </row>
    <row r="233" spans="1:10" x14ac:dyDescent="0.2">
      <c r="A233" s="91" t="s">
        <v>3546</v>
      </c>
      <c r="B233" s="91" t="s">
        <v>3547</v>
      </c>
      <c r="C233" s="91" t="s">
        <v>3546</v>
      </c>
      <c r="D233" s="91">
        <v>100</v>
      </c>
      <c r="E233" s="91" t="s">
        <v>15</v>
      </c>
      <c r="F233" s="91" t="s">
        <v>3274</v>
      </c>
      <c r="G233" s="91" t="s">
        <v>4565</v>
      </c>
      <c r="H233" s="91" t="s">
        <v>4817</v>
      </c>
      <c r="I233" s="91" t="s">
        <v>2891</v>
      </c>
      <c r="J233" s="91" t="s">
        <v>2891</v>
      </c>
    </row>
    <row r="234" spans="1:10" x14ac:dyDescent="0.2">
      <c r="A234" s="91" t="s">
        <v>89</v>
      </c>
      <c r="B234" s="91" t="s">
        <v>1481</v>
      </c>
      <c r="C234" s="91" t="s">
        <v>89</v>
      </c>
      <c r="D234" s="91">
        <v>101</v>
      </c>
      <c r="E234" s="91" t="s">
        <v>15</v>
      </c>
      <c r="F234" s="91" t="s">
        <v>3274</v>
      </c>
      <c r="G234" s="91" t="s">
        <v>4565</v>
      </c>
      <c r="H234" s="91" t="s">
        <v>4816</v>
      </c>
      <c r="I234" s="91" t="s">
        <v>2891</v>
      </c>
      <c r="J234" s="91" t="s">
        <v>89</v>
      </c>
    </row>
    <row r="235" spans="1:10" x14ac:dyDescent="0.2">
      <c r="A235" s="91" t="s">
        <v>90</v>
      </c>
      <c r="B235" s="91" t="s">
        <v>1483</v>
      </c>
      <c r="C235" s="91" t="s">
        <v>90</v>
      </c>
      <c r="D235" s="91">
        <v>102</v>
      </c>
      <c r="E235" s="91" t="s">
        <v>15</v>
      </c>
      <c r="F235" s="91" t="s">
        <v>3274</v>
      </c>
      <c r="G235" s="91" t="s">
        <v>4565</v>
      </c>
      <c r="H235" s="91" t="s">
        <v>4815</v>
      </c>
      <c r="I235" s="91" t="s">
        <v>2891</v>
      </c>
      <c r="J235" s="91" t="s">
        <v>90</v>
      </c>
    </row>
    <row r="236" spans="1:10" x14ac:dyDescent="0.2">
      <c r="A236" s="91" t="s">
        <v>3543</v>
      </c>
      <c r="B236" s="91" t="s">
        <v>1495</v>
      </c>
      <c r="C236" s="91" t="s">
        <v>3543</v>
      </c>
      <c r="D236" s="91">
        <v>103</v>
      </c>
      <c r="E236" s="91" t="s">
        <v>15</v>
      </c>
      <c r="F236" s="91" t="s">
        <v>3274</v>
      </c>
      <c r="G236" s="91" t="s">
        <v>4565</v>
      </c>
      <c r="H236" s="91" t="s">
        <v>4814</v>
      </c>
      <c r="I236" s="91" t="s">
        <v>2891</v>
      </c>
      <c r="J236" s="91" t="s">
        <v>2891</v>
      </c>
    </row>
    <row r="237" spans="1:10" x14ac:dyDescent="0.2">
      <c r="A237" s="91" t="s">
        <v>91</v>
      </c>
      <c r="B237" s="91" t="s">
        <v>290</v>
      </c>
      <c r="C237" s="91" t="s">
        <v>91</v>
      </c>
      <c r="D237" s="91">
        <v>105</v>
      </c>
      <c r="E237" s="91" t="s">
        <v>15</v>
      </c>
      <c r="F237" s="91" t="s">
        <v>3274</v>
      </c>
      <c r="G237" s="91" t="s">
        <v>4565</v>
      </c>
      <c r="H237" s="91" t="s">
        <v>4813</v>
      </c>
      <c r="I237" s="91" t="s">
        <v>91</v>
      </c>
      <c r="J237" s="91" t="s">
        <v>2891</v>
      </c>
    </row>
    <row r="238" spans="1:10" x14ac:dyDescent="0.2">
      <c r="A238" s="91" t="s">
        <v>92</v>
      </c>
      <c r="B238" s="91" t="s">
        <v>3568</v>
      </c>
      <c r="C238" s="91" t="s">
        <v>92</v>
      </c>
      <c r="D238" s="91">
        <v>84</v>
      </c>
      <c r="E238" s="91" t="s">
        <v>15</v>
      </c>
      <c r="F238" s="91" t="s">
        <v>3274</v>
      </c>
      <c r="G238" s="91" t="s">
        <v>4565</v>
      </c>
      <c r="H238" s="91" t="s">
        <v>4812</v>
      </c>
      <c r="I238" s="91" t="s">
        <v>92</v>
      </c>
      <c r="J238" s="91" t="s">
        <v>2891</v>
      </c>
    </row>
    <row r="239" spans="1:10" x14ac:dyDescent="0.2">
      <c r="A239" s="91" t="s">
        <v>4456</v>
      </c>
      <c r="B239" s="91" t="s">
        <v>4457</v>
      </c>
      <c r="C239" s="91" t="s">
        <v>4456</v>
      </c>
      <c r="D239" s="91">
        <v>228</v>
      </c>
      <c r="E239" s="91" t="s">
        <v>15</v>
      </c>
      <c r="F239" s="91" t="s">
        <v>2985</v>
      </c>
      <c r="G239" s="91" t="s">
        <v>4811</v>
      </c>
      <c r="H239" s="91" t="s">
        <v>4810</v>
      </c>
      <c r="I239" s="91" t="s">
        <v>2891</v>
      </c>
      <c r="J239" s="91" t="s">
        <v>2891</v>
      </c>
    </row>
    <row r="240" spans="1:10" x14ac:dyDescent="0.2">
      <c r="A240" s="91" t="s">
        <v>4456</v>
      </c>
      <c r="B240" s="91" t="s">
        <v>4457</v>
      </c>
      <c r="C240" s="91" t="s">
        <v>4456</v>
      </c>
      <c r="D240" s="91">
        <v>228</v>
      </c>
      <c r="E240" s="91" t="s">
        <v>15</v>
      </c>
      <c r="F240" s="91" t="s">
        <v>2985</v>
      </c>
      <c r="G240" s="91" t="s">
        <v>4811</v>
      </c>
      <c r="H240" s="91" t="s">
        <v>4810</v>
      </c>
      <c r="I240" s="91" t="s">
        <v>2891</v>
      </c>
      <c r="J240" s="91" t="s">
        <v>2891</v>
      </c>
    </row>
    <row r="241" spans="1:10" x14ac:dyDescent="0.2">
      <c r="A241" s="91" t="s">
        <v>4424</v>
      </c>
      <c r="B241" s="91" t="s">
        <v>4425</v>
      </c>
      <c r="C241" s="91" t="s">
        <v>4424</v>
      </c>
      <c r="D241" s="91">
        <v>106</v>
      </c>
      <c r="E241" s="91" t="s">
        <v>15</v>
      </c>
      <c r="F241" s="91" t="s">
        <v>3274</v>
      </c>
      <c r="G241" s="91" t="s">
        <v>4565</v>
      </c>
      <c r="H241" s="91" t="s">
        <v>4809</v>
      </c>
      <c r="I241" s="91" t="s">
        <v>2891</v>
      </c>
      <c r="J241" s="91" t="s">
        <v>2891</v>
      </c>
    </row>
    <row r="242" spans="1:10" x14ac:dyDescent="0.2">
      <c r="A242" s="91" t="s">
        <v>3276</v>
      </c>
      <c r="B242" s="91" t="s">
        <v>4420</v>
      </c>
      <c r="C242" s="91" t="s">
        <v>3276</v>
      </c>
      <c r="D242" s="91">
        <v>108</v>
      </c>
      <c r="E242" s="91" t="s">
        <v>15</v>
      </c>
      <c r="F242" s="91" t="s">
        <v>3274</v>
      </c>
      <c r="G242" s="91" t="s">
        <v>4565</v>
      </c>
      <c r="H242" s="91" t="s">
        <v>4808</v>
      </c>
      <c r="I242" s="91" t="s">
        <v>2891</v>
      </c>
      <c r="J242" s="91" t="s">
        <v>2891</v>
      </c>
    </row>
    <row r="243" spans="1:10" x14ac:dyDescent="0.2">
      <c r="A243" s="91" t="s">
        <v>134</v>
      </c>
      <c r="B243" s="91" t="s">
        <v>1499</v>
      </c>
      <c r="C243" s="91" t="s">
        <v>134</v>
      </c>
      <c r="D243" s="91">
        <v>109</v>
      </c>
      <c r="E243" s="91" t="s">
        <v>15</v>
      </c>
      <c r="F243" s="91" t="s">
        <v>2985</v>
      </c>
      <c r="G243" s="91" t="s">
        <v>3655</v>
      </c>
      <c r="H243" s="91" t="s">
        <v>4807</v>
      </c>
      <c r="I243" s="91" t="s">
        <v>2891</v>
      </c>
      <c r="J243" s="91" t="s">
        <v>134</v>
      </c>
    </row>
    <row r="244" spans="1:10" x14ac:dyDescent="0.2">
      <c r="A244" s="91" t="s">
        <v>3564</v>
      </c>
      <c r="B244" s="91" t="s">
        <v>1510</v>
      </c>
      <c r="C244" s="91" t="s">
        <v>3564</v>
      </c>
      <c r="D244" s="91">
        <v>85</v>
      </c>
      <c r="E244" s="91" t="s">
        <v>15</v>
      </c>
      <c r="F244" s="91" t="s">
        <v>3274</v>
      </c>
      <c r="G244" s="91" t="s">
        <v>4565</v>
      </c>
      <c r="H244" s="91" t="s">
        <v>4806</v>
      </c>
      <c r="I244" s="91" t="s">
        <v>2891</v>
      </c>
      <c r="J244" s="91" t="s">
        <v>2891</v>
      </c>
    </row>
    <row r="245" spans="1:10" x14ac:dyDescent="0.2">
      <c r="A245" s="91" t="s">
        <v>4418</v>
      </c>
      <c r="B245" s="91" t="s">
        <v>4419</v>
      </c>
      <c r="C245" s="91" t="s">
        <v>4418</v>
      </c>
      <c r="D245" s="91">
        <v>110</v>
      </c>
      <c r="E245" s="91" t="s">
        <v>15</v>
      </c>
      <c r="F245" s="91" t="s">
        <v>3274</v>
      </c>
      <c r="G245" s="91" t="s">
        <v>4565</v>
      </c>
      <c r="H245" s="91" t="s">
        <v>4805</v>
      </c>
      <c r="I245" s="91" t="s">
        <v>2891</v>
      </c>
      <c r="J245" s="91" t="s">
        <v>2891</v>
      </c>
    </row>
    <row r="246" spans="1:10" x14ac:dyDescent="0.2">
      <c r="A246" s="91" t="s">
        <v>4415</v>
      </c>
      <c r="B246" s="91" t="s">
        <v>4416</v>
      </c>
      <c r="C246" s="91" t="s">
        <v>4415</v>
      </c>
      <c r="D246" s="91">
        <v>111</v>
      </c>
      <c r="E246" s="91" t="s">
        <v>15</v>
      </c>
      <c r="F246" s="91" t="s">
        <v>3274</v>
      </c>
      <c r="G246" s="91" t="s">
        <v>4565</v>
      </c>
      <c r="H246" s="91" t="s">
        <v>4804</v>
      </c>
      <c r="I246" s="91" t="s">
        <v>2891</v>
      </c>
      <c r="J246" s="91" t="s">
        <v>2891</v>
      </c>
    </row>
    <row r="247" spans="1:10" x14ac:dyDescent="0.2">
      <c r="A247" s="91" t="s">
        <v>4414</v>
      </c>
      <c r="B247" s="91" t="s">
        <v>1512</v>
      </c>
      <c r="C247" s="91" t="s">
        <v>4414</v>
      </c>
      <c r="D247" s="91">
        <v>112</v>
      </c>
      <c r="E247" s="91" t="s">
        <v>15</v>
      </c>
      <c r="F247" s="91" t="s">
        <v>3274</v>
      </c>
      <c r="G247" s="91" t="s">
        <v>4565</v>
      </c>
      <c r="H247" s="91" t="s">
        <v>4803</v>
      </c>
      <c r="I247" s="91" t="s">
        <v>2891</v>
      </c>
      <c r="J247" s="91" t="s">
        <v>2891</v>
      </c>
    </row>
    <row r="248" spans="1:10" x14ac:dyDescent="0.2">
      <c r="A248" s="91" t="s">
        <v>3533</v>
      </c>
      <c r="B248" s="91" t="s">
        <v>1524</v>
      </c>
      <c r="C248" s="91" t="s">
        <v>3533</v>
      </c>
      <c r="D248" s="91">
        <v>115</v>
      </c>
      <c r="E248" s="91" t="s">
        <v>15</v>
      </c>
      <c r="F248" s="91" t="s">
        <v>3274</v>
      </c>
      <c r="G248" s="91" t="s">
        <v>4565</v>
      </c>
      <c r="H248" s="91" t="s">
        <v>4802</v>
      </c>
      <c r="I248" s="91" t="s">
        <v>2891</v>
      </c>
      <c r="J248" s="91" t="s">
        <v>2891</v>
      </c>
    </row>
    <row r="249" spans="1:10" x14ac:dyDescent="0.2">
      <c r="A249" s="91" t="s">
        <v>3531</v>
      </c>
      <c r="B249" s="91" t="s">
        <v>3532</v>
      </c>
      <c r="C249" s="91" t="s">
        <v>3531</v>
      </c>
      <c r="D249" s="91">
        <v>116</v>
      </c>
      <c r="E249" s="91" t="s">
        <v>15</v>
      </c>
      <c r="F249" s="91" t="s">
        <v>3274</v>
      </c>
      <c r="G249" s="91" t="s">
        <v>4565</v>
      </c>
      <c r="H249" s="91" t="s">
        <v>4801</v>
      </c>
      <c r="I249" s="91" t="s">
        <v>2891</v>
      </c>
      <c r="J249" s="91" t="s">
        <v>2891</v>
      </c>
    </row>
    <row r="250" spans="1:10" x14ac:dyDescent="0.2">
      <c r="A250" s="91" t="s">
        <v>4411</v>
      </c>
      <c r="B250" s="91" t="s">
        <v>4412</v>
      </c>
      <c r="C250" s="91" t="s">
        <v>4411</v>
      </c>
      <c r="D250" s="91">
        <v>118</v>
      </c>
      <c r="E250" s="91" t="s">
        <v>15</v>
      </c>
      <c r="F250" s="91" t="s">
        <v>3274</v>
      </c>
      <c r="G250" s="91" t="s">
        <v>4565</v>
      </c>
      <c r="H250" s="91" t="s">
        <v>4800</v>
      </c>
      <c r="I250" s="91" t="s">
        <v>2891</v>
      </c>
      <c r="J250" s="91" t="s">
        <v>2891</v>
      </c>
    </row>
    <row r="251" spans="1:10" x14ac:dyDescent="0.2">
      <c r="A251" s="91" t="s">
        <v>4409</v>
      </c>
      <c r="B251" s="91" t="s">
        <v>4410</v>
      </c>
      <c r="C251" s="91" t="s">
        <v>4409</v>
      </c>
      <c r="D251" s="91">
        <v>119</v>
      </c>
      <c r="E251" s="91" t="s">
        <v>15</v>
      </c>
      <c r="F251" s="91" t="s">
        <v>3274</v>
      </c>
      <c r="G251" s="91" t="s">
        <v>4565</v>
      </c>
      <c r="H251" s="91" t="s">
        <v>4799</v>
      </c>
      <c r="I251" s="91" t="s">
        <v>2891</v>
      </c>
      <c r="J251" s="91" t="s">
        <v>2891</v>
      </c>
    </row>
    <row r="252" spans="1:10" x14ac:dyDescent="0.2">
      <c r="A252" s="91" t="s">
        <v>4406</v>
      </c>
      <c r="B252" s="91" t="s">
        <v>4407</v>
      </c>
      <c r="C252" s="91" t="s">
        <v>4406</v>
      </c>
      <c r="D252" s="91">
        <v>121</v>
      </c>
      <c r="E252" s="91" t="s">
        <v>15</v>
      </c>
      <c r="F252" s="91" t="s">
        <v>3274</v>
      </c>
      <c r="G252" s="91" t="s">
        <v>4565</v>
      </c>
      <c r="H252" s="91" t="s">
        <v>4798</v>
      </c>
      <c r="I252" s="91" t="s">
        <v>2891</v>
      </c>
      <c r="J252" s="91" t="s">
        <v>2891</v>
      </c>
    </row>
    <row r="253" spans="1:10" x14ac:dyDescent="0.2">
      <c r="A253" s="91" t="s">
        <v>4404</v>
      </c>
      <c r="B253" s="91" t="s">
        <v>1526</v>
      </c>
      <c r="C253" s="91" t="s">
        <v>4404</v>
      </c>
      <c r="D253" s="91">
        <v>122</v>
      </c>
      <c r="E253" s="91" t="s">
        <v>15</v>
      </c>
      <c r="F253" s="91" t="s">
        <v>3274</v>
      </c>
      <c r="G253" s="91" t="s">
        <v>4565</v>
      </c>
      <c r="H253" s="91" t="s">
        <v>4797</v>
      </c>
      <c r="I253" s="91" t="s">
        <v>2891</v>
      </c>
      <c r="J253" s="91" t="s">
        <v>2891</v>
      </c>
    </row>
    <row r="254" spans="1:10" x14ac:dyDescent="0.2">
      <c r="A254" s="91" t="s">
        <v>4401</v>
      </c>
      <c r="B254" s="91" t="s">
        <v>4402</v>
      </c>
      <c r="C254" s="91" t="s">
        <v>4401</v>
      </c>
      <c r="D254" s="91">
        <v>123</v>
      </c>
      <c r="E254" s="91" t="s">
        <v>15</v>
      </c>
      <c r="F254" s="91" t="s">
        <v>3274</v>
      </c>
      <c r="G254" s="91" t="s">
        <v>4565</v>
      </c>
      <c r="H254" s="91" t="s">
        <v>4796</v>
      </c>
      <c r="I254" s="91" t="s">
        <v>2891</v>
      </c>
      <c r="J254" s="91" t="s">
        <v>2891</v>
      </c>
    </row>
    <row r="255" spans="1:10" ht="17" x14ac:dyDescent="0.25">
      <c r="A255" s="91" t="s">
        <v>2907</v>
      </c>
      <c r="B255" s="91" t="s">
        <v>1533</v>
      </c>
      <c r="C255" s="91" t="s">
        <v>4795</v>
      </c>
      <c r="D255" s="91">
        <v>289</v>
      </c>
      <c r="E255" s="91" t="s">
        <v>57</v>
      </c>
      <c r="F255" s="91" t="s">
        <v>4776</v>
      </c>
      <c r="G255" s="91" t="s">
        <v>4775</v>
      </c>
      <c r="H255" s="91" t="s">
        <v>4794</v>
      </c>
      <c r="I255" s="91" t="s">
        <v>2891</v>
      </c>
      <c r="J255" s="91" t="s">
        <v>2891</v>
      </c>
    </row>
    <row r="256" spans="1:10" ht="17" x14ac:dyDescent="0.25">
      <c r="A256" s="91" t="s">
        <v>167</v>
      </c>
      <c r="B256" s="91" t="s">
        <v>321</v>
      </c>
      <c r="C256" s="91" t="s">
        <v>4793</v>
      </c>
      <c r="D256" s="91">
        <v>290</v>
      </c>
      <c r="E256" s="91" t="s">
        <v>57</v>
      </c>
      <c r="F256" s="91" t="s">
        <v>4776</v>
      </c>
      <c r="G256" s="91" t="s">
        <v>4775</v>
      </c>
      <c r="H256" s="91" t="s">
        <v>4792</v>
      </c>
      <c r="I256" s="91" t="s">
        <v>4791</v>
      </c>
      <c r="J256" s="91" t="s">
        <v>2891</v>
      </c>
    </row>
    <row r="257" spans="1:10" ht="17" x14ac:dyDescent="0.25">
      <c r="A257" s="91" t="s">
        <v>2903</v>
      </c>
      <c r="B257" s="91" t="s">
        <v>1542</v>
      </c>
      <c r="C257" s="91" t="s">
        <v>4790</v>
      </c>
      <c r="D257" s="91">
        <v>291</v>
      </c>
      <c r="E257" s="91" t="s">
        <v>57</v>
      </c>
      <c r="F257" s="91" t="s">
        <v>4776</v>
      </c>
      <c r="G257" s="91" t="s">
        <v>4775</v>
      </c>
      <c r="H257" s="91" t="s">
        <v>4789</v>
      </c>
      <c r="I257" s="91" t="s">
        <v>2891</v>
      </c>
      <c r="J257" s="91" t="s">
        <v>2891</v>
      </c>
    </row>
    <row r="258" spans="1:10" ht="17" x14ac:dyDescent="0.25">
      <c r="A258" s="91" t="s">
        <v>168</v>
      </c>
      <c r="B258" s="91" t="s">
        <v>322</v>
      </c>
      <c r="C258" s="91" t="s">
        <v>4788</v>
      </c>
      <c r="D258" s="91">
        <v>292</v>
      </c>
      <c r="E258" s="91" t="s">
        <v>57</v>
      </c>
      <c r="F258" s="91" t="s">
        <v>4776</v>
      </c>
      <c r="G258" s="91" t="s">
        <v>4775</v>
      </c>
      <c r="H258" s="91" t="s">
        <v>4787</v>
      </c>
      <c r="I258" s="91" t="s">
        <v>4786</v>
      </c>
      <c r="J258" s="91" t="s">
        <v>2891</v>
      </c>
    </row>
    <row r="259" spans="1:10" ht="17" x14ac:dyDescent="0.25">
      <c r="A259" s="91" t="s">
        <v>0</v>
      </c>
      <c r="B259" s="91" t="s">
        <v>323</v>
      </c>
      <c r="C259" s="91" t="s">
        <v>4785</v>
      </c>
      <c r="D259" s="91">
        <v>293</v>
      </c>
      <c r="E259" s="91" t="s">
        <v>57</v>
      </c>
      <c r="F259" s="91" t="s">
        <v>4776</v>
      </c>
      <c r="G259" s="91" t="s">
        <v>4775</v>
      </c>
      <c r="H259" s="91" t="s">
        <v>4784</v>
      </c>
      <c r="I259" s="91" t="s">
        <v>4783</v>
      </c>
      <c r="J259" s="91" t="s">
        <v>2891</v>
      </c>
    </row>
    <row r="260" spans="1:10" ht="17" x14ac:dyDescent="0.25">
      <c r="A260" s="91" t="s">
        <v>169</v>
      </c>
      <c r="B260" s="91" t="s">
        <v>324</v>
      </c>
      <c r="C260" s="91" t="s">
        <v>4782</v>
      </c>
      <c r="D260" s="91">
        <v>294</v>
      </c>
      <c r="E260" s="91" t="s">
        <v>57</v>
      </c>
      <c r="F260" s="91" t="s">
        <v>4776</v>
      </c>
      <c r="G260" s="91" t="s">
        <v>4775</v>
      </c>
      <c r="H260" s="91" t="s">
        <v>4781</v>
      </c>
      <c r="I260" s="91" t="s">
        <v>4780</v>
      </c>
      <c r="J260" s="91" t="s">
        <v>2891</v>
      </c>
    </row>
    <row r="261" spans="1:10" ht="17" x14ac:dyDescent="0.25">
      <c r="A261" s="91" t="s">
        <v>2895</v>
      </c>
      <c r="B261" s="91" t="s">
        <v>1559</v>
      </c>
      <c r="C261" s="91" t="s">
        <v>4779</v>
      </c>
      <c r="D261" s="91">
        <v>295</v>
      </c>
      <c r="E261" s="91" t="s">
        <v>57</v>
      </c>
      <c r="F261" s="91" t="s">
        <v>4776</v>
      </c>
      <c r="G261" s="91" t="s">
        <v>4775</v>
      </c>
      <c r="H261" s="91" t="s">
        <v>4778</v>
      </c>
      <c r="I261" s="91" t="s">
        <v>2891</v>
      </c>
      <c r="J261" s="91" t="s">
        <v>2891</v>
      </c>
    </row>
    <row r="262" spans="1:10" ht="17" x14ac:dyDescent="0.25">
      <c r="A262" s="91" t="s">
        <v>170</v>
      </c>
      <c r="B262" s="91" t="s">
        <v>325</v>
      </c>
      <c r="C262" s="91" t="s">
        <v>4777</v>
      </c>
      <c r="D262" s="91">
        <v>296</v>
      </c>
      <c r="E262" s="91" t="s">
        <v>57</v>
      </c>
      <c r="F262" s="91" t="s">
        <v>4776</v>
      </c>
      <c r="G262" s="91" t="s">
        <v>4775</v>
      </c>
      <c r="H262" s="91" t="s">
        <v>4774</v>
      </c>
      <c r="I262" s="91" t="s">
        <v>4773</v>
      </c>
      <c r="J262" s="91" t="s">
        <v>2891</v>
      </c>
    </row>
    <row r="263" spans="1:10" ht="17" x14ac:dyDescent="0.25">
      <c r="A263" s="91" t="s">
        <v>50</v>
      </c>
      <c r="B263" s="91" t="s">
        <v>1562</v>
      </c>
      <c r="C263" s="91" t="s">
        <v>4772</v>
      </c>
      <c r="D263" s="91">
        <v>39</v>
      </c>
      <c r="E263" s="91" t="s">
        <v>15</v>
      </c>
      <c r="F263" s="91" t="s">
        <v>44</v>
      </c>
      <c r="G263" s="91" t="s">
        <v>49</v>
      </c>
      <c r="H263" s="91" t="s">
        <v>4771</v>
      </c>
      <c r="I263" s="91" t="s">
        <v>2891</v>
      </c>
      <c r="J263" s="91" t="s">
        <v>50</v>
      </c>
    </row>
    <row r="264" spans="1:10" ht="17" x14ac:dyDescent="0.25">
      <c r="A264" s="91" t="s">
        <v>3595</v>
      </c>
      <c r="B264" s="91" t="s">
        <v>1579</v>
      </c>
      <c r="C264" s="91" t="s">
        <v>4770</v>
      </c>
      <c r="D264" s="91">
        <v>311</v>
      </c>
      <c r="E264" s="91" t="s">
        <v>15</v>
      </c>
      <c r="F264" s="91" t="s">
        <v>4604</v>
      </c>
      <c r="G264" s="91" t="s">
        <v>4764</v>
      </c>
      <c r="H264" s="91" t="s">
        <v>4769</v>
      </c>
      <c r="I264" s="91" t="s">
        <v>2891</v>
      </c>
      <c r="J264" s="91" t="s">
        <v>2891</v>
      </c>
    </row>
    <row r="265" spans="1:10" ht="17" x14ac:dyDescent="0.25">
      <c r="A265" s="91" t="s">
        <v>140</v>
      </c>
      <c r="B265" s="91" t="s">
        <v>308</v>
      </c>
      <c r="C265" s="91" t="s">
        <v>4768</v>
      </c>
      <c r="D265" s="91">
        <v>312</v>
      </c>
      <c r="E265" s="91" t="s">
        <v>15</v>
      </c>
      <c r="F265" s="91" t="s">
        <v>4604</v>
      </c>
      <c r="G265" s="91" t="s">
        <v>4764</v>
      </c>
      <c r="H265" s="91" t="s">
        <v>4767</v>
      </c>
      <c r="I265" s="91" t="s">
        <v>4766</v>
      </c>
      <c r="J265" s="91" t="s">
        <v>2891</v>
      </c>
    </row>
    <row r="266" spans="1:10" ht="17" x14ac:dyDescent="0.25">
      <c r="A266" s="91" t="s">
        <v>141</v>
      </c>
      <c r="B266" s="91" t="s">
        <v>309</v>
      </c>
      <c r="C266" s="91" t="s">
        <v>4765</v>
      </c>
      <c r="D266" s="91">
        <v>313</v>
      </c>
      <c r="E266" s="91" t="s">
        <v>15</v>
      </c>
      <c r="F266" s="91" t="s">
        <v>4604</v>
      </c>
      <c r="G266" s="91" t="s">
        <v>4764</v>
      </c>
      <c r="H266" s="91" t="s">
        <v>4763</v>
      </c>
      <c r="I266" s="91" t="s">
        <v>141</v>
      </c>
      <c r="J266" s="91" t="s">
        <v>2891</v>
      </c>
    </row>
    <row r="267" spans="1:10" ht="17" x14ac:dyDescent="0.25">
      <c r="A267" s="91" t="s">
        <v>138</v>
      </c>
      <c r="B267" s="91" t="s">
        <v>1604</v>
      </c>
      <c r="C267" s="91" t="s">
        <v>4762</v>
      </c>
      <c r="D267" s="91">
        <v>264</v>
      </c>
      <c r="E267" s="91" t="s">
        <v>15</v>
      </c>
      <c r="F267" s="91" t="s">
        <v>2874</v>
      </c>
      <c r="G267" s="91" t="s">
        <v>136</v>
      </c>
      <c r="H267" s="91" t="s">
        <v>4761</v>
      </c>
      <c r="I267" s="91" t="s">
        <v>2891</v>
      </c>
      <c r="J267" s="91" t="s">
        <v>138</v>
      </c>
    </row>
    <row r="268" spans="1:10" ht="17" x14ac:dyDescent="0.25">
      <c r="A268" s="91" t="s">
        <v>139</v>
      </c>
      <c r="B268" s="91" t="s">
        <v>1606</v>
      </c>
      <c r="C268" s="91" t="s">
        <v>4760</v>
      </c>
      <c r="D268" s="91">
        <v>265</v>
      </c>
      <c r="E268" s="91" t="s">
        <v>15</v>
      </c>
      <c r="F268" s="91" t="s">
        <v>2874</v>
      </c>
      <c r="G268" s="91" t="s">
        <v>136</v>
      </c>
      <c r="H268" s="91" t="s">
        <v>4759</v>
      </c>
      <c r="I268" s="91" t="s">
        <v>2891</v>
      </c>
      <c r="J268" s="91" t="s">
        <v>139</v>
      </c>
    </row>
    <row r="269" spans="1:10" x14ac:dyDescent="0.2">
      <c r="A269" s="91" t="s">
        <v>142</v>
      </c>
      <c r="B269" s="91" t="s">
        <v>1608</v>
      </c>
      <c r="C269" s="91" t="s">
        <v>143</v>
      </c>
      <c r="D269" s="91">
        <v>266</v>
      </c>
      <c r="E269" s="91" t="s">
        <v>15</v>
      </c>
      <c r="F269" s="91" t="s">
        <v>44</v>
      </c>
      <c r="G269" s="91" t="s">
        <v>143</v>
      </c>
      <c r="H269" s="91" t="s">
        <v>4758</v>
      </c>
      <c r="I269" s="91" t="s">
        <v>2891</v>
      </c>
      <c r="J269" s="91" t="s">
        <v>3019</v>
      </c>
    </row>
    <row r="270" spans="1:10" x14ac:dyDescent="0.2">
      <c r="A270" s="91" t="s">
        <v>4332</v>
      </c>
      <c r="B270" s="91" t="s">
        <v>1620</v>
      </c>
      <c r="C270" s="91" t="s">
        <v>4332</v>
      </c>
      <c r="D270" s="91">
        <v>147</v>
      </c>
      <c r="E270" s="91" t="s">
        <v>15</v>
      </c>
      <c r="F270" s="91" t="s">
        <v>3274</v>
      </c>
      <c r="G270" s="91" t="s">
        <v>4565</v>
      </c>
      <c r="H270" s="91" t="s">
        <v>4757</v>
      </c>
      <c r="I270" s="91" t="s">
        <v>2891</v>
      </c>
      <c r="J270" s="91" t="s">
        <v>2891</v>
      </c>
    </row>
    <row r="271" spans="1:10" x14ac:dyDescent="0.2">
      <c r="A271" s="91" t="s">
        <v>4329</v>
      </c>
      <c r="B271" s="91" t="s">
        <v>1634</v>
      </c>
      <c r="C271" s="91" t="s">
        <v>4329</v>
      </c>
      <c r="D271" s="91">
        <v>148</v>
      </c>
      <c r="E271" s="91" t="s">
        <v>15</v>
      </c>
      <c r="F271" s="91" t="s">
        <v>3274</v>
      </c>
      <c r="G271" s="91" t="s">
        <v>4565</v>
      </c>
      <c r="H271" s="91" t="s">
        <v>4756</v>
      </c>
      <c r="I271" s="91" t="s">
        <v>2891</v>
      </c>
      <c r="J271" s="91" t="s">
        <v>2891</v>
      </c>
    </row>
    <row r="272" spans="1:10" x14ac:dyDescent="0.2">
      <c r="A272" s="91" t="s">
        <v>4324</v>
      </c>
      <c r="B272" s="91" t="s">
        <v>1636</v>
      </c>
      <c r="C272" s="91" t="s">
        <v>4324</v>
      </c>
      <c r="D272" s="91">
        <v>149</v>
      </c>
      <c r="E272" s="91" t="s">
        <v>15</v>
      </c>
      <c r="F272" s="91" t="s">
        <v>3274</v>
      </c>
      <c r="G272" s="91" t="s">
        <v>4565</v>
      </c>
      <c r="H272" s="91" t="s">
        <v>4755</v>
      </c>
      <c r="I272" s="91" t="s">
        <v>2891</v>
      </c>
      <c r="J272" s="91" t="s">
        <v>2891</v>
      </c>
    </row>
    <row r="273" spans="1:10" ht="17" x14ac:dyDescent="0.25">
      <c r="A273" s="91" t="s">
        <v>150</v>
      </c>
      <c r="B273" s="91" t="s">
        <v>1650</v>
      </c>
      <c r="C273" s="91" t="s">
        <v>4754</v>
      </c>
      <c r="D273" s="91">
        <v>274</v>
      </c>
      <c r="E273" s="91" t="s">
        <v>15</v>
      </c>
      <c r="F273" s="91" t="s">
        <v>2985</v>
      </c>
      <c r="G273" s="91" t="s">
        <v>4747</v>
      </c>
      <c r="H273" s="91" t="s">
        <v>4753</v>
      </c>
      <c r="I273" s="91" t="s">
        <v>2891</v>
      </c>
      <c r="J273" s="91" t="s">
        <v>150</v>
      </c>
    </row>
    <row r="274" spans="1:10" ht="17" x14ac:dyDescent="0.25">
      <c r="A274" s="91" t="s">
        <v>151</v>
      </c>
      <c r="B274" s="91" t="s">
        <v>1652</v>
      </c>
      <c r="C274" s="91" t="s">
        <v>4752</v>
      </c>
      <c r="D274" s="91">
        <v>94</v>
      </c>
      <c r="E274" s="91" t="s">
        <v>15</v>
      </c>
      <c r="F274" s="91" t="s">
        <v>2985</v>
      </c>
      <c r="G274" s="91" t="s">
        <v>4747</v>
      </c>
      <c r="H274" s="91" t="s">
        <v>4751</v>
      </c>
      <c r="I274" s="91" t="s">
        <v>2891</v>
      </c>
      <c r="J274" s="91" t="s">
        <v>151</v>
      </c>
    </row>
    <row r="275" spans="1:10" ht="17" x14ac:dyDescent="0.25">
      <c r="A275" s="91" t="s">
        <v>152</v>
      </c>
      <c r="B275" s="91" t="s">
        <v>1654</v>
      </c>
      <c r="C275" s="91" t="s">
        <v>4750</v>
      </c>
      <c r="D275" s="91">
        <v>124</v>
      </c>
      <c r="E275" s="91" t="s">
        <v>15</v>
      </c>
      <c r="F275" s="91" t="s">
        <v>2985</v>
      </c>
      <c r="G275" s="91" t="s">
        <v>4747</v>
      </c>
      <c r="H275" s="91" t="s">
        <v>4749</v>
      </c>
      <c r="I275" s="91" t="s">
        <v>2891</v>
      </c>
      <c r="J275" s="91" t="s">
        <v>152</v>
      </c>
    </row>
    <row r="276" spans="1:10" ht="17" x14ac:dyDescent="0.25">
      <c r="A276" s="91" t="s">
        <v>153</v>
      </c>
      <c r="B276" s="91" t="s">
        <v>1656</v>
      </c>
      <c r="C276" s="91" t="s">
        <v>4748</v>
      </c>
      <c r="D276" s="91">
        <v>163</v>
      </c>
      <c r="E276" s="91" t="s">
        <v>15</v>
      </c>
      <c r="F276" s="91" t="s">
        <v>2985</v>
      </c>
      <c r="G276" s="91" t="s">
        <v>4747</v>
      </c>
      <c r="H276" s="91" t="s">
        <v>4746</v>
      </c>
      <c r="I276" s="91" t="s">
        <v>2891</v>
      </c>
      <c r="J276" s="91" t="s">
        <v>153</v>
      </c>
    </row>
    <row r="277" spans="1:10" x14ac:dyDescent="0.2">
      <c r="A277" s="91" t="s">
        <v>3737</v>
      </c>
      <c r="B277" s="91" t="s">
        <v>1658</v>
      </c>
      <c r="C277" s="91" t="s">
        <v>1660</v>
      </c>
      <c r="D277" s="91">
        <v>254</v>
      </c>
      <c r="E277" s="91" t="s">
        <v>15</v>
      </c>
      <c r="F277" s="91" t="s">
        <v>3014</v>
      </c>
      <c r="G277" s="91" t="s">
        <v>4552</v>
      </c>
      <c r="H277" s="91" t="s">
        <v>4745</v>
      </c>
      <c r="I277" s="91" t="s">
        <v>2891</v>
      </c>
      <c r="J277" s="91" t="s">
        <v>2891</v>
      </c>
    </row>
    <row r="278" spans="1:10" x14ac:dyDescent="0.2">
      <c r="A278" s="91" t="s">
        <v>3517</v>
      </c>
      <c r="B278" s="91" t="s">
        <v>3519</v>
      </c>
      <c r="C278" s="91" t="s">
        <v>3518</v>
      </c>
      <c r="D278" s="91">
        <v>150</v>
      </c>
      <c r="E278" s="91" t="s">
        <v>15</v>
      </c>
      <c r="F278" s="91" t="s">
        <v>3274</v>
      </c>
      <c r="G278" s="91" t="s">
        <v>4565</v>
      </c>
      <c r="H278" s="91" t="s">
        <v>4744</v>
      </c>
      <c r="I278" s="91" t="s">
        <v>2891</v>
      </c>
      <c r="J278" s="91" t="s">
        <v>2891</v>
      </c>
    </row>
    <row r="279" spans="1:10" x14ac:dyDescent="0.2">
      <c r="A279" s="91" t="s">
        <v>4321</v>
      </c>
      <c r="B279" s="91" t="s">
        <v>4322</v>
      </c>
      <c r="C279" s="91" t="s">
        <v>4321</v>
      </c>
      <c r="D279" s="91">
        <v>151</v>
      </c>
      <c r="E279" s="91" t="s">
        <v>15</v>
      </c>
      <c r="F279" s="91" t="s">
        <v>3274</v>
      </c>
      <c r="G279" s="91" t="s">
        <v>4565</v>
      </c>
      <c r="H279" s="91" t="s">
        <v>4743</v>
      </c>
      <c r="I279" s="91" t="s">
        <v>2891</v>
      </c>
      <c r="J279" s="91" t="s">
        <v>2891</v>
      </c>
    </row>
    <row r="280" spans="1:10" ht="17" x14ac:dyDescent="0.25">
      <c r="A280" s="91" t="s">
        <v>162</v>
      </c>
      <c r="B280" s="91" t="s">
        <v>1714</v>
      </c>
      <c r="C280" s="91" t="s">
        <v>4742</v>
      </c>
      <c r="D280" s="91">
        <v>286</v>
      </c>
      <c r="E280" s="91" t="s">
        <v>15</v>
      </c>
      <c r="F280" s="91" t="s">
        <v>44</v>
      </c>
      <c r="G280" s="91" t="s">
        <v>4726</v>
      </c>
      <c r="H280" s="91" t="s">
        <v>4741</v>
      </c>
      <c r="I280" s="91" t="s">
        <v>2891</v>
      </c>
      <c r="J280" s="91" t="s">
        <v>162</v>
      </c>
    </row>
    <row r="281" spans="1:10" ht="17" x14ac:dyDescent="0.25">
      <c r="A281" s="91" t="s">
        <v>158</v>
      </c>
      <c r="B281" s="91" t="s">
        <v>1716</v>
      </c>
      <c r="C281" s="91" t="s">
        <v>4740</v>
      </c>
      <c r="D281" s="91">
        <v>280</v>
      </c>
      <c r="E281" s="91" t="s">
        <v>15</v>
      </c>
      <c r="F281" s="91" t="s">
        <v>44</v>
      </c>
      <c r="G281" s="91" t="s">
        <v>4737</v>
      </c>
      <c r="H281" s="91" t="s">
        <v>4739</v>
      </c>
      <c r="I281" s="91" t="s">
        <v>2891</v>
      </c>
      <c r="J281" s="91" t="s">
        <v>158</v>
      </c>
    </row>
    <row r="282" spans="1:10" ht="17" x14ac:dyDescent="0.25">
      <c r="A282" s="91" t="s">
        <v>159</v>
      </c>
      <c r="B282" s="91" t="s">
        <v>1721</v>
      </c>
      <c r="C282" s="91" t="s">
        <v>4738</v>
      </c>
      <c r="D282" s="91">
        <v>281</v>
      </c>
      <c r="E282" s="91" t="s">
        <v>15</v>
      </c>
      <c r="F282" s="91" t="s">
        <v>44</v>
      </c>
      <c r="G282" s="91" t="s">
        <v>4737</v>
      </c>
      <c r="H282" s="91" t="s">
        <v>4736</v>
      </c>
      <c r="I282" s="91" t="s">
        <v>2891</v>
      </c>
      <c r="J282" s="91" t="s">
        <v>159</v>
      </c>
    </row>
    <row r="283" spans="1:10" x14ac:dyDescent="0.2">
      <c r="A283" s="91" t="s">
        <v>3516</v>
      </c>
      <c r="B283" s="91" t="s">
        <v>1723</v>
      </c>
      <c r="C283" s="91" t="s">
        <v>3515</v>
      </c>
      <c r="D283" s="91">
        <v>152</v>
      </c>
      <c r="E283" s="91" t="s">
        <v>15</v>
      </c>
      <c r="F283" s="91" t="s">
        <v>3274</v>
      </c>
      <c r="G283" s="91" t="s">
        <v>4565</v>
      </c>
      <c r="H283" s="91" t="s">
        <v>4735</v>
      </c>
      <c r="I283" s="91" t="s">
        <v>2891</v>
      </c>
      <c r="J283" s="91" t="s">
        <v>2891</v>
      </c>
    </row>
    <row r="284" spans="1:10" x14ac:dyDescent="0.2">
      <c r="A284" s="91" t="s">
        <v>4319</v>
      </c>
      <c r="B284" s="91" t="s">
        <v>4318</v>
      </c>
      <c r="C284" s="91" t="s">
        <v>4317</v>
      </c>
      <c r="D284" s="91">
        <v>153</v>
      </c>
      <c r="E284" s="91" t="s">
        <v>15</v>
      </c>
      <c r="F284" s="91" t="s">
        <v>3274</v>
      </c>
      <c r="G284" s="91" t="s">
        <v>4565</v>
      </c>
      <c r="H284" s="91" t="s">
        <v>4734</v>
      </c>
      <c r="I284" s="91" t="s">
        <v>2891</v>
      </c>
      <c r="J284" s="91" t="s">
        <v>2891</v>
      </c>
    </row>
    <row r="285" spans="1:10" x14ac:dyDescent="0.2">
      <c r="A285" s="91" t="s">
        <v>4315</v>
      </c>
      <c r="B285" s="91" t="s">
        <v>4314</v>
      </c>
      <c r="C285" s="91" t="s">
        <v>4313</v>
      </c>
      <c r="D285" s="91">
        <v>154</v>
      </c>
      <c r="E285" s="91" t="s">
        <v>15</v>
      </c>
      <c r="F285" s="91" t="s">
        <v>3274</v>
      </c>
      <c r="G285" s="91" t="s">
        <v>4565</v>
      </c>
      <c r="H285" s="91" t="s">
        <v>4733</v>
      </c>
      <c r="I285" s="91" t="s">
        <v>2891</v>
      </c>
      <c r="J285" s="91" t="s">
        <v>2891</v>
      </c>
    </row>
    <row r="286" spans="1:10" x14ac:dyDescent="0.2">
      <c r="A286" s="91" t="s">
        <v>4311</v>
      </c>
      <c r="B286" s="91" t="s">
        <v>4310</v>
      </c>
      <c r="C286" s="91" t="s">
        <v>4309</v>
      </c>
      <c r="D286" s="91">
        <v>155</v>
      </c>
      <c r="E286" s="91" t="s">
        <v>15</v>
      </c>
      <c r="F286" s="91" t="s">
        <v>3274</v>
      </c>
      <c r="G286" s="91" t="s">
        <v>4565</v>
      </c>
      <c r="H286" s="91" t="s">
        <v>4732</v>
      </c>
      <c r="I286" s="91" t="s">
        <v>2891</v>
      </c>
      <c r="J286" s="91" t="s">
        <v>2891</v>
      </c>
    </row>
    <row r="287" spans="1:10" x14ac:dyDescent="0.2">
      <c r="A287" s="91" t="s">
        <v>94</v>
      </c>
      <c r="B287" s="91" t="s">
        <v>1729</v>
      </c>
      <c r="C287" s="91" t="s">
        <v>95</v>
      </c>
      <c r="D287" s="91">
        <v>156</v>
      </c>
      <c r="E287" s="91" t="s">
        <v>15</v>
      </c>
      <c r="F287" s="91" t="s">
        <v>3274</v>
      </c>
      <c r="G287" s="91" t="s">
        <v>4565</v>
      </c>
      <c r="H287" s="91" t="s">
        <v>4731</v>
      </c>
      <c r="I287" s="91" t="s">
        <v>2891</v>
      </c>
      <c r="J287" s="91" t="s">
        <v>95</v>
      </c>
    </row>
    <row r="288" spans="1:10" x14ac:dyDescent="0.2">
      <c r="A288" s="91" t="s">
        <v>96</v>
      </c>
      <c r="B288" s="91" t="s">
        <v>1735</v>
      </c>
      <c r="C288" s="91" t="s">
        <v>97</v>
      </c>
      <c r="D288" s="91">
        <v>157</v>
      </c>
      <c r="E288" s="91" t="s">
        <v>15</v>
      </c>
      <c r="F288" s="91" t="s">
        <v>3274</v>
      </c>
      <c r="G288" s="91" t="s">
        <v>4565</v>
      </c>
      <c r="H288" s="91" t="s">
        <v>4730</v>
      </c>
      <c r="I288" s="91" t="s">
        <v>2891</v>
      </c>
      <c r="J288" s="91" t="s">
        <v>97</v>
      </c>
    </row>
    <row r="289" spans="1:10" x14ac:dyDescent="0.2">
      <c r="A289" s="91" t="s">
        <v>3509</v>
      </c>
      <c r="B289" s="91" t="s">
        <v>3508</v>
      </c>
      <c r="C289" s="91" t="s">
        <v>3507</v>
      </c>
      <c r="D289" s="91">
        <v>158</v>
      </c>
      <c r="E289" s="91" t="s">
        <v>15</v>
      </c>
      <c r="F289" s="91" t="s">
        <v>3274</v>
      </c>
      <c r="G289" s="91" t="s">
        <v>4565</v>
      </c>
      <c r="H289" s="91" t="s">
        <v>4729</v>
      </c>
      <c r="I289" s="91" t="s">
        <v>2891</v>
      </c>
      <c r="J289" s="91" t="s">
        <v>2891</v>
      </c>
    </row>
    <row r="290" spans="1:10" x14ac:dyDescent="0.2">
      <c r="A290" s="91" t="s">
        <v>3505</v>
      </c>
      <c r="B290" s="91" t="s">
        <v>3504</v>
      </c>
      <c r="C290" s="91" t="s">
        <v>3503</v>
      </c>
      <c r="D290" s="91">
        <v>159</v>
      </c>
      <c r="E290" s="91" t="s">
        <v>15</v>
      </c>
      <c r="F290" s="91" t="s">
        <v>3274</v>
      </c>
      <c r="G290" s="91" t="s">
        <v>4565</v>
      </c>
      <c r="H290" s="91" t="s">
        <v>4728</v>
      </c>
      <c r="I290" s="91" t="s">
        <v>2891</v>
      </c>
      <c r="J290" s="91" t="s">
        <v>2891</v>
      </c>
    </row>
    <row r="291" spans="1:10" ht="17" x14ac:dyDescent="0.25">
      <c r="A291" s="91" t="s">
        <v>163</v>
      </c>
      <c r="B291" s="91" t="s">
        <v>1739</v>
      </c>
      <c r="C291" s="91" t="s">
        <v>4727</v>
      </c>
      <c r="D291" s="91">
        <v>282</v>
      </c>
      <c r="E291" s="91" t="s">
        <v>15</v>
      </c>
      <c r="F291" s="91" t="s">
        <v>44</v>
      </c>
      <c r="G291" s="91" t="s">
        <v>4726</v>
      </c>
      <c r="H291" s="91" t="s">
        <v>4725</v>
      </c>
      <c r="I291" s="91" t="s">
        <v>2891</v>
      </c>
      <c r="J291" s="91" t="s">
        <v>3096</v>
      </c>
    </row>
    <row r="292" spans="1:10" x14ac:dyDescent="0.2">
      <c r="A292" s="91" t="s">
        <v>171</v>
      </c>
      <c r="B292" s="91" t="s">
        <v>1741</v>
      </c>
      <c r="C292" s="91" t="s">
        <v>1743</v>
      </c>
      <c r="D292" s="91">
        <v>297</v>
      </c>
      <c r="E292" s="91" t="s">
        <v>15</v>
      </c>
      <c r="F292" s="91" t="s">
        <v>44</v>
      </c>
      <c r="G292" s="91" t="s">
        <v>4724</v>
      </c>
      <c r="H292" s="91" t="s">
        <v>1742</v>
      </c>
      <c r="I292" s="91" t="s">
        <v>2891</v>
      </c>
      <c r="J292" s="91" t="s">
        <v>3879</v>
      </c>
    </row>
    <row r="293" spans="1:10" x14ac:dyDescent="0.2">
      <c r="A293" s="91" t="s">
        <v>4423</v>
      </c>
      <c r="B293" s="91" t="s">
        <v>4422</v>
      </c>
      <c r="C293" s="91" t="s">
        <v>4421</v>
      </c>
      <c r="D293" s="91">
        <v>107</v>
      </c>
      <c r="E293" s="91" t="s">
        <v>15</v>
      </c>
      <c r="F293" s="91" t="s">
        <v>3274</v>
      </c>
      <c r="G293" s="91" t="s">
        <v>4565</v>
      </c>
      <c r="H293" s="91" t="s">
        <v>4723</v>
      </c>
      <c r="I293" s="91" t="s">
        <v>2891</v>
      </c>
      <c r="J293" s="91" t="s">
        <v>2891</v>
      </c>
    </row>
    <row r="294" spans="1:10" ht="17" x14ac:dyDescent="0.25">
      <c r="A294" s="91" t="s">
        <v>222</v>
      </c>
      <c r="B294" s="91" t="s">
        <v>1753</v>
      </c>
      <c r="C294" s="91" t="s">
        <v>4722</v>
      </c>
      <c r="D294" s="91">
        <v>360</v>
      </c>
      <c r="E294" s="91" t="s">
        <v>15</v>
      </c>
      <c r="F294" s="91" t="s">
        <v>44</v>
      </c>
      <c r="G294" s="91" t="s">
        <v>4717</v>
      </c>
      <c r="H294" s="91" t="s">
        <v>4721</v>
      </c>
      <c r="I294" s="91" t="s">
        <v>2891</v>
      </c>
      <c r="J294" s="91" t="s">
        <v>3075</v>
      </c>
    </row>
    <row r="295" spans="1:10" ht="17" x14ac:dyDescent="0.25">
      <c r="A295" s="91" t="s">
        <v>223</v>
      </c>
      <c r="B295" s="91" t="s">
        <v>1773</v>
      </c>
      <c r="C295" s="91" t="s">
        <v>4720</v>
      </c>
      <c r="D295" s="91">
        <v>361</v>
      </c>
      <c r="E295" s="91" t="s">
        <v>15</v>
      </c>
      <c r="F295" s="91" t="s">
        <v>44</v>
      </c>
      <c r="G295" s="91" t="s">
        <v>4717</v>
      </c>
      <c r="H295" s="91" t="s">
        <v>4719</v>
      </c>
      <c r="I295" s="91" t="s">
        <v>2891</v>
      </c>
      <c r="J295" s="91" t="s">
        <v>3066</v>
      </c>
    </row>
    <row r="296" spans="1:10" ht="17" x14ac:dyDescent="0.25">
      <c r="A296" s="91" t="s">
        <v>224</v>
      </c>
      <c r="B296" s="91" t="s">
        <v>1776</v>
      </c>
      <c r="C296" s="91" t="s">
        <v>4718</v>
      </c>
      <c r="D296" s="91">
        <v>362</v>
      </c>
      <c r="E296" s="91" t="s">
        <v>15</v>
      </c>
      <c r="F296" s="91" t="s">
        <v>44</v>
      </c>
      <c r="G296" s="91" t="s">
        <v>4717</v>
      </c>
      <c r="H296" s="91" t="s">
        <v>4716</v>
      </c>
      <c r="I296" s="91" t="s">
        <v>2891</v>
      </c>
      <c r="J296" s="91" t="s">
        <v>3070</v>
      </c>
    </row>
    <row r="297" spans="1:10" ht="17" x14ac:dyDescent="0.25">
      <c r="A297" s="91" t="s">
        <v>51</v>
      </c>
      <c r="B297" s="91" t="s">
        <v>1778</v>
      </c>
      <c r="C297" s="91" t="s">
        <v>4715</v>
      </c>
      <c r="D297" s="91">
        <v>38</v>
      </c>
      <c r="E297" s="91" t="s">
        <v>15</v>
      </c>
      <c r="F297" s="91" t="s">
        <v>44</v>
      </c>
      <c r="G297" s="91" t="s">
        <v>49</v>
      </c>
      <c r="H297" s="91" t="s">
        <v>4714</v>
      </c>
      <c r="I297" s="91" t="s">
        <v>2891</v>
      </c>
      <c r="J297" s="91" t="s">
        <v>51</v>
      </c>
    </row>
    <row r="298" spans="1:10" x14ac:dyDescent="0.2">
      <c r="A298" s="91" t="s">
        <v>172</v>
      </c>
      <c r="B298" s="91" t="s">
        <v>1780</v>
      </c>
      <c r="C298" s="91" t="s">
        <v>2553</v>
      </c>
      <c r="D298" s="91">
        <v>298</v>
      </c>
      <c r="E298" s="91" t="s">
        <v>15</v>
      </c>
      <c r="F298" s="91" t="s">
        <v>44</v>
      </c>
      <c r="G298" s="91" t="s">
        <v>4712</v>
      </c>
      <c r="H298" s="91" t="s">
        <v>4713</v>
      </c>
      <c r="I298" s="91" t="s">
        <v>2891</v>
      </c>
      <c r="J298" s="91" t="s">
        <v>172</v>
      </c>
    </row>
    <row r="299" spans="1:10" x14ac:dyDescent="0.2">
      <c r="A299" s="91" t="s">
        <v>173</v>
      </c>
      <c r="B299" s="91" t="s">
        <v>1788</v>
      </c>
      <c r="C299" s="91" t="s">
        <v>2552</v>
      </c>
      <c r="D299" s="91">
        <v>299</v>
      </c>
      <c r="E299" s="91" t="s">
        <v>15</v>
      </c>
      <c r="F299" s="91" t="s">
        <v>44</v>
      </c>
      <c r="G299" s="91" t="s">
        <v>4712</v>
      </c>
      <c r="H299" s="91" t="s">
        <v>4711</v>
      </c>
      <c r="I299" s="91" t="s">
        <v>2891</v>
      </c>
      <c r="J299" s="91" t="s">
        <v>173</v>
      </c>
    </row>
    <row r="300" spans="1:10" x14ac:dyDescent="0.2">
      <c r="A300" s="92" t="s">
        <v>4709</v>
      </c>
      <c r="C300" s="93" t="s">
        <v>4710</v>
      </c>
      <c r="D300" s="92"/>
      <c r="E300" s="91" t="e">
        <v>#N/A</v>
      </c>
      <c r="F300" s="91" t="e">
        <v>#N/A</v>
      </c>
      <c r="G300" s="91" t="e">
        <v>#N/A</v>
      </c>
      <c r="I300" s="91" t="e">
        <v>#N/A</v>
      </c>
      <c r="J300" s="91" t="e">
        <v>#N/A</v>
      </c>
    </row>
    <row r="301" spans="1:10" x14ac:dyDescent="0.2">
      <c r="A301" s="92" t="s">
        <v>4709</v>
      </c>
      <c r="C301" s="93" t="s">
        <v>4708</v>
      </c>
      <c r="D301" s="92"/>
      <c r="E301" s="91" t="e">
        <v>#N/A</v>
      </c>
      <c r="F301" s="91" t="e">
        <v>#N/A</v>
      </c>
      <c r="G301" s="91" t="e">
        <v>#N/A</v>
      </c>
      <c r="I301" s="91" t="e">
        <v>#N/A</v>
      </c>
      <c r="J301" s="91" t="e">
        <v>#N/A</v>
      </c>
    </row>
    <row r="302" spans="1:10" x14ac:dyDescent="0.2">
      <c r="A302" s="92" t="s">
        <v>4707</v>
      </c>
      <c r="C302" s="93" t="s">
        <v>4706</v>
      </c>
      <c r="D302" s="92"/>
      <c r="E302" s="91" t="e">
        <v>#N/A</v>
      </c>
      <c r="F302" s="91" t="e">
        <v>#N/A</v>
      </c>
      <c r="G302" s="91" t="e">
        <v>#N/A</v>
      </c>
      <c r="I302" s="91" t="e">
        <v>#N/A</v>
      </c>
      <c r="J302" s="91" t="e">
        <v>#N/A</v>
      </c>
    </row>
    <row r="303" spans="1:10" x14ac:dyDescent="0.2">
      <c r="A303" s="91" t="s">
        <v>176</v>
      </c>
      <c r="B303" s="91" t="s">
        <v>1790</v>
      </c>
      <c r="C303" s="91" t="s">
        <v>176</v>
      </c>
      <c r="D303" s="91">
        <v>303</v>
      </c>
      <c r="E303" s="91" t="s">
        <v>15</v>
      </c>
      <c r="F303" s="91" t="s">
        <v>44</v>
      </c>
      <c r="G303" s="91" t="s">
        <v>4704</v>
      </c>
      <c r="H303" s="91" t="s">
        <v>4705</v>
      </c>
      <c r="I303" s="91" t="s">
        <v>2891</v>
      </c>
      <c r="J303" s="91" t="s">
        <v>3859</v>
      </c>
    </row>
    <row r="304" spans="1:10" x14ac:dyDescent="0.2">
      <c r="A304" s="91" t="s">
        <v>3856</v>
      </c>
      <c r="B304" s="91" t="s">
        <v>1806</v>
      </c>
      <c r="C304" s="91" t="s">
        <v>3856</v>
      </c>
      <c r="D304" s="91">
        <v>304</v>
      </c>
      <c r="E304" s="91" t="s">
        <v>15</v>
      </c>
      <c r="F304" s="91" t="s">
        <v>44</v>
      </c>
      <c r="G304" s="91" t="s">
        <v>4704</v>
      </c>
      <c r="H304" s="91" t="s">
        <v>4703</v>
      </c>
      <c r="I304" s="91" t="s">
        <v>2891</v>
      </c>
      <c r="J304" s="91" t="s">
        <v>2891</v>
      </c>
    </row>
    <row r="305" spans="1:10" x14ac:dyDescent="0.2">
      <c r="A305" s="91" t="s">
        <v>3864</v>
      </c>
      <c r="B305" s="91" t="s">
        <v>1829</v>
      </c>
      <c r="C305" s="91" t="s">
        <v>1833</v>
      </c>
      <c r="D305" s="91">
        <v>302</v>
      </c>
      <c r="E305" s="91" t="s">
        <v>15</v>
      </c>
      <c r="F305" s="91" t="s">
        <v>44</v>
      </c>
      <c r="G305" s="91" t="s">
        <v>4702</v>
      </c>
      <c r="H305" s="91" t="s">
        <v>4701</v>
      </c>
      <c r="I305" s="91" t="s">
        <v>2891</v>
      </c>
      <c r="J305" s="91" t="s">
        <v>2891</v>
      </c>
    </row>
    <row r="306" spans="1:10" ht="17" x14ac:dyDescent="0.25">
      <c r="A306" s="91" t="s">
        <v>177</v>
      </c>
      <c r="B306" s="91" t="s">
        <v>328</v>
      </c>
      <c r="C306" s="91" t="s">
        <v>4700</v>
      </c>
      <c r="D306" s="91">
        <v>305</v>
      </c>
      <c r="E306" s="91" t="s">
        <v>15</v>
      </c>
      <c r="F306" s="91" t="s">
        <v>44</v>
      </c>
      <c r="G306" s="91" t="s">
        <v>4691</v>
      </c>
      <c r="H306" s="91" t="s">
        <v>4699</v>
      </c>
      <c r="I306" s="91" t="s">
        <v>177</v>
      </c>
      <c r="J306" s="91" t="s">
        <v>2891</v>
      </c>
    </row>
    <row r="307" spans="1:10" ht="17" x14ac:dyDescent="0.25">
      <c r="A307" s="91" t="s">
        <v>3084</v>
      </c>
      <c r="B307" s="91" t="s">
        <v>1845</v>
      </c>
      <c r="C307" s="91" t="s">
        <v>4698</v>
      </c>
      <c r="D307" s="91">
        <v>306</v>
      </c>
      <c r="E307" s="91" t="s">
        <v>15</v>
      </c>
      <c r="F307" s="91" t="s">
        <v>44</v>
      </c>
      <c r="G307" s="91" t="s">
        <v>4691</v>
      </c>
      <c r="H307" s="91" t="s">
        <v>4697</v>
      </c>
      <c r="I307" s="91" t="s">
        <v>2891</v>
      </c>
      <c r="J307" s="91" t="s">
        <v>2891</v>
      </c>
    </row>
    <row r="308" spans="1:10" ht="17" x14ac:dyDescent="0.25">
      <c r="A308" s="91" t="s">
        <v>3081</v>
      </c>
      <c r="B308" s="91" t="s">
        <v>1851</v>
      </c>
      <c r="C308" s="91" t="s">
        <v>4696</v>
      </c>
      <c r="D308" s="91">
        <v>307</v>
      </c>
      <c r="E308" s="91" t="s">
        <v>15</v>
      </c>
      <c r="F308" s="91" t="s">
        <v>44</v>
      </c>
      <c r="G308" s="91" t="s">
        <v>4691</v>
      </c>
      <c r="H308" s="91" t="s">
        <v>4695</v>
      </c>
      <c r="I308" s="91" t="s">
        <v>2891</v>
      </c>
      <c r="J308" s="91" t="s">
        <v>2891</v>
      </c>
    </row>
    <row r="309" spans="1:10" ht="17" x14ac:dyDescent="0.25">
      <c r="A309" s="91" t="s">
        <v>178</v>
      </c>
      <c r="B309" s="91" t="s">
        <v>329</v>
      </c>
      <c r="C309" s="91" t="s">
        <v>4694</v>
      </c>
      <c r="D309" s="91">
        <v>308</v>
      </c>
      <c r="E309" s="91" t="s">
        <v>15</v>
      </c>
      <c r="F309" s="91" t="s">
        <v>44</v>
      </c>
      <c r="G309" s="91" t="s">
        <v>4691</v>
      </c>
      <c r="H309" s="91" t="s">
        <v>4693</v>
      </c>
      <c r="I309" s="91" t="s">
        <v>178</v>
      </c>
      <c r="J309" s="91" t="s">
        <v>2891</v>
      </c>
    </row>
    <row r="310" spans="1:10" ht="17" x14ac:dyDescent="0.25">
      <c r="A310" s="91" t="s">
        <v>4478</v>
      </c>
      <c r="B310" s="91" t="s">
        <v>4479</v>
      </c>
      <c r="C310" s="91" t="s">
        <v>4692</v>
      </c>
      <c r="D310" s="91">
        <v>683</v>
      </c>
      <c r="E310" s="91" t="s">
        <v>15</v>
      </c>
      <c r="F310" s="91" t="s">
        <v>44</v>
      </c>
      <c r="G310" s="91" t="s">
        <v>4691</v>
      </c>
      <c r="H310" s="91" t="s">
        <v>4690</v>
      </c>
      <c r="I310" s="91" t="s">
        <v>2891</v>
      </c>
      <c r="J310" s="91" t="s">
        <v>2891</v>
      </c>
    </row>
    <row r="311" spans="1:10" ht="17" x14ac:dyDescent="0.25">
      <c r="A311" s="91" t="s">
        <v>179</v>
      </c>
      <c r="B311" s="91" t="s">
        <v>1854</v>
      </c>
      <c r="C311" s="91" t="s">
        <v>4689</v>
      </c>
      <c r="D311" s="91">
        <v>309</v>
      </c>
      <c r="E311" s="91" t="s">
        <v>15</v>
      </c>
      <c r="F311" s="91" t="s">
        <v>44</v>
      </c>
      <c r="G311" s="91" t="s">
        <v>180</v>
      </c>
      <c r="H311" s="91" t="s">
        <v>4688</v>
      </c>
      <c r="I311" s="91" t="s">
        <v>2891</v>
      </c>
      <c r="J311" s="91" t="s">
        <v>2891</v>
      </c>
    </row>
    <row r="312" spans="1:10" ht="17" x14ac:dyDescent="0.25">
      <c r="A312" s="91" t="s">
        <v>3836</v>
      </c>
      <c r="B312" s="91" t="s">
        <v>1867</v>
      </c>
      <c r="C312" s="91" t="s">
        <v>4687</v>
      </c>
      <c r="D312" s="91">
        <v>310</v>
      </c>
      <c r="E312" s="91" t="s">
        <v>15</v>
      </c>
      <c r="F312" s="91" t="s">
        <v>44</v>
      </c>
      <c r="G312" s="91" t="s">
        <v>180</v>
      </c>
      <c r="H312" s="91" t="s">
        <v>4686</v>
      </c>
      <c r="I312" s="91" t="s">
        <v>2891</v>
      </c>
      <c r="J312" s="91" t="s">
        <v>2891</v>
      </c>
    </row>
    <row r="313" spans="1:10" x14ac:dyDescent="0.2">
      <c r="A313" s="91" t="s">
        <v>98</v>
      </c>
      <c r="B313" s="91" t="s">
        <v>3535</v>
      </c>
      <c r="C313" s="91" t="s">
        <v>99</v>
      </c>
      <c r="D313" s="91">
        <v>114</v>
      </c>
      <c r="E313" s="91" t="s">
        <v>15</v>
      </c>
      <c r="F313" s="91" t="s">
        <v>3274</v>
      </c>
      <c r="G313" s="91" t="s">
        <v>4565</v>
      </c>
      <c r="H313" s="91" t="s">
        <v>4685</v>
      </c>
      <c r="I313" s="91" t="s">
        <v>99</v>
      </c>
      <c r="J313" s="91" t="s">
        <v>2891</v>
      </c>
    </row>
    <row r="314" spans="1:10" x14ac:dyDescent="0.2">
      <c r="A314" s="91" t="s">
        <v>4448</v>
      </c>
      <c r="B314" s="91" t="s">
        <v>4449</v>
      </c>
      <c r="C314" s="91" t="s">
        <v>4448</v>
      </c>
      <c r="D314" s="91">
        <v>160</v>
      </c>
      <c r="E314" s="91" t="s">
        <v>15</v>
      </c>
      <c r="F314" s="91" t="s">
        <v>4555</v>
      </c>
      <c r="G314" s="91" t="s">
        <v>3571</v>
      </c>
      <c r="H314" s="91" t="s">
        <v>4684</v>
      </c>
      <c r="I314" s="91" t="s">
        <v>2891</v>
      </c>
      <c r="J314" s="91" t="s">
        <v>2891</v>
      </c>
    </row>
    <row r="315" spans="1:10" x14ac:dyDescent="0.2">
      <c r="A315" s="91" t="s">
        <v>3577</v>
      </c>
      <c r="B315" s="91" t="s">
        <v>3578</v>
      </c>
      <c r="C315" s="91" t="s">
        <v>3577</v>
      </c>
      <c r="D315" s="91">
        <v>2758</v>
      </c>
      <c r="E315" s="91" t="s">
        <v>15</v>
      </c>
      <c r="F315" s="91" t="s">
        <v>4555</v>
      </c>
      <c r="G315" s="91" t="s">
        <v>3571</v>
      </c>
      <c r="H315" s="91" t="s">
        <v>4683</v>
      </c>
      <c r="I315" s="91" t="s">
        <v>2891</v>
      </c>
      <c r="J315" s="91" t="s">
        <v>2891</v>
      </c>
    </row>
    <row r="316" spans="1:10" x14ac:dyDescent="0.2">
      <c r="A316" s="91" t="s">
        <v>3574</v>
      </c>
      <c r="B316" s="91" t="s">
        <v>3575</v>
      </c>
      <c r="C316" s="91" t="s">
        <v>3574</v>
      </c>
      <c r="D316" s="91">
        <v>161</v>
      </c>
      <c r="E316" s="91" t="s">
        <v>15</v>
      </c>
      <c r="F316" s="91" t="s">
        <v>4555</v>
      </c>
      <c r="G316" s="91" t="s">
        <v>3571</v>
      </c>
      <c r="H316" s="91" t="s">
        <v>4682</v>
      </c>
      <c r="I316" s="91" t="s">
        <v>2891</v>
      </c>
      <c r="J316" s="91" t="s">
        <v>2891</v>
      </c>
    </row>
    <row r="317" spans="1:10" x14ac:dyDescent="0.2">
      <c r="A317" s="91" t="s">
        <v>4446</v>
      </c>
      <c r="B317" s="91" t="s">
        <v>4445</v>
      </c>
      <c r="C317" s="91" t="s">
        <v>4444</v>
      </c>
      <c r="D317" s="91">
        <v>2960</v>
      </c>
      <c r="E317" s="91" t="s">
        <v>15</v>
      </c>
      <c r="F317" s="91" t="s">
        <v>4555</v>
      </c>
      <c r="G317" s="91" t="s">
        <v>3571</v>
      </c>
      <c r="H317" s="91" t="s">
        <v>4681</v>
      </c>
      <c r="I317" s="91" t="s">
        <v>2891</v>
      </c>
      <c r="J317" s="91" t="s">
        <v>2891</v>
      </c>
    </row>
    <row r="318" spans="1:10" x14ac:dyDescent="0.2">
      <c r="A318" s="91" t="s">
        <v>2754</v>
      </c>
      <c r="B318" s="91" t="s">
        <v>4452</v>
      </c>
      <c r="C318" s="91" t="s">
        <v>2753</v>
      </c>
      <c r="D318" s="91">
        <v>2963</v>
      </c>
      <c r="E318" s="91" t="s">
        <v>15</v>
      </c>
      <c r="F318" s="91" t="s">
        <v>4555</v>
      </c>
      <c r="G318" s="91" t="s">
        <v>3571</v>
      </c>
      <c r="H318" s="91" t="s">
        <v>4680</v>
      </c>
      <c r="I318" s="91" t="s">
        <v>2891</v>
      </c>
      <c r="J318" s="91" t="s">
        <v>2891</v>
      </c>
    </row>
    <row r="319" spans="1:10" x14ac:dyDescent="0.2">
      <c r="A319" s="91" t="s">
        <v>4442</v>
      </c>
      <c r="B319" s="91" t="s">
        <v>4441</v>
      </c>
      <c r="C319" s="91" t="s">
        <v>4440</v>
      </c>
      <c r="D319" s="91">
        <v>2962</v>
      </c>
      <c r="E319" s="91" t="s">
        <v>15</v>
      </c>
      <c r="F319" s="91" t="s">
        <v>4555</v>
      </c>
      <c r="G319" s="91" t="s">
        <v>3571</v>
      </c>
      <c r="H319" s="91" t="s">
        <v>4679</v>
      </c>
      <c r="I319" s="91" t="s">
        <v>2891</v>
      </c>
      <c r="J319" s="91" t="s">
        <v>2891</v>
      </c>
    </row>
    <row r="320" spans="1:10" x14ac:dyDescent="0.2">
      <c r="A320" s="91" t="s">
        <v>4438</v>
      </c>
      <c r="B320" s="91" t="s">
        <v>4437</v>
      </c>
      <c r="C320" s="91" t="s">
        <v>4436</v>
      </c>
      <c r="D320" s="91">
        <v>2961</v>
      </c>
      <c r="E320" s="91" t="s">
        <v>15</v>
      </c>
      <c r="F320" s="91" t="s">
        <v>4555</v>
      </c>
      <c r="G320" s="91" t="s">
        <v>3571</v>
      </c>
      <c r="H320" s="91" t="s">
        <v>4678</v>
      </c>
      <c r="I320" s="91" t="s">
        <v>2891</v>
      </c>
      <c r="J320" s="91" t="s">
        <v>2891</v>
      </c>
    </row>
    <row r="321" spans="1:10" ht="17" x14ac:dyDescent="0.25">
      <c r="A321" s="91" t="s">
        <v>186</v>
      </c>
      <c r="B321" s="91" t="s">
        <v>1914</v>
      </c>
      <c r="C321" s="91" t="s">
        <v>4677</v>
      </c>
      <c r="D321" s="91">
        <v>321</v>
      </c>
      <c r="E321" s="91" t="s">
        <v>15</v>
      </c>
      <c r="F321" s="91" t="s">
        <v>44</v>
      </c>
      <c r="G321" s="91" t="s">
        <v>4676</v>
      </c>
      <c r="H321" s="91" t="s">
        <v>4675</v>
      </c>
      <c r="I321" s="91" t="s">
        <v>2891</v>
      </c>
      <c r="J321" s="91" t="s">
        <v>3056</v>
      </c>
    </row>
    <row r="322" spans="1:10" x14ac:dyDescent="0.2">
      <c r="A322" s="91" t="s">
        <v>3696</v>
      </c>
      <c r="B322" s="91" t="s">
        <v>1924</v>
      </c>
      <c r="C322" s="91" t="s">
        <v>4674</v>
      </c>
      <c r="D322" s="91">
        <v>271</v>
      </c>
      <c r="E322" s="91" t="s">
        <v>15</v>
      </c>
      <c r="F322" s="91" t="s">
        <v>2985</v>
      </c>
      <c r="G322" s="91" t="s">
        <v>4673</v>
      </c>
      <c r="H322" s="91" t="s">
        <v>4672</v>
      </c>
      <c r="I322" s="91" t="s">
        <v>2891</v>
      </c>
      <c r="J322" s="91" t="s">
        <v>2891</v>
      </c>
    </row>
    <row r="323" spans="1:10" x14ac:dyDescent="0.2">
      <c r="A323" s="91" t="s">
        <v>188</v>
      </c>
      <c r="B323" s="91" t="s">
        <v>1965</v>
      </c>
      <c r="C323" s="91" t="s">
        <v>189</v>
      </c>
      <c r="D323" s="91">
        <v>162</v>
      </c>
      <c r="E323" s="91" t="s">
        <v>15</v>
      </c>
      <c r="F323" s="91" t="s">
        <v>4604</v>
      </c>
      <c r="G323" s="91" t="s">
        <v>189</v>
      </c>
      <c r="H323" s="91" t="s">
        <v>4671</v>
      </c>
      <c r="I323" s="91" t="s">
        <v>2891</v>
      </c>
      <c r="J323" s="91" t="s">
        <v>188</v>
      </c>
    </row>
    <row r="324" spans="1:10" ht="17" x14ac:dyDescent="0.25">
      <c r="A324" s="91" t="s">
        <v>190</v>
      </c>
      <c r="B324" s="91" t="s">
        <v>1984</v>
      </c>
      <c r="C324" s="91" t="s">
        <v>4670</v>
      </c>
      <c r="D324" s="91">
        <v>323</v>
      </c>
      <c r="E324" s="91" t="s">
        <v>15</v>
      </c>
      <c r="F324" s="91" t="s">
        <v>3158</v>
      </c>
      <c r="G324" s="91" t="s">
        <v>4654</v>
      </c>
      <c r="H324" s="91" t="s">
        <v>4669</v>
      </c>
      <c r="I324" s="91" t="s">
        <v>2891</v>
      </c>
      <c r="J324" s="91" t="s">
        <v>190</v>
      </c>
    </row>
    <row r="325" spans="1:10" ht="17" x14ac:dyDescent="0.25">
      <c r="A325" s="91" t="s">
        <v>192</v>
      </c>
      <c r="B325" s="91" t="s">
        <v>1997</v>
      </c>
      <c r="C325" s="91" t="s">
        <v>4668</v>
      </c>
      <c r="D325" s="91">
        <v>325</v>
      </c>
      <c r="E325" s="91" t="s">
        <v>15</v>
      </c>
      <c r="F325" s="91" t="s">
        <v>3158</v>
      </c>
      <c r="G325" s="91" t="s">
        <v>4654</v>
      </c>
      <c r="H325" s="91" t="s">
        <v>4667</v>
      </c>
      <c r="I325" s="91" t="s">
        <v>2891</v>
      </c>
      <c r="J325" s="91" t="s">
        <v>192</v>
      </c>
    </row>
    <row r="326" spans="1:10" ht="17" x14ac:dyDescent="0.25">
      <c r="A326" s="91" t="s">
        <v>193</v>
      </c>
      <c r="B326" s="91" t="s">
        <v>1999</v>
      </c>
      <c r="C326" s="91" t="s">
        <v>4666</v>
      </c>
      <c r="D326" s="91">
        <v>326</v>
      </c>
      <c r="E326" s="91" t="s">
        <v>15</v>
      </c>
      <c r="F326" s="91" t="s">
        <v>3158</v>
      </c>
      <c r="G326" s="91" t="s">
        <v>4654</v>
      </c>
      <c r="H326" s="91" t="s">
        <v>4665</v>
      </c>
      <c r="I326" s="91" t="s">
        <v>2891</v>
      </c>
      <c r="J326" s="91" t="s">
        <v>193</v>
      </c>
    </row>
    <row r="327" spans="1:10" x14ac:dyDescent="0.2">
      <c r="A327" s="91" t="s">
        <v>4306</v>
      </c>
      <c r="B327" s="91" t="s">
        <v>4307</v>
      </c>
      <c r="C327" s="91" t="s">
        <v>4306</v>
      </c>
      <c r="D327" s="91">
        <v>164</v>
      </c>
      <c r="E327" s="91" t="s">
        <v>15</v>
      </c>
      <c r="F327" s="91" t="s">
        <v>3274</v>
      </c>
      <c r="G327" s="91" t="s">
        <v>4565</v>
      </c>
      <c r="H327" s="91" t="s">
        <v>4664</v>
      </c>
      <c r="I327" s="91" t="s">
        <v>2891</v>
      </c>
      <c r="J327" s="91" t="s">
        <v>2891</v>
      </c>
    </row>
    <row r="328" spans="1:10" ht="17" x14ac:dyDescent="0.25">
      <c r="A328" s="91" t="s">
        <v>100</v>
      </c>
      <c r="B328" s="91" t="s">
        <v>2001</v>
      </c>
      <c r="C328" s="91" t="s">
        <v>4663</v>
      </c>
      <c r="D328" s="91">
        <v>165</v>
      </c>
      <c r="E328" s="91" t="s">
        <v>15</v>
      </c>
      <c r="F328" s="91" t="s">
        <v>3274</v>
      </c>
      <c r="G328" s="91" t="s">
        <v>4565</v>
      </c>
      <c r="H328" s="91" t="s">
        <v>4662</v>
      </c>
      <c r="I328" s="91" t="s">
        <v>2891</v>
      </c>
      <c r="J328" s="91" t="s">
        <v>4305</v>
      </c>
    </row>
    <row r="329" spans="1:10" ht="17" x14ac:dyDescent="0.25">
      <c r="A329" s="91" t="s">
        <v>194</v>
      </c>
      <c r="B329" s="91" t="s">
        <v>2003</v>
      </c>
      <c r="C329" s="91" t="s">
        <v>4661</v>
      </c>
      <c r="D329" s="91">
        <v>327</v>
      </c>
      <c r="E329" s="91" t="s">
        <v>15</v>
      </c>
      <c r="F329" s="91" t="s">
        <v>3158</v>
      </c>
      <c r="G329" s="91" t="s">
        <v>4654</v>
      </c>
      <c r="H329" s="91" t="s">
        <v>4660</v>
      </c>
      <c r="I329" s="91" t="s">
        <v>2891</v>
      </c>
      <c r="J329" s="91" t="s">
        <v>3609</v>
      </c>
    </row>
    <row r="330" spans="1:10" ht="17" x14ac:dyDescent="0.25">
      <c r="A330" s="91" t="s">
        <v>195</v>
      </c>
      <c r="B330" s="91" t="s">
        <v>2005</v>
      </c>
      <c r="C330" s="91" t="s">
        <v>4659</v>
      </c>
      <c r="D330" s="91">
        <v>328</v>
      </c>
      <c r="E330" s="91" t="s">
        <v>15</v>
      </c>
      <c r="F330" s="91" t="s">
        <v>3158</v>
      </c>
      <c r="G330" s="91" t="s">
        <v>4654</v>
      </c>
      <c r="H330" s="91" t="s">
        <v>4658</v>
      </c>
      <c r="I330" s="91" t="s">
        <v>2891</v>
      </c>
      <c r="J330" s="91" t="s">
        <v>4454</v>
      </c>
    </row>
    <row r="331" spans="1:10" ht="17" x14ac:dyDescent="0.25">
      <c r="A331" s="91" t="s">
        <v>196</v>
      </c>
      <c r="B331" s="91" t="s">
        <v>2007</v>
      </c>
      <c r="C331" s="91" t="s">
        <v>4657</v>
      </c>
      <c r="D331" s="91">
        <v>329</v>
      </c>
      <c r="E331" s="91" t="s">
        <v>15</v>
      </c>
      <c r="F331" s="91" t="s">
        <v>3158</v>
      </c>
      <c r="G331" s="91" t="s">
        <v>4654</v>
      </c>
      <c r="H331" s="91" t="s">
        <v>4656</v>
      </c>
      <c r="I331" s="91" t="s">
        <v>2891</v>
      </c>
      <c r="J331" s="91" t="s">
        <v>3607</v>
      </c>
    </row>
    <row r="332" spans="1:10" ht="17" x14ac:dyDescent="0.25">
      <c r="A332" s="91" t="s">
        <v>197</v>
      </c>
      <c r="B332" s="91" t="s">
        <v>2009</v>
      </c>
      <c r="C332" s="91" t="s">
        <v>4655</v>
      </c>
      <c r="D332" s="91">
        <v>330</v>
      </c>
      <c r="E332" s="91" t="s">
        <v>15</v>
      </c>
      <c r="F332" s="91" t="s">
        <v>3158</v>
      </c>
      <c r="G332" s="91" t="s">
        <v>4654</v>
      </c>
      <c r="H332" s="91" t="s">
        <v>4653</v>
      </c>
      <c r="I332" s="91" t="s">
        <v>2891</v>
      </c>
      <c r="J332" s="91" t="s">
        <v>3640</v>
      </c>
    </row>
    <row r="333" spans="1:10" ht="17" x14ac:dyDescent="0.25">
      <c r="A333" s="91" t="s">
        <v>231</v>
      </c>
      <c r="B333" s="91" t="s">
        <v>2021</v>
      </c>
      <c r="C333" s="91" t="s">
        <v>4652</v>
      </c>
      <c r="D333" s="91">
        <v>370</v>
      </c>
      <c r="E333" s="91" t="s">
        <v>53</v>
      </c>
      <c r="F333" s="91" t="s">
        <v>44</v>
      </c>
      <c r="G333" s="91" t="s">
        <v>4541</v>
      </c>
      <c r="H333" s="91" t="s">
        <v>4651</v>
      </c>
      <c r="I333" s="91" t="s">
        <v>2891</v>
      </c>
      <c r="J333" s="91" t="s">
        <v>3483</v>
      </c>
    </row>
    <row r="334" spans="1:10" x14ac:dyDescent="0.2">
      <c r="A334" s="91" t="s">
        <v>212</v>
      </c>
      <c r="B334" s="91" t="s">
        <v>2040</v>
      </c>
      <c r="C334" s="91" t="s">
        <v>212</v>
      </c>
      <c r="D334" s="91">
        <v>349</v>
      </c>
      <c r="E334" s="91" t="s">
        <v>15</v>
      </c>
      <c r="F334" s="91" t="s">
        <v>44</v>
      </c>
      <c r="G334" s="91" t="s">
        <v>4649</v>
      </c>
      <c r="H334" s="91" t="s">
        <v>4650</v>
      </c>
      <c r="I334" s="91" t="s">
        <v>2891</v>
      </c>
      <c r="J334" s="91" t="s">
        <v>4469</v>
      </c>
    </row>
    <row r="335" spans="1:10" x14ac:dyDescent="0.2">
      <c r="A335" s="91" t="s">
        <v>213</v>
      </c>
      <c r="B335" s="91" t="s">
        <v>2041</v>
      </c>
      <c r="C335" s="91" t="s">
        <v>213</v>
      </c>
      <c r="D335" s="91">
        <v>350</v>
      </c>
      <c r="E335" s="91" t="s">
        <v>15</v>
      </c>
      <c r="F335" s="91" t="s">
        <v>44</v>
      </c>
      <c r="G335" s="91" t="s">
        <v>4649</v>
      </c>
      <c r="H335" s="91" t="s">
        <v>4648</v>
      </c>
      <c r="I335" s="91" t="s">
        <v>2891</v>
      </c>
      <c r="J335" s="91" t="s">
        <v>4468</v>
      </c>
    </row>
    <row r="336" spans="1:10" ht="17" x14ac:dyDescent="0.25">
      <c r="A336" s="91" t="s">
        <v>202</v>
      </c>
      <c r="B336" s="91" t="s">
        <v>2042</v>
      </c>
      <c r="C336" s="91" t="s">
        <v>4647</v>
      </c>
      <c r="D336" s="91">
        <v>338</v>
      </c>
      <c r="E336" s="91" t="s">
        <v>15</v>
      </c>
      <c r="F336" s="91" t="s">
        <v>2985</v>
      </c>
      <c r="G336" s="91" t="s">
        <v>4584</v>
      </c>
      <c r="H336" s="91" t="s">
        <v>4646</v>
      </c>
      <c r="I336" s="91" t="s">
        <v>2891</v>
      </c>
      <c r="J336" s="91" t="s">
        <v>2996</v>
      </c>
    </row>
    <row r="337" spans="1:10" ht="17" x14ac:dyDescent="0.25">
      <c r="A337" s="91" t="s">
        <v>3646</v>
      </c>
      <c r="B337" s="91" t="s">
        <v>2079</v>
      </c>
      <c r="C337" s="91" t="s">
        <v>4645</v>
      </c>
      <c r="D337" s="91">
        <v>339</v>
      </c>
      <c r="E337" s="91" t="s">
        <v>15</v>
      </c>
      <c r="F337" s="91" t="s">
        <v>2985</v>
      </c>
      <c r="G337" s="91" t="s">
        <v>4584</v>
      </c>
      <c r="H337" s="91" t="s">
        <v>4644</v>
      </c>
      <c r="I337" s="91" t="s">
        <v>2891</v>
      </c>
      <c r="J337" s="91" t="s">
        <v>2891</v>
      </c>
    </row>
    <row r="338" spans="1:10" x14ac:dyDescent="0.2">
      <c r="A338" s="91" t="s">
        <v>208</v>
      </c>
      <c r="B338" s="91" t="s">
        <v>2090</v>
      </c>
      <c r="C338" s="91" t="s">
        <v>2546</v>
      </c>
      <c r="D338" s="91">
        <v>345</v>
      </c>
      <c r="E338" s="91" t="s">
        <v>15</v>
      </c>
      <c r="F338" s="91" t="s">
        <v>2985</v>
      </c>
      <c r="G338" s="91" t="s">
        <v>4584</v>
      </c>
      <c r="H338" s="91" t="s">
        <v>4643</v>
      </c>
      <c r="I338" s="91" t="s">
        <v>2891</v>
      </c>
      <c r="J338" s="91" t="s">
        <v>3634</v>
      </c>
    </row>
    <row r="339" spans="1:10" ht="17" x14ac:dyDescent="0.25">
      <c r="A339" s="91" t="s">
        <v>3729</v>
      </c>
      <c r="B339" s="91" t="s">
        <v>2092</v>
      </c>
      <c r="C339" s="91" t="s">
        <v>4642</v>
      </c>
      <c r="D339" s="91">
        <v>335</v>
      </c>
      <c r="E339" s="91" t="s">
        <v>15</v>
      </c>
      <c r="F339" s="91" t="s">
        <v>3014</v>
      </c>
      <c r="G339" s="91" t="s">
        <v>4639</v>
      </c>
      <c r="H339" s="91" t="s">
        <v>4641</v>
      </c>
      <c r="I339" s="91" t="s">
        <v>2891</v>
      </c>
      <c r="J339" s="91" t="s">
        <v>2891</v>
      </c>
    </row>
    <row r="340" spans="1:10" ht="17" x14ac:dyDescent="0.25">
      <c r="A340" s="91" t="s">
        <v>3725</v>
      </c>
      <c r="B340" s="91" t="s">
        <v>2100</v>
      </c>
      <c r="C340" s="91" t="s">
        <v>4640</v>
      </c>
      <c r="D340" s="91">
        <v>336</v>
      </c>
      <c r="E340" s="91" t="s">
        <v>15</v>
      </c>
      <c r="F340" s="91" t="s">
        <v>3014</v>
      </c>
      <c r="G340" s="91" t="s">
        <v>4639</v>
      </c>
      <c r="H340" s="91" t="s">
        <v>4638</v>
      </c>
      <c r="I340" s="91" t="s">
        <v>2891</v>
      </c>
      <c r="J340" s="91" t="s">
        <v>2891</v>
      </c>
    </row>
    <row r="341" spans="1:10" x14ac:dyDescent="0.2">
      <c r="A341" s="91" t="s">
        <v>201</v>
      </c>
      <c r="B341" s="91" t="s">
        <v>2102</v>
      </c>
      <c r="C341" s="91" t="s">
        <v>2545</v>
      </c>
      <c r="D341" s="91">
        <v>337</v>
      </c>
      <c r="E341" s="91" t="s">
        <v>15</v>
      </c>
      <c r="F341" s="91" t="s">
        <v>44</v>
      </c>
      <c r="G341" s="91" t="s">
        <v>4637</v>
      </c>
      <c r="H341" s="91" t="s">
        <v>4636</v>
      </c>
      <c r="I341" s="91" t="s">
        <v>2891</v>
      </c>
      <c r="J341" s="91" t="s">
        <v>201</v>
      </c>
    </row>
    <row r="342" spans="1:10" x14ac:dyDescent="0.2">
      <c r="A342" s="91" t="s">
        <v>101</v>
      </c>
      <c r="B342" s="91" t="s">
        <v>3538</v>
      </c>
      <c r="C342" s="91" t="s">
        <v>102</v>
      </c>
      <c r="D342" s="91">
        <v>113</v>
      </c>
      <c r="E342" s="91" t="s">
        <v>15</v>
      </c>
      <c r="F342" s="91" t="s">
        <v>3274</v>
      </c>
      <c r="G342" s="91" t="s">
        <v>4565</v>
      </c>
      <c r="H342" s="91" t="s">
        <v>4635</v>
      </c>
      <c r="I342" s="91" t="s">
        <v>102</v>
      </c>
      <c r="J342" s="91" t="s">
        <v>2891</v>
      </c>
    </row>
    <row r="343" spans="1:10" x14ac:dyDescent="0.2">
      <c r="A343" s="91" t="s">
        <v>200</v>
      </c>
      <c r="B343" s="91" t="s">
        <v>2109</v>
      </c>
      <c r="C343" s="91" t="s">
        <v>2111</v>
      </c>
      <c r="D343" s="91">
        <v>334</v>
      </c>
      <c r="E343" s="91" t="s">
        <v>15</v>
      </c>
      <c r="F343" s="91" t="s">
        <v>2985</v>
      </c>
      <c r="G343" s="91" t="s">
        <v>4634</v>
      </c>
      <c r="H343" s="91" t="s">
        <v>4633</v>
      </c>
      <c r="I343" s="91" t="s">
        <v>2891</v>
      </c>
      <c r="J343" s="91" t="s">
        <v>200</v>
      </c>
    </row>
    <row r="344" spans="1:10" x14ac:dyDescent="0.2">
      <c r="A344" s="91" t="s">
        <v>199</v>
      </c>
      <c r="B344" s="91" t="s">
        <v>2131</v>
      </c>
      <c r="C344" s="91" t="s">
        <v>2543</v>
      </c>
      <c r="D344" s="91">
        <v>332</v>
      </c>
      <c r="E344" s="91" t="s">
        <v>53</v>
      </c>
      <c r="F344" s="91" t="s">
        <v>44</v>
      </c>
      <c r="G344" s="91" t="s">
        <v>4632</v>
      </c>
      <c r="H344" s="91" t="s">
        <v>4631</v>
      </c>
      <c r="I344" s="91" t="s">
        <v>2891</v>
      </c>
      <c r="J344" s="91" t="s">
        <v>199</v>
      </c>
    </row>
    <row r="345" spans="1:10" x14ac:dyDescent="0.2">
      <c r="A345" s="91" t="s">
        <v>3816</v>
      </c>
      <c r="B345" s="91" t="s">
        <v>2135</v>
      </c>
      <c r="C345" s="91" t="s">
        <v>4630</v>
      </c>
      <c r="D345" s="91">
        <v>333</v>
      </c>
      <c r="E345" s="91" t="s">
        <v>15</v>
      </c>
      <c r="F345" s="91" t="s">
        <v>44</v>
      </c>
      <c r="G345" s="91" t="s">
        <v>4629</v>
      </c>
      <c r="H345" s="91" t="s">
        <v>4628</v>
      </c>
      <c r="I345" s="91" t="s">
        <v>2891</v>
      </c>
      <c r="J345" s="91" t="s">
        <v>2891</v>
      </c>
    </row>
    <row r="346" spans="1:10" x14ac:dyDescent="0.2">
      <c r="A346" s="91" t="s">
        <v>4145</v>
      </c>
      <c r="B346" s="91" t="s">
        <v>4144</v>
      </c>
      <c r="C346" s="91" t="s">
        <v>4143</v>
      </c>
      <c r="D346" s="91">
        <v>258</v>
      </c>
      <c r="E346" s="91" t="s">
        <v>57</v>
      </c>
      <c r="F346" s="91" t="s">
        <v>3274</v>
      </c>
      <c r="G346" s="91" t="s">
        <v>4627</v>
      </c>
      <c r="H346" s="91" t="s">
        <v>4626</v>
      </c>
      <c r="I346" s="91" t="s">
        <v>2891</v>
      </c>
      <c r="J346" s="91" t="s">
        <v>2891</v>
      </c>
    </row>
    <row r="347" spans="1:10" x14ac:dyDescent="0.2">
      <c r="A347" s="91" t="s">
        <v>3806</v>
      </c>
      <c r="B347" s="91" t="s">
        <v>2139</v>
      </c>
      <c r="C347" s="91" t="s">
        <v>2140</v>
      </c>
      <c r="D347" s="91">
        <v>353</v>
      </c>
      <c r="E347" s="91" t="s">
        <v>15</v>
      </c>
      <c r="F347" s="91" t="s">
        <v>44</v>
      </c>
      <c r="G347" s="91" t="s">
        <v>4622</v>
      </c>
      <c r="H347" s="91" t="s">
        <v>4625</v>
      </c>
      <c r="I347" s="91" t="s">
        <v>2891</v>
      </c>
      <c r="J347" s="91" t="s">
        <v>2891</v>
      </c>
    </row>
    <row r="348" spans="1:10" x14ac:dyDescent="0.2">
      <c r="A348" s="91" t="s">
        <v>3803</v>
      </c>
      <c r="B348" s="91" t="s">
        <v>2151</v>
      </c>
      <c r="C348" s="91" t="s">
        <v>2152</v>
      </c>
      <c r="D348" s="91">
        <v>354</v>
      </c>
      <c r="E348" s="91" t="s">
        <v>15</v>
      </c>
      <c r="F348" s="91" t="s">
        <v>44</v>
      </c>
      <c r="G348" s="91" t="s">
        <v>4622</v>
      </c>
      <c r="H348" s="91" t="s">
        <v>4624</v>
      </c>
      <c r="I348" s="91" t="s">
        <v>2891</v>
      </c>
      <c r="J348" s="91" t="s">
        <v>2891</v>
      </c>
    </row>
    <row r="349" spans="1:10" x14ac:dyDescent="0.2">
      <c r="A349" s="91" t="s">
        <v>214</v>
      </c>
      <c r="B349" s="91" t="s">
        <v>2153</v>
      </c>
      <c r="C349" s="91" t="s">
        <v>214</v>
      </c>
      <c r="D349" s="91">
        <v>351</v>
      </c>
      <c r="E349" s="91" t="s">
        <v>15</v>
      </c>
      <c r="F349" s="91" t="s">
        <v>44</v>
      </c>
      <c r="G349" s="91" t="s">
        <v>4622</v>
      </c>
      <c r="H349" s="91" t="s">
        <v>4623</v>
      </c>
      <c r="I349" s="91" t="s">
        <v>2891</v>
      </c>
      <c r="J349" s="91" t="s">
        <v>2891</v>
      </c>
    </row>
    <row r="350" spans="1:10" x14ac:dyDescent="0.2">
      <c r="A350" s="91" t="s">
        <v>215</v>
      </c>
      <c r="B350" s="91" t="s">
        <v>2156</v>
      </c>
      <c r="C350" s="91" t="s">
        <v>215</v>
      </c>
      <c r="D350" s="91">
        <v>352</v>
      </c>
      <c r="E350" s="91" t="s">
        <v>15</v>
      </c>
      <c r="F350" s="91" t="s">
        <v>44</v>
      </c>
      <c r="G350" s="91" t="s">
        <v>4622</v>
      </c>
      <c r="H350" s="91" t="s">
        <v>4621</v>
      </c>
      <c r="I350" s="91" t="s">
        <v>2891</v>
      </c>
      <c r="J350" s="91" t="s">
        <v>2891</v>
      </c>
    </row>
    <row r="351" spans="1:10" ht="17" x14ac:dyDescent="0.25">
      <c r="A351" s="91" t="s">
        <v>155</v>
      </c>
      <c r="B351" s="91" t="s">
        <v>2166</v>
      </c>
      <c r="C351" s="91" t="s">
        <v>4620</v>
      </c>
      <c r="D351" s="91">
        <v>276</v>
      </c>
      <c r="E351" s="91" t="s">
        <v>15</v>
      </c>
      <c r="F351" s="91" t="s">
        <v>2985</v>
      </c>
      <c r="G351" s="91" t="s">
        <v>4613</v>
      </c>
      <c r="H351" s="91" t="s">
        <v>4619</v>
      </c>
      <c r="I351" s="91" t="s">
        <v>2891</v>
      </c>
      <c r="J351" s="91" t="s">
        <v>155</v>
      </c>
    </row>
    <row r="352" spans="1:10" ht="17" x14ac:dyDescent="0.25">
      <c r="A352" s="91" t="s">
        <v>156</v>
      </c>
      <c r="B352" s="91" t="s">
        <v>2168</v>
      </c>
      <c r="C352" s="91" t="s">
        <v>4618</v>
      </c>
      <c r="D352" s="91">
        <v>277</v>
      </c>
      <c r="E352" s="91" t="s">
        <v>15</v>
      </c>
      <c r="F352" s="91" t="s">
        <v>2985</v>
      </c>
      <c r="G352" s="91" t="s">
        <v>4613</v>
      </c>
      <c r="H352" s="91" t="s">
        <v>4617</v>
      </c>
      <c r="I352" s="91" t="s">
        <v>2891</v>
      </c>
      <c r="J352" s="91" t="s">
        <v>156</v>
      </c>
    </row>
    <row r="353" spans="1:10" ht="17" x14ac:dyDescent="0.25">
      <c r="A353" s="91" t="s">
        <v>3669</v>
      </c>
      <c r="B353" s="91" t="s">
        <v>2170</v>
      </c>
      <c r="C353" s="91" t="s">
        <v>4616</v>
      </c>
      <c r="D353" s="91">
        <v>278</v>
      </c>
      <c r="E353" s="91" t="s">
        <v>15</v>
      </c>
      <c r="F353" s="91" t="s">
        <v>2985</v>
      </c>
      <c r="G353" s="91" t="s">
        <v>4613</v>
      </c>
      <c r="H353" s="91" t="s">
        <v>4615</v>
      </c>
      <c r="I353" s="91" t="s">
        <v>2891</v>
      </c>
      <c r="J353" s="91" t="s">
        <v>2891</v>
      </c>
    </row>
    <row r="354" spans="1:10" ht="17" x14ac:dyDescent="0.25">
      <c r="A354" s="91" t="s">
        <v>157</v>
      </c>
      <c r="B354" s="91" t="s">
        <v>2172</v>
      </c>
      <c r="C354" s="91" t="s">
        <v>4614</v>
      </c>
      <c r="D354" s="91">
        <v>279</v>
      </c>
      <c r="E354" s="91" t="s">
        <v>15</v>
      </c>
      <c r="F354" s="91" t="s">
        <v>2985</v>
      </c>
      <c r="G354" s="91" t="s">
        <v>4613</v>
      </c>
      <c r="H354" s="91" t="s">
        <v>4612</v>
      </c>
      <c r="I354" s="91" t="s">
        <v>2891</v>
      </c>
      <c r="J354" s="91" t="s">
        <v>157</v>
      </c>
    </row>
    <row r="355" spans="1:10" x14ac:dyDescent="0.2">
      <c r="A355" s="91" t="s">
        <v>2947</v>
      </c>
      <c r="B355" s="91" t="s">
        <v>2174</v>
      </c>
      <c r="C355" s="91" t="s">
        <v>2946</v>
      </c>
      <c r="D355" s="91">
        <v>252</v>
      </c>
      <c r="E355" s="91" t="s">
        <v>53</v>
      </c>
      <c r="F355" s="91" t="s">
        <v>44</v>
      </c>
      <c r="G355" s="91" t="s">
        <v>4611</v>
      </c>
      <c r="H355" s="91" t="s">
        <v>2175</v>
      </c>
      <c r="I355" s="91" t="s">
        <v>2891</v>
      </c>
      <c r="J355" s="91" t="s">
        <v>2891</v>
      </c>
    </row>
    <row r="356" spans="1:10" x14ac:dyDescent="0.2">
      <c r="A356" s="91" t="s">
        <v>3364</v>
      </c>
      <c r="B356" s="91" t="s">
        <v>3365</v>
      </c>
      <c r="C356" s="91" t="s">
        <v>3364</v>
      </c>
      <c r="D356" s="91">
        <v>239</v>
      </c>
      <c r="E356" s="91" t="s">
        <v>4610</v>
      </c>
      <c r="F356" s="91" t="s">
        <v>3014</v>
      </c>
      <c r="G356" s="91" t="s">
        <v>3360</v>
      </c>
      <c r="H356" s="91" t="s">
        <v>4609</v>
      </c>
      <c r="I356" s="91" t="s">
        <v>2891</v>
      </c>
      <c r="J356" s="91" t="s">
        <v>2891</v>
      </c>
    </row>
    <row r="357" spans="1:10" x14ac:dyDescent="0.2">
      <c r="A357" s="91" t="s">
        <v>216</v>
      </c>
      <c r="B357" s="91" t="s">
        <v>2180</v>
      </c>
      <c r="C357" s="91" t="s">
        <v>2542</v>
      </c>
      <c r="D357" s="91">
        <v>355</v>
      </c>
      <c r="E357" s="91" t="s">
        <v>15</v>
      </c>
      <c r="F357" s="91" t="s">
        <v>44</v>
      </c>
      <c r="G357" s="91" t="s">
        <v>217</v>
      </c>
      <c r="H357" s="91" t="s">
        <v>4608</v>
      </c>
      <c r="I357" s="91" t="s">
        <v>2891</v>
      </c>
      <c r="J357" s="91" t="s">
        <v>3033</v>
      </c>
    </row>
    <row r="358" spans="1:10" x14ac:dyDescent="0.2">
      <c r="A358" s="91" t="s">
        <v>219</v>
      </c>
      <c r="B358" s="91" t="s">
        <v>2194</v>
      </c>
      <c r="C358" s="91" t="s">
        <v>2540</v>
      </c>
      <c r="D358" s="91">
        <v>357</v>
      </c>
      <c r="E358" s="91" t="s">
        <v>15</v>
      </c>
      <c r="F358" s="91" t="s">
        <v>44</v>
      </c>
      <c r="G358" s="91" t="s">
        <v>217</v>
      </c>
      <c r="H358" s="91" t="s">
        <v>4607</v>
      </c>
      <c r="I358" s="91" t="s">
        <v>2891</v>
      </c>
      <c r="J358" s="91" t="s">
        <v>3028</v>
      </c>
    </row>
    <row r="359" spans="1:10" x14ac:dyDescent="0.2">
      <c r="A359" s="91" t="s">
        <v>220</v>
      </c>
      <c r="B359" s="91" t="s">
        <v>2196</v>
      </c>
      <c r="C359" s="91" t="s">
        <v>2539</v>
      </c>
      <c r="D359" s="91">
        <v>358</v>
      </c>
      <c r="E359" s="91" t="s">
        <v>15</v>
      </c>
      <c r="F359" s="91" t="s">
        <v>44</v>
      </c>
      <c r="G359" s="91" t="s">
        <v>217</v>
      </c>
      <c r="H359" s="91" t="s">
        <v>4606</v>
      </c>
      <c r="I359" s="91" t="s">
        <v>2891</v>
      </c>
      <c r="J359" s="91" t="s">
        <v>3025</v>
      </c>
    </row>
    <row r="360" spans="1:10" x14ac:dyDescent="0.2">
      <c r="A360" s="91" t="s">
        <v>221</v>
      </c>
      <c r="B360" s="91" t="s">
        <v>2198</v>
      </c>
      <c r="C360" s="91" t="s">
        <v>2538</v>
      </c>
      <c r="D360" s="91">
        <v>359</v>
      </c>
      <c r="E360" s="91" t="s">
        <v>15</v>
      </c>
      <c r="F360" s="91" t="s">
        <v>44</v>
      </c>
      <c r="G360" s="91" t="s">
        <v>217</v>
      </c>
      <c r="H360" s="91" t="s">
        <v>4605</v>
      </c>
      <c r="I360" s="91" t="s">
        <v>2891</v>
      </c>
      <c r="J360" s="91" t="s">
        <v>3023</v>
      </c>
    </row>
    <row r="361" spans="1:10" x14ac:dyDescent="0.2">
      <c r="A361" s="91" t="s">
        <v>3584</v>
      </c>
      <c r="B361" s="91" t="s">
        <v>2200</v>
      </c>
      <c r="C361" s="91" t="s">
        <v>2976</v>
      </c>
      <c r="D361" s="91">
        <v>166</v>
      </c>
      <c r="E361" s="91" t="s">
        <v>15</v>
      </c>
      <c r="F361" s="91" t="s">
        <v>4604</v>
      </c>
      <c r="G361" s="91" t="s">
        <v>2976</v>
      </c>
      <c r="H361" s="91" t="s">
        <v>4603</v>
      </c>
      <c r="I361" s="91" t="s">
        <v>2891</v>
      </c>
      <c r="J361" s="91" t="s">
        <v>2891</v>
      </c>
    </row>
    <row r="362" spans="1:10" x14ac:dyDescent="0.2">
      <c r="A362" s="91" t="s">
        <v>4122</v>
      </c>
      <c r="B362" s="91" t="s">
        <v>4121</v>
      </c>
      <c r="C362" s="91" t="s">
        <v>4120</v>
      </c>
      <c r="D362" s="91">
        <v>666</v>
      </c>
      <c r="E362" s="91" t="s">
        <v>4576</v>
      </c>
      <c r="F362" s="91" t="s">
        <v>4555</v>
      </c>
      <c r="G362" s="91" t="s">
        <v>4575</v>
      </c>
      <c r="H362" s="91" t="s">
        <v>4602</v>
      </c>
      <c r="I362" s="91" t="s">
        <v>2891</v>
      </c>
      <c r="J362" s="91" t="s">
        <v>2891</v>
      </c>
    </row>
    <row r="363" spans="1:10" x14ac:dyDescent="0.2">
      <c r="A363" s="91" t="s">
        <v>4101</v>
      </c>
      <c r="B363" s="91" t="s">
        <v>4100</v>
      </c>
      <c r="C363" s="91" t="s">
        <v>4099</v>
      </c>
      <c r="D363" s="91">
        <v>667</v>
      </c>
      <c r="E363" s="91" t="s">
        <v>4576</v>
      </c>
      <c r="F363" s="91" t="s">
        <v>4555</v>
      </c>
      <c r="G363" s="91" t="s">
        <v>4575</v>
      </c>
      <c r="H363" s="91" t="s">
        <v>4601</v>
      </c>
      <c r="I363" s="91" t="s">
        <v>2891</v>
      </c>
      <c r="J363" s="91" t="s">
        <v>2891</v>
      </c>
    </row>
    <row r="364" spans="1:10" x14ac:dyDescent="0.2">
      <c r="A364" s="91" t="s">
        <v>4098</v>
      </c>
      <c r="B364" s="91" t="s">
        <v>4097</v>
      </c>
      <c r="C364" s="91" t="s">
        <v>4096</v>
      </c>
      <c r="D364" s="91">
        <v>668</v>
      </c>
      <c r="E364" s="91" t="s">
        <v>4576</v>
      </c>
      <c r="F364" s="91" t="s">
        <v>4555</v>
      </c>
      <c r="G364" s="91" t="s">
        <v>4575</v>
      </c>
      <c r="H364" s="91" t="s">
        <v>4600</v>
      </c>
      <c r="I364" s="91" t="s">
        <v>2891</v>
      </c>
      <c r="J364" s="91" t="s">
        <v>2891</v>
      </c>
    </row>
    <row r="365" spans="1:10" x14ac:dyDescent="0.2">
      <c r="A365" s="91" t="s">
        <v>4095</v>
      </c>
      <c r="B365" s="91" t="s">
        <v>4094</v>
      </c>
      <c r="C365" s="91" t="s">
        <v>4093</v>
      </c>
      <c r="D365" s="91">
        <v>669</v>
      </c>
      <c r="E365" s="91" t="s">
        <v>4576</v>
      </c>
      <c r="F365" s="91" t="s">
        <v>4555</v>
      </c>
      <c r="G365" s="91" t="s">
        <v>4575</v>
      </c>
      <c r="H365" s="91" t="s">
        <v>4599</v>
      </c>
      <c r="I365" s="91" t="s">
        <v>2891</v>
      </c>
      <c r="J365" s="91" t="s">
        <v>2891</v>
      </c>
    </row>
    <row r="366" spans="1:10" x14ac:dyDescent="0.2">
      <c r="A366" s="91" t="s">
        <v>4092</v>
      </c>
      <c r="B366" s="91" t="s">
        <v>4091</v>
      </c>
      <c r="C366" s="91" t="s">
        <v>4090</v>
      </c>
      <c r="D366" s="91">
        <v>670</v>
      </c>
      <c r="E366" s="91" t="s">
        <v>4576</v>
      </c>
      <c r="F366" s="91" t="s">
        <v>4555</v>
      </c>
      <c r="G366" s="91" t="s">
        <v>4575</v>
      </c>
      <c r="H366" s="91" t="s">
        <v>4598</v>
      </c>
      <c r="I366" s="91" t="s">
        <v>2891</v>
      </c>
      <c r="J366" s="91" t="s">
        <v>2891</v>
      </c>
    </row>
    <row r="367" spans="1:10" x14ac:dyDescent="0.2">
      <c r="A367" s="91" t="s">
        <v>4088</v>
      </c>
      <c r="B367" s="91" t="s">
        <v>4087</v>
      </c>
      <c r="C367" s="91" t="s">
        <v>4086</v>
      </c>
      <c r="D367" s="91">
        <v>671</v>
      </c>
      <c r="E367" s="91" t="s">
        <v>4576</v>
      </c>
      <c r="F367" s="91" t="s">
        <v>4555</v>
      </c>
      <c r="G367" s="91" t="s">
        <v>4575</v>
      </c>
      <c r="H367" s="91" t="s">
        <v>4597</v>
      </c>
      <c r="I367" s="91" t="s">
        <v>2891</v>
      </c>
      <c r="J367" s="91" t="s">
        <v>2891</v>
      </c>
    </row>
    <row r="368" spans="1:10" x14ac:dyDescent="0.2">
      <c r="A368" s="91" t="s">
        <v>4084</v>
      </c>
      <c r="B368" s="91" t="s">
        <v>4083</v>
      </c>
      <c r="C368" s="91" t="s">
        <v>4082</v>
      </c>
      <c r="D368" s="91">
        <v>673</v>
      </c>
      <c r="E368" s="91" t="s">
        <v>4576</v>
      </c>
      <c r="F368" s="91" t="s">
        <v>4555</v>
      </c>
      <c r="G368" s="91" t="s">
        <v>4575</v>
      </c>
      <c r="H368" s="91" t="s">
        <v>4596</v>
      </c>
      <c r="I368" s="91" t="s">
        <v>2891</v>
      </c>
      <c r="J368" s="91" t="s">
        <v>2891</v>
      </c>
    </row>
    <row r="369" spans="1:10" x14ac:dyDescent="0.2">
      <c r="A369" s="91" t="s">
        <v>4080</v>
      </c>
      <c r="B369" s="91" t="s">
        <v>4079</v>
      </c>
      <c r="C369" s="91" t="s">
        <v>4078</v>
      </c>
      <c r="D369" s="91">
        <v>674</v>
      </c>
      <c r="E369" s="91" t="s">
        <v>4576</v>
      </c>
      <c r="F369" s="91" t="s">
        <v>4555</v>
      </c>
      <c r="G369" s="91" t="s">
        <v>4575</v>
      </c>
      <c r="H369" s="91" t="s">
        <v>4595</v>
      </c>
      <c r="I369" s="91" t="s">
        <v>2891</v>
      </c>
      <c r="J369" s="91" t="s">
        <v>2891</v>
      </c>
    </row>
    <row r="370" spans="1:10" x14ac:dyDescent="0.2">
      <c r="A370" s="91" t="s">
        <v>4076</v>
      </c>
      <c r="B370" s="91" t="s">
        <v>4075</v>
      </c>
      <c r="C370" s="91" t="s">
        <v>4074</v>
      </c>
      <c r="D370" s="91">
        <v>682</v>
      </c>
      <c r="E370" s="91" t="s">
        <v>4576</v>
      </c>
      <c r="F370" s="91" t="s">
        <v>4555</v>
      </c>
      <c r="G370" s="91" t="s">
        <v>4575</v>
      </c>
      <c r="H370" s="91" t="s">
        <v>4594</v>
      </c>
      <c r="I370" s="91" t="s">
        <v>2891</v>
      </c>
      <c r="J370" s="91" t="s">
        <v>2891</v>
      </c>
    </row>
    <row r="371" spans="1:10" x14ac:dyDescent="0.2">
      <c r="A371" s="91" t="s">
        <v>4072</v>
      </c>
      <c r="B371" s="91" t="s">
        <v>4071</v>
      </c>
      <c r="C371" s="91" t="s">
        <v>4070</v>
      </c>
      <c r="D371" s="91">
        <v>675</v>
      </c>
      <c r="E371" s="91" t="s">
        <v>4576</v>
      </c>
      <c r="F371" s="91" t="s">
        <v>4555</v>
      </c>
      <c r="G371" s="91" t="s">
        <v>4575</v>
      </c>
      <c r="H371" s="91" t="s">
        <v>4593</v>
      </c>
      <c r="I371" s="91" t="s">
        <v>2891</v>
      </c>
      <c r="J371" s="91" t="s">
        <v>2891</v>
      </c>
    </row>
    <row r="372" spans="1:10" x14ac:dyDescent="0.2">
      <c r="A372" s="91" t="s">
        <v>4069</v>
      </c>
      <c r="B372" s="91" t="s">
        <v>4068</v>
      </c>
      <c r="C372" s="91" t="s">
        <v>4067</v>
      </c>
      <c r="D372" s="91">
        <v>676</v>
      </c>
      <c r="E372" s="91" t="s">
        <v>4576</v>
      </c>
      <c r="F372" s="91" t="s">
        <v>4555</v>
      </c>
      <c r="G372" s="91" t="s">
        <v>4575</v>
      </c>
      <c r="H372" s="91" t="s">
        <v>4592</v>
      </c>
      <c r="I372" s="91" t="s">
        <v>2891</v>
      </c>
      <c r="J372" s="91" t="s">
        <v>2891</v>
      </c>
    </row>
    <row r="373" spans="1:10" x14ac:dyDescent="0.2">
      <c r="A373" s="91" t="s">
        <v>4065</v>
      </c>
      <c r="B373" s="91" t="s">
        <v>4064</v>
      </c>
      <c r="C373" s="91" t="s">
        <v>4063</v>
      </c>
      <c r="D373" s="91">
        <v>680</v>
      </c>
      <c r="E373" s="91" t="s">
        <v>4576</v>
      </c>
      <c r="F373" s="91" t="s">
        <v>4555</v>
      </c>
      <c r="G373" s="91" t="s">
        <v>4575</v>
      </c>
      <c r="H373" s="91" t="s">
        <v>4591</v>
      </c>
      <c r="I373" s="91" t="s">
        <v>2891</v>
      </c>
      <c r="J373" s="91" t="s">
        <v>2891</v>
      </c>
    </row>
    <row r="374" spans="1:10" x14ac:dyDescent="0.2">
      <c r="A374" s="91" t="s">
        <v>4062</v>
      </c>
      <c r="B374" s="91" t="s">
        <v>4061</v>
      </c>
      <c r="C374" s="91" t="s">
        <v>4060</v>
      </c>
      <c r="D374" s="91">
        <v>672</v>
      </c>
      <c r="E374" s="91" t="s">
        <v>4576</v>
      </c>
      <c r="F374" s="91" t="s">
        <v>4555</v>
      </c>
      <c r="G374" s="91" t="s">
        <v>4575</v>
      </c>
      <c r="H374" s="91" t="s">
        <v>4590</v>
      </c>
      <c r="I374" s="91" t="s">
        <v>2891</v>
      </c>
      <c r="J374" s="91" t="s">
        <v>2891</v>
      </c>
    </row>
    <row r="375" spans="1:10" x14ac:dyDescent="0.2">
      <c r="A375" s="91" t="s">
        <v>4058</v>
      </c>
      <c r="B375" s="91" t="s">
        <v>4057</v>
      </c>
      <c r="C375" s="91" t="s">
        <v>4056</v>
      </c>
      <c r="D375" s="91">
        <v>678</v>
      </c>
      <c r="E375" s="91" t="s">
        <v>4576</v>
      </c>
      <c r="F375" s="91" t="s">
        <v>4555</v>
      </c>
      <c r="G375" s="91" t="s">
        <v>4575</v>
      </c>
      <c r="H375" s="91" t="s">
        <v>4589</v>
      </c>
      <c r="I375" s="91" t="s">
        <v>2891</v>
      </c>
      <c r="J375" s="91" t="s">
        <v>2891</v>
      </c>
    </row>
    <row r="376" spans="1:10" x14ac:dyDescent="0.2">
      <c r="A376" s="91" t="s">
        <v>4055</v>
      </c>
      <c r="B376" s="91" t="s">
        <v>4054</v>
      </c>
      <c r="C376" s="91" t="s">
        <v>4053</v>
      </c>
      <c r="D376" s="91">
        <v>2828</v>
      </c>
      <c r="E376" s="91" t="s">
        <v>4576</v>
      </c>
      <c r="F376" s="91" t="s">
        <v>4555</v>
      </c>
      <c r="G376" s="91" t="s">
        <v>4575</v>
      </c>
      <c r="H376" s="91" t="s">
        <v>4588</v>
      </c>
      <c r="I376" s="91" t="s">
        <v>2891</v>
      </c>
      <c r="J376" s="91" t="s">
        <v>2891</v>
      </c>
    </row>
    <row r="377" spans="1:10" x14ac:dyDescent="0.2">
      <c r="A377" s="91" t="s">
        <v>4051</v>
      </c>
      <c r="B377" s="91" t="s">
        <v>4050</v>
      </c>
      <c r="C377" s="91" t="s">
        <v>4049</v>
      </c>
      <c r="D377" s="91">
        <v>679</v>
      </c>
      <c r="E377" s="91" t="s">
        <v>4576</v>
      </c>
      <c r="F377" s="91" t="s">
        <v>4555</v>
      </c>
      <c r="G377" s="91" t="s">
        <v>4575</v>
      </c>
      <c r="H377" s="91" t="s">
        <v>4587</v>
      </c>
      <c r="I377" s="91" t="s">
        <v>2891</v>
      </c>
      <c r="J377" s="91" t="s">
        <v>2891</v>
      </c>
    </row>
    <row r="378" spans="1:10" x14ac:dyDescent="0.2">
      <c r="A378" s="91" t="s">
        <v>4048</v>
      </c>
      <c r="B378" s="91" t="s">
        <v>4047</v>
      </c>
      <c r="C378" s="91" t="s">
        <v>4046</v>
      </c>
      <c r="D378" s="91">
        <v>677</v>
      </c>
      <c r="E378" s="91" t="s">
        <v>4576</v>
      </c>
      <c r="F378" s="91" t="s">
        <v>4555</v>
      </c>
      <c r="G378" s="91" t="s">
        <v>4575</v>
      </c>
      <c r="H378" s="91" t="s">
        <v>4586</v>
      </c>
      <c r="I378" s="91" t="s">
        <v>2891</v>
      </c>
      <c r="J378" s="91" t="s">
        <v>2891</v>
      </c>
    </row>
    <row r="379" spans="1:10" x14ac:dyDescent="0.2">
      <c r="A379" s="91" t="s">
        <v>4045</v>
      </c>
      <c r="B379" s="91" t="s">
        <v>4044</v>
      </c>
      <c r="C379" s="91" t="s">
        <v>4043</v>
      </c>
      <c r="D379" s="91">
        <v>681</v>
      </c>
      <c r="E379" s="91" t="s">
        <v>4576</v>
      </c>
      <c r="F379" s="91" t="s">
        <v>4555</v>
      </c>
      <c r="G379" s="91" t="s">
        <v>4575</v>
      </c>
      <c r="H379" s="91" t="s">
        <v>4585</v>
      </c>
      <c r="I379" s="91" t="s">
        <v>2891</v>
      </c>
      <c r="J379" s="91" t="s">
        <v>2891</v>
      </c>
    </row>
    <row r="380" spans="1:10" x14ac:dyDescent="0.2">
      <c r="A380" s="91" t="s">
        <v>209</v>
      </c>
      <c r="B380" s="91" t="s">
        <v>2210</v>
      </c>
      <c r="C380" s="91" t="s">
        <v>2537</v>
      </c>
      <c r="D380" s="91">
        <v>346</v>
      </c>
      <c r="E380" s="91" t="s">
        <v>15</v>
      </c>
      <c r="F380" s="91" t="s">
        <v>2985</v>
      </c>
      <c r="G380" s="91" t="s">
        <v>4584</v>
      </c>
      <c r="H380" s="91" t="s">
        <v>4583</v>
      </c>
      <c r="I380" s="91" t="s">
        <v>2891</v>
      </c>
      <c r="J380" s="91" t="s">
        <v>2990</v>
      </c>
    </row>
    <row r="381" spans="1:10" x14ac:dyDescent="0.2">
      <c r="A381" s="91" t="s">
        <v>4116</v>
      </c>
      <c r="B381" s="91" t="s">
        <v>4115</v>
      </c>
      <c r="C381" s="91" t="s">
        <v>4114</v>
      </c>
      <c r="D381" s="91">
        <v>659</v>
      </c>
      <c r="E381" s="91" t="s">
        <v>4576</v>
      </c>
      <c r="F381" s="91" t="s">
        <v>4555</v>
      </c>
      <c r="G381" s="91" t="s">
        <v>4575</v>
      </c>
      <c r="H381" s="91" t="s">
        <v>4582</v>
      </c>
      <c r="I381" s="91" t="s">
        <v>2891</v>
      </c>
      <c r="J381" s="91" t="s">
        <v>2891</v>
      </c>
    </row>
    <row r="382" spans="1:10" x14ac:dyDescent="0.2">
      <c r="A382" s="91" t="s">
        <v>4113</v>
      </c>
      <c r="B382" s="91" t="s">
        <v>4112</v>
      </c>
      <c r="C382" s="91" t="s">
        <v>4111</v>
      </c>
      <c r="D382" s="91">
        <v>660</v>
      </c>
      <c r="E382" s="91" t="s">
        <v>4576</v>
      </c>
      <c r="F382" s="91" t="s">
        <v>4555</v>
      </c>
      <c r="G382" s="91" t="s">
        <v>4575</v>
      </c>
      <c r="H382" s="91" t="s">
        <v>4581</v>
      </c>
      <c r="I382" s="91" t="s">
        <v>2891</v>
      </c>
      <c r="J382" s="91" t="s">
        <v>2891</v>
      </c>
    </row>
    <row r="383" spans="1:10" x14ac:dyDescent="0.2">
      <c r="A383" s="91" t="s">
        <v>4110</v>
      </c>
      <c r="B383" s="91" t="s">
        <v>4109</v>
      </c>
      <c r="C383" s="91" t="s">
        <v>4108</v>
      </c>
      <c r="D383" s="91">
        <v>661</v>
      </c>
      <c r="E383" s="91" t="s">
        <v>4576</v>
      </c>
      <c r="F383" s="91" t="s">
        <v>4555</v>
      </c>
      <c r="G383" s="91" t="s">
        <v>4575</v>
      </c>
      <c r="H383" s="91" t="s">
        <v>4580</v>
      </c>
      <c r="I383" s="91" t="s">
        <v>2891</v>
      </c>
      <c r="J383" s="91" t="s">
        <v>2891</v>
      </c>
    </row>
    <row r="384" spans="1:10" x14ac:dyDescent="0.2">
      <c r="A384" s="91" t="s">
        <v>4107</v>
      </c>
      <c r="B384" s="91" t="s">
        <v>4106</v>
      </c>
      <c r="C384" s="91" t="s">
        <v>4105</v>
      </c>
      <c r="D384" s="91">
        <v>662</v>
      </c>
      <c r="E384" s="91" t="s">
        <v>4576</v>
      </c>
      <c r="F384" s="91" t="s">
        <v>4555</v>
      </c>
      <c r="G384" s="91" t="s">
        <v>4575</v>
      </c>
      <c r="H384" s="91" t="s">
        <v>4579</v>
      </c>
      <c r="I384" s="91" t="s">
        <v>2891</v>
      </c>
      <c r="J384" s="91" t="s">
        <v>2891</v>
      </c>
    </row>
    <row r="385" spans="1:10" x14ac:dyDescent="0.2">
      <c r="A385" s="91" t="s">
        <v>4104</v>
      </c>
      <c r="B385" s="91" t="s">
        <v>4103</v>
      </c>
      <c r="C385" s="91" t="s">
        <v>4102</v>
      </c>
      <c r="D385" s="91">
        <v>663</v>
      </c>
      <c r="E385" s="91" t="s">
        <v>4576</v>
      </c>
      <c r="F385" s="91" t="s">
        <v>4555</v>
      </c>
      <c r="G385" s="91" t="s">
        <v>4575</v>
      </c>
      <c r="H385" s="91" t="s">
        <v>4578</v>
      </c>
      <c r="I385" s="91" t="s">
        <v>2891</v>
      </c>
      <c r="J385" s="91" t="s">
        <v>2891</v>
      </c>
    </row>
    <row r="386" spans="1:10" x14ac:dyDescent="0.2">
      <c r="A386" s="91" t="s">
        <v>4119</v>
      </c>
      <c r="B386" s="91" t="s">
        <v>4118</v>
      </c>
      <c r="C386" s="91" t="s">
        <v>4117</v>
      </c>
      <c r="D386" s="91">
        <v>664</v>
      </c>
      <c r="E386" s="91" t="s">
        <v>4576</v>
      </c>
      <c r="F386" s="91" t="s">
        <v>4555</v>
      </c>
      <c r="G386" s="91" t="s">
        <v>4575</v>
      </c>
      <c r="H386" s="91" t="s">
        <v>4577</v>
      </c>
      <c r="I386" s="91" t="s">
        <v>2891</v>
      </c>
      <c r="J386" s="91" t="s">
        <v>2891</v>
      </c>
    </row>
    <row r="387" spans="1:10" x14ac:dyDescent="0.2">
      <c r="A387" s="91" t="s">
        <v>4125</v>
      </c>
      <c r="B387" s="91" t="s">
        <v>4124</v>
      </c>
      <c r="C387" s="91" t="s">
        <v>4123</v>
      </c>
      <c r="D387" s="91">
        <v>665</v>
      </c>
      <c r="E387" s="91" t="s">
        <v>4576</v>
      </c>
      <c r="F387" s="91" t="s">
        <v>4555</v>
      </c>
      <c r="G387" s="91" t="s">
        <v>4575</v>
      </c>
      <c r="H387" s="91" t="s">
        <v>4574</v>
      </c>
      <c r="I387" s="91" t="s">
        <v>2891</v>
      </c>
      <c r="J387" s="91" t="s">
        <v>2891</v>
      </c>
    </row>
    <row r="388" spans="1:10" ht="17" x14ac:dyDescent="0.25">
      <c r="A388" s="91" t="s">
        <v>3954</v>
      </c>
      <c r="B388" s="91" t="s">
        <v>2217</v>
      </c>
      <c r="C388" s="91" t="s">
        <v>4573</v>
      </c>
      <c r="D388" s="91">
        <v>364</v>
      </c>
      <c r="E388" s="91" t="s">
        <v>15</v>
      </c>
      <c r="F388" s="91" t="s">
        <v>2874</v>
      </c>
      <c r="G388" s="91" t="s">
        <v>4572</v>
      </c>
      <c r="H388" s="91" t="s">
        <v>4571</v>
      </c>
      <c r="I388" s="91" t="s">
        <v>2891</v>
      </c>
      <c r="J388" s="91" t="s">
        <v>2891</v>
      </c>
    </row>
    <row r="389" spans="1:10" x14ac:dyDescent="0.2">
      <c r="A389" s="91" t="s">
        <v>4303</v>
      </c>
      <c r="B389" s="91" t="s">
        <v>4304</v>
      </c>
      <c r="C389" s="91" t="s">
        <v>4303</v>
      </c>
      <c r="D389" s="91">
        <v>167</v>
      </c>
      <c r="E389" s="91" t="s">
        <v>15</v>
      </c>
      <c r="F389" s="91" t="s">
        <v>3274</v>
      </c>
      <c r="G389" s="91" t="s">
        <v>4565</v>
      </c>
      <c r="H389" s="91" t="s">
        <v>4570</v>
      </c>
      <c r="I389" s="91" t="s">
        <v>2891</v>
      </c>
      <c r="J389" s="91" t="s">
        <v>2891</v>
      </c>
    </row>
    <row r="390" spans="1:10" x14ac:dyDescent="0.2">
      <c r="A390" s="91" t="s">
        <v>4301</v>
      </c>
      <c r="B390" s="91" t="s">
        <v>2238</v>
      </c>
      <c r="C390" s="91" t="s">
        <v>4301</v>
      </c>
      <c r="D390" s="91">
        <v>168</v>
      </c>
      <c r="E390" s="91" t="s">
        <v>15</v>
      </c>
      <c r="F390" s="91" t="s">
        <v>3274</v>
      </c>
      <c r="G390" s="91" t="s">
        <v>4565</v>
      </c>
      <c r="H390" s="91" t="s">
        <v>4569</v>
      </c>
      <c r="I390" s="91" t="s">
        <v>2891</v>
      </c>
      <c r="J390" s="91" t="s">
        <v>2891</v>
      </c>
    </row>
    <row r="391" spans="1:10" x14ac:dyDescent="0.2">
      <c r="A391" s="91" t="s">
        <v>4297</v>
      </c>
      <c r="B391" s="91" t="s">
        <v>4298</v>
      </c>
      <c r="C391" s="91" t="s">
        <v>4297</v>
      </c>
      <c r="D391" s="91">
        <v>170</v>
      </c>
      <c r="E391" s="91" t="s">
        <v>15</v>
      </c>
      <c r="F391" s="91" t="s">
        <v>3274</v>
      </c>
      <c r="G391" s="91" t="s">
        <v>4565</v>
      </c>
      <c r="H391" s="91" t="s">
        <v>4568</v>
      </c>
      <c r="I391" s="91" t="s">
        <v>2891</v>
      </c>
      <c r="J391" s="91" t="s">
        <v>2891</v>
      </c>
    </row>
    <row r="392" spans="1:10" x14ac:dyDescent="0.2">
      <c r="A392" s="91" t="s">
        <v>4294</v>
      </c>
      <c r="B392" s="91" t="s">
        <v>4295</v>
      </c>
      <c r="C392" s="91" t="s">
        <v>4294</v>
      </c>
      <c r="D392" s="91">
        <v>171</v>
      </c>
      <c r="E392" s="91" t="s">
        <v>15</v>
      </c>
      <c r="F392" s="91" t="s">
        <v>3274</v>
      </c>
      <c r="G392" s="91" t="s">
        <v>4565</v>
      </c>
      <c r="H392" s="91" t="s">
        <v>4567</v>
      </c>
      <c r="I392" s="91" t="s">
        <v>2891</v>
      </c>
      <c r="J392" s="91" t="s">
        <v>2891</v>
      </c>
    </row>
    <row r="393" spans="1:10" x14ac:dyDescent="0.2">
      <c r="A393" s="91" t="s">
        <v>4326</v>
      </c>
      <c r="B393" s="91" t="s">
        <v>4327</v>
      </c>
      <c r="C393" s="91" t="s">
        <v>4326</v>
      </c>
      <c r="D393" s="91">
        <v>172</v>
      </c>
      <c r="E393" s="91" t="s">
        <v>15</v>
      </c>
      <c r="F393" s="91" t="s">
        <v>3274</v>
      </c>
      <c r="G393" s="91" t="s">
        <v>4565</v>
      </c>
      <c r="H393" s="91" t="s">
        <v>4566</v>
      </c>
      <c r="I393" s="91" t="s">
        <v>2891</v>
      </c>
      <c r="J393" s="91" t="s">
        <v>2891</v>
      </c>
    </row>
    <row r="394" spans="1:10" x14ac:dyDescent="0.2">
      <c r="A394" s="91" t="s">
        <v>4291</v>
      </c>
      <c r="B394" s="91" t="s">
        <v>4292</v>
      </c>
      <c r="C394" s="91" t="s">
        <v>4291</v>
      </c>
      <c r="D394" s="91">
        <v>173</v>
      </c>
      <c r="E394" s="91" t="s">
        <v>15</v>
      </c>
      <c r="F394" s="91" t="s">
        <v>3274</v>
      </c>
      <c r="G394" s="91" t="s">
        <v>4565</v>
      </c>
      <c r="H394" s="91" t="s">
        <v>4564</v>
      </c>
      <c r="I394" s="91" t="s">
        <v>2891</v>
      </c>
      <c r="J394" s="91" t="s">
        <v>2891</v>
      </c>
    </row>
    <row r="395" spans="1:10" x14ac:dyDescent="0.2">
      <c r="A395" s="91" t="s">
        <v>4028</v>
      </c>
      <c r="B395" s="91" t="s">
        <v>4029</v>
      </c>
      <c r="C395" s="91" t="s">
        <v>4028</v>
      </c>
      <c r="D395" s="91">
        <v>655</v>
      </c>
      <c r="E395" s="91" t="s">
        <v>4563</v>
      </c>
      <c r="F395" s="91" t="s">
        <v>3274</v>
      </c>
      <c r="G395" s="91" t="s">
        <v>4562</v>
      </c>
      <c r="H395" s="91" t="s">
        <v>4561</v>
      </c>
      <c r="I395" s="91" t="s">
        <v>2891</v>
      </c>
      <c r="J395" s="91" t="s">
        <v>2891</v>
      </c>
    </row>
    <row r="396" spans="1:10" ht="17" x14ac:dyDescent="0.25">
      <c r="A396" s="91" t="s">
        <v>225</v>
      </c>
      <c r="B396" s="91" t="s">
        <v>2244</v>
      </c>
      <c r="C396" s="91" t="s">
        <v>4560</v>
      </c>
      <c r="D396" s="91">
        <v>363</v>
      </c>
      <c r="E396" s="91" t="s">
        <v>15</v>
      </c>
      <c r="F396" s="91" t="s">
        <v>44</v>
      </c>
      <c r="G396" s="91" t="s">
        <v>4559</v>
      </c>
      <c r="H396" s="91" t="s">
        <v>4558</v>
      </c>
      <c r="I396" s="91" t="s">
        <v>2891</v>
      </c>
      <c r="J396" s="91" t="s">
        <v>2891</v>
      </c>
    </row>
    <row r="397" spans="1:10" x14ac:dyDescent="0.2">
      <c r="A397" s="91" t="s">
        <v>4170</v>
      </c>
      <c r="B397" s="91" t="s">
        <v>4169</v>
      </c>
      <c r="C397" s="91" t="s">
        <v>4168</v>
      </c>
      <c r="D397" s="91">
        <v>656</v>
      </c>
      <c r="E397" s="91" t="s">
        <v>57</v>
      </c>
      <c r="F397" s="91" t="s">
        <v>4555</v>
      </c>
      <c r="G397" s="91" t="s">
        <v>4554</v>
      </c>
      <c r="H397" s="91" t="s">
        <v>4557</v>
      </c>
      <c r="I397" s="91" t="s">
        <v>2891</v>
      </c>
      <c r="J397" s="91" t="s">
        <v>2891</v>
      </c>
    </row>
    <row r="398" spans="1:10" x14ac:dyDescent="0.2">
      <c r="A398" s="91" t="s">
        <v>4166</v>
      </c>
      <c r="B398" s="91" t="s">
        <v>4165</v>
      </c>
      <c r="C398" s="91" t="s">
        <v>4164</v>
      </c>
      <c r="D398" s="91">
        <v>657</v>
      </c>
      <c r="E398" s="91" t="s">
        <v>57</v>
      </c>
      <c r="F398" s="91" t="s">
        <v>4555</v>
      </c>
      <c r="G398" s="91" t="s">
        <v>4554</v>
      </c>
      <c r="H398" s="91" t="s">
        <v>4556</v>
      </c>
      <c r="I398" s="91" t="s">
        <v>2891</v>
      </c>
      <c r="J398" s="91" t="s">
        <v>2891</v>
      </c>
    </row>
    <row r="399" spans="1:10" x14ac:dyDescent="0.2">
      <c r="A399" s="91" t="s">
        <v>4162</v>
      </c>
      <c r="B399" s="91" t="s">
        <v>4161</v>
      </c>
      <c r="C399" s="91" t="s">
        <v>4160</v>
      </c>
      <c r="D399" s="91">
        <v>658</v>
      </c>
      <c r="E399" s="91" t="s">
        <v>57</v>
      </c>
      <c r="F399" s="91" t="s">
        <v>4555</v>
      </c>
      <c r="G399" s="91" t="s">
        <v>4554</v>
      </c>
      <c r="H399" s="91" t="s">
        <v>4553</v>
      </c>
      <c r="I399" s="91" t="s">
        <v>2891</v>
      </c>
      <c r="J399" s="91" t="s">
        <v>2891</v>
      </c>
    </row>
    <row r="400" spans="1:10" x14ac:dyDescent="0.2">
      <c r="A400" s="91" t="s">
        <v>3732</v>
      </c>
      <c r="B400" s="91" t="s">
        <v>2252</v>
      </c>
      <c r="C400" s="91" t="s">
        <v>2254</v>
      </c>
      <c r="D400" s="91">
        <v>255</v>
      </c>
      <c r="E400" s="91" t="s">
        <v>15</v>
      </c>
      <c r="F400" s="91" t="s">
        <v>3014</v>
      </c>
      <c r="G400" s="91" t="s">
        <v>4552</v>
      </c>
      <c r="H400" s="91" t="s">
        <v>4551</v>
      </c>
      <c r="I400" s="91" t="s">
        <v>2891</v>
      </c>
      <c r="J400" s="91" t="s">
        <v>2891</v>
      </c>
    </row>
    <row r="401" spans="1:10" x14ac:dyDescent="0.2">
      <c r="A401" s="91" t="s">
        <v>226</v>
      </c>
      <c r="B401" s="91" t="s">
        <v>2257</v>
      </c>
      <c r="C401" s="91" t="s">
        <v>2536</v>
      </c>
      <c r="D401" s="91">
        <v>365</v>
      </c>
      <c r="E401" s="91" t="s">
        <v>15</v>
      </c>
      <c r="F401" s="91" t="s">
        <v>44</v>
      </c>
      <c r="G401" s="91" t="s">
        <v>4550</v>
      </c>
      <c r="H401" s="91" t="s">
        <v>4549</v>
      </c>
      <c r="I401" s="91" t="s">
        <v>2891</v>
      </c>
      <c r="J401" s="91" t="s">
        <v>3778</v>
      </c>
    </row>
    <row r="402" spans="1:10" ht="17" x14ac:dyDescent="0.25">
      <c r="A402" s="91" t="s">
        <v>229</v>
      </c>
      <c r="B402" s="91" t="s">
        <v>2268</v>
      </c>
      <c r="C402" s="91" t="s">
        <v>4548</v>
      </c>
      <c r="D402" s="91">
        <v>367</v>
      </c>
      <c r="E402" s="91" t="s">
        <v>15</v>
      </c>
      <c r="F402" s="91" t="s">
        <v>44</v>
      </c>
      <c r="G402" s="91" t="s">
        <v>4547</v>
      </c>
      <c r="H402" s="91" t="s">
        <v>4546</v>
      </c>
      <c r="I402" s="91" t="s">
        <v>2891</v>
      </c>
      <c r="J402" s="91" t="s">
        <v>3106</v>
      </c>
    </row>
    <row r="403" spans="1:10" ht="17" x14ac:dyDescent="0.25">
      <c r="A403" s="91" t="s">
        <v>232</v>
      </c>
      <c r="B403" s="91" t="s">
        <v>347</v>
      </c>
      <c r="C403" s="91" t="s">
        <v>4545</v>
      </c>
      <c r="D403" s="91">
        <v>371</v>
      </c>
      <c r="E403" s="91" t="s">
        <v>53</v>
      </c>
      <c r="F403" s="91" t="s">
        <v>44</v>
      </c>
      <c r="G403" s="91" t="s">
        <v>4541</v>
      </c>
      <c r="H403" s="91" t="s">
        <v>4544</v>
      </c>
      <c r="I403" s="91" t="s">
        <v>4543</v>
      </c>
      <c r="J403" s="91" t="s">
        <v>2891</v>
      </c>
    </row>
    <row r="404" spans="1:10" ht="17" x14ac:dyDescent="0.25">
      <c r="A404" s="91" t="s">
        <v>2925</v>
      </c>
      <c r="B404" s="91" t="s">
        <v>2272</v>
      </c>
      <c r="C404" s="91" t="s">
        <v>4542</v>
      </c>
      <c r="D404" s="91">
        <v>372</v>
      </c>
      <c r="E404" s="91" t="s">
        <v>53</v>
      </c>
      <c r="F404" s="91" t="s">
        <v>44</v>
      </c>
      <c r="G404" s="91" t="s">
        <v>4541</v>
      </c>
      <c r="H404" s="91" t="s">
        <v>4540</v>
      </c>
      <c r="I404" s="91" t="s">
        <v>2891</v>
      </c>
      <c r="J404" s="91" t="s">
        <v>2891</v>
      </c>
    </row>
    <row r="405" spans="1:10" x14ac:dyDescent="0.2">
      <c r="A405" s="91" t="s">
        <v>79</v>
      </c>
      <c r="B405" s="91" t="s">
        <v>2274</v>
      </c>
      <c r="C405" s="91" t="s">
        <v>79</v>
      </c>
      <c r="D405" s="91">
        <v>75</v>
      </c>
      <c r="E405" s="91" t="s">
        <v>15</v>
      </c>
      <c r="F405" s="91" t="s">
        <v>3014</v>
      </c>
      <c r="G405" s="91" t="s">
        <v>4539</v>
      </c>
      <c r="H405" s="91" t="s">
        <v>4538</v>
      </c>
      <c r="I405" s="91" t="s">
        <v>2891</v>
      </c>
      <c r="J405" s="91" t="s">
        <v>2891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9"/>
  <sheetViews>
    <sheetView zoomScale="140" zoomScaleNormal="140" workbookViewId="0">
      <pane ySplit="1" topLeftCell="A748" activePane="bottomLeft" state="frozen"/>
      <selection sqref="A1:XFD1"/>
      <selection pane="bottomLeft" activeCell="M779" sqref="M779:M780"/>
    </sheetView>
  </sheetViews>
  <sheetFormatPr baseColWidth="10" defaultRowHeight="16" x14ac:dyDescent="0.2"/>
  <cols>
    <col min="1" max="1" width="12.6640625" bestFit="1" customWidth="1"/>
    <col min="2" max="2" width="9.1640625" bestFit="1" customWidth="1"/>
    <col min="3" max="3" width="30" bestFit="1" customWidth="1"/>
    <col min="4" max="4" width="20.5" customWidth="1"/>
    <col min="5" max="5" width="13.5" style="9" bestFit="1" customWidth="1"/>
    <col min="6" max="6" width="21" customWidth="1"/>
    <col min="7" max="7" width="14.33203125" bestFit="1" customWidth="1"/>
    <col min="8" max="8" width="17" bestFit="1" customWidth="1"/>
    <col min="9" max="9" width="17" customWidth="1"/>
    <col min="10" max="10" width="21.5" bestFit="1" customWidth="1"/>
    <col min="11" max="11" width="15.33203125" customWidth="1"/>
    <col min="12" max="12" width="12.1640625" customWidth="1"/>
    <col min="13" max="13" width="31.1640625" bestFit="1" customWidth="1"/>
  </cols>
  <sheetData>
    <row r="1" spans="1:13" s="132" customFormat="1" x14ac:dyDescent="0.2">
      <c r="A1" s="241" t="s">
        <v>586</v>
      </c>
      <c r="B1" s="241" t="s">
        <v>587</v>
      </c>
      <c r="C1" s="241" t="s">
        <v>588</v>
      </c>
      <c r="D1" s="241" t="s">
        <v>590</v>
      </c>
      <c r="E1" s="242" t="s">
        <v>589</v>
      </c>
      <c r="F1" s="241" t="s">
        <v>591</v>
      </c>
      <c r="G1" s="241" t="s">
        <v>592</v>
      </c>
      <c r="H1" s="242" t="s">
        <v>593</v>
      </c>
      <c r="I1" s="241" t="s">
        <v>594</v>
      </c>
      <c r="J1" s="241" t="s">
        <v>595</v>
      </c>
      <c r="K1" s="241" t="s">
        <v>596</v>
      </c>
      <c r="L1" s="241" t="s">
        <v>597</v>
      </c>
      <c r="M1" s="241" t="s">
        <v>598</v>
      </c>
    </row>
    <row r="2" spans="1:13" x14ac:dyDescent="0.2">
      <c r="A2" s="10" t="s">
        <v>2312</v>
      </c>
      <c r="B2" s="10" t="s">
        <v>275</v>
      </c>
      <c r="C2" s="10" t="s">
        <v>699</v>
      </c>
      <c r="D2" s="10" t="s">
        <v>700</v>
      </c>
      <c r="E2" s="11">
        <v>566</v>
      </c>
      <c r="F2" s="10"/>
      <c r="G2" s="10" t="s">
        <v>701</v>
      </c>
      <c r="H2" s="11">
        <v>32051</v>
      </c>
      <c r="I2" s="10"/>
      <c r="J2" s="10"/>
      <c r="K2" s="10" t="s">
        <v>702</v>
      </c>
      <c r="L2" s="10"/>
      <c r="M2" s="10"/>
    </row>
    <row r="3" spans="1:13" x14ac:dyDescent="0.2">
      <c r="A3" s="10" t="s">
        <v>2401</v>
      </c>
      <c r="B3" s="10" t="s">
        <v>290</v>
      </c>
      <c r="C3" s="10" t="s">
        <v>1497</v>
      </c>
      <c r="D3" s="10" t="s">
        <v>700</v>
      </c>
      <c r="E3" s="11">
        <v>566</v>
      </c>
      <c r="F3" s="10"/>
      <c r="G3" s="10" t="s">
        <v>701</v>
      </c>
      <c r="H3" s="11">
        <v>32051</v>
      </c>
      <c r="I3" s="10"/>
      <c r="J3" s="10"/>
      <c r="K3" s="10" t="s">
        <v>702</v>
      </c>
      <c r="L3" s="10"/>
      <c r="M3" s="10"/>
    </row>
    <row r="4" spans="1:13" x14ac:dyDescent="0.2">
      <c r="A4" s="10" t="s">
        <v>2325</v>
      </c>
      <c r="B4" s="10" t="s">
        <v>829</v>
      </c>
      <c r="C4" s="10" t="s">
        <v>830</v>
      </c>
      <c r="D4" s="10" t="s">
        <v>831</v>
      </c>
      <c r="E4" s="11">
        <v>707</v>
      </c>
      <c r="F4" s="10"/>
      <c r="G4" s="10" t="s">
        <v>701</v>
      </c>
      <c r="H4" s="11"/>
      <c r="I4" s="10"/>
      <c r="J4" s="10"/>
      <c r="K4" s="10" t="s">
        <v>832</v>
      </c>
      <c r="L4" s="10"/>
      <c r="M4" s="10"/>
    </row>
    <row r="5" spans="1:13" x14ac:dyDescent="0.2">
      <c r="A5" s="10" t="s">
        <v>2325</v>
      </c>
      <c r="B5" s="10" t="s">
        <v>829</v>
      </c>
      <c r="C5" s="10" t="s">
        <v>830</v>
      </c>
      <c r="D5" s="10" t="s">
        <v>833</v>
      </c>
      <c r="E5" s="11">
        <v>708</v>
      </c>
      <c r="F5" s="10"/>
      <c r="G5" s="10" t="s">
        <v>701</v>
      </c>
      <c r="H5" s="11">
        <v>888</v>
      </c>
      <c r="I5" s="10"/>
      <c r="J5" s="10"/>
      <c r="K5" s="10" t="s">
        <v>834</v>
      </c>
      <c r="L5" s="10"/>
      <c r="M5" s="10"/>
    </row>
    <row r="6" spans="1:13" x14ac:dyDescent="0.2">
      <c r="A6" s="10" t="s">
        <v>5588</v>
      </c>
      <c r="B6" s="10" t="s">
        <v>3535</v>
      </c>
      <c r="C6" s="10" t="s">
        <v>5589</v>
      </c>
      <c r="D6" t="s">
        <v>2744</v>
      </c>
      <c r="E6" s="9">
        <v>2346</v>
      </c>
      <c r="G6" s="10" t="s">
        <v>701</v>
      </c>
      <c r="H6" s="9">
        <v>1038</v>
      </c>
    </row>
    <row r="7" spans="1:13" x14ac:dyDescent="0.2">
      <c r="A7" s="10" t="s">
        <v>2281</v>
      </c>
      <c r="B7" s="10" t="s">
        <v>256</v>
      </c>
      <c r="C7" s="10" t="s">
        <v>599</v>
      </c>
      <c r="D7" s="10" t="s">
        <v>600</v>
      </c>
      <c r="E7" s="11">
        <v>5</v>
      </c>
      <c r="F7" s="10"/>
      <c r="G7" s="10" t="s">
        <v>601</v>
      </c>
      <c r="H7" s="11">
        <v>5202</v>
      </c>
      <c r="I7" s="10" t="s">
        <v>602</v>
      </c>
      <c r="J7" s="10"/>
      <c r="K7" s="10" t="s">
        <v>603</v>
      </c>
      <c r="L7" s="10" t="s">
        <v>604</v>
      </c>
      <c r="M7" s="10" t="s">
        <v>605</v>
      </c>
    </row>
    <row r="8" spans="1:13" x14ac:dyDescent="0.2">
      <c r="A8" s="10" t="s">
        <v>2282</v>
      </c>
      <c r="B8" s="10" t="s">
        <v>257</v>
      </c>
      <c r="C8" s="10" t="s">
        <v>606</v>
      </c>
      <c r="D8" s="10" t="s">
        <v>600</v>
      </c>
      <c r="E8" s="11">
        <v>5</v>
      </c>
      <c r="F8" s="10"/>
      <c r="G8" s="10" t="s">
        <v>601</v>
      </c>
      <c r="H8" s="11">
        <v>5202</v>
      </c>
      <c r="I8" s="10" t="s">
        <v>602</v>
      </c>
      <c r="J8" s="10"/>
      <c r="K8" s="10" t="s">
        <v>603</v>
      </c>
      <c r="L8" s="10" t="s">
        <v>604</v>
      </c>
      <c r="M8" s="10" t="s">
        <v>605</v>
      </c>
    </row>
    <row r="9" spans="1:13" x14ac:dyDescent="0.2">
      <c r="A9" s="10" t="s">
        <v>2283</v>
      </c>
      <c r="B9" s="10" t="s">
        <v>258</v>
      </c>
      <c r="C9" s="10" t="s">
        <v>614</v>
      </c>
      <c r="D9" s="10" t="s">
        <v>600</v>
      </c>
      <c r="E9" s="11">
        <v>5</v>
      </c>
      <c r="F9" s="10"/>
      <c r="G9" s="10" t="s">
        <v>601</v>
      </c>
      <c r="H9" s="11">
        <v>5202</v>
      </c>
      <c r="I9" s="10" t="s">
        <v>602</v>
      </c>
      <c r="J9" s="10"/>
      <c r="K9" s="10" t="s">
        <v>603</v>
      </c>
      <c r="L9" s="10" t="s">
        <v>604</v>
      </c>
      <c r="M9" s="10" t="s">
        <v>605</v>
      </c>
    </row>
    <row r="10" spans="1:13" x14ac:dyDescent="0.2">
      <c r="A10" s="10" t="s">
        <v>2284</v>
      </c>
      <c r="B10" s="10" t="s">
        <v>615</v>
      </c>
      <c r="C10" s="10" t="s">
        <v>616</v>
      </c>
      <c r="D10" s="10" t="s">
        <v>600</v>
      </c>
      <c r="E10" s="11">
        <v>5</v>
      </c>
      <c r="F10" s="10"/>
      <c r="G10" s="10" t="s">
        <v>601</v>
      </c>
      <c r="H10" s="11">
        <v>5202</v>
      </c>
      <c r="I10" s="10" t="s">
        <v>602</v>
      </c>
      <c r="J10" s="10"/>
      <c r="K10" s="10" t="s">
        <v>603</v>
      </c>
      <c r="L10" s="10" t="s">
        <v>604</v>
      </c>
      <c r="M10" s="10" t="s">
        <v>605</v>
      </c>
    </row>
    <row r="11" spans="1:13" x14ac:dyDescent="0.2">
      <c r="A11" s="10" t="s">
        <v>2285</v>
      </c>
      <c r="B11" s="10" t="s">
        <v>617</v>
      </c>
      <c r="C11" s="10" t="s">
        <v>618</v>
      </c>
      <c r="D11" s="10" t="s">
        <v>600</v>
      </c>
      <c r="E11" s="11">
        <v>5</v>
      </c>
      <c r="F11" s="10"/>
      <c r="G11" s="10" t="s">
        <v>601</v>
      </c>
      <c r="H11" s="11">
        <v>5202</v>
      </c>
      <c r="I11" s="10" t="s">
        <v>602</v>
      </c>
      <c r="J11" s="10"/>
      <c r="K11" s="10" t="s">
        <v>603</v>
      </c>
      <c r="L11" s="10" t="s">
        <v>604</v>
      </c>
      <c r="M11" s="10" t="s">
        <v>605</v>
      </c>
    </row>
    <row r="12" spans="1:13" x14ac:dyDescent="0.2">
      <c r="A12" s="10" t="s">
        <v>2286</v>
      </c>
      <c r="B12" s="10" t="s">
        <v>259</v>
      </c>
      <c r="C12" s="10" t="s">
        <v>619</v>
      </c>
      <c r="D12" s="10" t="s">
        <v>600</v>
      </c>
      <c r="E12" s="11">
        <v>5</v>
      </c>
      <c r="F12" s="10"/>
      <c r="G12" s="10" t="s">
        <v>601</v>
      </c>
      <c r="H12" s="11">
        <v>5202</v>
      </c>
      <c r="I12" s="10" t="s">
        <v>602</v>
      </c>
      <c r="J12" s="10"/>
      <c r="K12" s="10" t="s">
        <v>603</v>
      </c>
      <c r="L12" s="10" t="s">
        <v>604</v>
      </c>
      <c r="M12" s="10" t="s">
        <v>605</v>
      </c>
    </row>
    <row r="13" spans="1:13" x14ac:dyDescent="0.2">
      <c r="A13" s="10" t="s">
        <v>2287</v>
      </c>
      <c r="B13" s="10" t="s">
        <v>260</v>
      </c>
      <c r="C13" s="10" t="s">
        <v>620</v>
      </c>
      <c r="D13" s="10" t="s">
        <v>600</v>
      </c>
      <c r="E13" s="11">
        <v>5</v>
      </c>
      <c r="F13" s="10"/>
      <c r="G13" s="10" t="s">
        <v>601</v>
      </c>
      <c r="H13" s="11">
        <v>5202</v>
      </c>
      <c r="I13" s="10" t="s">
        <v>602</v>
      </c>
      <c r="J13" s="10"/>
      <c r="K13" s="10" t="s">
        <v>603</v>
      </c>
      <c r="L13" s="10" t="s">
        <v>604</v>
      </c>
      <c r="M13" s="10" t="s">
        <v>605</v>
      </c>
    </row>
    <row r="14" spans="1:13" x14ac:dyDescent="0.2">
      <c r="A14" s="10" t="s">
        <v>2288</v>
      </c>
      <c r="B14" s="10" t="s">
        <v>261</v>
      </c>
      <c r="C14" s="10" t="s">
        <v>621</v>
      </c>
      <c r="D14" s="10" t="s">
        <v>600</v>
      </c>
      <c r="E14" s="11">
        <v>5</v>
      </c>
      <c r="F14" s="10"/>
      <c r="G14" s="10" t="s">
        <v>601</v>
      </c>
      <c r="H14" s="11">
        <v>5202</v>
      </c>
      <c r="I14" s="10" t="s">
        <v>602</v>
      </c>
      <c r="J14" s="10"/>
      <c r="K14" s="10" t="s">
        <v>603</v>
      </c>
      <c r="L14" s="10" t="s">
        <v>604</v>
      </c>
      <c r="M14" s="10" t="s">
        <v>605</v>
      </c>
    </row>
    <row r="15" spans="1:13" x14ac:dyDescent="0.2">
      <c r="A15" s="10" t="s">
        <v>2289</v>
      </c>
      <c r="B15" s="10" t="s">
        <v>622</v>
      </c>
      <c r="C15" s="10" t="s">
        <v>623</v>
      </c>
      <c r="D15" s="10" t="s">
        <v>600</v>
      </c>
      <c r="E15" s="11">
        <v>5</v>
      </c>
      <c r="F15" s="10"/>
      <c r="G15" s="10" t="s">
        <v>601</v>
      </c>
      <c r="H15" s="11">
        <v>5202</v>
      </c>
      <c r="I15" s="10" t="s">
        <v>602</v>
      </c>
      <c r="J15" s="10"/>
      <c r="K15" s="10" t="s">
        <v>603</v>
      </c>
      <c r="L15" s="10" t="s">
        <v>604</v>
      </c>
      <c r="M15" s="10" t="s">
        <v>605</v>
      </c>
    </row>
    <row r="16" spans="1:13" x14ac:dyDescent="0.2">
      <c r="A16" s="10" t="s">
        <v>2290</v>
      </c>
      <c r="B16" s="10" t="s">
        <v>624</v>
      </c>
      <c r="C16" s="10" t="s">
        <v>625</v>
      </c>
      <c r="D16" s="10" t="s">
        <v>600</v>
      </c>
      <c r="E16" s="11">
        <v>5</v>
      </c>
      <c r="F16" s="10"/>
      <c r="G16" s="10" t="s">
        <v>601</v>
      </c>
      <c r="H16" s="11">
        <v>5202</v>
      </c>
      <c r="I16" s="10" t="s">
        <v>602</v>
      </c>
      <c r="J16" s="10"/>
      <c r="K16" s="10" t="s">
        <v>603</v>
      </c>
      <c r="L16" s="10" t="s">
        <v>604</v>
      </c>
      <c r="M16" s="10" t="s">
        <v>605</v>
      </c>
    </row>
    <row r="17" spans="1:13" x14ac:dyDescent="0.2">
      <c r="A17" s="10" t="s">
        <v>2291</v>
      </c>
      <c r="B17" s="10" t="s">
        <v>626</v>
      </c>
      <c r="C17" s="10" t="s">
        <v>627</v>
      </c>
      <c r="D17" s="10" t="s">
        <v>600</v>
      </c>
      <c r="E17" s="11">
        <v>5</v>
      </c>
      <c r="F17" s="10"/>
      <c r="G17" s="10" t="s">
        <v>601</v>
      </c>
      <c r="H17" s="11">
        <v>5202</v>
      </c>
      <c r="I17" s="10" t="s">
        <v>602</v>
      </c>
      <c r="J17" s="10"/>
      <c r="K17" s="10" t="s">
        <v>603</v>
      </c>
      <c r="L17" s="10" t="s">
        <v>604</v>
      </c>
      <c r="M17" s="10" t="s">
        <v>605</v>
      </c>
    </row>
    <row r="18" spans="1:13" x14ac:dyDescent="0.2">
      <c r="A18" s="10" t="s">
        <v>2292</v>
      </c>
      <c r="B18" s="10" t="s">
        <v>628</v>
      </c>
      <c r="C18" s="10" t="s">
        <v>629</v>
      </c>
      <c r="D18" s="10" t="s">
        <v>600</v>
      </c>
      <c r="E18" s="11">
        <v>5</v>
      </c>
      <c r="F18" s="10"/>
      <c r="G18" s="10" t="s">
        <v>601</v>
      </c>
      <c r="H18" s="11">
        <v>5202</v>
      </c>
      <c r="I18" s="10" t="s">
        <v>602</v>
      </c>
      <c r="J18" s="10"/>
      <c r="K18" s="10" t="s">
        <v>603</v>
      </c>
      <c r="L18" s="10" t="s">
        <v>604</v>
      </c>
      <c r="M18" s="10" t="s">
        <v>605</v>
      </c>
    </row>
    <row r="19" spans="1:13" x14ac:dyDescent="0.2">
      <c r="A19" s="10" t="s">
        <v>2351</v>
      </c>
      <c r="B19" s="10" t="s">
        <v>293</v>
      </c>
      <c r="C19" s="10" t="s">
        <v>1034</v>
      </c>
      <c r="D19" s="10" t="s">
        <v>600</v>
      </c>
      <c r="E19" s="11">
        <v>5</v>
      </c>
      <c r="F19" s="10"/>
      <c r="G19" s="10" t="s">
        <v>601</v>
      </c>
      <c r="H19" s="11">
        <v>5202</v>
      </c>
      <c r="I19" s="10" t="s">
        <v>602</v>
      </c>
      <c r="J19" s="10"/>
      <c r="K19" s="10" t="s">
        <v>603</v>
      </c>
      <c r="L19" s="10" t="s">
        <v>604</v>
      </c>
      <c r="M19" s="10" t="s">
        <v>605</v>
      </c>
    </row>
    <row r="20" spans="1:13" x14ac:dyDescent="0.2">
      <c r="A20" s="10" t="s">
        <v>2355</v>
      </c>
      <c r="B20" s="10" t="s">
        <v>295</v>
      </c>
      <c r="C20" s="10" t="s">
        <v>1045</v>
      </c>
      <c r="D20" s="10" t="s">
        <v>600</v>
      </c>
      <c r="E20" s="11">
        <v>5</v>
      </c>
      <c r="F20" s="10"/>
      <c r="G20" s="10" t="s">
        <v>601</v>
      </c>
      <c r="H20" s="11">
        <v>5202</v>
      </c>
      <c r="I20" s="10" t="s">
        <v>602</v>
      </c>
      <c r="J20" s="10"/>
      <c r="K20" s="10" t="s">
        <v>603</v>
      </c>
      <c r="L20" s="10" t="s">
        <v>604</v>
      </c>
      <c r="M20" s="10" t="s">
        <v>605</v>
      </c>
    </row>
    <row r="21" spans="1:13" x14ac:dyDescent="0.2">
      <c r="A21" s="10" t="s">
        <v>2282</v>
      </c>
      <c r="B21" s="10" t="s">
        <v>257</v>
      </c>
      <c r="C21" s="10" t="s">
        <v>606</v>
      </c>
      <c r="D21" s="10" t="s">
        <v>607</v>
      </c>
      <c r="E21" s="11">
        <v>125</v>
      </c>
      <c r="F21" s="10"/>
      <c r="G21" s="10" t="s">
        <v>601</v>
      </c>
      <c r="H21" s="11">
        <v>1150</v>
      </c>
      <c r="I21" s="10" t="s">
        <v>608</v>
      </c>
      <c r="J21" s="10"/>
      <c r="K21" s="10"/>
      <c r="L21" s="10" t="s">
        <v>609</v>
      </c>
      <c r="M21" s="10" t="s">
        <v>610</v>
      </c>
    </row>
    <row r="22" spans="1:13" x14ac:dyDescent="0.2">
      <c r="A22" s="10" t="s">
        <v>2284</v>
      </c>
      <c r="B22" s="10" t="s">
        <v>615</v>
      </c>
      <c r="C22" s="10" t="s">
        <v>616</v>
      </c>
      <c r="D22" s="10" t="s">
        <v>607</v>
      </c>
      <c r="E22" s="11">
        <v>125</v>
      </c>
      <c r="F22" s="10"/>
      <c r="G22" s="10" t="s">
        <v>601</v>
      </c>
      <c r="H22" s="11">
        <v>1150</v>
      </c>
      <c r="I22" s="10" t="s">
        <v>608</v>
      </c>
      <c r="J22" s="10"/>
      <c r="K22" s="10"/>
      <c r="L22" s="10" t="s">
        <v>609</v>
      </c>
      <c r="M22" s="10" t="s">
        <v>610</v>
      </c>
    </row>
    <row r="23" spans="1:13" x14ac:dyDescent="0.2">
      <c r="A23" s="10" t="s">
        <v>2286</v>
      </c>
      <c r="B23" s="10" t="s">
        <v>259</v>
      </c>
      <c r="C23" s="10" t="s">
        <v>619</v>
      </c>
      <c r="D23" s="10" t="s">
        <v>607</v>
      </c>
      <c r="E23" s="11">
        <v>125</v>
      </c>
      <c r="F23" s="10"/>
      <c r="G23" s="10" t="s">
        <v>601</v>
      </c>
      <c r="H23" s="11">
        <v>1150</v>
      </c>
      <c r="I23" s="10" t="s">
        <v>608</v>
      </c>
      <c r="J23" s="10"/>
      <c r="K23" s="10"/>
      <c r="L23" s="10" t="s">
        <v>609</v>
      </c>
      <c r="M23" s="10" t="s">
        <v>610</v>
      </c>
    </row>
    <row r="24" spans="1:13" x14ac:dyDescent="0.2">
      <c r="A24" s="10" t="s">
        <v>2446</v>
      </c>
      <c r="B24" s="10" t="s">
        <v>319</v>
      </c>
      <c r="C24" s="10" t="s">
        <v>1746</v>
      </c>
      <c r="D24" s="10" t="s">
        <v>1747</v>
      </c>
      <c r="E24" s="11">
        <v>224</v>
      </c>
      <c r="F24" s="10"/>
      <c r="G24" s="10" t="s">
        <v>601</v>
      </c>
      <c r="H24" s="11">
        <v>896</v>
      </c>
      <c r="I24" s="10" t="s">
        <v>1748</v>
      </c>
      <c r="J24" s="10"/>
      <c r="K24" s="10" t="s">
        <v>1749</v>
      </c>
      <c r="L24" s="10" t="s">
        <v>1750</v>
      </c>
      <c r="M24" s="10" t="s">
        <v>1751</v>
      </c>
    </row>
    <row r="25" spans="1:13" x14ac:dyDescent="0.2">
      <c r="A25" s="10" t="s">
        <v>2447</v>
      </c>
      <c r="B25" s="10" t="s">
        <v>320</v>
      </c>
      <c r="C25" s="10" t="s">
        <v>1752</v>
      </c>
      <c r="D25" s="10" t="s">
        <v>1747</v>
      </c>
      <c r="E25" s="11">
        <v>224</v>
      </c>
      <c r="F25" s="10"/>
      <c r="G25" s="10" t="s">
        <v>601</v>
      </c>
      <c r="H25" s="11">
        <v>896</v>
      </c>
      <c r="I25" s="10" t="s">
        <v>1748</v>
      </c>
      <c r="J25" s="10"/>
      <c r="K25" s="10" t="s">
        <v>1749</v>
      </c>
      <c r="L25" s="10" t="s">
        <v>1750</v>
      </c>
      <c r="M25" s="10" t="s">
        <v>1751</v>
      </c>
    </row>
    <row r="26" spans="1:13" x14ac:dyDescent="0.2">
      <c r="A26" s="10" t="s">
        <v>2299</v>
      </c>
      <c r="B26" s="10" t="s">
        <v>262</v>
      </c>
      <c r="C26" s="10" t="s">
        <v>655</v>
      </c>
      <c r="D26" s="10" t="s">
        <v>656</v>
      </c>
      <c r="E26" s="11">
        <v>294</v>
      </c>
      <c r="F26" s="10"/>
      <c r="G26" s="10" t="s">
        <v>601</v>
      </c>
      <c r="H26" s="11">
        <v>187</v>
      </c>
      <c r="I26" s="10" t="s">
        <v>657</v>
      </c>
      <c r="J26" s="10" t="s">
        <v>658</v>
      </c>
      <c r="K26" s="10" t="s">
        <v>659</v>
      </c>
      <c r="L26" s="10" t="s">
        <v>660</v>
      </c>
      <c r="M26" s="10" t="s">
        <v>661</v>
      </c>
    </row>
    <row r="27" spans="1:13" x14ac:dyDescent="0.2">
      <c r="A27" s="10" t="s">
        <v>2300</v>
      </c>
      <c r="B27" s="10" t="s">
        <v>263</v>
      </c>
      <c r="C27" s="10" t="s">
        <v>662</v>
      </c>
      <c r="D27" s="10" t="s">
        <v>656</v>
      </c>
      <c r="E27" s="11">
        <v>294</v>
      </c>
      <c r="F27" s="10"/>
      <c r="G27" s="10" t="s">
        <v>601</v>
      </c>
      <c r="H27" s="11">
        <v>187</v>
      </c>
      <c r="I27" s="10" t="s">
        <v>657</v>
      </c>
      <c r="J27" s="10" t="s">
        <v>658</v>
      </c>
      <c r="K27" s="10" t="s">
        <v>659</v>
      </c>
      <c r="L27" s="10" t="s">
        <v>660</v>
      </c>
      <c r="M27" s="10" t="s">
        <v>661</v>
      </c>
    </row>
    <row r="28" spans="1:13" x14ac:dyDescent="0.2">
      <c r="A28" s="10" t="s">
        <v>2301</v>
      </c>
      <c r="B28" s="10" t="s">
        <v>264</v>
      </c>
      <c r="C28" s="10" t="s">
        <v>663</v>
      </c>
      <c r="D28" s="10" t="s">
        <v>656</v>
      </c>
      <c r="E28" s="11">
        <v>294</v>
      </c>
      <c r="F28" s="10"/>
      <c r="G28" s="10" t="s">
        <v>601</v>
      </c>
      <c r="H28" s="11">
        <v>187</v>
      </c>
      <c r="I28" s="10" t="s">
        <v>657</v>
      </c>
      <c r="J28" s="10" t="s">
        <v>658</v>
      </c>
      <c r="K28" s="10" t="s">
        <v>659</v>
      </c>
      <c r="L28" s="10" t="s">
        <v>660</v>
      </c>
      <c r="M28" s="10" t="s">
        <v>661</v>
      </c>
    </row>
    <row r="29" spans="1:13" x14ac:dyDescent="0.2">
      <c r="A29" s="10" t="s">
        <v>2302</v>
      </c>
      <c r="B29" s="10" t="s">
        <v>265</v>
      </c>
      <c r="C29" s="10" t="s">
        <v>664</v>
      </c>
      <c r="D29" s="10" t="s">
        <v>656</v>
      </c>
      <c r="E29" s="11">
        <v>294</v>
      </c>
      <c r="F29" s="10"/>
      <c r="G29" s="10" t="s">
        <v>601</v>
      </c>
      <c r="H29" s="11">
        <v>187</v>
      </c>
      <c r="I29" s="10" t="s">
        <v>657</v>
      </c>
      <c r="J29" s="10" t="s">
        <v>658</v>
      </c>
      <c r="K29" s="10" t="s">
        <v>659</v>
      </c>
      <c r="L29" s="10" t="s">
        <v>660</v>
      </c>
      <c r="M29" s="10" t="s">
        <v>661</v>
      </c>
    </row>
    <row r="30" spans="1:13" x14ac:dyDescent="0.2">
      <c r="A30" s="10" t="s">
        <v>2303</v>
      </c>
      <c r="B30" s="10" t="s">
        <v>665</v>
      </c>
      <c r="C30" s="10" t="s">
        <v>666</v>
      </c>
      <c r="D30" s="10" t="s">
        <v>656</v>
      </c>
      <c r="E30" s="11">
        <v>294</v>
      </c>
      <c r="F30" s="10"/>
      <c r="G30" s="10" t="s">
        <v>601</v>
      </c>
      <c r="H30" s="11">
        <v>187</v>
      </c>
      <c r="I30" s="10" t="s">
        <v>657</v>
      </c>
      <c r="J30" s="10" t="s">
        <v>658</v>
      </c>
      <c r="K30" s="10" t="s">
        <v>659</v>
      </c>
      <c r="L30" s="10" t="s">
        <v>660</v>
      </c>
      <c r="M30" s="10" t="s">
        <v>661</v>
      </c>
    </row>
    <row r="31" spans="1:13" x14ac:dyDescent="0.2">
      <c r="A31" s="10" t="s">
        <v>2305</v>
      </c>
      <c r="B31" s="10" t="s">
        <v>270</v>
      </c>
      <c r="C31" s="10" t="s">
        <v>674</v>
      </c>
      <c r="D31" s="10" t="s">
        <v>675</v>
      </c>
      <c r="E31" s="11">
        <v>479</v>
      </c>
      <c r="F31" s="10"/>
      <c r="G31" s="10" t="s">
        <v>601</v>
      </c>
      <c r="H31" s="11">
        <v>5816</v>
      </c>
      <c r="I31" s="10" t="s">
        <v>676</v>
      </c>
      <c r="J31" s="10" t="s">
        <v>677</v>
      </c>
      <c r="K31" s="10" t="s">
        <v>678</v>
      </c>
      <c r="L31" s="10" t="s">
        <v>679</v>
      </c>
      <c r="M31" s="10" t="s">
        <v>680</v>
      </c>
    </row>
    <row r="32" spans="1:13" x14ac:dyDescent="0.2">
      <c r="A32" s="10" t="s">
        <v>2306</v>
      </c>
      <c r="B32" s="10" t="s">
        <v>687</v>
      </c>
      <c r="C32" s="10" t="s">
        <v>688</v>
      </c>
      <c r="D32" s="10" t="s">
        <v>675</v>
      </c>
      <c r="E32" s="11">
        <v>479</v>
      </c>
      <c r="F32" s="10"/>
      <c r="G32" s="10" t="s">
        <v>601</v>
      </c>
      <c r="H32" s="11">
        <v>5816</v>
      </c>
      <c r="I32" s="10" t="s">
        <v>676</v>
      </c>
      <c r="J32" s="10" t="s">
        <v>677</v>
      </c>
      <c r="K32" s="10" t="s">
        <v>678</v>
      </c>
      <c r="L32" s="10" t="s">
        <v>679</v>
      </c>
      <c r="M32" s="10" t="s">
        <v>680</v>
      </c>
    </row>
    <row r="33" spans="1:13" x14ac:dyDescent="0.2">
      <c r="A33" s="10" t="s">
        <v>2307</v>
      </c>
      <c r="B33" s="10" t="s">
        <v>689</v>
      </c>
      <c r="C33" s="10" t="s">
        <v>690</v>
      </c>
      <c r="D33" s="10" t="s">
        <v>675</v>
      </c>
      <c r="E33" s="11">
        <v>479</v>
      </c>
      <c r="F33" s="10"/>
      <c r="G33" s="10" t="s">
        <v>601</v>
      </c>
      <c r="H33" s="11">
        <v>5816</v>
      </c>
      <c r="I33" s="10" t="s">
        <v>676</v>
      </c>
      <c r="J33" s="10" t="s">
        <v>677</v>
      </c>
      <c r="K33" s="10" t="s">
        <v>678</v>
      </c>
      <c r="L33" s="10" t="s">
        <v>679</v>
      </c>
      <c r="M33" s="10" t="s">
        <v>680</v>
      </c>
    </row>
    <row r="34" spans="1:13" x14ac:dyDescent="0.2">
      <c r="A34" s="10" t="s">
        <v>2308</v>
      </c>
      <c r="B34" s="10" t="s">
        <v>271</v>
      </c>
      <c r="C34" s="10" t="s">
        <v>691</v>
      </c>
      <c r="D34" s="10" t="s">
        <v>675</v>
      </c>
      <c r="E34" s="11">
        <v>479</v>
      </c>
      <c r="F34" s="10"/>
      <c r="G34" s="10" t="s">
        <v>601</v>
      </c>
      <c r="H34" s="11">
        <v>5816</v>
      </c>
      <c r="I34" s="10" t="s">
        <v>676</v>
      </c>
      <c r="J34" s="10" t="s">
        <v>677</v>
      </c>
      <c r="K34" s="10" t="s">
        <v>678</v>
      </c>
      <c r="L34" s="10" t="s">
        <v>679</v>
      </c>
      <c r="M34" s="10" t="s">
        <v>680</v>
      </c>
    </row>
    <row r="35" spans="1:13" x14ac:dyDescent="0.2">
      <c r="A35" s="10" t="s">
        <v>2309</v>
      </c>
      <c r="B35" s="10" t="s">
        <v>272</v>
      </c>
      <c r="C35" s="10" t="s">
        <v>692</v>
      </c>
      <c r="D35" s="10" t="s">
        <v>675</v>
      </c>
      <c r="E35" s="11">
        <v>479</v>
      </c>
      <c r="F35" s="10"/>
      <c r="G35" s="10" t="s">
        <v>601</v>
      </c>
      <c r="H35" s="11">
        <v>5816</v>
      </c>
      <c r="I35" s="10" t="s">
        <v>676</v>
      </c>
      <c r="J35" s="10" t="s">
        <v>677</v>
      </c>
      <c r="K35" s="10" t="s">
        <v>678</v>
      </c>
      <c r="L35" s="10" t="s">
        <v>679</v>
      </c>
      <c r="M35" s="10" t="s">
        <v>680</v>
      </c>
    </row>
    <row r="36" spans="1:13" x14ac:dyDescent="0.2">
      <c r="A36" s="10" t="s">
        <v>2310</v>
      </c>
      <c r="B36" s="10" t="s">
        <v>273</v>
      </c>
      <c r="C36" s="10" t="s">
        <v>693</v>
      </c>
      <c r="D36" s="10" t="s">
        <v>675</v>
      </c>
      <c r="E36" s="11">
        <v>479</v>
      </c>
      <c r="F36" s="10"/>
      <c r="G36" s="10" t="s">
        <v>601</v>
      </c>
      <c r="H36" s="11">
        <v>5816</v>
      </c>
      <c r="I36" s="10" t="s">
        <v>676</v>
      </c>
      <c r="J36" s="10" t="s">
        <v>677</v>
      </c>
      <c r="K36" s="10" t="s">
        <v>678</v>
      </c>
      <c r="L36" s="10" t="s">
        <v>679</v>
      </c>
      <c r="M36" s="10" t="s">
        <v>680</v>
      </c>
    </row>
    <row r="37" spans="1:13" x14ac:dyDescent="0.2">
      <c r="A37" s="10" t="s">
        <v>2311</v>
      </c>
      <c r="B37" s="10" t="s">
        <v>274</v>
      </c>
      <c r="C37" s="10" t="s">
        <v>694</v>
      </c>
      <c r="D37" s="10" t="s">
        <v>675</v>
      </c>
      <c r="E37" s="11">
        <v>479</v>
      </c>
      <c r="F37" s="10"/>
      <c r="G37" s="10" t="s">
        <v>601</v>
      </c>
      <c r="H37" s="11">
        <v>5816</v>
      </c>
      <c r="I37" s="10" t="s">
        <v>676</v>
      </c>
      <c r="J37" s="10" t="s">
        <v>677</v>
      </c>
      <c r="K37" s="10" t="s">
        <v>678</v>
      </c>
      <c r="L37" s="10" t="s">
        <v>679</v>
      </c>
      <c r="M37" s="10" t="s">
        <v>680</v>
      </c>
    </row>
    <row r="38" spans="1:13" x14ac:dyDescent="0.2">
      <c r="A38" s="10" t="s">
        <v>2312</v>
      </c>
      <c r="B38" s="10" t="s">
        <v>275</v>
      </c>
      <c r="C38" s="10" t="s">
        <v>699</v>
      </c>
      <c r="D38" s="10" t="s">
        <v>675</v>
      </c>
      <c r="E38" s="11">
        <v>479</v>
      </c>
      <c r="F38" s="10"/>
      <c r="G38" s="10" t="s">
        <v>601</v>
      </c>
      <c r="H38" s="11">
        <v>5816</v>
      </c>
      <c r="I38" s="10" t="s">
        <v>676</v>
      </c>
      <c r="J38" s="10" t="s">
        <v>677</v>
      </c>
      <c r="K38" s="10" t="s">
        <v>678</v>
      </c>
      <c r="L38" s="10" t="s">
        <v>679</v>
      </c>
      <c r="M38" s="10" t="s">
        <v>680</v>
      </c>
    </row>
    <row r="39" spans="1:13" x14ac:dyDescent="0.2">
      <c r="A39" s="10" t="s">
        <v>2313</v>
      </c>
      <c r="B39" s="10" t="s">
        <v>703</v>
      </c>
      <c r="C39" s="10" t="s">
        <v>704</v>
      </c>
      <c r="D39" s="10" t="s">
        <v>675</v>
      </c>
      <c r="E39" s="11">
        <v>479</v>
      </c>
      <c r="F39" s="10"/>
      <c r="G39" s="10" t="s">
        <v>601</v>
      </c>
      <c r="H39" s="11">
        <v>5816</v>
      </c>
      <c r="I39" s="10" t="s">
        <v>676</v>
      </c>
      <c r="J39" s="10" t="s">
        <v>677</v>
      </c>
      <c r="K39" s="10" t="s">
        <v>678</v>
      </c>
      <c r="L39" s="10" t="s">
        <v>679</v>
      </c>
      <c r="M39" s="10" t="s">
        <v>680</v>
      </c>
    </row>
    <row r="40" spans="1:13" x14ac:dyDescent="0.2">
      <c r="A40" s="10" t="s">
        <v>2311</v>
      </c>
      <c r="B40" s="10" t="s">
        <v>274</v>
      </c>
      <c r="C40" s="10" t="s">
        <v>694</v>
      </c>
      <c r="D40" s="10" t="s">
        <v>695</v>
      </c>
      <c r="E40" s="11">
        <v>484</v>
      </c>
      <c r="F40" s="10"/>
      <c r="G40" s="10" t="s">
        <v>601</v>
      </c>
      <c r="H40" s="11">
        <v>951</v>
      </c>
      <c r="I40" s="10" t="s">
        <v>696</v>
      </c>
      <c r="J40" s="10"/>
      <c r="K40" s="10" t="s">
        <v>683</v>
      </c>
      <c r="L40" s="10" t="s">
        <v>697</v>
      </c>
      <c r="M40" s="10" t="s">
        <v>698</v>
      </c>
    </row>
    <row r="41" spans="1:13" x14ac:dyDescent="0.2">
      <c r="A41" s="10" t="s">
        <v>2312</v>
      </c>
      <c r="B41" s="10" t="s">
        <v>275</v>
      </c>
      <c r="C41" s="10" t="s">
        <v>699</v>
      </c>
      <c r="D41" s="10" t="s">
        <v>695</v>
      </c>
      <c r="E41" s="11">
        <v>484</v>
      </c>
      <c r="F41" s="10"/>
      <c r="G41" s="10" t="s">
        <v>601</v>
      </c>
      <c r="H41" s="11">
        <v>951</v>
      </c>
      <c r="I41" s="10" t="s">
        <v>696</v>
      </c>
      <c r="J41" s="10"/>
      <c r="K41" s="10" t="s">
        <v>683</v>
      </c>
      <c r="L41" s="10" t="s">
        <v>697</v>
      </c>
      <c r="M41" s="10" t="s">
        <v>698</v>
      </c>
    </row>
    <row r="42" spans="1:13" x14ac:dyDescent="0.2">
      <c r="A42" s="10" t="s">
        <v>2351</v>
      </c>
      <c r="B42" s="10" t="s">
        <v>293</v>
      </c>
      <c r="C42" s="10" t="s">
        <v>1034</v>
      </c>
      <c r="D42" s="10" t="s">
        <v>695</v>
      </c>
      <c r="E42" s="11">
        <v>484</v>
      </c>
      <c r="F42" s="10"/>
      <c r="G42" s="10" t="s">
        <v>601</v>
      </c>
      <c r="H42" s="11">
        <v>951</v>
      </c>
      <c r="I42" s="10" t="s">
        <v>696</v>
      </c>
      <c r="J42" s="10"/>
      <c r="K42" s="10" t="s">
        <v>683</v>
      </c>
      <c r="L42" s="10" t="s">
        <v>697</v>
      </c>
      <c r="M42" s="10" t="s">
        <v>698</v>
      </c>
    </row>
    <row r="43" spans="1:13" x14ac:dyDescent="0.2">
      <c r="A43" s="10" t="s">
        <v>2355</v>
      </c>
      <c r="B43" s="10" t="s">
        <v>295</v>
      </c>
      <c r="C43" s="10" t="s">
        <v>1045</v>
      </c>
      <c r="D43" s="10" t="s">
        <v>695</v>
      </c>
      <c r="E43" s="11">
        <v>484</v>
      </c>
      <c r="F43" s="10"/>
      <c r="G43" s="10" t="s">
        <v>601</v>
      </c>
      <c r="H43" s="11">
        <v>951</v>
      </c>
      <c r="I43" s="10" t="s">
        <v>696</v>
      </c>
      <c r="J43" s="10"/>
      <c r="K43" s="10" t="s">
        <v>683</v>
      </c>
      <c r="L43" s="10" t="s">
        <v>697</v>
      </c>
      <c r="M43" s="10" t="s">
        <v>698</v>
      </c>
    </row>
    <row r="44" spans="1:13" x14ac:dyDescent="0.2">
      <c r="A44" s="10" t="s">
        <v>2305</v>
      </c>
      <c r="B44" s="10" t="s">
        <v>270</v>
      </c>
      <c r="C44" s="10" t="s">
        <v>674</v>
      </c>
      <c r="D44" s="10" t="s">
        <v>681</v>
      </c>
      <c r="E44" s="11">
        <v>505</v>
      </c>
      <c r="F44" s="10"/>
      <c r="G44" s="10" t="s">
        <v>601</v>
      </c>
      <c r="H44" s="11">
        <v>439260</v>
      </c>
      <c r="I44" s="10" t="s">
        <v>682</v>
      </c>
      <c r="J44" s="10" t="s">
        <v>683</v>
      </c>
      <c r="K44" s="10" t="s">
        <v>684</v>
      </c>
      <c r="L44" s="10" t="s">
        <v>685</v>
      </c>
      <c r="M44" s="10" t="s">
        <v>686</v>
      </c>
    </row>
    <row r="45" spans="1:13" x14ac:dyDescent="0.2">
      <c r="A45" s="10" t="s">
        <v>2306</v>
      </c>
      <c r="B45" s="10" t="s">
        <v>687</v>
      </c>
      <c r="C45" s="10" t="s">
        <v>688</v>
      </c>
      <c r="D45" s="10" t="s">
        <v>681</v>
      </c>
      <c r="E45" s="11">
        <v>505</v>
      </c>
      <c r="F45" s="10"/>
      <c r="G45" s="10" t="s">
        <v>601</v>
      </c>
      <c r="H45" s="11">
        <v>439260</v>
      </c>
      <c r="I45" s="10" t="s">
        <v>682</v>
      </c>
      <c r="J45" s="10" t="s">
        <v>683</v>
      </c>
      <c r="K45" s="10" t="s">
        <v>684</v>
      </c>
      <c r="L45" s="10" t="s">
        <v>685</v>
      </c>
      <c r="M45" s="10" t="s">
        <v>686</v>
      </c>
    </row>
    <row r="46" spans="1:13" x14ac:dyDescent="0.2">
      <c r="A46" s="10" t="s">
        <v>2307</v>
      </c>
      <c r="B46" s="10" t="s">
        <v>689</v>
      </c>
      <c r="C46" s="10" t="s">
        <v>690</v>
      </c>
      <c r="D46" s="10" t="s">
        <v>681</v>
      </c>
      <c r="E46" s="11">
        <v>505</v>
      </c>
      <c r="F46" s="10"/>
      <c r="G46" s="10" t="s">
        <v>601</v>
      </c>
      <c r="H46" s="11">
        <v>439260</v>
      </c>
      <c r="I46" s="10" t="s">
        <v>682</v>
      </c>
      <c r="J46" s="10" t="s">
        <v>683</v>
      </c>
      <c r="K46" s="10" t="s">
        <v>684</v>
      </c>
      <c r="L46" s="10" t="s">
        <v>685</v>
      </c>
      <c r="M46" s="10" t="s">
        <v>686</v>
      </c>
    </row>
    <row r="47" spans="1:13" x14ac:dyDescent="0.2">
      <c r="A47" s="10" t="s">
        <v>2308</v>
      </c>
      <c r="B47" s="10" t="s">
        <v>271</v>
      </c>
      <c r="C47" s="10" t="s">
        <v>691</v>
      </c>
      <c r="D47" s="10" t="s">
        <v>681</v>
      </c>
      <c r="E47" s="11">
        <v>505</v>
      </c>
      <c r="F47" s="10"/>
      <c r="G47" s="10" t="s">
        <v>601</v>
      </c>
      <c r="H47" s="11">
        <v>439260</v>
      </c>
      <c r="I47" s="10" t="s">
        <v>682</v>
      </c>
      <c r="J47" s="10" t="s">
        <v>683</v>
      </c>
      <c r="K47" s="10" t="s">
        <v>684</v>
      </c>
      <c r="L47" s="10" t="s">
        <v>685</v>
      </c>
      <c r="M47" s="10" t="s">
        <v>686</v>
      </c>
    </row>
    <row r="48" spans="1:13" x14ac:dyDescent="0.2">
      <c r="A48" s="10" t="s">
        <v>2309</v>
      </c>
      <c r="B48" s="10" t="s">
        <v>272</v>
      </c>
      <c r="C48" s="10" t="s">
        <v>692</v>
      </c>
      <c r="D48" s="10" t="s">
        <v>681</v>
      </c>
      <c r="E48" s="11">
        <v>505</v>
      </c>
      <c r="F48" s="10"/>
      <c r="G48" s="10" t="s">
        <v>601</v>
      </c>
      <c r="H48" s="11">
        <v>439260</v>
      </c>
      <c r="I48" s="10" t="s">
        <v>682</v>
      </c>
      <c r="J48" s="10" t="s">
        <v>683</v>
      </c>
      <c r="K48" s="10" t="s">
        <v>684</v>
      </c>
      <c r="L48" s="10" t="s">
        <v>685</v>
      </c>
      <c r="M48" s="10" t="s">
        <v>686</v>
      </c>
    </row>
    <row r="49" spans="1:13" x14ac:dyDescent="0.2">
      <c r="A49" s="10" t="s">
        <v>2310</v>
      </c>
      <c r="B49" s="10" t="s">
        <v>273</v>
      </c>
      <c r="C49" s="10" t="s">
        <v>693</v>
      </c>
      <c r="D49" s="10" t="s">
        <v>681</v>
      </c>
      <c r="E49" s="11">
        <v>505</v>
      </c>
      <c r="F49" s="10"/>
      <c r="G49" s="10" t="s">
        <v>601</v>
      </c>
      <c r="H49" s="11">
        <v>439260</v>
      </c>
      <c r="I49" s="10" t="s">
        <v>682</v>
      </c>
      <c r="J49" s="10" t="s">
        <v>683</v>
      </c>
      <c r="K49" s="10" t="s">
        <v>684</v>
      </c>
      <c r="L49" s="10" t="s">
        <v>685</v>
      </c>
      <c r="M49" s="10" t="s">
        <v>686</v>
      </c>
    </row>
    <row r="50" spans="1:13" x14ac:dyDescent="0.2">
      <c r="A50" s="10" t="s">
        <v>2311</v>
      </c>
      <c r="B50" s="10" t="s">
        <v>274</v>
      </c>
      <c r="C50" s="10" t="s">
        <v>694</v>
      </c>
      <c r="D50" s="10" t="s">
        <v>681</v>
      </c>
      <c r="E50" s="11">
        <v>505</v>
      </c>
      <c r="F50" s="10"/>
      <c r="G50" s="10" t="s">
        <v>601</v>
      </c>
      <c r="H50" s="11">
        <v>439260</v>
      </c>
      <c r="I50" s="10" t="s">
        <v>682</v>
      </c>
      <c r="J50" s="10" t="s">
        <v>683</v>
      </c>
      <c r="K50" s="10" t="s">
        <v>684</v>
      </c>
      <c r="L50" s="10" t="s">
        <v>685</v>
      </c>
      <c r="M50" s="10" t="s">
        <v>686</v>
      </c>
    </row>
    <row r="51" spans="1:13" x14ac:dyDescent="0.2">
      <c r="A51" s="10" t="s">
        <v>2312</v>
      </c>
      <c r="B51" s="10" t="s">
        <v>275</v>
      </c>
      <c r="C51" s="10" t="s">
        <v>699</v>
      </c>
      <c r="D51" s="10" t="s">
        <v>681</v>
      </c>
      <c r="E51" s="11">
        <v>505</v>
      </c>
      <c r="F51" s="10"/>
      <c r="G51" s="10" t="s">
        <v>601</v>
      </c>
      <c r="H51" s="11">
        <v>439260</v>
      </c>
      <c r="I51" s="10" t="s">
        <v>682</v>
      </c>
      <c r="J51" s="10" t="s">
        <v>683</v>
      </c>
      <c r="K51" s="10" t="s">
        <v>684</v>
      </c>
      <c r="L51" s="10" t="s">
        <v>685</v>
      </c>
      <c r="M51" s="10" t="s">
        <v>686</v>
      </c>
    </row>
    <row r="52" spans="1:13" x14ac:dyDescent="0.2">
      <c r="A52" s="10" t="s">
        <v>2313</v>
      </c>
      <c r="B52" s="10" t="s">
        <v>703</v>
      </c>
      <c r="C52" s="10" t="s">
        <v>704</v>
      </c>
      <c r="D52" s="10" t="s">
        <v>681</v>
      </c>
      <c r="E52" s="11">
        <v>505</v>
      </c>
      <c r="F52" s="10"/>
      <c r="G52" s="10" t="s">
        <v>601</v>
      </c>
      <c r="H52" s="11">
        <v>439260</v>
      </c>
      <c r="I52" s="10" t="s">
        <v>682</v>
      </c>
      <c r="J52" s="10" t="s">
        <v>683</v>
      </c>
      <c r="K52" s="10" t="s">
        <v>684</v>
      </c>
      <c r="L52" s="10" t="s">
        <v>685</v>
      </c>
      <c r="M52" s="10" t="s">
        <v>686</v>
      </c>
    </row>
    <row r="53" spans="1:13" x14ac:dyDescent="0.2">
      <c r="A53" s="10" t="s">
        <v>2313</v>
      </c>
      <c r="B53" s="10" t="s">
        <v>703</v>
      </c>
      <c r="C53" s="10" t="s">
        <v>704</v>
      </c>
      <c r="D53" s="10" t="s">
        <v>705</v>
      </c>
      <c r="E53" s="11">
        <v>509</v>
      </c>
      <c r="F53" s="10"/>
      <c r="G53" s="10" t="s">
        <v>601</v>
      </c>
      <c r="H53" s="11">
        <v>838</v>
      </c>
      <c r="I53" s="10" t="s">
        <v>706</v>
      </c>
      <c r="J53" s="10" t="s">
        <v>707</v>
      </c>
      <c r="K53" s="10" t="s">
        <v>708</v>
      </c>
      <c r="L53" s="10" t="s">
        <v>709</v>
      </c>
      <c r="M53" s="10" t="s">
        <v>710</v>
      </c>
    </row>
    <row r="54" spans="1:13" x14ac:dyDescent="0.2">
      <c r="A54" s="10" t="s">
        <v>2389</v>
      </c>
      <c r="B54" s="10" t="s">
        <v>278</v>
      </c>
      <c r="C54" s="10" t="s">
        <v>1360</v>
      </c>
      <c r="D54" s="10" t="s">
        <v>1361</v>
      </c>
      <c r="E54" s="11">
        <v>608</v>
      </c>
      <c r="F54" s="10"/>
      <c r="G54" s="10" t="s">
        <v>601</v>
      </c>
      <c r="H54" s="11">
        <v>10133</v>
      </c>
      <c r="I54" s="10" t="s">
        <v>1362</v>
      </c>
      <c r="J54" s="10" t="s">
        <v>1361</v>
      </c>
      <c r="K54" s="10" t="s">
        <v>1363</v>
      </c>
      <c r="L54" s="10" t="s">
        <v>1364</v>
      </c>
      <c r="M54" s="10" t="s">
        <v>1365</v>
      </c>
    </row>
    <row r="55" spans="1:13" x14ac:dyDescent="0.2">
      <c r="A55" s="10" t="s">
        <v>2389</v>
      </c>
      <c r="B55" s="10" t="s">
        <v>278</v>
      </c>
      <c r="C55" s="10" t="s">
        <v>1360</v>
      </c>
      <c r="D55" s="10" t="s">
        <v>1366</v>
      </c>
      <c r="E55" s="11">
        <v>609</v>
      </c>
      <c r="F55" s="10"/>
      <c r="G55" s="10" t="s">
        <v>601</v>
      </c>
      <c r="H55" s="11">
        <v>221493</v>
      </c>
      <c r="I55" s="10" t="s">
        <v>1367</v>
      </c>
      <c r="J55" s="10"/>
      <c r="K55" s="10" t="s">
        <v>1368</v>
      </c>
      <c r="L55" s="10" t="s">
        <v>1369</v>
      </c>
      <c r="M55" s="10" t="s">
        <v>1370</v>
      </c>
    </row>
    <row r="56" spans="1:13" x14ac:dyDescent="0.2">
      <c r="A56" s="10" t="s">
        <v>2389</v>
      </c>
      <c r="B56" s="10" t="s">
        <v>278</v>
      </c>
      <c r="C56" s="10" t="s">
        <v>1360</v>
      </c>
      <c r="D56" s="10" t="s">
        <v>1371</v>
      </c>
      <c r="E56" s="11">
        <v>610</v>
      </c>
      <c r="F56" s="10"/>
      <c r="G56" s="10" t="s">
        <v>601</v>
      </c>
      <c r="H56" s="11">
        <v>222528</v>
      </c>
      <c r="I56" s="10" t="s">
        <v>1372</v>
      </c>
      <c r="J56" s="10"/>
      <c r="K56" s="10" t="s">
        <v>1373</v>
      </c>
      <c r="L56" s="10" t="s">
        <v>1374</v>
      </c>
      <c r="M56" s="10" t="s">
        <v>1375</v>
      </c>
    </row>
    <row r="57" spans="1:13" x14ac:dyDescent="0.2">
      <c r="A57" s="10" t="s">
        <v>2389</v>
      </c>
      <c r="B57" s="10" t="s">
        <v>278</v>
      </c>
      <c r="C57" s="10" t="s">
        <v>1360</v>
      </c>
      <c r="D57" s="10" t="s">
        <v>1376</v>
      </c>
      <c r="E57" s="11">
        <v>611</v>
      </c>
      <c r="F57" s="10"/>
      <c r="G57" s="10" t="s">
        <v>601</v>
      </c>
      <c r="H57" s="11">
        <v>9903</v>
      </c>
      <c r="I57" s="10" t="s">
        <v>1377</v>
      </c>
      <c r="J57" s="10"/>
      <c r="K57" s="10" t="s">
        <v>1378</v>
      </c>
      <c r="L57" s="10" t="s">
        <v>1379</v>
      </c>
      <c r="M57" s="10" t="s">
        <v>1380</v>
      </c>
    </row>
    <row r="58" spans="1:13" x14ac:dyDescent="0.2">
      <c r="A58" s="10" t="s">
        <v>2325</v>
      </c>
      <c r="B58" s="10" t="s">
        <v>829</v>
      </c>
      <c r="C58" s="10" t="s">
        <v>830</v>
      </c>
      <c r="D58" s="10" t="s">
        <v>835</v>
      </c>
      <c r="E58" s="11">
        <v>710</v>
      </c>
      <c r="F58" s="10"/>
      <c r="G58" s="10" t="s">
        <v>601</v>
      </c>
      <c r="H58" s="11">
        <v>1103</v>
      </c>
      <c r="I58" s="10" t="s">
        <v>836</v>
      </c>
      <c r="J58" s="10"/>
      <c r="K58" s="10"/>
      <c r="L58" s="10" t="s">
        <v>837</v>
      </c>
      <c r="M58" s="10" t="s">
        <v>838</v>
      </c>
    </row>
    <row r="59" spans="1:13" x14ac:dyDescent="0.2">
      <c r="A59" s="10" t="s">
        <v>2325</v>
      </c>
      <c r="B59" s="10" t="s">
        <v>829</v>
      </c>
      <c r="C59" s="10" t="s">
        <v>830</v>
      </c>
      <c r="D59" s="10" t="s">
        <v>839</v>
      </c>
      <c r="E59" s="11">
        <v>717</v>
      </c>
      <c r="F59" s="10"/>
      <c r="G59" s="10" t="s">
        <v>601</v>
      </c>
      <c r="H59" s="11">
        <v>6305</v>
      </c>
      <c r="I59" s="10" t="s">
        <v>840</v>
      </c>
      <c r="J59" s="10" t="s">
        <v>841</v>
      </c>
      <c r="K59" s="10" t="s">
        <v>842</v>
      </c>
      <c r="L59" s="10" t="s">
        <v>843</v>
      </c>
      <c r="M59" s="10" t="s">
        <v>844</v>
      </c>
    </row>
    <row r="60" spans="1:13" x14ac:dyDescent="0.2">
      <c r="A60" s="10" t="s">
        <v>2385</v>
      </c>
      <c r="B60" s="10" t="s">
        <v>1298</v>
      </c>
      <c r="C60" s="10" t="s">
        <v>1299</v>
      </c>
      <c r="D60" s="10" t="s">
        <v>839</v>
      </c>
      <c r="E60" s="11">
        <v>717</v>
      </c>
      <c r="F60" s="10"/>
      <c r="G60" s="10" t="s">
        <v>601</v>
      </c>
      <c r="H60" s="11">
        <v>6305</v>
      </c>
      <c r="I60" s="10" t="s">
        <v>840</v>
      </c>
      <c r="J60" s="10" t="s">
        <v>841</v>
      </c>
      <c r="K60" s="10" t="s">
        <v>842</v>
      </c>
      <c r="L60" s="10" t="s">
        <v>843</v>
      </c>
      <c r="M60" s="10" t="s">
        <v>844</v>
      </c>
    </row>
    <row r="61" spans="1:13" x14ac:dyDescent="0.2">
      <c r="A61" s="10" t="s">
        <v>2390</v>
      </c>
      <c r="B61" s="10" t="s">
        <v>1381</v>
      </c>
      <c r="C61" s="10" t="s">
        <v>1382</v>
      </c>
      <c r="D61" s="10" t="s">
        <v>1383</v>
      </c>
      <c r="E61" s="11">
        <v>720</v>
      </c>
      <c r="F61" s="10"/>
      <c r="G61" s="10" t="s">
        <v>601</v>
      </c>
      <c r="H61" s="11">
        <v>5950</v>
      </c>
      <c r="I61" s="10" t="s">
        <v>1384</v>
      </c>
      <c r="J61" s="10" t="s">
        <v>1385</v>
      </c>
      <c r="K61" s="10" t="s">
        <v>1386</v>
      </c>
      <c r="L61" s="10" t="s">
        <v>1387</v>
      </c>
      <c r="M61" s="10" t="s">
        <v>1388</v>
      </c>
    </row>
    <row r="62" spans="1:13" x14ac:dyDescent="0.2">
      <c r="A62" s="10" t="s">
        <v>2390</v>
      </c>
      <c r="B62" s="10" t="s">
        <v>1381</v>
      </c>
      <c r="C62" s="10" t="s">
        <v>1382</v>
      </c>
      <c r="D62" s="10" t="s">
        <v>1389</v>
      </c>
      <c r="E62" s="11">
        <v>721</v>
      </c>
      <c r="F62" s="10"/>
      <c r="G62" s="10" t="s">
        <v>601</v>
      </c>
      <c r="H62" s="11">
        <v>6322</v>
      </c>
      <c r="I62" s="10" t="s">
        <v>1390</v>
      </c>
      <c r="J62" s="10" t="s">
        <v>1391</v>
      </c>
      <c r="K62" s="10" t="s">
        <v>1392</v>
      </c>
      <c r="L62" s="10" t="s">
        <v>1393</v>
      </c>
      <c r="M62" s="10" t="s">
        <v>1394</v>
      </c>
    </row>
    <row r="63" spans="1:13" x14ac:dyDescent="0.2">
      <c r="A63" s="10" t="s">
        <v>2390</v>
      </c>
      <c r="B63" s="10" t="s">
        <v>1381</v>
      </c>
      <c r="C63" s="10" t="s">
        <v>1382</v>
      </c>
      <c r="D63" s="10" t="s">
        <v>1399</v>
      </c>
      <c r="E63" s="11">
        <v>723</v>
      </c>
      <c r="F63" s="10"/>
      <c r="G63" s="10" t="s">
        <v>601</v>
      </c>
      <c r="H63" s="11">
        <v>5961</v>
      </c>
      <c r="I63" s="10" t="s">
        <v>1400</v>
      </c>
      <c r="J63" s="10" t="s">
        <v>1401</v>
      </c>
      <c r="K63" s="10"/>
      <c r="L63" s="10" t="s">
        <v>1402</v>
      </c>
      <c r="M63" s="10" t="s">
        <v>1403</v>
      </c>
    </row>
    <row r="64" spans="1:13" x14ac:dyDescent="0.2">
      <c r="A64" s="10" t="s">
        <v>2390</v>
      </c>
      <c r="B64" s="10" t="s">
        <v>1381</v>
      </c>
      <c r="C64" s="10" t="s">
        <v>1382</v>
      </c>
      <c r="D64" s="10" t="s">
        <v>1404</v>
      </c>
      <c r="E64" s="11">
        <v>724</v>
      </c>
      <c r="F64" s="10"/>
      <c r="G64" s="10" t="s">
        <v>601</v>
      </c>
      <c r="H64" s="11">
        <v>5962</v>
      </c>
      <c r="I64" s="10" t="s">
        <v>1405</v>
      </c>
      <c r="J64" s="10" t="s">
        <v>1406</v>
      </c>
      <c r="K64" s="10" t="s">
        <v>1407</v>
      </c>
      <c r="L64" s="10" t="s">
        <v>1408</v>
      </c>
      <c r="M64" s="10" t="s">
        <v>1409</v>
      </c>
    </row>
    <row r="65" spans="1:13" x14ac:dyDescent="0.2">
      <c r="A65" s="10" t="s">
        <v>2390</v>
      </c>
      <c r="B65" s="10" t="s">
        <v>1381</v>
      </c>
      <c r="C65" s="10" t="s">
        <v>1382</v>
      </c>
      <c r="D65" s="10" t="s">
        <v>1410</v>
      </c>
      <c r="E65" s="11">
        <v>725</v>
      </c>
      <c r="F65" s="10"/>
      <c r="G65" s="10" t="s">
        <v>601</v>
      </c>
      <c r="H65" s="11">
        <v>6262</v>
      </c>
      <c r="I65" s="10" t="s">
        <v>1411</v>
      </c>
      <c r="J65" s="10" t="s">
        <v>1412</v>
      </c>
      <c r="K65" s="10"/>
      <c r="L65" s="10" t="s">
        <v>1413</v>
      </c>
      <c r="M65" s="10" t="s">
        <v>1414</v>
      </c>
    </row>
    <row r="66" spans="1:13" x14ac:dyDescent="0.2">
      <c r="A66" s="10" t="s">
        <v>2390</v>
      </c>
      <c r="B66" s="10" t="s">
        <v>1381</v>
      </c>
      <c r="C66" s="10" t="s">
        <v>1382</v>
      </c>
      <c r="D66" s="10" t="s">
        <v>1415</v>
      </c>
      <c r="E66" s="11">
        <v>726</v>
      </c>
      <c r="F66" s="10"/>
      <c r="G66" s="10" t="s">
        <v>601</v>
      </c>
      <c r="H66" s="11">
        <v>5951</v>
      </c>
      <c r="I66" s="10" t="s">
        <v>1416</v>
      </c>
      <c r="J66" s="10" t="s">
        <v>1417</v>
      </c>
      <c r="K66" s="10" t="s">
        <v>1418</v>
      </c>
      <c r="L66" s="10" t="s">
        <v>1419</v>
      </c>
      <c r="M66" s="10" t="s">
        <v>1420</v>
      </c>
    </row>
    <row r="67" spans="1:13" x14ac:dyDescent="0.2">
      <c r="A67" s="10" t="s">
        <v>2390</v>
      </c>
      <c r="B67" s="10" t="s">
        <v>1381</v>
      </c>
      <c r="C67" s="10" t="s">
        <v>1382</v>
      </c>
      <c r="D67" s="10" t="s">
        <v>1421</v>
      </c>
      <c r="E67" s="11">
        <v>727</v>
      </c>
      <c r="F67" s="10"/>
      <c r="G67" s="10" t="s">
        <v>601</v>
      </c>
      <c r="H67" s="11">
        <v>750</v>
      </c>
      <c r="I67" s="10" t="s">
        <v>1422</v>
      </c>
      <c r="J67" s="10" t="s">
        <v>1421</v>
      </c>
      <c r="K67" s="10"/>
      <c r="L67" s="10" t="s">
        <v>1423</v>
      </c>
      <c r="M67" s="10" t="s">
        <v>1424</v>
      </c>
    </row>
    <row r="68" spans="1:13" x14ac:dyDescent="0.2">
      <c r="A68" s="10" t="s">
        <v>2341</v>
      </c>
      <c r="B68" s="10" t="s">
        <v>281</v>
      </c>
      <c r="C68" s="10" t="s">
        <v>968</v>
      </c>
      <c r="D68" s="10" t="s">
        <v>969</v>
      </c>
      <c r="E68" s="11">
        <v>729</v>
      </c>
      <c r="F68" s="10"/>
      <c r="G68" s="10" t="s">
        <v>601</v>
      </c>
      <c r="H68" s="11">
        <v>5282280</v>
      </c>
      <c r="I68" s="10" t="s">
        <v>970</v>
      </c>
      <c r="J68" s="10"/>
      <c r="K68" s="10" t="s">
        <v>971</v>
      </c>
      <c r="L68" s="10" t="s">
        <v>972</v>
      </c>
      <c r="M68" s="10" t="s">
        <v>973</v>
      </c>
    </row>
    <row r="69" spans="1:13" x14ac:dyDescent="0.2">
      <c r="A69" s="10" t="s">
        <v>2342</v>
      </c>
      <c r="B69" s="10" t="s">
        <v>282</v>
      </c>
      <c r="C69" s="10" t="s">
        <v>979</v>
      </c>
      <c r="D69" s="10" t="s">
        <v>969</v>
      </c>
      <c r="E69" s="11">
        <v>729</v>
      </c>
      <c r="F69" s="10"/>
      <c r="G69" s="10" t="s">
        <v>601</v>
      </c>
      <c r="H69" s="11">
        <v>5282280</v>
      </c>
      <c r="I69" s="10" t="s">
        <v>970</v>
      </c>
      <c r="J69" s="10"/>
      <c r="K69" s="10" t="s">
        <v>971</v>
      </c>
      <c r="L69" s="10" t="s">
        <v>972</v>
      </c>
      <c r="M69" s="10" t="s">
        <v>973</v>
      </c>
    </row>
    <row r="70" spans="1:13" x14ac:dyDescent="0.2">
      <c r="A70" s="10" t="s">
        <v>2402</v>
      </c>
      <c r="B70" s="10" t="s">
        <v>1499</v>
      </c>
      <c r="C70" s="10" t="s">
        <v>1500</v>
      </c>
      <c r="D70" s="10" t="s">
        <v>969</v>
      </c>
      <c r="E70" s="11">
        <v>729</v>
      </c>
      <c r="F70" s="10"/>
      <c r="G70" s="10" t="s">
        <v>601</v>
      </c>
      <c r="H70" s="11">
        <v>5282280</v>
      </c>
      <c r="I70" s="10" t="s">
        <v>970</v>
      </c>
      <c r="J70" s="10"/>
      <c r="K70" s="10" t="s">
        <v>971</v>
      </c>
      <c r="L70" s="10" t="s">
        <v>972</v>
      </c>
      <c r="M70" s="10" t="s">
        <v>973</v>
      </c>
    </row>
    <row r="71" spans="1:13" x14ac:dyDescent="0.2">
      <c r="A71" s="10" t="s">
        <v>2392</v>
      </c>
      <c r="B71" s="10" t="s">
        <v>1434</v>
      </c>
      <c r="C71" s="10" t="s">
        <v>1435</v>
      </c>
      <c r="D71" s="10" t="s">
        <v>1436</v>
      </c>
      <c r="E71" s="11">
        <v>911</v>
      </c>
      <c r="F71" s="10"/>
      <c r="G71" s="10" t="s">
        <v>601</v>
      </c>
      <c r="H71" s="11">
        <v>5283560</v>
      </c>
      <c r="I71" s="10" t="s">
        <v>1437</v>
      </c>
      <c r="J71" s="10"/>
      <c r="K71" s="10" t="s">
        <v>1438</v>
      </c>
      <c r="L71" s="10" t="s">
        <v>1439</v>
      </c>
      <c r="M71" s="10" t="s">
        <v>1440</v>
      </c>
    </row>
    <row r="72" spans="1:13" x14ac:dyDescent="0.2">
      <c r="A72" s="10" t="s">
        <v>2395</v>
      </c>
      <c r="B72" s="10" t="s">
        <v>1470</v>
      </c>
      <c r="C72" s="10" t="s">
        <v>1471</v>
      </c>
      <c r="D72" s="10" t="s">
        <v>1436</v>
      </c>
      <c r="E72" s="11">
        <v>911</v>
      </c>
      <c r="F72" s="10"/>
      <c r="G72" s="10" t="s">
        <v>601</v>
      </c>
      <c r="H72" s="11">
        <v>5283560</v>
      </c>
      <c r="I72" s="10" t="s">
        <v>1437</v>
      </c>
      <c r="J72" s="10"/>
      <c r="K72" s="10" t="s">
        <v>1438</v>
      </c>
      <c r="L72" s="10" t="s">
        <v>1439</v>
      </c>
      <c r="M72" s="10" t="s">
        <v>1440</v>
      </c>
    </row>
    <row r="73" spans="1:13" x14ac:dyDescent="0.2">
      <c r="A73" s="10" t="s">
        <v>2403</v>
      </c>
      <c r="B73" s="10" t="s">
        <v>1510</v>
      </c>
      <c r="C73" s="10" t="s">
        <v>1511</v>
      </c>
      <c r="D73" s="10" t="s">
        <v>1436</v>
      </c>
      <c r="E73" s="11">
        <v>911</v>
      </c>
      <c r="F73" s="10"/>
      <c r="G73" s="10" t="s">
        <v>601</v>
      </c>
      <c r="H73" s="11">
        <v>5283560</v>
      </c>
      <c r="I73" s="10" t="s">
        <v>1437</v>
      </c>
      <c r="J73" s="10"/>
      <c r="K73" s="10" t="s">
        <v>1438</v>
      </c>
      <c r="L73" s="10" t="s">
        <v>1439</v>
      </c>
      <c r="M73" s="10" t="s">
        <v>1440</v>
      </c>
    </row>
    <row r="74" spans="1:13" x14ac:dyDescent="0.2">
      <c r="A74" s="10" t="s">
        <v>2404</v>
      </c>
      <c r="B74" s="10" t="s">
        <v>1512</v>
      </c>
      <c r="C74" s="10" t="s">
        <v>1513</v>
      </c>
      <c r="D74" s="10" t="s">
        <v>1436</v>
      </c>
      <c r="E74" s="11">
        <v>911</v>
      </c>
      <c r="F74" s="10"/>
      <c r="G74" s="10" t="s">
        <v>601</v>
      </c>
      <c r="H74" s="11">
        <v>5283560</v>
      </c>
      <c r="I74" s="10" t="s">
        <v>1437</v>
      </c>
      <c r="J74" s="10"/>
      <c r="K74" s="10" t="s">
        <v>1438</v>
      </c>
      <c r="L74" s="10" t="s">
        <v>1439</v>
      </c>
      <c r="M74" s="10" t="s">
        <v>1440</v>
      </c>
    </row>
    <row r="75" spans="1:13" x14ac:dyDescent="0.2">
      <c r="A75" s="10" t="s">
        <v>2478</v>
      </c>
      <c r="B75" s="10" t="s">
        <v>2001</v>
      </c>
      <c r="C75" s="10" t="s">
        <v>2002</v>
      </c>
      <c r="D75" s="10" t="s">
        <v>1436</v>
      </c>
      <c r="E75" s="11">
        <v>911</v>
      </c>
      <c r="F75" s="10"/>
      <c r="G75" s="10" t="s">
        <v>601</v>
      </c>
      <c r="H75" s="11">
        <v>5283560</v>
      </c>
      <c r="I75" s="10" t="s">
        <v>1437</v>
      </c>
      <c r="J75" s="10"/>
      <c r="K75" s="10" t="s">
        <v>1438</v>
      </c>
      <c r="L75" s="10" t="s">
        <v>1439</v>
      </c>
      <c r="M75" s="10" t="s">
        <v>1440</v>
      </c>
    </row>
    <row r="76" spans="1:13" x14ac:dyDescent="0.2">
      <c r="A76" s="10" t="s">
        <v>2506</v>
      </c>
      <c r="B76" s="10" t="s">
        <v>316</v>
      </c>
      <c r="C76" s="10" t="s">
        <v>2160</v>
      </c>
      <c r="D76" s="10" t="s">
        <v>1436</v>
      </c>
      <c r="E76" s="11">
        <v>911</v>
      </c>
      <c r="F76" s="10"/>
      <c r="G76" s="10" t="s">
        <v>601</v>
      </c>
      <c r="H76" s="11">
        <v>5283560</v>
      </c>
      <c r="I76" s="10" t="s">
        <v>1437</v>
      </c>
      <c r="J76" s="10"/>
      <c r="K76" s="10" t="s">
        <v>1438</v>
      </c>
      <c r="L76" s="10" t="s">
        <v>1439</v>
      </c>
      <c r="M76" s="10" t="s">
        <v>1440</v>
      </c>
    </row>
    <row r="77" spans="1:13" x14ac:dyDescent="0.2">
      <c r="A77" s="10" t="s">
        <v>2507</v>
      </c>
      <c r="B77" s="10" t="s">
        <v>2166</v>
      </c>
      <c r="C77" s="10" t="s">
        <v>2167</v>
      </c>
      <c r="D77" s="10" t="s">
        <v>1436</v>
      </c>
      <c r="E77" s="11">
        <v>911</v>
      </c>
      <c r="F77" s="10"/>
      <c r="G77" s="10" t="s">
        <v>601</v>
      </c>
      <c r="H77" s="11">
        <v>5283560</v>
      </c>
      <c r="I77" s="10" t="s">
        <v>1437</v>
      </c>
      <c r="J77" s="10"/>
      <c r="K77" s="10" t="s">
        <v>1438</v>
      </c>
      <c r="L77" s="10" t="s">
        <v>1439</v>
      </c>
      <c r="M77" s="10" t="s">
        <v>1440</v>
      </c>
    </row>
    <row r="78" spans="1:13" x14ac:dyDescent="0.2">
      <c r="A78" s="10" t="s">
        <v>2508</v>
      </c>
      <c r="B78" s="10" t="s">
        <v>2168</v>
      </c>
      <c r="C78" s="10" t="s">
        <v>2169</v>
      </c>
      <c r="D78" s="10" t="s">
        <v>1436</v>
      </c>
      <c r="E78" s="11">
        <v>911</v>
      </c>
      <c r="F78" s="10"/>
      <c r="G78" s="10" t="s">
        <v>601</v>
      </c>
      <c r="H78" s="11">
        <v>5283560</v>
      </c>
      <c r="I78" s="10" t="s">
        <v>1437</v>
      </c>
      <c r="J78" s="10"/>
      <c r="K78" s="10" t="s">
        <v>1438</v>
      </c>
      <c r="L78" s="10" t="s">
        <v>1439</v>
      </c>
      <c r="M78" s="10" t="s">
        <v>1440</v>
      </c>
    </row>
    <row r="79" spans="1:13" x14ac:dyDescent="0.2">
      <c r="A79" s="10" t="s">
        <v>2509</v>
      </c>
      <c r="B79" s="10" t="s">
        <v>2170</v>
      </c>
      <c r="C79" s="10" t="s">
        <v>2171</v>
      </c>
      <c r="D79" s="10" t="s">
        <v>1436</v>
      </c>
      <c r="E79" s="11">
        <v>911</v>
      </c>
      <c r="F79" s="10"/>
      <c r="G79" s="10" t="s">
        <v>601</v>
      </c>
      <c r="H79" s="11">
        <v>5283560</v>
      </c>
      <c r="I79" s="10" t="s">
        <v>1437</v>
      </c>
      <c r="J79" s="10"/>
      <c r="K79" s="10" t="s">
        <v>1438</v>
      </c>
      <c r="L79" s="10" t="s">
        <v>1439</v>
      </c>
      <c r="M79" s="10" t="s">
        <v>1440</v>
      </c>
    </row>
    <row r="80" spans="1:13" x14ac:dyDescent="0.2">
      <c r="A80" s="10" t="s">
        <v>2510</v>
      </c>
      <c r="B80" s="10" t="s">
        <v>2172</v>
      </c>
      <c r="C80" s="10" t="s">
        <v>2173</v>
      </c>
      <c r="D80" s="10" t="s">
        <v>1436</v>
      </c>
      <c r="E80" s="11">
        <v>911</v>
      </c>
      <c r="F80" s="10"/>
      <c r="G80" s="10" t="s">
        <v>601</v>
      </c>
      <c r="H80" s="11">
        <v>5283560</v>
      </c>
      <c r="I80" s="10" t="s">
        <v>1437</v>
      </c>
      <c r="J80" s="10"/>
      <c r="K80" s="10" t="s">
        <v>1438</v>
      </c>
      <c r="L80" s="10" t="s">
        <v>1439</v>
      </c>
      <c r="M80" s="10" t="s">
        <v>1440</v>
      </c>
    </row>
    <row r="81" spans="1:13" x14ac:dyDescent="0.2">
      <c r="A81" s="10" t="s">
        <v>2351</v>
      </c>
      <c r="B81" s="10" t="s">
        <v>293</v>
      </c>
      <c r="C81" s="10" t="s">
        <v>1034</v>
      </c>
      <c r="D81" s="10" t="s">
        <v>1035</v>
      </c>
      <c r="E81" s="11">
        <v>940</v>
      </c>
      <c r="F81" s="10"/>
      <c r="G81" s="10" t="s">
        <v>601</v>
      </c>
      <c r="H81" s="11">
        <v>681</v>
      </c>
      <c r="I81" s="10" t="s">
        <v>1036</v>
      </c>
      <c r="J81" s="10" t="s">
        <v>1035</v>
      </c>
      <c r="K81" s="10" t="s">
        <v>1037</v>
      </c>
      <c r="L81" s="10" t="s">
        <v>1038</v>
      </c>
      <c r="M81" s="10" t="s">
        <v>1039</v>
      </c>
    </row>
    <row r="82" spans="1:13" x14ac:dyDescent="0.2">
      <c r="A82" s="10" t="s">
        <v>2352</v>
      </c>
      <c r="B82" s="10" t="s">
        <v>294</v>
      </c>
      <c r="C82" s="10" t="s">
        <v>1040</v>
      </c>
      <c r="D82" s="10" t="s">
        <v>1035</v>
      </c>
      <c r="E82" s="11">
        <v>940</v>
      </c>
      <c r="F82" s="10"/>
      <c r="G82" s="10" t="s">
        <v>601</v>
      </c>
      <c r="H82" s="11">
        <v>681</v>
      </c>
      <c r="I82" s="10" t="s">
        <v>1036</v>
      </c>
      <c r="J82" s="10" t="s">
        <v>1035</v>
      </c>
      <c r="K82" s="10" t="s">
        <v>1037</v>
      </c>
      <c r="L82" s="10" t="s">
        <v>1038</v>
      </c>
      <c r="M82" s="10" t="s">
        <v>1039</v>
      </c>
    </row>
    <row r="83" spans="1:13" x14ac:dyDescent="0.2">
      <c r="A83" s="10" t="s">
        <v>2353</v>
      </c>
      <c r="B83" s="10" t="s">
        <v>1041</v>
      </c>
      <c r="C83" s="10" t="s">
        <v>1042</v>
      </c>
      <c r="D83" s="10" t="s">
        <v>1035</v>
      </c>
      <c r="E83" s="11">
        <v>940</v>
      </c>
      <c r="F83" s="10"/>
      <c r="G83" s="10" t="s">
        <v>601</v>
      </c>
      <c r="H83" s="11">
        <v>681</v>
      </c>
      <c r="I83" s="10" t="s">
        <v>1036</v>
      </c>
      <c r="J83" s="10" t="s">
        <v>1035</v>
      </c>
      <c r="K83" s="10" t="s">
        <v>1037</v>
      </c>
      <c r="L83" s="10" t="s">
        <v>1038</v>
      </c>
      <c r="M83" s="10" t="s">
        <v>1039</v>
      </c>
    </row>
    <row r="84" spans="1:13" x14ac:dyDescent="0.2">
      <c r="A84" s="10" t="s">
        <v>2354</v>
      </c>
      <c r="B84" s="10" t="s">
        <v>1043</v>
      </c>
      <c r="C84" s="10" t="s">
        <v>1044</v>
      </c>
      <c r="D84" s="10" t="s">
        <v>1035</v>
      </c>
      <c r="E84" s="11">
        <v>940</v>
      </c>
      <c r="F84" s="10"/>
      <c r="G84" s="10" t="s">
        <v>601</v>
      </c>
      <c r="H84" s="11">
        <v>681</v>
      </c>
      <c r="I84" s="10" t="s">
        <v>1036</v>
      </c>
      <c r="J84" s="10" t="s">
        <v>1035</v>
      </c>
      <c r="K84" s="10" t="s">
        <v>1037</v>
      </c>
      <c r="L84" s="10" t="s">
        <v>1038</v>
      </c>
      <c r="M84" s="10" t="s">
        <v>1039</v>
      </c>
    </row>
    <row r="85" spans="1:13" x14ac:dyDescent="0.2">
      <c r="A85" s="10" t="s">
        <v>2355</v>
      </c>
      <c r="B85" s="10" t="s">
        <v>295</v>
      </c>
      <c r="C85" s="10" t="s">
        <v>1045</v>
      </c>
      <c r="D85" s="10" t="s">
        <v>1035</v>
      </c>
      <c r="E85" s="11">
        <v>940</v>
      </c>
      <c r="F85" s="10"/>
      <c r="G85" s="10" t="s">
        <v>601</v>
      </c>
      <c r="H85" s="11">
        <v>681</v>
      </c>
      <c r="I85" s="10" t="s">
        <v>1036</v>
      </c>
      <c r="J85" s="10" t="s">
        <v>1035</v>
      </c>
      <c r="K85" s="10" t="s">
        <v>1037</v>
      </c>
      <c r="L85" s="10" t="s">
        <v>1038</v>
      </c>
      <c r="M85" s="10" t="s">
        <v>1039</v>
      </c>
    </row>
    <row r="86" spans="1:13" x14ac:dyDescent="0.2">
      <c r="A86" s="10" t="s">
        <v>2519</v>
      </c>
      <c r="B86" s="10" t="s">
        <v>2217</v>
      </c>
      <c r="C86" s="10" t="s">
        <v>2218</v>
      </c>
      <c r="D86" s="10" t="s">
        <v>1035</v>
      </c>
      <c r="E86" s="11">
        <v>940</v>
      </c>
      <c r="F86" s="10"/>
      <c r="G86" s="10" t="s">
        <v>601</v>
      </c>
      <c r="H86" s="11">
        <v>681</v>
      </c>
      <c r="I86" s="10" t="s">
        <v>1036</v>
      </c>
      <c r="J86" s="10" t="s">
        <v>1035</v>
      </c>
      <c r="K86" s="10" t="s">
        <v>1037</v>
      </c>
      <c r="L86" s="10" t="s">
        <v>1038</v>
      </c>
      <c r="M86" s="10" t="s">
        <v>1039</v>
      </c>
    </row>
    <row r="87" spans="1:13" x14ac:dyDescent="0.2">
      <c r="A87" s="10" t="s">
        <v>2391</v>
      </c>
      <c r="B87" s="10" t="s">
        <v>1425</v>
      </c>
      <c r="C87" s="10" t="s">
        <v>1426</v>
      </c>
      <c r="D87" s="10" t="s">
        <v>1427</v>
      </c>
      <c r="E87" s="11">
        <v>1013</v>
      </c>
      <c r="F87" s="10"/>
      <c r="G87" s="10" t="s">
        <v>601</v>
      </c>
      <c r="H87" s="11">
        <v>5757</v>
      </c>
      <c r="I87" s="10" t="s">
        <v>1428</v>
      </c>
      <c r="J87" s="10" t="s">
        <v>1429</v>
      </c>
      <c r="K87" s="10" t="s">
        <v>1430</v>
      </c>
      <c r="L87" s="10" t="s">
        <v>1431</v>
      </c>
      <c r="M87" s="10" t="s">
        <v>1432</v>
      </c>
    </row>
    <row r="88" spans="1:13" x14ac:dyDescent="0.2">
      <c r="A88" s="10" t="s">
        <v>2363</v>
      </c>
      <c r="B88" s="10" t="s">
        <v>1130</v>
      </c>
      <c r="C88" s="10" t="s">
        <v>1131</v>
      </c>
      <c r="D88" s="10" t="s">
        <v>1132</v>
      </c>
      <c r="E88" s="11">
        <v>1034</v>
      </c>
      <c r="F88" s="10"/>
      <c r="G88" s="10" t="s">
        <v>601</v>
      </c>
      <c r="H88" s="11">
        <v>5280914</v>
      </c>
      <c r="I88" s="10" t="s">
        <v>1133</v>
      </c>
      <c r="J88" s="10"/>
      <c r="K88" s="10" t="s">
        <v>1134</v>
      </c>
      <c r="L88" s="10" t="s">
        <v>1135</v>
      </c>
      <c r="M88" s="10" t="s">
        <v>1136</v>
      </c>
    </row>
    <row r="89" spans="1:13" x14ac:dyDescent="0.2">
      <c r="A89" s="10" t="s">
        <v>2397</v>
      </c>
      <c r="B89" s="10" t="s">
        <v>1479</v>
      </c>
      <c r="C89" s="10" t="s">
        <v>1480</v>
      </c>
      <c r="D89" s="10" t="s">
        <v>1132</v>
      </c>
      <c r="E89" s="11">
        <v>1034</v>
      </c>
      <c r="F89" s="10"/>
      <c r="G89" s="10" t="s">
        <v>601</v>
      </c>
      <c r="H89" s="11">
        <v>5280914</v>
      </c>
      <c r="I89" s="10" t="s">
        <v>1133</v>
      </c>
      <c r="J89" s="10"/>
      <c r="K89" s="10" t="s">
        <v>1134</v>
      </c>
      <c r="L89" s="10" t="s">
        <v>1135</v>
      </c>
      <c r="M89" s="10" t="s">
        <v>1136</v>
      </c>
    </row>
    <row r="90" spans="1:13" x14ac:dyDescent="0.2">
      <c r="A90" s="10" t="s">
        <v>2358</v>
      </c>
      <c r="B90" s="10" t="s">
        <v>1061</v>
      </c>
      <c r="C90" s="10" t="s">
        <v>1062</v>
      </c>
      <c r="D90" s="10" t="s">
        <v>1063</v>
      </c>
      <c r="E90" s="11">
        <v>1049</v>
      </c>
      <c r="F90" s="10"/>
      <c r="G90" s="10" t="s">
        <v>601</v>
      </c>
      <c r="H90" s="11">
        <v>5280934</v>
      </c>
      <c r="I90" s="10" t="s">
        <v>1064</v>
      </c>
      <c r="J90" s="10"/>
      <c r="K90" s="10" t="s">
        <v>1065</v>
      </c>
      <c r="L90" s="10" t="s">
        <v>1066</v>
      </c>
      <c r="M90" s="10" t="s">
        <v>1067</v>
      </c>
    </row>
    <row r="91" spans="1:13" x14ac:dyDescent="0.2">
      <c r="A91" s="10" t="s">
        <v>2361</v>
      </c>
      <c r="B91" s="10" t="s">
        <v>299</v>
      </c>
      <c r="C91" s="10" t="s">
        <v>1110</v>
      </c>
      <c r="D91" s="10" t="s">
        <v>1063</v>
      </c>
      <c r="E91" s="11">
        <v>1049</v>
      </c>
      <c r="F91" s="10"/>
      <c r="G91" s="10" t="s">
        <v>601</v>
      </c>
      <c r="H91" s="11">
        <v>5280934</v>
      </c>
      <c r="I91" s="10" t="s">
        <v>1064</v>
      </c>
      <c r="J91" s="10"/>
      <c r="K91" s="10" t="s">
        <v>1065</v>
      </c>
      <c r="L91" s="10" t="s">
        <v>1066</v>
      </c>
      <c r="M91" s="10" t="s">
        <v>1067</v>
      </c>
    </row>
    <row r="92" spans="1:13" x14ac:dyDescent="0.2">
      <c r="A92" s="10" t="s">
        <v>2358</v>
      </c>
      <c r="B92" s="10" t="s">
        <v>1061</v>
      </c>
      <c r="C92" s="10" t="s">
        <v>1062</v>
      </c>
      <c r="D92" s="10" t="s">
        <v>1068</v>
      </c>
      <c r="E92" s="11">
        <v>1051</v>
      </c>
      <c r="F92" s="10"/>
      <c r="G92" s="10" t="s">
        <v>601</v>
      </c>
      <c r="H92" s="11">
        <v>445580</v>
      </c>
      <c r="I92" s="10" t="s">
        <v>1069</v>
      </c>
      <c r="J92" s="10" t="s">
        <v>1070</v>
      </c>
      <c r="K92" s="10" t="s">
        <v>1071</v>
      </c>
      <c r="L92" s="10" t="s">
        <v>1072</v>
      </c>
      <c r="M92" s="10" t="s">
        <v>1073</v>
      </c>
    </row>
    <row r="93" spans="1:13" x14ac:dyDescent="0.2">
      <c r="A93" s="10" t="s">
        <v>2361</v>
      </c>
      <c r="B93" s="10" t="s">
        <v>299</v>
      </c>
      <c r="C93" s="10" t="s">
        <v>1110</v>
      </c>
      <c r="D93" s="10" t="s">
        <v>1111</v>
      </c>
      <c r="E93" s="11">
        <v>1052</v>
      </c>
      <c r="F93" s="10"/>
      <c r="G93" s="10" t="s">
        <v>601</v>
      </c>
      <c r="H93" s="11">
        <v>5280450</v>
      </c>
      <c r="I93" s="10" t="s">
        <v>1112</v>
      </c>
      <c r="J93" s="10"/>
      <c r="K93" s="10" t="s">
        <v>1113</v>
      </c>
      <c r="L93" s="10" t="s">
        <v>1114</v>
      </c>
      <c r="M93" s="10" t="s">
        <v>1115</v>
      </c>
    </row>
    <row r="94" spans="1:13" x14ac:dyDescent="0.2">
      <c r="A94" s="10" t="s">
        <v>2358</v>
      </c>
      <c r="B94" s="10" t="s">
        <v>1061</v>
      </c>
      <c r="C94" s="10" t="s">
        <v>1062</v>
      </c>
      <c r="D94" s="10" t="s">
        <v>1074</v>
      </c>
      <c r="E94" s="11">
        <v>1054</v>
      </c>
      <c r="F94" s="10"/>
      <c r="G94" s="10" t="s">
        <v>601</v>
      </c>
      <c r="H94" s="11">
        <v>445639</v>
      </c>
      <c r="I94" s="10" t="s">
        <v>1075</v>
      </c>
      <c r="J94" s="10"/>
      <c r="K94" s="10" t="s">
        <v>1076</v>
      </c>
      <c r="L94" s="10" t="s">
        <v>1077</v>
      </c>
      <c r="M94" s="10" t="s">
        <v>1078</v>
      </c>
    </row>
    <row r="95" spans="1:13" x14ac:dyDescent="0.2">
      <c r="A95" s="10" t="s">
        <v>2361</v>
      </c>
      <c r="B95" s="10" t="s">
        <v>299</v>
      </c>
      <c r="C95" s="10" t="s">
        <v>1110</v>
      </c>
      <c r="D95" s="10" t="s">
        <v>1074</v>
      </c>
      <c r="E95" s="11">
        <v>1054</v>
      </c>
      <c r="F95" s="10"/>
      <c r="G95" s="10" t="s">
        <v>601</v>
      </c>
      <c r="H95" s="11">
        <v>445639</v>
      </c>
      <c r="I95" s="10" t="s">
        <v>1075</v>
      </c>
      <c r="J95" s="10"/>
      <c r="K95" s="10" t="s">
        <v>1076</v>
      </c>
      <c r="L95" s="10" t="s">
        <v>1077</v>
      </c>
      <c r="M95" s="10" t="s">
        <v>1078</v>
      </c>
    </row>
    <row r="96" spans="1:13" x14ac:dyDescent="0.2">
      <c r="A96" s="10" t="s">
        <v>2359</v>
      </c>
      <c r="B96" s="10" t="s">
        <v>297</v>
      </c>
      <c r="C96" s="10" t="s">
        <v>1084</v>
      </c>
      <c r="D96" s="10" t="s">
        <v>1085</v>
      </c>
      <c r="E96" s="11">
        <v>1058</v>
      </c>
      <c r="F96" s="10"/>
      <c r="G96" s="10" t="s">
        <v>601</v>
      </c>
      <c r="H96" s="11">
        <v>176</v>
      </c>
      <c r="I96" s="10" t="s">
        <v>1085</v>
      </c>
      <c r="J96" s="10"/>
      <c r="K96" s="10" t="s">
        <v>1086</v>
      </c>
      <c r="L96" s="10" t="s">
        <v>1087</v>
      </c>
      <c r="M96" s="10" t="s">
        <v>1088</v>
      </c>
    </row>
    <row r="97" spans="1:13" x14ac:dyDescent="0.2">
      <c r="A97" s="10" t="s">
        <v>2359</v>
      </c>
      <c r="B97" s="10" t="s">
        <v>297</v>
      </c>
      <c r="C97" s="10" t="s">
        <v>1084</v>
      </c>
      <c r="D97" s="10" t="s">
        <v>1089</v>
      </c>
      <c r="E97" s="11">
        <v>1059</v>
      </c>
      <c r="F97" s="10"/>
      <c r="G97" s="10" t="s">
        <v>601</v>
      </c>
      <c r="H97" s="11">
        <v>264</v>
      </c>
      <c r="I97" s="10" t="s">
        <v>1090</v>
      </c>
      <c r="J97" s="10"/>
      <c r="K97" s="10" t="s">
        <v>1091</v>
      </c>
      <c r="L97" s="10" t="s">
        <v>1092</v>
      </c>
      <c r="M97" s="10" t="s">
        <v>1093</v>
      </c>
    </row>
    <row r="98" spans="1:13" x14ac:dyDescent="0.2">
      <c r="A98" s="10" t="s">
        <v>2360</v>
      </c>
      <c r="B98" s="10" t="s">
        <v>298</v>
      </c>
      <c r="C98" s="10" t="s">
        <v>1109</v>
      </c>
      <c r="D98" s="10" t="s">
        <v>1089</v>
      </c>
      <c r="E98" s="11">
        <v>1059</v>
      </c>
      <c r="F98" s="10"/>
      <c r="G98" s="10" t="s">
        <v>601</v>
      </c>
      <c r="H98" s="11">
        <v>264</v>
      </c>
      <c r="I98" s="10" t="s">
        <v>1090</v>
      </c>
      <c r="J98" s="10"/>
      <c r="K98" s="10" t="s">
        <v>1091</v>
      </c>
      <c r="L98" s="10" t="s">
        <v>1092</v>
      </c>
      <c r="M98" s="10" t="s">
        <v>1093</v>
      </c>
    </row>
    <row r="99" spans="1:13" x14ac:dyDescent="0.2">
      <c r="A99" s="10" t="s">
        <v>2417</v>
      </c>
      <c r="B99" s="10" t="s">
        <v>308</v>
      </c>
      <c r="C99" s="10" t="s">
        <v>1586</v>
      </c>
      <c r="D99" s="10" t="s">
        <v>1089</v>
      </c>
      <c r="E99" s="11">
        <v>1059</v>
      </c>
      <c r="F99" s="10"/>
      <c r="G99" s="10" t="s">
        <v>601</v>
      </c>
      <c r="H99" s="11">
        <v>264</v>
      </c>
      <c r="I99" s="10" t="s">
        <v>1090</v>
      </c>
      <c r="J99" s="10"/>
      <c r="K99" s="10" t="s">
        <v>1091</v>
      </c>
      <c r="L99" s="10" t="s">
        <v>1092</v>
      </c>
      <c r="M99" s="10" t="s">
        <v>1093</v>
      </c>
    </row>
    <row r="100" spans="1:13" x14ac:dyDescent="0.2">
      <c r="A100" s="10" t="s">
        <v>2359</v>
      </c>
      <c r="B100" s="10" t="s">
        <v>297</v>
      </c>
      <c r="C100" s="10" t="s">
        <v>1084</v>
      </c>
      <c r="D100" s="10" t="s">
        <v>1094</v>
      </c>
      <c r="E100" s="11">
        <v>1062</v>
      </c>
      <c r="F100" s="10"/>
      <c r="G100" s="10" t="s">
        <v>601</v>
      </c>
      <c r="H100" s="11">
        <v>1032</v>
      </c>
      <c r="I100" s="10" t="s">
        <v>1095</v>
      </c>
      <c r="J100" s="10"/>
      <c r="K100" s="10" t="s">
        <v>1096</v>
      </c>
      <c r="L100" s="10" t="s">
        <v>1097</v>
      </c>
      <c r="M100" s="10" t="s">
        <v>1098</v>
      </c>
    </row>
    <row r="101" spans="1:13" x14ac:dyDescent="0.2">
      <c r="A101" s="10" t="s">
        <v>2360</v>
      </c>
      <c r="B101" s="10" t="s">
        <v>298</v>
      </c>
      <c r="C101" s="10" t="s">
        <v>1109</v>
      </c>
      <c r="D101" s="10" t="s">
        <v>1094</v>
      </c>
      <c r="E101" s="11">
        <v>1062</v>
      </c>
      <c r="F101" s="10"/>
      <c r="G101" s="10" t="s">
        <v>601</v>
      </c>
      <c r="H101" s="11">
        <v>1032</v>
      </c>
      <c r="I101" s="10" t="s">
        <v>1095</v>
      </c>
      <c r="J101" s="10"/>
      <c r="K101" s="10" t="s">
        <v>1096</v>
      </c>
      <c r="L101" s="10" t="s">
        <v>1097</v>
      </c>
      <c r="M101" s="10" t="s">
        <v>1098</v>
      </c>
    </row>
    <row r="102" spans="1:13" x14ac:dyDescent="0.2">
      <c r="A102" s="10" t="s">
        <v>2370</v>
      </c>
      <c r="B102" s="10" t="s">
        <v>1202</v>
      </c>
      <c r="C102" s="10" t="s">
        <v>1203</v>
      </c>
      <c r="D102" s="10" t="s">
        <v>1204</v>
      </c>
      <c r="E102" s="11">
        <v>1067</v>
      </c>
      <c r="F102" s="10"/>
      <c r="G102" s="10" t="s">
        <v>601</v>
      </c>
      <c r="H102" s="11">
        <v>119</v>
      </c>
      <c r="I102" s="10" t="s">
        <v>1205</v>
      </c>
      <c r="J102" s="10"/>
      <c r="K102" s="10" t="s">
        <v>1206</v>
      </c>
      <c r="L102" s="10" t="s">
        <v>1207</v>
      </c>
      <c r="M102" s="10" t="s">
        <v>1208</v>
      </c>
    </row>
    <row r="103" spans="1:13" x14ac:dyDescent="0.2">
      <c r="A103" s="10" t="s">
        <v>2419</v>
      </c>
      <c r="B103" s="10" t="s">
        <v>306</v>
      </c>
      <c r="C103" s="10" t="s">
        <v>1598</v>
      </c>
      <c r="D103" s="10" t="s">
        <v>1599</v>
      </c>
      <c r="E103" s="11">
        <v>1204</v>
      </c>
      <c r="F103" s="10"/>
      <c r="G103" s="10" t="s">
        <v>601</v>
      </c>
      <c r="H103" s="11">
        <v>774</v>
      </c>
      <c r="I103" s="10" t="s">
        <v>1600</v>
      </c>
      <c r="J103" s="10"/>
      <c r="K103" s="10"/>
      <c r="L103" s="10" t="s">
        <v>1601</v>
      </c>
      <c r="M103" s="10" t="s">
        <v>1602</v>
      </c>
    </row>
    <row r="104" spans="1:13" x14ac:dyDescent="0.2">
      <c r="A104" s="10" t="s">
        <v>2420</v>
      </c>
      <c r="B104" s="10" t="s">
        <v>307</v>
      </c>
      <c r="C104" s="10" t="s">
        <v>1603</v>
      </c>
      <c r="D104" s="10" t="s">
        <v>1599</v>
      </c>
      <c r="E104" s="11">
        <v>1204</v>
      </c>
      <c r="F104" s="10"/>
      <c r="G104" s="10" t="s">
        <v>601</v>
      </c>
      <c r="H104" s="11">
        <v>774</v>
      </c>
      <c r="I104" s="10" t="s">
        <v>1600</v>
      </c>
      <c r="J104" s="10"/>
      <c r="K104" s="10"/>
      <c r="L104" s="10" t="s">
        <v>1601</v>
      </c>
      <c r="M104" s="10" t="s">
        <v>1602</v>
      </c>
    </row>
    <row r="105" spans="1:13" x14ac:dyDescent="0.2">
      <c r="A105" s="10" t="s">
        <v>2421</v>
      </c>
      <c r="B105" s="10" t="s">
        <v>1604</v>
      </c>
      <c r="C105" s="10" t="s">
        <v>1605</v>
      </c>
      <c r="D105" s="10" t="s">
        <v>1599</v>
      </c>
      <c r="E105" s="11">
        <v>1204</v>
      </c>
      <c r="F105" s="10"/>
      <c r="G105" s="10" t="s">
        <v>601</v>
      </c>
      <c r="H105" s="11">
        <v>774</v>
      </c>
      <c r="I105" s="10" t="s">
        <v>1600</v>
      </c>
      <c r="J105" s="10"/>
      <c r="K105" s="10"/>
      <c r="L105" s="10" t="s">
        <v>1601</v>
      </c>
      <c r="M105" s="10" t="s">
        <v>1602</v>
      </c>
    </row>
    <row r="106" spans="1:13" x14ac:dyDescent="0.2">
      <c r="A106" s="10" t="s">
        <v>2422</v>
      </c>
      <c r="B106" s="10" t="s">
        <v>1606</v>
      </c>
      <c r="C106" s="10" t="s">
        <v>1607</v>
      </c>
      <c r="D106" s="10" t="s">
        <v>1599</v>
      </c>
      <c r="E106" s="11">
        <v>1204</v>
      </c>
      <c r="F106" s="10"/>
      <c r="G106" s="10" t="s">
        <v>601</v>
      </c>
      <c r="H106" s="11">
        <v>774</v>
      </c>
      <c r="I106" s="10" t="s">
        <v>1600</v>
      </c>
      <c r="J106" s="10"/>
      <c r="K106" s="10"/>
      <c r="L106" s="10" t="s">
        <v>1601</v>
      </c>
      <c r="M106" s="10" t="s">
        <v>1602</v>
      </c>
    </row>
    <row r="107" spans="1:13" x14ac:dyDescent="0.2">
      <c r="A107" s="10" t="s">
        <v>2407</v>
      </c>
      <c r="B107" s="10" t="s">
        <v>1533</v>
      </c>
      <c r="C107" s="10" t="s">
        <v>1534</v>
      </c>
      <c r="D107" s="10" t="s">
        <v>1535</v>
      </c>
      <c r="E107" s="11">
        <v>1369</v>
      </c>
      <c r="F107" s="10"/>
      <c r="G107" s="10" t="s">
        <v>601</v>
      </c>
      <c r="H107" s="11">
        <v>33032</v>
      </c>
      <c r="I107" s="10" t="s">
        <v>1536</v>
      </c>
      <c r="J107" s="10" t="s">
        <v>1537</v>
      </c>
      <c r="K107" s="10" t="s">
        <v>1538</v>
      </c>
      <c r="L107" s="10" t="s">
        <v>1539</v>
      </c>
      <c r="M107" s="10" t="s">
        <v>1540</v>
      </c>
    </row>
    <row r="108" spans="1:13" x14ac:dyDescent="0.2">
      <c r="A108" s="10" t="s">
        <v>2408</v>
      </c>
      <c r="B108" s="10" t="s">
        <v>321</v>
      </c>
      <c r="C108" s="10" t="s">
        <v>1541</v>
      </c>
      <c r="D108" s="10" t="s">
        <v>1535</v>
      </c>
      <c r="E108" s="11">
        <v>1369</v>
      </c>
      <c r="F108" s="10"/>
      <c r="G108" s="10" t="s">
        <v>601</v>
      </c>
      <c r="H108" s="11">
        <v>33032</v>
      </c>
      <c r="I108" s="10" t="s">
        <v>1536</v>
      </c>
      <c r="J108" s="10" t="s">
        <v>1537</v>
      </c>
      <c r="K108" s="10" t="s">
        <v>1538</v>
      </c>
      <c r="L108" s="10" t="s">
        <v>1539</v>
      </c>
      <c r="M108" s="10" t="s">
        <v>1540</v>
      </c>
    </row>
    <row r="109" spans="1:13" x14ac:dyDescent="0.2">
      <c r="A109" s="10" t="s">
        <v>2409</v>
      </c>
      <c r="B109" s="10" t="s">
        <v>1542</v>
      </c>
      <c r="C109" s="10" t="s">
        <v>1543</v>
      </c>
      <c r="D109" s="10" t="s">
        <v>1535</v>
      </c>
      <c r="E109" s="11">
        <v>1369</v>
      </c>
      <c r="F109" s="10"/>
      <c r="G109" s="10" t="s">
        <v>601</v>
      </c>
      <c r="H109" s="11">
        <v>33032</v>
      </c>
      <c r="I109" s="10" t="s">
        <v>1536</v>
      </c>
      <c r="J109" s="10" t="s">
        <v>1537</v>
      </c>
      <c r="K109" s="10" t="s">
        <v>1538</v>
      </c>
      <c r="L109" s="10" t="s">
        <v>1539</v>
      </c>
      <c r="M109" s="10" t="s">
        <v>1540</v>
      </c>
    </row>
    <row r="110" spans="1:13" x14ac:dyDescent="0.2">
      <c r="A110" s="10" t="s">
        <v>2410</v>
      </c>
      <c r="B110" s="10" t="s">
        <v>322</v>
      </c>
      <c r="C110" s="10" t="s">
        <v>1550</v>
      </c>
      <c r="D110" s="10" t="s">
        <v>1535</v>
      </c>
      <c r="E110" s="11">
        <v>1369</v>
      </c>
      <c r="F110" s="10"/>
      <c r="G110" s="10" t="s">
        <v>601</v>
      </c>
      <c r="H110" s="11">
        <v>33032</v>
      </c>
      <c r="I110" s="10" t="s">
        <v>1536</v>
      </c>
      <c r="J110" s="10" t="s">
        <v>1537</v>
      </c>
      <c r="K110" s="10" t="s">
        <v>1538</v>
      </c>
      <c r="L110" s="10" t="s">
        <v>1539</v>
      </c>
      <c r="M110" s="10" t="s">
        <v>1540</v>
      </c>
    </row>
    <row r="111" spans="1:13" x14ac:dyDescent="0.2">
      <c r="A111" s="10" t="s">
        <v>2411</v>
      </c>
      <c r="B111" s="10" t="s">
        <v>323</v>
      </c>
      <c r="C111" s="10" t="s">
        <v>1557</v>
      </c>
      <c r="D111" s="10" t="s">
        <v>1535</v>
      </c>
      <c r="E111" s="11">
        <v>1369</v>
      </c>
      <c r="F111" s="10"/>
      <c r="G111" s="10" t="s">
        <v>601</v>
      </c>
      <c r="H111" s="11">
        <v>33032</v>
      </c>
      <c r="I111" s="10" t="s">
        <v>1536</v>
      </c>
      <c r="J111" s="10" t="s">
        <v>1537</v>
      </c>
      <c r="K111" s="10" t="s">
        <v>1538</v>
      </c>
      <c r="L111" s="10" t="s">
        <v>1539</v>
      </c>
      <c r="M111" s="10" t="s">
        <v>1540</v>
      </c>
    </row>
    <row r="112" spans="1:13" x14ac:dyDescent="0.2">
      <c r="A112" s="10" t="s">
        <v>2412</v>
      </c>
      <c r="B112" s="10" t="s">
        <v>324</v>
      </c>
      <c r="C112" s="10" t="s">
        <v>1558</v>
      </c>
      <c r="D112" s="10" t="s">
        <v>1535</v>
      </c>
      <c r="E112" s="11">
        <v>1369</v>
      </c>
      <c r="F112" s="10"/>
      <c r="G112" s="10" t="s">
        <v>601</v>
      </c>
      <c r="H112" s="11">
        <v>33032</v>
      </c>
      <c r="I112" s="10" t="s">
        <v>1536</v>
      </c>
      <c r="J112" s="10" t="s">
        <v>1537</v>
      </c>
      <c r="K112" s="10" t="s">
        <v>1538</v>
      </c>
      <c r="L112" s="10" t="s">
        <v>1539</v>
      </c>
      <c r="M112" s="10" t="s">
        <v>1540</v>
      </c>
    </row>
    <row r="113" spans="1:13" x14ac:dyDescent="0.2">
      <c r="A113" s="10" t="s">
        <v>2413</v>
      </c>
      <c r="B113" s="10" t="s">
        <v>1559</v>
      </c>
      <c r="C113" s="10" t="s">
        <v>1560</v>
      </c>
      <c r="D113" s="10" t="s">
        <v>1535</v>
      </c>
      <c r="E113" s="11">
        <v>1369</v>
      </c>
      <c r="F113" s="10"/>
      <c r="G113" s="10" t="s">
        <v>601</v>
      </c>
      <c r="H113" s="11">
        <v>33032</v>
      </c>
      <c r="I113" s="10" t="s">
        <v>1536</v>
      </c>
      <c r="J113" s="10" t="s">
        <v>1537</v>
      </c>
      <c r="K113" s="10" t="s">
        <v>1538</v>
      </c>
      <c r="L113" s="10" t="s">
        <v>1539</v>
      </c>
      <c r="M113" s="10" t="s">
        <v>1540</v>
      </c>
    </row>
    <row r="114" spans="1:13" x14ac:dyDescent="0.2">
      <c r="A114" s="10" t="s">
        <v>2414</v>
      </c>
      <c r="B114" s="10" t="s">
        <v>325</v>
      </c>
      <c r="C114" s="10" t="s">
        <v>1561</v>
      </c>
      <c r="D114" s="10" t="s">
        <v>1535</v>
      </c>
      <c r="E114" s="11">
        <v>1369</v>
      </c>
      <c r="F114" s="10"/>
      <c r="G114" s="10" t="s">
        <v>601</v>
      </c>
      <c r="H114" s="11">
        <v>33032</v>
      </c>
      <c r="I114" s="10" t="s">
        <v>1536</v>
      </c>
      <c r="J114" s="10" t="s">
        <v>1537</v>
      </c>
      <c r="K114" s="10" t="s">
        <v>1538</v>
      </c>
      <c r="L114" s="10" t="s">
        <v>1539</v>
      </c>
      <c r="M114" s="10" t="s">
        <v>1540</v>
      </c>
    </row>
    <row r="115" spans="1:13" x14ac:dyDescent="0.2">
      <c r="A115" s="10" t="s">
        <v>2409</v>
      </c>
      <c r="B115" s="10" t="s">
        <v>1542</v>
      </c>
      <c r="C115" s="10" t="s">
        <v>1543</v>
      </c>
      <c r="D115" s="10" t="s">
        <v>1544</v>
      </c>
      <c r="E115" s="11">
        <v>1405</v>
      </c>
      <c r="F115" s="10"/>
      <c r="G115" s="10" t="s">
        <v>601</v>
      </c>
      <c r="H115" s="11">
        <v>188803</v>
      </c>
      <c r="I115" s="10" t="s">
        <v>1545</v>
      </c>
      <c r="J115" s="10" t="s">
        <v>1546</v>
      </c>
      <c r="K115" s="10" t="s">
        <v>1547</v>
      </c>
      <c r="L115" s="10" t="s">
        <v>1548</v>
      </c>
      <c r="M115" s="10" t="s">
        <v>1549</v>
      </c>
    </row>
    <row r="116" spans="1:13" x14ac:dyDescent="0.2">
      <c r="A116" s="10" t="s">
        <v>2410</v>
      </c>
      <c r="B116" s="10" t="s">
        <v>322</v>
      </c>
      <c r="C116" s="10" t="s">
        <v>1550</v>
      </c>
      <c r="D116" s="10" t="s">
        <v>1551</v>
      </c>
      <c r="E116" s="11">
        <v>1411</v>
      </c>
      <c r="F116" s="10"/>
      <c r="G116" s="10" t="s">
        <v>601</v>
      </c>
      <c r="H116" s="11">
        <v>68841</v>
      </c>
      <c r="I116" s="10" t="s">
        <v>1552</v>
      </c>
      <c r="J116" s="10" t="s">
        <v>1553</v>
      </c>
      <c r="K116" s="10" t="s">
        <v>1554</v>
      </c>
      <c r="L116" s="10" t="s">
        <v>1555</v>
      </c>
      <c r="M116" s="10" t="s">
        <v>1556</v>
      </c>
    </row>
    <row r="117" spans="1:13" x14ac:dyDescent="0.2">
      <c r="A117" s="10" t="s">
        <v>2412</v>
      </c>
      <c r="B117" s="10" t="s">
        <v>324</v>
      </c>
      <c r="C117" s="10" t="s">
        <v>1558</v>
      </c>
      <c r="D117" s="10" t="s">
        <v>1551</v>
      </c>
      <c r="E117" s="11">
        <v>1411</v>
      </c>
      <c r="F117" s="10"/>
      <c r="G117" s="10" t="s">
        <v>601</v>
      </c>
      <c r="H117" s="11">
        <v>68841</v>
      </c>
      <c r="I117" s="10" t="s">
        <v>1552</v>
      </c>
      <c r="J117" s="10" t="s">
        <v>1553</v>
      </c>
      <c r="K117" s="10" t="s">
        <v>1554</v>
      </c>
      <c r="L117" s="10" t="s">
        <v>1555</v>
      </c>
      <c r="M117" s="10" t="s">
        <v>1556</v>
      </c>
    </row>
    <row r="118" spans="1:13" x14ac:dyDescent="0.2">
      <c r="A118" s="10" t="s">
        <v>2413</v>
      </c>
      <c r="B118" s="10" t="s">
        <v>1559</v>
      </c>
      <c r="C118" s="10" t="s">
        <v>1560</v>
      </c>
      <c r="D118" s="10" t="s">
        <v>1551</v>
      </c>
      <c r="E118" s="11">
        <v>1411</v>
      </c>
      <c r="F118" s="10"/>
      <c r="G118" s="10" t="s">
        <v>601</v>
      </c>
      <c r="H118" s="11">
        <v>68841</v>
      </c>
      <c r="I118" s="10" t="s">
        <v>1552</v>
      </c>
      <c r="J118" s="10" t="s">
        <v>1553</v>
      </c>
      <c r="K118" s="10" t="s">
        <v>1554</v>
      </c>
      <c r="L118" s="10" t="s">
        <v>1555</v>
      </c>
      <c r="M118" s="10" t="s">
        <v>1556</v>
      </c>
    </row>
    <row r="119" spans="1:13" x14ac:dyDescent="0.2">
      <c r="A119" s="10" t="s">
        <v>2414</v>
      </c>
      <c r="B119" s="10" t="s">
        <v>325</v>
      </c>
      <c r="C119" s="10" t="s">
        <v>1561</v>
      </c>
      <c r="D119" s="10" t="s">
        <v>1551</v>
      </c>
      <c r="E119" s="11">
        <v>1411</v>
      </c>
      <c r="F119" s="10"/>
      <c r="G119" s="10" t="s">
        <v>601</v>
      </c>
      <c r="H119" s="11">
        <v>68841</v>
      </c>
      <c r="I119" s="10" t="s">
        <v>1552</v>
      </c>
      <c r="J119" s="10" t="s">
        <v>1553</v>
      </c>
      <c r="K119" s="10" t="s">
        <v>1554</v>
      </c>
      <c r="L119" s="10" t="s">
        <v>1555</v>
      </c>
      <c r="M119" s="10" t="s">
        <v>1556</v>
      </c>
    </row>
    <row r="120" spans="1:13" x14ac:dyDescent="0.2">
      <c r="A120" s="10" t="s">
        <v>2474</v>
      </c>
      <c r="B120" s="10" t="s">
        <v>1984</v>
      </c>
      <c r="C120" s="10" t="s">
        <v>1985</v>
      </c>
      <c r="D120" s="10" t="s">
        <v>1986</v>
      </c>
      <c r="E120" s="11">
        <v>1712</v>
      </c>
      <c r="F120" s="10"/>
      <c r="G120" s="10" t="s">
        <v>601</v>
      </c>
      <c r="H120" s="11">
        <v>6022</v>
      </c>
      <c r="I120" s="10" t="s">
        <v>1987</v>
      </c>
      <c r="J120" s="10"/>
      <c r="K120" s="10" t="s">
        <v>1988</v>
      </c>
      <c r="L120" s="10" t="s">
        <v>1989</v>
      </c>
      <c r="M120" s="10" t="s">
        <v>1990</v>
      </c>
    </row>
    <row r="121" spans="1:13" x14ac:dyDescent="0.2">
      <c r="A121" s="10" t="s">
        <v>2477</v>
      </c>
      <c r="B121" s="10" t="s">
        <v>1999</v>
      </c>
      <c r="C121" s="10" t="s">
        <v>2000</v>
      </c>
      <c r="D121" s="10" t="s">
        <v>1986</v>
      </c>
      <c r="E121" s="11">
        <v>1712</v>
      </c>
      <c r="F121" s="10"/>
      <c r="G121" s="10" t="s">
        <v>601</v>
      </c>
      <c r="H121" s="11">
        <v>6022</v>
      </c>
      <c r="I121" s="10" t="s">
        <v>1987</v>
      </c>
      <c r="J121" s="10"/>
      <c r="K121" s="10" t="s">
        <v>1988</v>
      </c>
      <c r="L121" s="10" t="s">
        <v>1989</v>
      </c>
      <c r="M121" s="10" t="s">
        <v>1990</v>
      </c>
    </row>
    <row r="122" spans="1:13" x14ac:dyDescent="0.2">
      <c r="A122" s="10" t="s">
        <v>2479</v>
      </c>
      <c r="B122" s="10" t="s">
        <v>2003</v>
      </c>
      <c r="C122" s="10" t="s">
        <v>2004</v>
      </c>
      <c r="D122" s="10" t="s">
        <v>1986</v>
      </c>
      <c r="E122" s="11">
        <v>1712</v>
      </c>
      <c r="F122" s="10"/>
      <c r="G122" s="10" t="s">
        <v>601</v>
      </c>
      <c r="H122" s="11">
        <v>6022</v>
      </c>
      <c r="I122" s="10" t="s">
        <v>1987</v>
      </c>
      <c r="J122" s="10"/>
      <c r="K122" s="10" t="s">
        <v>1988</v>
      </c>
      <c r="L122" s="10" t="s">
        <v>1989</v>
      </c>
      <c r="M122" s="10" t="s">
        <v>1990</v>
      </c>
    </row>
    <row r="123" spans="1:13" x14ac:dyDescent="0.2">
      <c r="A123" s="10" t="s">
        <v>2480</v>
      </c>
      <c r="B123" s="10" t="s">
        <v>2005</v>
      </c>
      <c r="C123" s="10" t="s">
        <v>2006</v>
      </c>
      <c r="D123" s="10" t="s">
        <v>1986</v>
      </c>
      <c r="E123" s="11">
        <v>1712</v>
      </c>
      <c r="F123" s="10"/>
      <c r="G123" s="10" t="s">
        <v>601</v>
      </c>
      <c r="H123" s="11">
        <v>6022</v>
      </c>
      <c r="I123" s="10" t="s">
        <v>1987</v>
      </c>
      <c r="J123" s="10"/>
      <c r="K123" s="10" t="s">
        <v>1988</v>
      </c>
      <c r="L123" s="10" t="s">
        <v>1989</v>
      </c>
      <c r="M123" s="10" t="s">
        <v>1990</v>
      </c>
    </row>
    <row r="124" spans="1:13" x14ac:dyDescent="0.2">
      <c r="A124" s="10" t="s">
        <v>2481</v>
      </c>
      <c r="B124" s="10" t="s">
        <v>2007</v>
      </c>
      <c r="C124" s="10" t="s">
        <v>2008</v>
      </c>
      <c r="D124" s="10" t="s">
        <v>1986</v>
      </c>
      <c r="E124" s="11">
        <v>1712</v>
      </c>
      <c r="F124" s="10"/>
      <c r="G124" s="10" t="s">
        <v>601</v>
      </c>
      <c r="H124" s="11">
        <v>6022</v>
      </c>
      <c r="I124" s="10" t="s">
        <v>1987</v>
      </c>
      <c r="J124" s="10"/>
      <c r="K124" s="10" t="s">
        <v>1988</v>
      </c>
      <c r="L124" s="10" t="s">
        <v>1989</v>
      </c>
      <c r="M124" s="10" t="s">
        <v>1990</v>
      </c>
    </row>
    <row r="125" spans="1:13" x14ac:dyDescent="0.2">
      <c r="A125" s="10" t="s">
        <v>2393</v>
      </c>
      <c r="B125" s="10" t="s">
        <v>1441</v>
      </c>
      <c r="C125" s="10" t="s">
        <v>1442</v>
      </c>
      <c r="D125" s="10" t="s">
        <v>1443</v>
      </c>
      <c r="E125" s="11">
        <v>1713</v>
      </c>
      <c r="F125" s="10"/>
      <c r="G125" s="10" t="s">
        <v>601</v>
      </c>
      <c r="H125" s="11">
        <v>5957</v>
      </c>
      <c r="I125" s="10" t="s">
        <v>1444</v>
      </c>
      <c r="J125" s="10"/>
      <c r="K125" s="10" t="s">
        <v>1445</v>
      </c>
      <c r="L125" s="10" t="s">
        <v>1446</v>
      </c>
      <c r="M125" s="10" t="s">
        <v>1447</v>
      </c>
    </row>
    <row r="126" spans="1:13" x14ac:dyDescent="0.2">
      <c r="A126" s="10" t="s">
        <v>2474</v>
      </c>
      <c r="B126" s="10" t="s">
        <v>1984</v>
      </c>
      <c r="C126" s="10" t="s">
        <v>1985</v>
      </c>
      <c r="D126" s="10" t="s">
        <v>1443</v>
      </c>
      <c r="E126" s="11">
        <v>1713</v>
      </c>
      <c r="F126" s="10"/>
      <c r="G126" s="10" t="s">
        <v>601</v>
      </c>
      <c r="H126" s="11">
        <v>5957</v>
      </c>
      <c r="I126" s="10" t="s">
        <v>1444</v>
      </c>
      <c r="J126" s="10"/>
      <c r="K126" s="10" t="s">
        <v>1445</v>
      </c>
      <c r="L126" s="10" t="s">
        <v>1446</v>
      </c>
      <c r="M126" s="10" t="s">
        <v>1447</v>
      </c>
    </row>
    <row r="127" spans="1:13" x14ac:dyDescent="0.2">
      <c r="A127" s="10" t="s">
        <v>2475</v>
      </c>
      <c r="B127" s="10" t="s">
        <v>335</v>
      </c>
      <c r="C127" s="10" t="s">
        <v>1991</v>
      </c>
      <c r="D127" s="10" t="s">
        <v>1443</v>
      </c>
      <c r="E127" s="11">
        <v>1713</v>
      </c>
      <c r="F127" s="10"/>
      <c r="G127" s="10" t="s">
        <v>601</v>
      </c>
      <c r="H127" s="11">
        <v>5957</v>
      </c>
      <c r="I127" s="10" t="s">
        <v>1444</v>
      </c>
      <c r="J127" s="10"/>
      <c r="K127" s="10" t="s">
        <v>1445</v>
      </c>
      <c r="L127" s="10" t="s">
        <v>1446</v>
      </c>
      <c r="M127" s="10" t="s">
        <v>1447</v>
      </c>
    </row>
    <row r="128" spans="1:13" x14ac:dyDescent="0.2">
      <c r="A128" s="10" t="s">
        <v>2476</v>
      </c>
      <c r="B128" s="10" t="s">
        <v>1997</v>
      </c>
      <c r="C128" s="10" t="s">
        <v>1998</v>
      </c>
      <c r="D128" s="10" t="s">
        <v>1443</v>
      </c>
      <c r="E128" s="11">
        <v>1713</v>
      </c>
      <c r="F128" s="10"/>
      <c r="G128" s="10" t="s">
        <v>601</v>
      </c>
      <c r="H128" s="11">
        <v>5957</v>
      </c>
      <c r="I128" s="10" t="s">
        <v>1444</v>
      </c>
      <c r="J128" s="10"/>
      <c r="K128" s="10" t="s">
        <v>1445</v>
      </c>
      <c r="L128" s="10" t="s">
        <v>1446</v>
      </c>
      <c r="M128" s="10" t="s">
        <v>1447</v>
      </c>
    </row>
    <row r="129" spans="1:13" x14ac:dyDescent="0.2">
      <c r="A129" s="10" t="s">
        <v>2479</v>
      </c>
      <c r="B129" s="10" t="s">
        <v>2003</v>
      </c>
      <c r="C129" s="10" t="s">
        <v>2004</v>
      </c>
      <c r="D129" s="10" t="s">
        <v>1443</v>
      </c>
      <c r="E129" s="11">
        <v>1713</v>
      </c>
      <c r="F129" s="10"/>
      <c r="G129" s="10" t="s">
        <v>601</v>
      </c>
      <c r="H129" s="11">
        <v>5957</v>
      </c>
      <c r="I129" s="10" t="s">
        <v>1444</v>
      </c>
      <c r="J129" s="10"/>
      <c r="K129" s="10" t="s">
        <v>1445</v>
      </c>
      <c r="L129" s="10" t="s">
        <v>1446</v>
      </c>
      <c r="M129" s="10" t="s">
        <v>1447</v>
      </c>
    </row>
    <row r="130" spans="1:13" x14ac:dyDescent="0.2">
      <c r="A130" s="10" t="s">
        <v>2480</v>
      </c>
      <c r="B130" s="10" t="s">
        <v>2005</v>
      </c>
      <c r="C130" s="10" t="s">
        <v>2006</v>
      </c>
      <c r="D130" s="10" t="s">
        <v>1443</v>
      </c>
      <c r="E130" s="11">
        <v>1713</v>
      </c>
      <c r="F130" s="10"/>
      <c r="G130" s="10" t="s">
        <v>601</v>
      </c>
      <c r="H130" s="11">
        <v>5957</v>
      </c>
      <c r="I130" s="10" t="s">
        <v>1444</v>
      </c>
      <c r="J130" s="10"/>
      <c r="K130" s="10" t="s">
        <v>1445</v>
      </c>
      <c r="L130" s="10" t="s">
        <v>1446</v>
      </c>
      <c r="M130" s="10" t="s">
        <v>1447</v>
      </c>
    </row>
    <row r="131" spans="1:13" x14ac:dyDescent="0.2">
      <c r="A131" s="10" t="s">
        <v>2481</v>
      </c>
      <c r="B131" s="10" t="s">
        <v>2007</v>
      </c>
      <c r="C131" s="10" t="s">
        <v>2008</v>
      </c>
      <c r="D131" s="10" t="s">
        <v>1443</v>
      </c>
      <c r="E131" s="11">
        <v>1713</v>
      </c>
      <c r="F131" s="10"/>
      <c r="G131" s="10" t="s">
        <v>601</v>
      </c>
      <c r="H131" s="11">
        <v>5957</v>
      </c>
      <c r="I131" s="10" t="s">
        <v>1444</v>
      </c>
      <c r="J131" s="10"/>
      <c r="K131" s="10" t="s">
        <v>1445</v>
      </c>
      <c r="L131" s="10" t="s">
        <v>1446</v>
      </c>
      <c r="M131" s="10" t="s">
        <v>1447</v>
      </c>
    </row>
    <row r="132" spans="1:13" x14ac:dyDescent="0.2">
      <c r="A132" s="10" t="s">
        <v>2475</v>
      </c>
      <c r="B132" s="10" t="s">
        <v>335</v>
      </c>
      <c r="C132" s="10" t="s">
        <v>1991</v>
      </c>
      <c r="D132" s="10" t="s">
        <v>1992</v>
      </c>
      <c r="E132" s="11">
        <v>1734</v>
      </c>
      <c r="F132" s="10"/>
      <c r="G132" s="10" t="s">
        <v>601</v>
      </c>
      <c r="H132" s="11">
        <v>6133</v>
      </c>
      <c r="I132" s="10" t="s">
        <v>1993</v>
      </c>
      <c r="J132" s="10"/>
      <c r="K132" s="10" t="s">
        <v>1994</v>
      </c>
      <c r="L132" s="10" t="s">
        <v>1995</v>
      </c>
      <c r="M132" s="10" t="s">
        <v>1996</v>
      </c>
    </row>
    <row r="133" spans="1:13" x14ac:dyDescent="0.2">
      <c r="A133" s="10" t="s">
        <v>2476</v>
      </c>
      <c r="B133" s="10" t="s">
        <v>1997</v>
      </c>
      <c r="C133" s="10" t="s">
        <v>1998</v>
      </c>
      <c r="D133" s="10" t="s">
        <v>1992</v>
      </c>
      <c r="E133" s="11">
        <v>1734</v>
      </c>
      <c r="F133" s="10"/>
      <c r="G133" s="10" t="s">
        <v>601</v>
      </c>
      <c r="H133" s="11">
        <v>6133</v>
      </c>
      <c r="I133" s="10" t="s">
        <v>1993</v>
      </c>
      <c r="J133" s="10"/>
      <c r="K133" s="10" t="s">
        <v>1994</v>
      </c>
      <c r="L133" s="10" t="s">
        <v>1995</v>
      </c>
      <c r="M133" s="10" t="s">
        <v>1996</v>
      </c>
    </row>
    <row r="134" spans="1:13" x14ac:dyDescent="0.2">
      <c r="A134" s="10" t="s">
        <v>2477</v>
      </c>
      <c r="B134" s="10" t="s">
        <v>1999</v>
      </c>
      <c r="C134" s="10" t="s">
        <v>2000</v>
      </c>
      <c r="D134" s="10" t="s">
        <v>1992</v>
      </c>
      <c r="E134" s="11">
        <v>1734</v>
      </c>
      <c r="F134" s="10"/>
      <c r="G134" s="10" t="s">
        <v>601</v>
      </c>
      <c r="H134" s="11">
        <v>6133</v>
      </c>
      <c r="I134" s="10" t="s">
        <v>1993</v>
      </c>
      <c r="J134" s="10"/>
      <c r="K134" s="10" t="s">
        <v>1994</v>
      </c>
      <c r="L134" s="10" t="s">
        <v>1995</v>
      </c>
      <c r="M134" s="10" t="s">
        <v>1996</v>
      </c>
    </row>
    <row r="135" spans="1:13" x14ac:dyDescent="0.2">
      <c r="A135" s="10" t="s">
        <v>2479</v>
      </c>
      <c r="B135" s="10" t="s">
        <v>2003</v>
      </c>
      <c r="C135" s="10" t="s">
        <v>2004</v>
      </c>
      <c r="D135" s="10" t="s">
        <v>1992</v>
      </c>
      <c r="E135" s="11">
        <v>1734</v>
      </c>
      <c r="F135" s="10"/>
      <c r="G135" s="10" t="s">
        <v>601</v>
      </c>
      <c r="H135" s="11">
        <v>6133</v>
      </c>
      <c r="I135" s="10" t="s">
        <v>1993</v>
      </c>
      <c r="J135" s="10"/>
      <c r="K135" s="10" t="s">
        <v>1994</v>
      </c>
      <c r="L135" s="10" t="s">
        <v>1995</v>
      </c>
      <c r="M135" s="10" t="s">
        <v>1996</v>
      </c>
    </row>
    <row r="136" spans="1:13" x14ac:dyDescent="0.2">
      <c r="A136" s="10" t="s">
        <v>2393</v>
      </c>
      <c r="B136" s="10" t="s">
        <v>1441</v>
      </c>
      <c r="C136" s="10" t="s">
        <v>1442</v>
      </c>
      <c r="D136" s="10" t="s">
        <v>1448</v>
      </c>
      <c r="E136" s="11">
        <v>1749</v>
      </c>
      <c r="F136" s="10"/>
      <c r="G136" s="10" t="s">
        <v>601</v>
      </c>
      <c r="H136" s="11">
        <v>6031</v>
      </c>
      <c r="I136" s="10" t="s">
        <v>1449</v>
      </c>
      <c r="J136" s="10"/>
      <c r="K136" s="10" t="s">
        <v>1450</v>
      </c>
      <c r="L136" s="10" t="s">
        <v>1451</v>
      </c>
      <c r="M136" s="10" t="s">
        <v>1452</v>
      </c>
    </row>
    <row r="137" spans="1:13" x14ac:dyDescent="0.2">
      <c r="A137" s="10" t="s">
        <v>2477</v>
      </c>
      <c r="B137" s="10" t="s">
        <v>1999</v>
      </c>
      <c r="C137" s="10" t="s">
        <v>2000</v>
      </c>
      <c r="D137" s="10" t="s">
        <v>1448</v>
      </c>
      <c r="E137" s="11">
        <v>1749</v>
      </c>
      <c r="F137" s="10"/>
      <c r="G137" s="10" t="s">
        <v>601</v>
      </c>
      <c r="H137" s="11">
        <v>6031</v>
      </c>
      <c r="I137" s="10" t="s">
        <v>1449</v>
      </c>
      <c r="J137" s="10"/>
      <c r="K137" s="10" t="s">
        <v>1450</v>
      </c>
      <c r="L137" s="10" t="s">
        <v>1451</v>
      </c>
      <c r="M137" s="10" t="s">
        <v>1452</v>
      </c>
    </row>
    <row r="138" spans="1:13" x14ac:dyDescent="0.2">
      <c r="A138" s="10" t="s">
        <v>2482</v>
      </c>
      <c r="B138" s="10" t="s">
        <v>2009</v>
      </c>
      <c r="C138" s="10" t="s">
        <v>2010</v>
      </c>
      <c r="D138" s="10" t="s">
        <v>1448</v>
      </c>
      <c r="E138" s="11">
        <v>1749</v>
      </c>
      <c r="F138" s="10"/>
      <c r="G138" s="10" t="s">
        <v>601</v>
      </c>
      <c r="H138" s="11">
        <v>6031</v>
      </c>
      <c r="I138" s="10" t="s">
        <v>1449</v>
      </c>
      <c r="J138" s="10"/>
      <c r="K138" s="10" t="s">
        <v>1450</v>
      </c>
      <c r="L138" s="10" t="s">
        <v>1451</v>
      </c>
      <c r="M138" s="10" t="s">
        <v>1452</v>
      </c>
    </row>
    <row r="139" spans="1:13" x14ac:dyDescent="0.2">
      <c r="A139" s="10" t="s">
        <v>2482</v>
      </c>
      <c r="B139" s="10" t="s">
        <v>2009</v>
      </c>
      <c r="C139" s="10" t="s">
        <v>2010</v>
      </c>
      <c r="D139" s="10" t="s">
        <v>2011</v>
      </c>
      <c r="E139" s="11">
        <v>1779</v>
      </c>
      <c r="F139" s="10"/>
      <c r="G139" s="10" t="s">
        <v>601</v>
      </c>
      <c r="H139" s="11">
        <v>445675</v>
      </c>
      <c r="I139" s="10" t="s">
        <v>2012</v>
      </c>
      <c r="J139" s="10"/>
      <c r="K139" s="10" t="s">
        <v>2013</v>
      </c>
      <c r="L139" s="10" t="s">
        <v>2014</v>
      </c>
      <c r="M139" s="10" t="s">
        <v>2015</v>
      </c>
    </row>
    <row r="140" spans="1:13" x14ac:dyDescent="0.2">
      <c r="A140" s="10" t="s">
        <v>2393</v>
      </c>
      <c r="B140" s="10" t="s">
        <v>1441</v>
      </c>
      <c r="C140" s="10" t="s">
        <v>1442</v>
      </c>
      <c r="D140" s="10" t="s">
        <v>1453</v>
      </c>
      <c r="E140" s="11">
        <v>1782</v>
      </c>
      <c r="F140" s="10"/>
      <c r="G140" s="10" t="s">
        <v>601</v>
      </c>
      <c r="H140" s="11">
        <v>18068</v>
      </c>
      <c r="I140" s="10" t="s">
        <v>1454</v>
      </c>
      <c r="J140" s="10"/>
      <c r="K140" s="10" t="s">
        <v>1455</v>
      </c>
      <c r="L140" s="10" t="s">
        <v>1456</v>
      </c>
      <c r="M140" s="10" t="s">
        <v>1457</v>
      </c>
    </row>
    <row r="141" spans="1:13" x14ac:dyDescent="0.2">
      <c r="A141" s="10" t="s">
        <v>2482</v>
      </c>
      <c r="B141" s="10" t="s">
        <v>2009</v>
      </c>
      <c r="C141" s="10" t="s">
        <v>2010</v>
      </c>
      <c r="D141" s="10" t="s">
        <v>1453</v>
      </c>
      <c r="E141" s="11">
        <v>1782</v>
      </c>
      <c r="F141" s="10"/>
      <c r="G141" s="10" t="s">
        <v>601</v>
      </c>
      <c r="H141" s="11">
        <v>18068</v>
      </c>
      <c r="I141" s="10" t="s">
        <v>1454</v>
      </c>
      <c r="J141" s="10"/>
      <c r="K141" s="10" t="s">
        <v>1455</v>
      </c>
      <c r="L141" s="10" t="s">
        <v>1456</v>
      </c>
      <c r="M141" s="10" t="s">
        <v>1457</v>
      </c>
    </row>
    <row r="142" spans="1:13" x14ac:dyDescent="0.2">
      <c r="A142" s="10" t="s">
        <v>2393</v>
      </c>
      <c r="B142" s="10" t="s">
        <v>1441</v>
      </c>
      <c r="C142" s="10" t="s">
        <v>1442</v>
      </c>
      <c r="D142" s="10" t="s">
        <v>1458</v>
      </c>
      <c r="E142" s="11">
        <v>1783</v>
      </c>
      <c r="F142" s="10"/>
      <c r="G142" s="10" t="s">
        <v>601</v>
      </c>
      <c r="H142" s="11">
        <v>8629</v>
      </c>
      <c r="I142" s="10" t="s">
        <v>1459</v>
      </c>
      <c r="J142" s="10"/>
      <c r="K142" s="10" t="s">
        <v>1460</v>
      </c>
      <c r="L142" s="10" t="s">
        <v>1461</v>
      </c>
      <c r="M142" s="10" t="s">
        <v>1462</v>
      </c>
    </row>
    <row r="143" spans="1:13" x14ac:dyDescent="0.2">
      <c r="A143" s="10" t="s">
        <v>2482</v>
      </c>
      <c r="B143" s="10" t="s">
        <v>2009</v>
      </c>
      <c r="C143" s="10" t="s">
        <v>2010</v>
      </c>
      <c r="D143" s="10" t="s">
        <v>1458</v>
      </c>
      <c r="E143" s="11">
        <v>1783</v>
      </c>
      <c r="F143" s="10"/>
      <c r="G143" s="10" t="s">
        <v>601</v>
      </c>
      <c r="H143" s="11">
        <v>8629</v>
      </c>
      <c r="I143" s="10" t="s">
        <v>1459</v>
      </c>
      <c r="J143" s="10"/>
      <c r="K143" s="10" t="s">
        <v>1460</v>
      </c>
      <c r="L143" s="10" t="s">
        <v>1461</v>
      </c>
      <c r="M143" s="10" t="s">
        <v>1462</v>
      </c>
    </row>
    <row r="144" spans="1:13" x14ac:dyDescent="0.2">
      <c r="A144" s="10" t="s">
        <v>2482</v>
      </c>
      <c r="B144" s="10" t="s">
        <v>2009</v>
      </c>
      <c r="C144" s="10" t="s">
        <v>2010</v>
      </c>
      <c r="D144" s="10" t="s">
        <v>2016</v>
      </c>
      <c r="E144" s="11">
        <v>1784</v>
      </c>
      <c r="F144" s="10"/>
      <c r="G144" s="10" t="s">
        <v>601</v>
      </c>
      <c r="H144" s="11">
        <v>17473</v>
      </c>
      <c r="I144" s="10" t="s">
        <v>2017</v>
      </c>
      <c r="J144" s="10"/>
      <c r="K144" s="10" t="s">
        <v>2018</v>
      </c>
      <c r="L144" s="10" t="s">
        <v>2019</v>
      </c>
      <c r="M144" s="10" t="s">
        <v>2020</v>
      </c>
    </row>
    <row r="145" spans="1:13" x14ac:dyDescent="0.2">
      <c r="A145" s="10" t="s">
        <v>2498</v>
      </c>
      <c r="B145" s="10" t="s">
        <v>2109</v>
      </c>
      <c r="C145" s="10" t="s">
        <v>2110</v>
      </c>
      <c r="D145" s="10" t="s">
        <v>2111</v>
      </c>
      <c r="E145" s="11">
        <v>1831</v>
      </c>
      <c r="F145" s="10"/>
      <c r="G145" s="10" t="s">
        <v>601</v>
      </c>
      <c r="H145" s="11">
        <v>108156</v>
      </c>
      <c r="I145" s="10" t="s">
        <v>2112</v>
      </c>
      <c r="J145" s="10"/>
      <c r="K145" s="10" t="s">
        <v>2113</v>
      </c>
      <c r="L145" s="10" t="s">
        <v>2114</v>
      </c>
      <c r="M145" s="10" t="s">
        <v>2115</v>
      </c>
    </row>
    <row r="146" spans="1:13" x14ac:dyDescent="0.2">
      <c r="A146" s="10" t="s">
        <v>2487</v>
      </c>
      <c r="B146" s="10" t="s">
        <v>2042</v>
      </c>
      <c r="C146" s="10" t="s">
        <v>2043</v>
      </c>
      <c r="D146" s="10" t="s">
        <v>2044</v>
      </c>
      <c r="E146" s="11">
        <v>1881</v>
      </c>
      <c r="F146" s="10"/>
      <c r="G146" s="10" t="s">
        <v>601</v>
      </c>
      <c r="H146" s="11">
        <v>448457</v>
      </c>
      <c r="I146" s="10" t="s">
        <v>2045</v>
      </c>
      <c r="J146" s="10"/>
      <c r="K146" s="10" t="s">
        <v>2046</v>
      </c>
      <c r="L146" s="10" t="s">
        <v>2047</v>
      </c>
      <c r="M146" s="10" t="s">
        <v>2048</v>
      </c>
    </row>
    <row r="147" spans="1:13" x14ac:dyDescent="0.2">
      <c r="A147" s="10" t="s">
        <v>2488</v>
      </c>
      <c r="B147" s="10" t="s">
        <v>2079</v>
      </c>
      <c r="C147" s="10" t="s">
        <v>2080</v>
      </c>
      <c r="D147" s="10" t="s">
        <v>2044</v>
      </c>
      <c r="E147" s="11">
        <v>1881</v>
      </c>
      <c r="F147" s="10"/>
      <c r="G147" s="10" t="s">
        <v>601</v>
      </c>
      <c r="H147" s="11">
        <v>448457</v>
      </c>
      <c r="I147" s="10" t="s">
        <v>2045</v>
      </c>
      <c r="J147" s="10"/>
      <c r="K147" s="10" t="s">
        <v>2046</v>
      </c>
      <c r="L147" s="10" t="s">
        <v>2047</v>
      </c>
      <c r="M147" s="10" t="s">
        <v>2048</v>
      </c>
    </row>
    <row r="148" spans="1:13" x14ac:dyDescent="0.2">
      <c r="A148" s="10" t="s">
        <v>2489</v>
      </c>
      <c r="B148" s="10" t="s">
        <v>337</v>
      </c>
      <c r="C148" s="10" t="s">
        <v>2085</v>
      </c>
      <c r="D148" s="10" t="s">
        <v>2044</v>
      </c>
      <c r="E148" s="11">
        <v>1881</v>
      </c>
      <c r="F148" s="10"/>
      <c r="G148" s="10" t="s">
        <v>601</v>
      </c>
      <c r="H148" s="11">
        <v>448457</v>
      </c>
      <c r="I148" s="10" t="s">
        <v>2045</v>
      </c>
      <c r="J148" s="10"/>
      <c r="K148" s="10" t="s">
        <v>2046</v>
      </c>
      <c r="L148" s="10" t="s">
        <v>2047</v>
      </c>
      <c r="M148" s="10" t="s">
        <v>2048</v>
      </c>
    </row>
    <row r="149" spans="1:13" x14ac:dyDescent="0.2">
      <c r="A149" s="10" t="s">
        <v>2490</v>
      </c>
      <c r="B149" s="10" t="s">
        <v>338</v>
      </c>
      <c r="C149" s="10" t="s">
        <v>2086</v>
      </c>
      <c r="D149" s="10" t="s">
        <v>2044</v>
      </c>
      <c r="E149" s="11">
        <v>1881</v>
      </c>
      <c r="F149" s="10"/>
      <c r="G149" s="10" t="s">
        <v>601</v>
      </c>
      <c r="H149" s="11">
        <v>448457</v>
      </c>
      <c r="I149" s="10" t="s">
        <v>2045</v>
      </c>
      <c r="J149" s="10"/>
      <c r="K149" s="10" t="s">
        <v>2046</v>
      </c>
      <c r="L149" s="10" t="s">
        <v>2047</v>
      </c>
      <c r="M149" s="10" t="s">
        <v>2048</v>
      </c>
    </row>
    <row r="150" spans="1:13" x14ac:dyDescent="0.2">
      <c r="A150" s="10" t="s">
        <v>2491</v>
      </c>
      <c r="B150" s="10" t="s">
        <v>339</v>
      </c>
      <c r="C150" s="10" t="s">
        <v>2087</v>
      </c>
      <c r="D150" s="10" t="s">
        <v>2044</v>
      </c>
      <c r="E150" s="11">
        <v>1881</v>
      </c>
      <c r="F150" s="10"/>
      <c r="G150" s="10" t="s">
        <v>601</v>
      </c>
      <c r="H150" s="11">
        <v>448457</v>
      </c>
      <c r="I150" s="10" t="s">
        <v>2045</v>
      </c>
      <c r="J150" s="10"/>
      <c r="K150" s="10" t="s">
        <v>2046</v>
      </c>
      <c r="L150" s="10" t="s">
        <v>2047</v>
      </c>
      <c r="M150" s="10" t="s">
        <v>2048</v>
      </c>
    </row>
    <row r="151" spans="1:13" x14ac:dyDescent="0.2">
      <c r="A151" s="10" t="s">
        <v>2492</v>
      </c>
      <c r="B151" s="10" t="s">
        <v>340</v>
      </c>
      <c r="C151" s="10" t="s">
        <v>2088</v>
      </c>
      <c r="D151" s="10" t="s">
        <v>2044</v>
      </c>
      <c r="E151" s="11">
        <v>1881</v>
      </c>
      <c r="F151" s="10"/>
      <c r="G151" s="10" t="s">
        <v>601</v>
      </c>
      <c r="H151" s="11">
        <v>448457</v>
      </c>
      <c r="I151" s="10" t="s">
        <v>2045</v>
      </c>
      <c r="J151" s="10"/>
      <c r="K151" s="10" t="s">
        <v>2046</v>
      </c>
      <c r="L151" s="10" t="s">
        <v>2047</v>
      </c>
      <c r="M151" s="10" t="s">
        <v>2048</v>
      </c>
    </row>
    <row r="152" spans="1:13" x14ac:dyDescent="0.2">
      <c r="A152" s="10" t="s">
        <v>2493</v>
      </c>
      <c r="B152" s="10" t="s">
        <v>341</v>
      </c>
      <c r="C152" s="10" t="s">
        <v>2089</v>
      </c>
      <c r="D152" s="10" t="s">
        <v>2044</v>
      </c>
      <c r="E152" s="11">
        <v>1881</v>
      </c>
      <c r="F152" s="10"/>
      <c r="G152" s="10" t="s">
        <v>601</v>
      </c>
      <c r="H152" s="11">
        <v>448457</v>
      </c>
      <c r="I152" s="10" t="s">
        <v>2045</v>
      </c>
      <c r="J152" s="10"/>
      <c r="K152" s="10" t="s">
        <v>2046</v>
      </c>
      <c r="L152" s="10" t="s">
        <v>2047</v>
      </c>
      <c r="M152" s="10" t="s">
        <v>2048</v>
      </c>
    </row>
    <row r="153" spans="1:13" x14ac:dyDescent="0.2">
      <c r="A153" s="10" t="s">
        <v>2494</v>
      </c>
      <c r="B153" s="10" t="s">
        <v>2090</v>
      </c>
      <c r="C153" s="10" t="s">
        <v>2091</v>
      </c>
      <c r="D153" s="10" t="s">
        <v>2044</v>
      </c>
      <c r="E153" s="11">
        <v>1881</v>
      </c>
      <c r="F153" s="10"/>
      <c r="G153" s="10" t="s">
        <v>601</v>
      </c>
      <c r="H153" s="11">
        <v>448457</v>
      </c>
      <c r="I153" s="10" t="s">
        <v>2045</v>
      </c>
      <c r="J153" s="10"/>
      <c r="K153" s="10" t="s">
        <v>2046</v>
      </c>
      <c r="L153" s="10" t="s">
        <v>2047</v>
      </c>
      <c r="M153" s="10" t="s">
        <v>2048</v>
      </c>
    </row>
    <row r="154" spans="1:13" x14ac:dyDescent="0.2">
      <c r="A154" s="10" t="s">
        <v>2518</v>
      </c>
      <c r="B154" s="10" t="s">
        <v>2210</v>
      </c>
      <c r="C154" s="10" t="s">
        <v>2211</v>
      </c>
      <c r="D154" s="10" t="s">
        <v>2044</v>
      </c>
      <c r="E154" s="11">
        <v>1881</v>
      </c>
      <c r="F154" s="10"/>
      <c r="G154" s="10" t="s">
        <v>601</v>
      </c>
      <c r="H154" s="11">
        <v>448457</v>
      </c>
      <c r="I154" s="10" t="s">
        <v>2045</v>
      </c>
      <c r="J154" s="10"/>
      <c r="K154" s="10" t="s">
        <v>2046</v>
      </c>
      <c r="L154" s="10" t="s">
        <v>2047</v>
      </c>
      <c r="M154" s="10" t="s">
        <v>2048</v>
      </c>
    </row>
    <row r="155" spans="1:13" x14ac:dyDescent="0.2">
      <c r="A155" s="10" t="s">
        <v>2487</v>
      </c>
      <c r="B155" s="10" t="s">
        <v>2042</v>
      </c>
      <c r="C155" s="10" t="s">
        <v>2043</v>
      </c>
      <c r="D155" s="10" t="s">
        <v>2056</v>
      </c>
      <c r="E155" s="11">
        <v>1883</v>
      </c>
      <c r="F155" s="10"/>
      <c r="G155" s="10" t="s">
        <v>601</v>
      </c>
      <c r="H155" s="11">
        <v>5280360</v>
      </c>
      <c r="I155" s="10" t="s">
        <v>2057</v>
      </c>
      <c r="J155" s="10" t="s">
        <v>2058</v>
      </c>
      <c r="K155" s="10" t="s">
        <v>2059</v>
      </c>
      <c r="L155" s="10" t="s">
        <v>2060</v>
      </c>
      <c r="M155" s="10" t="s">
        <v>2061</v>
      </c>
    </row>
    <row r="156" spans="1:13" x14ac:dyDescent="0.2">
      <c r="A156" s="10" t="s">
        <v>2488</v>
      </c>
      <c r="B156" s="10" t="s">
        <v>2079</v>
      </c>
      <c r="C156" s="10" t="s">
        <v>2080</v>
      </c>
      <c r="D156" s="10" t="s">
        <v>2056</v>
      </c>
      <c r="E156" s="11">
        <v>1883</v>
      </c>
      <c r="F156" s="10"/>
      <c r="G156" s="10" t="s">
        <v>601</v>
      </c>
      <c r="H156" s="11">
        <v>5280360</v>
      </c>
      <c r="I156" s="10" t="s">
        <v>2057</v>
      </c>
      <c r="J156" s="10" t="s">
        <v>2058</v>
      </c>
      <c r="K156" s="10" t="s">
        <v>2059</v>
      </c>
      <c r="L156" s="10" t="s">
        <v>2060</v>
      </c>
      <c r="M156" s="10" t="s">
        <v>2061</v>
      </c>
    </row>
    <row r="157" spans="1:13" x14ac:dyDescent="0.2">
      <c r="A157" s="10" t="s">
        <v>2489</v>
      </c>
      <c r="B157" s="10" t="s">
        <v>337</v>
      </c>
      <c r="C157" s="10" t="s">
        <v>2085</v>
      </c>
      <c r="D157" s="10" t="s">
        <v>2056</v>
      </c>
      <c r="E157" s="11">
        <v>1883</v>
      </c>
      <c r="F157" s="10"/>
      <c r="G157" s="10" t="s">
        <v>601</v>
      </c>
      <c r="H157" s="11">
        <v>5280360</v>
      </c>
      <c r="I157" s="10" t="s">
        <v>2057</v>
      </c>
      <c r="J157" s="10" t="s">
        <v>2058</v>
      </c>
      <c r="K157" s="10" t="s">
        <v>2059</v>
      </c>
      <c r="L157" s="10" t="s">
        <v>2060</v>
      </c>
      <c r="M157" s="10" t="s">
        <v>2061</v>
      </c>
    </row>
    <row r="158" spans="1:13" x14ac:dyDescent="0.2">
      <c r="A158" s="10" t="s">
        <v>2490</v>
      </c>
      <c r="B158" s="10" t="s">
        <v>338</v>
      </c>
      <c r="C158" s="10" t="s">
        <v>2086</v>
      </c>
      <c r="D158" s="10" t="s">
        <v>2056</v>
      </c>
      <c r="E158" s="11">
        <v>1883</v>
      </c>
      <c r="F158" s="10"/>
      <c r="G158" s="10" t="s">
        <v>601</v>
      </c>
      <c r="H158" s="11">
        <v>5280360</v>
      </c>
      <c r="I158" s="10" t="s">
        <v>2057</v>
      </c>
      <c r="J158" s="10" t="s">
        <v>2058</v>
      </c>
      <c r="K158" s="10" t="s">
        <v>2059</v>
      </c>
      <c r="L158" s="10" t="s">
        <v>2060</v>
      </c>
      <c r="M158" s="10" t="s">
        <v>2061</v>
      </c>
    </row>
    <row r="159" spans="1:13" x14ac:dyDescent="0.2">
      <c r="A159" s="10" t="s">
        <v>2491</v>
      </c>
      <c r="B159" s="10" t="s">
        <v>339</v>
      </c>
      <c r="C159" s="10" t="s">
        <v>2087</v>
      </c>
      <c r="D159" s="10" t="s">
        <v>2056</v>
      </c>
      <c r="E159" s="11">
        <v>1883</v>
      </c>
      <c r="F159" s="10"/>
      <c r="G159" s="10" t="s">
        <v>601</v>
      </c>
      <c r="H159" s="11">
        <v>5280360</v>
      </c>
      <c r="I159" s="10" t="s">
        <v>2057</v>
      </c>
      <c r="J159" s="10" t="s">
        <v>2058</v>
      </c>
      <c r="K159" s="10" t="s">
        <v>2059</v>
      </c>
      <c r="L159" s="10" t="s">
        <v>2060</v>
      </c>
      <c r="M159" s="10" t="s">
        <v>2061</v>
      </c>
    </row>
    <row r="160" spans="1:13" x14ac:dyDescent="0.2">
      <c r="A160" s="10" t="s">
        <v>2492</v>
      </c>
      <c r="B160" s="10" t="s">
        <v>340</v>
      </c>
      <c r="C160" s="10" t="s">
        <v>2088</v>
      </c>
      <c r="D160" s="10" t="s">
        <v>2056</v>
      </c>
      <c r="E160" s="11">
        <v>1883</v>
      </c>
      <c r="F160" s="10"/>
      <c r="G160" s="10" t="s">
        <v>601</v>
      </c>
      <c r="H160" s="11">
        <v>5280360</v>
      </c>
      <c r="I160" s="10" t="s">
        <v>2057</v>
      </c>
      <c r="J160" s="10" t="s">
        <v>2058</v>
      </c>
      <c r="K160" s="10" t="s">
        <v>2059</v>
      </c>
      <c r="L160" s="10" t="s">
        <v>2060</v>
      </c>
      <c r="M160" s="10" t="s">
        <v>2061</v>
      </c>
    </row>
    <row r="161" spans="1:13" x14ac:dyDescent="0.2">
      <c r="A161" s="10" t="s">
        <v>2493</v>
      </c>
      <c r="B161" s="10" t="s">
        <v>341</v>
      </c>
      <c r="C161" s="10" t="s">
        <v>2089</v>
      </c>
      <c r="D161" s="10" t="s">
        <v>2056</v>
      </c>
      <c r="E161" s="11">
        <v>1883</v>
      </c>
      <c r="F161" s="10"/>
      <c r="G161" s="10" t="s">
        <v>601</v>
      </c>
      <c r="H161" s="11">
        <v>5280360</v>
      </c>
      <c r="I161" s="10" t="s">
        <v>2057</v>
      </c>
      <c r="J161" s="10" t="s">
        <v>2058</v>
      </c>
      <c r="K161" s="10" t="s">
        <v>2059</v>
      </c>
      <c r="L161" s="10" t="s">
        <v>2060</v>
      </c>
      <c r="M161" s="10" t="s">
        <v>2061</v>
      </c>
    </row>
    <row r="162" spans="1:13" x14ac:dyDescent="0.2">
      <c r="A162" s="10" t="s">
        <v>2494</v>
      </c>
      <c r="B162" s="10" t="s">
        <v>2090</v>
      </c>
      <c r="C162" s="10" t="s">
        <v>2091</v>
      </c>
      <c r="D162" s="10" t="s">
        <v>2056</v>
      </c>
      <c r="E162" s="11">
        <v>1883</v>
      </c>
      <c r="F162" s="10"/>
      <c r="G162" s="10" t="s">
        <v>601</v>
      </c>
      <c r="H162" s="11">
        <v>5280360</v>
      </c>
      <c r="I162" s="10" t="s">
        <v>2057</v>
      </c>
      <c r="J162" s="10" t="s">
        <v>2058</v>
      </c>
      <c r="K162" s="10" t="s">
        <v>2059</v>
      </c>
      <c r="L162" s="10" t="s">
        <v>2060</v>
      </c>
      <c r="M162" s="10" t="s">
        <v>2061</v>
      </c>
    </row>
    <row r="163" spans="1:13" x14ac:dyDescent="0.2">
      <c r="A163" s="10" t="s">
        <v>2518</v>
      </c>
      <c r="B163" s="10" t="s">
        <v>2210</v>
      </c>
      <c r="C163" s="10" t="s">
        <v>2211</v>
      </c>
      <c r="D163" s="10" t="s">
        <v>2056</v>
      </c>
      <c r="E163" s="11">
        <v>1883</v>
      </c>
      <c r="F163" s="10"/>
      <c r="G163" s="10" t="s">
        <v>601</v>
      </c>
      <c r="H163" s="11">
        <v>5280360</v>
      </c>
      <c r="I163" s="10" t="s">
        <v>2057</v>
      </c>
      <c r="J163" s="10" t="s">
        <v>2058</v>
      </c>
      <c r="K163" s="10" t="s">
        <v>2059</v>
      </c>
      <c r="L163" s="10" t="s">
        <v>2060</v>
      </c>
      <c r="M163" s="10" t="s">
        <v>2061</v>
      </c>
    </row>
    <row r="164" spans="1:13" x14ac:dyDescent="0.2">
      <c r="A164" s="10" t="s">
        <v>2487</v>
      </c>
      <c r="B164" s="10" t="s">
        <v>2042</v>
      </c>
      <c r="C164" s="10" t="s">
        <v>2043</v>
      </c>
      <c r="D164" s="10" t="s">
        <v>2062</v>
      </c>
      <c r="E164" s="11">
        <v>1884</v>
      </c>
      <c r="F164" s="10"/>
      <c r="G164" s="10" t="s">
        <v>601</v>
      </c>
      <c r="H164" s="11">
        <v>5280363</v>
      </c>
      <c r="I164" s="10" t="s">
        <v>2063</v>
      </c>
      <c r="J164" s="10" t="s">
        <v>2064</v>
      </c>
      <c r="K164" s="10" t="s">
        <v>2065</v>
      </c>
      <c r="L164" s="10" t="s">
        <v>2066</v>
      </c>
      <c r="M164" s="10" t="s">
        <v>2067</v>
      </c>
    </row>
    <row r="165" spans="1:13" x14ac:dyDescent="0.2">
      <c r="A165" s="10" t="s">
        <v>2488</v>
      </c>
      <c r="B165" s="10" t="s">
        <v>2079</v>
      </c>
      <c r="C165" s="10" t="s">
        <v>2080</v>
      </c>
      <c r="D165" s="10" t="s">
        <v>2062</v>
      </c>
      <c r="E165" s="11">
        <v>1884</v>
      </c>
      <c r="F165" s="10"/>
      <c r="G165" s="10" t="s">
        <v>601</v>
      </c>
      <c r="H165" s="11">
        <v>5280363</v>
      </c>
      <c r="I165" s="10" t="s">
        <v>2063</v>
      </c>
      <c r="J165" s="10" t="s">
        <v>2064</v>
      </c>
      <c r="K165" s="10" t="s">
        <v>2065</v>
      </c>
      <c r="L165" s="10" t="s">
        <v>2066</v>
      </c>
      <c r="M165" s="10" t="s">
        <v>2067</v>
      </c>
    </row>
    <row r="166" spans="1:13" x14ac:dyDescent="0.2">
      <c r="A166" s="10" t="s">
        <v>2489</v>
      </c>
      <c r="B166" s="10" t="s">
        <v>337</v>
      </c>
      <c r="C166" s="10" t="s">
        <v>2085</v>
      </c>
      <c r="D166" s="10" t="s">
        <v>2062</v>
      </c>
      <c r="E166" s="11">
        <v>1884</v>
      </c>
      <c r="F166" s="10"/>
      <c r="G166" s="10" t="s">
        <v>601</v>
      </c>
      <c r="H166" s="11">
        <v>5280363</v>
      </c>
      <c r="I166" s="10" t="s">
        <v>2063</v>
      </c>
      <c r="J166" s="10" t="s">
        <v>2064</v>
      </c>
      <c r="K166" s="10" t="s">
        <v>2065</v>
      </c>
      <c r="L166" s="10" t="s">
        <v>2066</v>
      </c>
      <c r="M166" s="10" t="s">
        <v>2067</v>
      </c>
    </row>
    <row r="167" spans="1:13" x14ac:dyDescent="0.2">
      <c r="A167" s="10" t="s">
        <v>2490</v>
      </c>
      <c r="B167" s="10" t="s">
        <v>338</v>
      </c>
      <c r="C167" s="10" t="s">
        <v>2086</v>
      </c>
      <c r="D167" s="10" t="s">
        <v>2062</v>
      </c>
      <c r="E167" s="11">
        <v>1884</v>
      </c>
      <c r="F167" s="10"/>
      <c r="G167" s="10" t="s">
        <v>601</v>
      </c>
      <c r="H167" s="11">
        <v>5280363</v>
      </c>
      <c r="I167" s="10" t="s">
        <v>2063</v>
      </c>
      <c r="J167" s="10" t="s">
        <v>2064</v>
      </c>
      <c r="K167" s="10" t="s">
        <v>2065</v>
      </c>
      <c r="L167" s="10" t="s">
        <v>2066</v>
      </c>
      <c r="M167" s="10" t="s">
        <v>2067</v>
      </c>
    </row>
    <row r="168" spans="1:13" x14ac:dyDescent="0.2">
      <c r="A168" s="10" t="s">
        <v>2491</v>
      </c>
      <c r="B168" s="10" t="s">
        <v>339</v>
      </c>
      <c r="C168" s="10" t="s">
        <v>2087</v>
      </c>
      <c r="D168" s="10" t="s">
        <v>2062</v>
      </c>
      <c r="E168" s="11">
        <v>1884</v>
      </c>
      <c r="F168" s="10"/>
      <c r="G168" s="10" t="s">
        <v>601</v>
      </c>
      <c r="H168" s="11">
        <v>5280363</v>
      </c>
      <c r="I168" s="10" t="s">
        <v>2063</v>
      </c>
      <c r="J168" s="10" t="s">
        <v>2064</v>
      </c>
      <c r="K168" s="10" t="s">
        <v>2065</v>
      </c>
      <c r="L168" s="10" t="s">
        <v>2066</v>
      </c>
      <c r="M168" s="10" t="s">
        <v>2067</v>
      </c>
    </row>
    <row r="169" spans="1:13" x14ac:dyDescent="0.2">
      <c r="A169" s="10" t="s">
        <v>2492</v>
      </c>
      <c r="B169" s="10" t="s">
        <v>340</v>
      </c>
      <c r="C169" s="10" t="s">
        <v>2088</v>
      </c>
      <c r="D169" s="10" t="s">
        <v>2062</v>
      </c>
      <c r="E169" s="11">
        <v>1884</v>
      </c>
      <c r="F169" s="10"/>
      <c r="G169" s="10" t="s">
        <v>601</v>
      </c>
      <c r="H169" s="11">
        <v>5280363</v>
      </c>
      <c r="I169" s="10" t="s">
        <v>2063</v>
      </c>
      <c r="J169" s="10" t="s">
        <v>2064</v>
      </c>
      <c r="K169" s="10" t="s">
        <v>2065</v>
      </c>
      <c r="L169" s="10" t="s">
        <v>2066</v>
      </c>
      <c r="M169" s="10" t="s">
        <v>2067</v>
      </c>
    </row>
    <row r="170" spans="1:13" x14ac:dyDescent="0.2">
      <c r="A170" s="10" t="s">
        <v>2493</v>
      </c>
      <c r="B170" s="10" t="s">
        <v>341</v>
      </c>
      <c r="C170" s="10" t="s">
        <v>2089</v>
      </c>
      <c r="D170" s="10" t="s">
        <v>2062</v>
      </c>
      <c r="E170" s="11">
        <v>1884</v>
      </c>
      <c r="F170" s="10"/>
      <c r="G170" s="10" t="s">
        <v>601</v>
      </c>
      <c r="H170" s="11">
        <v>5280363</v>
      </c>
      <c r="I170" s="10" t="s">
        <v>2063</v>
      </c>
      <c r="J170" s="10" t="s">
        <v>2064</v>
      </c>
      <c r="K170" s="10" t="s">
        <v>2065</v>
      </c>
      <c r="L170" s="10" t="s">
        <v>2066</v>
      </c>
      <c r="M170" s="10" t="s">
        <v>2067</v>
      </c>
    </row>
    <row r="171" spans="1:13" x14ac:dyDescent="0.2">
      <c r="A171" s="10" t="s">
        <v>2494</v>
      </c>
      <c r="B171" s="10" t="s">
        <v>2090</v>
      </c>
      <c r="C171" s="10" t="s">
        <v>2091</v>
      </c>
      <c r="D171" s="10" t="s">
        <v>2062</v>
      </c>
      <c r="E171" s="11">
        <v>1884</v>
      </c>
      <c r="F171" s="10"/>
      <c r="G171" s="10" t="s">
        <v>601</v>
      </c>
      <c r="H171" s="11">
        <v>5280363</v>
      </c>
      <c r="I171" s="10" t="s">
        <v>2063</v>
      </c>
      <c r="J171" s="10" t="s">
        <v>2064</v>
      </c>
      <c r="K171" s="10" t="s">
        <v>2065</v>
      </c>
      <c r="L171" s="10" t="s">
        <v>2066</v>
      </c>
      <c r="M171" s="10" t="s">
        <v>2067</v>
      </c>
    </row>
    <row r="172" spans="1:13" x14ac:dyDescent="0.2">
      <c r="A172" s="10" t="s">
        <v>2518</v>
      </c>
      <c r="B172" s="10" t="s">
        <v>2210</v>
      </c>
      <c r="C172" s="10" t="s">
        <v>2211</v>
      </c>
      <c r="D172" s="10" t="s">
        <v>2062</v>
      </c>
      <c r="E172" s="11">
        <v>1884</v>
      </c>
      <c r="F172" s="10"/>
      <c r="G172" s="10" t="s">
        <v>601</v>
      </c>
      <c r="H172" s="11">
        <v>5280363</v>
      </c>
      <c r="I172" s="10" t="s">
        <v>2063</v>
      </c>
      <c r="J172" s="10" t="s">
        <v>2064</v>
      </c>
      <c r="K172" s="10" t="s">
        <v>2065</v>
      </c>
      <c r="L172" s="10" t="s">
        <v>2066</v>
      </c>
      <c r="M172" s="10" t="s">
        <v>2067</v>
      </c>
    </row>
    <row r="173" spans="1:13" x14ac:dyDescent="0.2">
      <c r="A173" s="10" t="s">
        <v>2487</v>
      </c>
      <c r="B173" s="10" t="s">
        <v>2042</v>
      </c>
      <c r="C173" s="10" t="s">
        <v>2043</v>
      </c>
      <c r="D173" s="10" t="s">
        <v>2068</v>
      </c>
      <c r="E173" s="11">
        <v>1885</v>
      </c>
      <c r="F173" s="10"/>
      <c r="G173" s="10" t="s">
        <v>601</v>
      </c>
      <c r="H173" s="11">
        <v>5280884</v>
      </c>
      <c r="I173" s="10" t="s">
        <v>2069</v>
      </c>
      <c r="J173" s="10"/>
      <c r="K173" s="10" t="s">
        <v>2070</v>
      </c>
      <c r="L173" s="10" t="s">
        <v>2071</v>
      </c>
      <c r="M173" s="10" t="s">
        <v>2072</v>
      </c>
    </row>
    <row r="174" spans="1:13" x14ac:dyDescent="0.2">
      <c r="A174" s="10" t="s">
        <v>2488</v>
      </c>
      <c r="B174" s="10" t="s">
        <v>2079</v>
      </c>
      <c r="C174" s="10" t="s">
        <v>2080</v>
      </c>
      <c r="D174" s="10" t="s">
        <v>2068</v>
      </c>
      <c r="E174" s="11">
        <v>1885</v>
      </c>
      <c r="F174" s="10"/>
      <c r="G174" s="10" t="s">
        <v>601</v>
      </c>
      <c r="H174" s="11">
        <v>5280884</v>
      </c>
      <c r="I174" s="10" t="s">
        <v>2069</v>
      </c>
      <c r="J174" s="10"/>
      <c r="K174" s="10" t="s">
        <v>2070</v>
      </c>
      <c r="L174" s="10" t="s">
        <v>2071</v>
      </c>
      <c r="M174" s="10" t="s">
        <v>2072</v>
      </c>
    </row>
    <row r="175" spans="1:13" x14ac:dyDescent="0.2">
      <c r="A175" s="10" t="s">
        <v>2487</v>
      </c>
      <c r="B175" s="10" t="s">
        <v>2042</v>
      </c>
      <c r="C175" s="10" t="s">
        <v>2043</v>
      </c>
      <c r="D175" s="10" t="s">
        <v>2073</v>
      </c>
      <c r="E175" s="11">
        <v>1915</v>
      </c>
      <c r="F175" s="10"/>
      <c r="G175" s="10" t="s">
        <v>601</v>
      </c>
      <c r="H175" s="11">
        <v>5282411</v>
      </c>
      <c r="I175" s="10" t="s">
        <v>2074</v>
      </c>
      <c r="J175" s="10" t="s">
        <v>2075</v>
      </c>
      <c r="K175" s="10" t="s">
        <v>2076</v>
      </c>
      <c r="L175" s="10" t="s">
        <v>2077</v>
      </c>
      <c r="M175" s="10" t="s">
        <v>2078</v>
      </c>
    </row>
    <row r="176" spans="1:13" x14ac:dyDescent="0.2">
      <c r="A176" s="10" t="s">
        <v>2488</v>
      </c>
      <c r="B176" s="10" t="s">
        <v>2079</v>
      </c>
      <c r="C176" s="10" t="s">
        <v>2080</v>
      </c>
      <c r="D176" s="10" t="s">
        <v>2073</v>
      </c>
      <c r="E176" s="11">
        <v>1915</v>
      </c>
      <c r="F176" s="10"/>
      <c r="G176" s="10" t="s">
        <v>601</v>
      </c>
      <c r="H176" s="11">
        <v>5282411</v>
      </c>
      <c r="I176" s="10" t="s">
        <v>2074</v>
      </c>
      <c r="J176" s="10" t="s">
        <v>2075</v>
      </c>
      <c r="K176" s="10" t="s">
        <v>2076</v>
      </c>
      <c r="L176" s="10" t="s">
        <v>2077</v>
      </c>
      <c r="M176" s="10" t="s">
        <v>2078</v>
      </c>
    </row>
    <row r="177" spans="1:13" x14ac:dyDescent="0.2">
      <c r="A177" s="10" t="s">
        <v>2489</v>
      </c>
      <c r="B177" s="10" t="s">
        <v>337</v>
      </c>
      <c r="C177" s="10" t="s">
        <v>2085</v>
      </c>
      <c r="D177" s="10" t="s">
        <v>2073</v>
      </c>
      <c r="E177" s="11">
        <v>1915</v>
      </c>
      <c r="F177" s="10"/>
      <c r="G177" s="10" t="s">
        <v>601</v>
      </c>
      <c r="H177" s="11">
        <v>5282411</v>
      </c>
      <c r="I177" s="10" t="s">
        <v>2074</v>
      </c>
      <c r="J177" s="10" t="s">
        <v>2075</v>
      </c>
      <c r="K177" s="10" t="s">
        <v>2076</v>
      </c>
      <c r="L177" s="10" t="s">
        <v>2077</v>
      </c>
      <c r="M177" s="10" t="s">
        <v>2078</v>
      </c>
    </row>
    <row r="178" spans="1:13" x14ac:dyDescent="0.2">
      <c r="A178" s="10" t="s">
        <v>2490</v>
      </c>
      <c r="B178" s="10" t="s">
        <v>338</v>
      </c>
      <c r="C178" s="10" t="s">
        <v>2086</v>
      </c>
      <c r="D178" s="10" t="s">
        <v>2073</v>
      </c>
      <c r="E178" s="11">
        <v>1915</v>
      </c>
      <c r="F178" s="10"/>
      <c r="G178" s="10" t="s">
        <v>601</v>
      </c>
      <c r="H178" s="11">
        <v>5282411</v>
      </c>
      <c r="I178" s="10" t="s">
        <v>2074</v>
      </c>
      <c r="J178" s="10" t="s">
        <v>2075</v>
      </c>
      <c r="K178" s="10" t="s">
        <v>2076</v>
      </c>
      <c r="L178" s="10" t="s">
        <v>2077</v>
      </c>
      <c r="M178" s="10" t="s">
        <v>2078</v>
      </c>
    </row>
    <row r="179" spans="1:13" x14ac:dyDescent="0.2">
      <c r="A179" s="10" t="s">
        <v>2491</v>
      </c>
      <c r="B179" s="10" t="s">
        <v>339</v>
      </c>
      <c r="C179" s="10" t="s">
        <v>2087</v>
      </c>
      <c r="D179" s="10" t="s">
        <v>2073</v>
      </c>
      <c r="E179" s="11">
        <v>1915</v>
      </c>
      <c r="F179" s="10"/>
      <c r="G179" s="10" t="s">
        <v>601</v>
      </c>
      <c r="H179" s="11">
        <v>5282411</v>
      </c>
      <c r="I179" s="10" t="s">
        <v>2074</v>
      </c>
      <c r="J179" s="10" t="s">
        <v>2075</v>
      </c>
      <c r="K179" s="10" t="s">
        <v>2076</v>
      </c>
      <c r="L179" s="10" t="s">
        <v>2077</v>
      </c>
      <c r="M179" s="10" t="s">
        <v>2078</v>
      </c>
    </row>
    <row r="180" spans="1:13" x14ac:dyDescent="0.2">
      <c r="A180" s="10" t="s">
        <v>2492</v>
      </c>
      <c r="B180" s="10" t="s">
        <v>340</v>
      </c>
      <c r="C180" s="10" t="s">
        <v>2088</v>
      </c>
      <c r="D180" s="10" t="s">
        <v>2073</v>
      </c>
      <c r="E180" s="11">
        <v>1915</v>
      </c>
      <c r="F180" s="10"/>
      <c r="G180" s="10" t="s">
        <v>601</v>
      </c>
      <c r="H180" s="11">
        <v>5282411</v>
      </c>
      <c r="I180" s="10" t="s">
        <v>2074</v>
      </c>
      <c r="J180" s="10" t="s">
        <v>2075</v>
      </c>
      <c r="K180" s="10" t="s">
        <v>2076</v>
      </c>
      <c r="L180" s="10" t="s">
        <v>2077</v>
      </c>
      <c r="M180" s="10" t="s">
        <v>2078</v>
      </c>
    </row>
    <row r="181" spans="1:13" x14ac:dyDescent="0.2">
      <c r="A181" s="10" t="s">
        <v>2493</v>
      </c>
      <c r="B181" s="10" t="s">
        <v>341</v>
      </c>
      <c r="C181" s="10" t="s">
        <v>2089</v>
      </c>
      <c r="D181" s="10" t="s">
        <v>2073</v>
      </c>
      <c r="E181" s="11">
        <v>1915</v>
      </c>
      <c r="F181" s="10"/>
      <c r="G181" s="10" t="s">
        <v>601</v>
      </c>
      <c r="H181" s="11">
        <v>5282411</v>
      </c>
      <c r="I181" s="10" t="s">
        <v>2074</v>
      </c>
      <c r="J181" s="10" t="s">
        <v>2075</v>
      </c>
      <c r="K181" s="10" t="s">
        <v>2076</v>
      </c>
      <c r="L181" s="10" t="s">
        <v>2077</v>
      </c>
      <c r="M181" s="10" t="s">
        <v>2078</v>
      </c>
    </row>
    <row r="182" spans="1:13" x14ac:dyDescent="0.2">
      <c r="A182" s="10" t="s">
        <v>2494</v>
      </c>
      <c r="B182" s="10" t="s">
        <v>2090</v>
      </c>
      <c r="C182" s="10" t="s">
        <v>2091</v>
      </c>
      <c r="D182" s="10" t="s">
        <v>2073</v>
      </c>
      <c r="E182" s="11">
        <v>1915</v>
      </c>
      <c r="F182" s="10"/>
      <c r="G182" s="10" t="s">
        <v>601</v>
      </c>
      <c r="H182" s="11">
        <v>5282411</v>
      </c>
      <c r="I182" s="10" t="s">
        <v>2074</v>
      </c>
      <c r="J182" s="10" t="s">
        <v>2075</v>
      </c>
      <c r="K182" s="10" t="s">
        <v>2076</v>
      </c>
      <c r="L182" s="10" t="s">
        <v>2077</v>
      </c>
      <c r="M182" s="10" t="s">
        <v>2078</v>
      </c>
    </row>
    <row r="183" spans="1:13" x14ac:dyDescent="0.2">
      <c r="A183" s="10" t="s">
        <v>2518</v>
      </c>
      <c r="B183" s="10" t="s">
        <v>2210</v>
      </c>
      <c r="C183" s="10" t="s">
        <v>2211</v>
      </c>
      <c r="D183" s="10" t="s">
        <v>2073</v>
      </c>
      <c r="E183" s="11">
        <v>1915</v>
      </c>
      <c r="F183" s="10"/>
      <c r="G183" s="10" t="s">
        <v>601</v>
      </c>
      <c r="H183" s="11">
        <v>5282411</v>
      </c>
      <c r="I183" s="10" t="s">
        <v>2074</v>
      </c>
      <c r="J183" s="10" t="s">
        <v>2075</v>
      </c>
      <c r="K183" s="10" t="s">
        <v>2076</v>
      </c>
      <c r="L183" s="10" t="s">
        <v>2077</v>
      </c>
      <c r="M183" s="10" t="s">
        <v>2078</v>
      </c>
    </row>
    <row r="184" spans="1:13" x14ac:dyDescent="0.2">
      <c r="A184" s="10" t="s">
        <v>2519</v>
      </c>
      <c r="B184" s="10" t="s">
        <v>2217</v>
      </c>
      <c r="C184" s="10" t="s">
        <v>2218</v>
      </c>
      <c r="D184" s="10" t="s">
        <v>2219</v>
      </c>
      <c r="E184" s="11">
        <v>2144</v>
      </c>
      <c r="F184" s="10"/>
      <c r="G184" s="10" t="s">
        <v>601</v>
      </c>
      <c r="H184" s="11">
        <v>1001</v>
      </c>
      <c r="I184" s="10" t="s">
        <v>2220</v>
      </c>
      <c r="J184" s="10"/>
      <c r="K184" s="10" t="s">
        <v>2221</v>
      </c>
      <c r="L184" s="10" t="s">
        <v>2222</v>
      </c>
      <c r="M184" s="10" t="s">
        <v>2223</v>
      </c>
    </row>
    <row r="185" spans="1:13" x14ac:dyDescent="0.2">
      <c r="A185" s="10" t="s">
        <v>2519</v>
      </c>
      <c r="B185" s="10" t="s">
        <v>2217</v>
      </c>
      <c r="C185" s="10" t="s">
        <v>2218</v>
      </c>
      <c r="D185" s="10" t="s">
        <v>2224</v>
      </c>
      <c r="E185" s="11">
        <v>2145</v>
      </c>
      <c r="F185" s="10"/>
      <c r="G185" s="10" t="s">
        <v>601</v>
      </c>
      <c r="H185" s="11">
        <v>11501277</v>
      </c>
      <c r="I185" s="10" t="s">
        <v>2225</v>
      </c>
      <c r="J185" s="10"/>
      <c r="K185" s="10" t="s">
        <v>2226</v>
      </c>
      <c r="L185" s="10" t="s">
        <v>2227</v>
      </c>
      <c r="M185" s="10" t="s">
        <v>2228</v>
      </c>
    </row>
    <row r="186" spans="1:13" x14ac:dyDescent="0.2">
      <c r="A186" s="10" t="s">
        <v>2519</v>
      </c>
      <c r="B186" s="10" t="s">
        <v>2217</v>
      </c>
      <c r="C186" s="10" t="s">
        <v>2218</v>
      </c>
      <c r="D186" s="10" t="s">
        <v>2229</v>
      </c>
      <c r="E186" s="11">
        <v>2149</v>
      </c>
      <c r="F186" s="10"/>
      <c r="G186" s="10" t="s">
        <v>601</v>
      </c>
      <c r="H186" s="11">
        <v>4581</v>
      </c>
      <c r="I186" s="10" t="s">
        <v>2230</v>
      </c>
      <c r="J186" s="10" t="s">
        <v>2229</v>
      </c>
      <c r="K186" s="10"/>
      <c r="L186" s="10" t="s">
        <v>2231</v>
      </c>
      <c r="M186" s="10" t="s">
        <v>2232</v>
      </c>
    </row>
    <row r="187" spans="1:13" x14ac:dyDescent="0.2">
      <c r="A187" s="10" t="s">
        <v>2519</v>
      </c>
      <c r="B187" s="10" t="s">
        <v>2217</v>
      </c>
      <c r="C187" s="10" t="s">
        <v>2218</v>
      </c>
      <c r="D187" s="10" t="s">
        <v>2233</v>
      </c>
      <c r="E187" s="11">
        <v>2150</v>
      </c>
      <c r="F187" s="10"/>
      <c r="G187" s="10" t="s">
        <v>601</v>
      </c>
      <c r="H187" s="11">
        <v>5610</v>
      </c>
      <c r="I187" s="10" t="s">
        <v>2234</v>
      </c>
      <c r="J187" s="10"/>
      <c r="K187" s="10" t="s">
        <v>2235</v>
      </c>
      <c r="L187" s="10" t="s">
        <v>2236</v>
      </c>
      <c r="M187" s="10" t="s">
        <v>2237</v>
      </c>
    </row>
    <row r="188" spans="1:13" x14ac:dyDescent="0.2">
      <c r="A188" s="10" t="s">
        <v>2341</v>
      </c>
      <c r="B188" s="10" t="s">
        <v>281</v>
      </c>
      <c r="C188" s="10" t="s">
        <v>968</v>
      </c>
      <c r="D188" s="10" t="s">
        <v>974</v>
      </c>
      <c r="E188" s="11">
        <v>2364</v>
      </c>
      <c r="F188" s="10"/>
      <c r="G188" s="10" t="s">
        <v>601</v>
      </c>
      <c r="H188" s="11">
        <v>5281969</v>
      </c>
      <c r="I188" s="10" t="s">
        <v>975</v>
      </c>
      <c r="J188" s="10"/>
      <c r="K188" s="10" t="s">
        <v>976</v>
      </c>
      <c r="L188" s="10" t="s">
        <v>977</v>
      </c>
      <c r="M188" s="10" t="s">
        <v>978</v>
      </c>
    </row>
    <row r="189" spans="1:13" x14ac:dyDescent="0.2">
      <c r="A189" s="10" t="s">
        <v>2342</v>
      </c>
      <c r="B189" s="10" t="s">
        <v>282</v>
      </c>
      <c r="C189" s="10" t="s">
        <v>979</v>
      </c>
      <c r="D189" s="10" t="s">
        <v>974</v>
      </c>
      <c r="E189" s="11">
        <v>2364</v>
      </c>
      <c r="F189" s="10"/>
      <c r="G189" s="10" t="s">
        <v>601</v>
      </c>
      <c r="H189" s="11">
        <v>5281969</v>
      </c>
      <c r="I189" s="10" t="s">
        <v>975</v>
      </c>
      <c r="J189" s="10"/>
      <c r="K189" s="10" t="s">
        <v>976</v>
      </c>
      <c r="L189" s="10" t="s">
        <v>977</v>
      </c>
      <c r="M189" s="10" t="s">
        <v>978</v>
      </c>
    </row>
    <row r="190" spans="1:13" x14ac:dyDescent="0.2">
      <c r="A190" s="10" t="s">
        <v>2402</v>
      </c>
      <c r="B190" s="10" t="s">
        <v>1499</v>
      </c>
      <c r="C190" s="10" t="s">
        <v>1500</v>
      </c>
      <c r="D190" s="10" t="s">
        <v>974</v>
      </c>
      <c r="E190" s="11">
        <v>2364</v>
      </c>
      <c r="F190" s="10"/>
      <c r="G190" s="10" t="s">
        <v>601</v>
      </c>
      <c r="H190" s="11">
        <v>5281969</v>
      </c>
      <c r="I190" s="10" t="s">
        <v>975</v>
      </c>
      <c r="J190" s="10"/>
      <c r="K190" s="10" t="s">
        <v>976</v>
      </c>
      <c r="L190" s="10" t="s">
        <v>977</v>
      </c>
      <c r="M190" s="10" t="s">
        <v>978</v>
      </c>
    </row>
    <row r="191" spans="1:13" x14ac:dyDescent="0.2">
      <c r="A191" s="10" t="s">
        <v>2441</v>
      </c>
      <c r="B191" s="10" t="s">
        <v>1723</v>
      </c>
      <c r="C191" s="10" t="s">
        <v>1724</v>
      </c>
      <c r="D191" s="10" t="s">
        <v>1725</v>
      </c>
      <c r="E191" s="11">
        <v>2365</v>
      </c>
      <c r="F191" s="10"/>
      <c r="G191" s="10" t="s">
        <v>601</v>
      </c>
      <c r="H191" s="11">
        <v>239</v>
      </c>
      <c r="I191" s="10" t="s">
        <v>1726</v>
      </c>
      <c r="J191" s="10"/>
      <c r="K191" s="10"/>
      <c r="L191" s="10" t="s">
        <v>1727</v>
      </c>
      <c r="M191" s="10" t="s">
        <v>1728</v>
      </c>
    </row>
    <row r="192" spans="1:13" x14ac:dyDescent="0.2">
      <c r="A192" s="10" t="s">
        <v>2435</v>
      </c>
      <c r="B192" s="10" t="s">
        <v>313</v>
      </c>
      <c r="C192" s="10" t="s">
        <v>1680</v>
      </c>
      <c r="D192" s="10" t="s">
        <v>1681</v>
      </c>
      <c r="E192" s="11">
        <v>2481</v>
      </c>
      <c r="F192" s="10"/>
      <c r="G192" s="10" t="s">
        <v>601</v>
      </c>
      <c r="H192" s="11">
        <v>5280892</v>
      </c>
      <c r="I192" s="10" t="s">
        <v>1682</v>
      </c>
      <c r="J192" s="10"/>
      <c r="K192" s="10" t="s">
        <v>1683</v>
      </c>
      <c r="L192" s="10" t="s">
        <v>1684</v>
      </c>
      <c r="M192" s="10" t="s">
        <v>1685</v>
      </c>
    </row>
    <row r="193" spans="1:13" x14ac:dyDescent="0.2">
      <c r="A193" s="10" t="s">
        <v>2471</v>
      </c>
      <c r="B193" s="10" t="s">
        <v>1924</v>
      </c>
      <c r="C193" s="10" t="s">
        <v>1925</v>
      </c>
      <c r="D193" s="10" t="s">
        <v>1926</v>
      </c>
      <c r="E193" s="11">
        <v>2483</v>
      </c>
      <c r="F193" s="10"/>
      <c r="G193" s="10" t="s">
        <v>601</v>
      </c>
      <c r="H193" s="11">
        <v>5280778</v>
      </c>
      <c r="I193" s="10" t="s">
        <v>1927</v>
      </c>
      <c r="J193" s="10"/>
      <c r="K193" s="10" t="s">
        <v>1928</v>
      </c>
      <c r="L193" s="10" t="s">
        <v>1929</v>
      </c>
      <c r="M193" s="10" t="s">
        <v>1930</v>
      </c>
    </row>
    <row r="194" spans="1:13" x14ac:dyDescent="0.2">
      <c r="A194" s="10" t="s">
        <v>2434</v>
      </c>
      <c r="B194" s="10" t="s">
        <v>312</v>
      </c>
      <c r="C194" s="10" t="s">
        <v>1665</v>
      </c>
      <c r="D194" s="10" t="s">
        <v>1666</v>
      </c>
      <c r="E194" s="11">
        <v>2487</v>
      </c>
      <c r="F194" s="10"/>
      <c r="G194" s="10" t="s">
        <v>601</v>
      </c>
      <c r="H194" s="11">
        <v>5280492</v>
      </c>
      <c r="I194" s="10" t="s">
        <v>1667</v>
      </c>
      <c r="J194" s="10"/>
      <c r="K194" s="10" t="s">
        <v>1668</v>
      </c>
      <c r="L194" s="10" t="s">
        <v>1669</v>
      </c>
      <c r="M194" s="10" t="s">
        <v>1670</v>
      </c>
    </row>
    <row r="195" spans="1:13" x14ac:dyDescent="0.2">
      <c r="A195" s="10" t="s">
        <v>2435</v>
      </c>
      <c r="B195" s="10" t="s">
        <v>313</v>
      </c>
      <c r="C195" s="10" t="s">
        <v>1680</v>
      </c>
      <c r="D195" s="10" t="s">
        <v>1666</v>
      </c>
      <c r="E195" s="11">
        <v>2487</v>
      </c>
      <c r="F195" s="10"/>
      <c r="G195" s="10" t="s">
        <v>601</v>
      </c>
      <c r="H195" s="11">
        <v>5280492</v>
      </c>
      <c r="I195" s="10" t="s">
        <v>1667</v>
      </c>
      <c r="J195" s="10"/>
      <c r="K195" s="10" t="s">
        <v>1668</v>
      </c>
      <c r="L195" s="10" t="s">
        <v>1669</v>
      </c>
      <c r="M195" s="10" t="s">
        <v>1670</v>
      </c>
    </row>
    <row r="196" spans="1:13" x14ac:dyDescent="0.2">
      <c r="A196" s="10" t="s">
        <v>2383</v>
      </c>
      <c r="B196" s="10" t="s">
        <v>1273</v>
      </c>
      <c r="C196" s="10" t="s">
        <v>1274</v>
      </c>
      <c r="D196" s="10" t="s">
        <v>1275</v>
      </c>
      <c r="E196" s="11">
        <v>2661</v>
      </c>
      <c r="F196" s="10"/>
      <c r="G196" s="10" t="s">
        <v>601</v>
      </c>
      <c r="H196" s="11">
        <v>5283454</v>
      </c>
      <c r="I196" s="10" t="s">
        <v>1276</v>
      </c>
      <c r="J196" s="10"/>
      <c r="K196" s="10" t="s">
        <v>1277</v>
      </c>
      <c r="L196" s="10" t="s">
        <v>1278</v>
      </c>
      <c r="M196" s="10" t="s">
        <v>1279</v>
      </c>
    </row>
    <row r="197" spans="1:13" x14ac:dyDescent="0.2">
      <c r="A197" s="10" t="s">
        <v>2388</v>
      </c>
      <c r="B197" s="10" t="s">
        <v>289</v>
      </c>
      <c r="C197" s="10" t="s">
        <v>1320</v>
      </c>
      <c r="D197" s="10" t="s">
        <v>1321</v>
      </c>
      <c r="E197" s="11">
        <v>2752</v>
      </c>
      <c r="F197" s="10"/>
      <c r="G197" s="10" t="s">
        <v>601</v>
      </c>
      <c r="H197" s="11">
        <v>123976</v>
      </c>
      <c r="I197" s="10" t="s">
        <v>1322</v>
      </c>
      <c r="J197" s="10"/>
      <c r="K197" s="10" t="s">
        <v>1323</v>
      </c>
      <c r="L197" s="10" t="s">
        <v>1324</v>
      </c>
      <c r="M197" s="10" t="s">
        <v>1325</v>
      </c>
    </row>
    <row r="198" spans="1:13" x14ac:dyDescent="0.2">
      <c r="A198" s="10" t="s">
        <v>2358</v>
      </c>
      <c r="B198" s="10" t="s">
        <v>1061</v>
      </c>
      <c r="C198" s="10" t="s">
        <v>1062</v>
      </c>
      <c r="D198" s="10" t="s">
        <v>1079</v>
      </c>
      <c r="E198" s="11">
        <v>2806</v>
      </c>
      <c r="F198" s="10"/>
      <c r="G198" s="10" t="s">
        <v>601</v>
      </c>
      <c r="H198" s="11">
        <v>11005</v>
      </c>
      <c r="I198" s="10" t="s">
        <v>1080</v>
      </c>
      <c r="J198" s="10"/>
      <c r="K198" s="10" t="s">
        <v>1081</v>
      </c>
      <c r="L198" s="10" t="s">
        <v>1082</v>
      </c>
      <c r="M198" s="10" t="s">
        <v>1083</v>
      </c>
    </row>
    <row r="199" spans="1:13" x14ac:dyDescent="0.2">
      <c r="A199" s="10" t="s">
        <v>2361</v>
      </c>
      <c r="B199" s="10" t="s">
        <v>299</v>
      </c>
      <c r="C199" s="10" t="s">
        <v>1110</v>
      </c>
      <c r="D199" s="10" t="s">
        <v>1079</v>
      </c>
      <c r="E199" s="11">
        <v>2806</v>
      </c>
      <c r="F199" s="10"/>
      <c r="G199" s="10" t="s">
        <v>601</v>
      </c>
      <c r="H199" s="11">
        <v>11005</v>
      </c>
      <c r="I199" s="10" t="s">
        <v>1080</v>
      </c>
      <c r="J199" s="10"/>
      <c r="K199" s="10" t="s">
        <v>1081</v>
      </c>
      <c r="L199" s="10" t="s">
        <v>1082</v>
      </c>
      <c r="M199" s="10" t="s">
        <v>1083</v>
      </c>
    </row>
    <row r="200" spans="1:13" x14ac:dyDescent="0.2">
      <c r="A200" s="10" t="s">
        <v>2293</v>
      </c>
      <c r="B200" s="10" t="s">
        <v>266</v>
      </c>
      <c r="C200" s="10" t="s">
        <v>630</v>
      </c>
      <c r="D200" s="10" t="s">
        <v>631</v>
      </c>
      <c r="E200" s="11">
        <v>2844</v>
      </c>
      <c r="F200" s="10"/>
      <c r="G200" s="10" t="s">
        <v>601</v>
      </c>
      <c r="H200" s="11">
        <v>60961</v>
      </c>
      <c r="I200" s="10" t="s">
        <v>632</v>
      </c>
      <c r="J200" s="10"/>
      <c r="K200" s="10" t="s">
        <v>633</v>
      </c>
      <c r="L200" s="10" t="s">
        <v>634</v>
      </c>
      <c r="M200" s="10" t="s">
        <v>635</v>
      </c>
    </row>
    <row r="201" spans="1:13" x14ac:dyDescent="0.2">
      <c r="A201" s="10" t="s">
        <v>2294</v>
      </c>
      <c r="B201" s="10" t="s">
        <v>267</v>
      </c>
      <c r="C201" s="10" t="s">
        <v>636</v>
      </c>
      <c r="D201" s="10" t="s">
        <v>631</v>
      </c>
      <c r="E201" s="11">
        <v>2844</v>
      </c>
      <c r="F201" s="10"/>
      <c r="G201" s="10" t="s">
        <v>601</v>
      </c>
      <c r="H201" s="11">
        <v>60961</v>
      </c>
      <c r="I201" s="10" t="s">
        <v>632</v>
      </c>
      <c r="J201" s="10"/>
      <c r="K201" s="10" t="s">
        <v>633</v>
      </c>
      <c r="L201" s="10" t="s">
        <v>634</v>
      </c>
      <c r="M201" s="10" t="s">
        <v>635</v>
      </c>
    </row>
    <row r="202" spans="1:13" x14ac:dyDescent="0.2">
      <c r="A202" s="10" t="s">
        <v>2295</v>
      </c>
      <c r="B202" s="10" t="s">
        <v>268</v>
      </c>
      <c r="C202" s="10" t="s">
        <v>637</v>
      </c>
      <c r="D202" s="10" t="s">
        <v>631</v>
      </c>
      <c r="E202" s="11">
        <v>2844</v>
      </c>
      <c r="F202" s="10"/>
      <c r="G202" s="10" t="s">
        <v>601</v>
      </c>
      <c r="H202" s="11">
        <v>60961</v>
      </c>
      <c r="I202" s="10" t="s">
        <v>632</v>
      </c>
      <c r="J202" s="10"/>
      <c r="K202" s="10" t="s">
        <v>633</v>
      </c>
      <c r="L202" s="10" t="s">
        <v>634</v>
      </c>
      <c r="M202" s="10" t="s">
        <v>635</v>
      </c>
    </row>
    <row r="203" spans="1:13" x14ac:dyDescent="0.2">
      <c r="A203" s="10" t="s">
        <v>2296</v>
      </c>
      <c r="B203" s="10" t="s">
        <v>269</v>
      </c>
      <c r="C203" s="10" t="s">
        <v>638</v>
      </c>
      <c r="D203" s="10" t="s">
        <v>631</v>
      </c>
      <c r="E203" s="11">
        <v>2844</v>
      </c>
      <c r="F203" s="10"/>
      <c r="G203" s="10" t="s">
        <v>601</v>
      </c>
      <c r="H203" s="11">
        <v>60961</v>
      </c>
      <c r="I203" s="10" t="s">
        <v>632</v>
      </c>
      <c r="J203" s="10"/>
      <c r="K203" s="10" t="s">
        <v>633</v>
      </c>
      <c r="L203" s="10" t="s">
        <v>634</v>
      </c>
      <c r="M203" s="10" t="s">
        <v>635</v>
      </c>
    </row>
    <row r="204" spans="1:13" x14ac:dyDescent="0.2">
      <c r="A204" s="10" t="s">
        <v>2388</v>
      </c>
      <c r="B204" s="10" t="s">
        <v>289</v>
      </c>
      <c r="C204" s="10" t="s">
        <v>1320</v>
      </c>
      <c r="D204" s="10" t="s">
        <v>1326</v>
      </c>
      <c r="E204" s="11">
        <v>2885</v>
      </c>
      <c r="F204" s="10"/>
      <c r="G204" s="10" t="s">
        <v>601</v>
      </c>
      <c r="H204" s="11">
        <v>65094</v>
      </c>
      <c r="I204" s="10" t="s">
        <v>1327</v>
      </c>
      <c r="J204" s="10"/>
      <c r="K204" s="10" t="s">
        <v>1328</v>
      </c>
      <c r="L204" s="10" t="s">
        <v>1329</v>
      </c>
      <c r="M204" s="10" t="s">
        <v>1330</v>
      </c>
    </row>
    <row r="205" spans="1:13" x14ac:dyDescent="0.2">
      <c r="A205" s="10" t="s">
        <v>2406</v>
      </c>
      <c r="B205" s="10" t="s">
        <v>1526</v>
      </c>
      <c r="C205" s="10" t="s">
        <v>1527</v>
      </c>
      <c r="D205" s="10" t="s">
        <v>1528</v>
      </c>
      <c r="E205" s="11">
        <v>2906</v>
      </c>
      <c r="F205" s="10"/>
      <c r="G205" s="10" t="s">
        <v>601</v>
      </c>
      <c r="H205" s="11">
        <v>5497152</v>
      </c>
      <c r="I205" s="10" t="s">
        <v>1529</v>
      </c>
      <c r="J205" s="10"/>
      <c r="K205" s="10" t="s">
        <v>1530</v>
      </c>
      <c r="L205" s="10" t="s">
        <v>1531</v>
      </c>
      <c r="M205" s="10" t="s">
        <v>1532</v>
      </c>
    </row>
    <row r="206" spans="1:13" x14ac:dyDescent="0.2">
      <c r="A206" s="10" t="s">
        <v>2427</v>
      </c>
      <c r="B206" s="10" t="s">
        <v>314</v>
      </c>
      <c r="C206" s="10" t="s">
        <v>1638</v>
      </c>
      <c r="D206" s="10" t="s">
        <v>1528</v>
      </c>
      <c r="E206" s="11">
        <v>2906</v>
      </c>
      <c r="F206" s="10"/>
      <c r="G206" s="10" t="s">
        <v>601</v>
      </c>
      <c r="H206" s="11">
        <v>5497152</v>
      </c>
      <c r="I206" s="10" t="s">
        <v>1529</v>
      </c>
      <c r="J206" s="10"/>
      <c r="K206" s="10" t="s">
        <v>1530</v>
      </c>
      <c r="L206" s="10" t="s">
        <v>1531</v>
      </c>
      <c r="M206" s="10" t="s">
        <v>1532</v>
      </c>
    </row>
    <row r="207" spans="1:13" x14ac:dyDescent="0.2">
      <c r="A207" s="10" t="s">
        <v>2428</v>
      </c>
      <c r="B207" s="10" t="s">
        <v>315</v>
      </c>
      <c r="C207" s="10" t="s">
        <v>1639</v>
      </c>
      <c r="D207" s="10" t="s">
        <v>1528</v>
      </c>
      <c r="E207" s="11">
        <v>2906</v>
      </c>
      <c r="F207" s="10"/>
      <c r="G207" s="10" t="s">
        <v>601</v>
      </c>
      <c r="H207" s="11">
        <v>5497152</v>
      </c>
      <c r="I207" s="10" t="s">
        <v>1529</v>
      </c>
      <c r="J207" s="10"/>
      <c r="K207" s="10" t="s">
        <v>1530</v>
      </c>
      <c r="L207" s="10" t="s">
        <v>1531</v>
      </c>
      <c r="M207" s="10" t="s">
        <v>1532</v>
      </c>
    </row>
    <row r="208" spans="1:13" x14ac:dyDescent="0.2">
      <c r="A208" s="10" t="s">
        <v>2429</v>
      </c>
      <c r="B208" s="10" t="s">
        <v>1650</v>
      </c>
      <c r="C208" s="10" t="s">
        <v>1651</v>
      </c>
      <c r="D208" s="10" t="s">
        <v>1528</v>
      </c>
      <c r="E208" s="11">
        <v>2906</v>
      </c>
      <c r="F208" s="10"/>
      <c r="G208" s="10" t="s">
        <v>601</v>
      </c>
      <c r="H208" s="11">
        <v>5497152</v>
      </c>
      <c r="I208" s="10" t="s">
        <v>1529</v>
      </c>
      <c r="J208" s="10"/>
      <c r="K208" s="10" t="s">
        <v>1530</v>
      </c>
      <c r="L208" s="10" t="s">
        <v>1531</v>
      </c>
      <c r="M208" s="10" t="s">
        <v>1532</v>
      </c>
    </row>
    <row r="209" spans="1:13" x14ac:dyDescent="0.2">
      <c r="A209" s="10" t="s">
        <v>2430</v>
      </c>
      <c r="B209" s="10" t="s">
        <v>1652</v>
      </c>
      <c r="C209" s="10" t="s">
        <v>1653</v>
      </c>
      <c r="D209" s="10" t="s">
        <v>1528</v>
      </c>
      <c r="E209" s="11">
        <v>2906</v>
      </c>
      <c r="F209" s="10"/>
      <c r="G209" s="10" t="s">
        <v>601</v>
      </c>
      <c r="H209" s="11">
        <v>5497152</v>
      </c>
      <c r="I209" s="10" t="s">
        <v>1529</v>
      </c>
      <c r="J209" s="10"/>
      <c r="K209" s="10" t="s">
        <v>1530</v>
      </c>
      <c r="L209" s="10" t="s">
        <v>1531</v>
      </c>
      <c r="M209" s="10" t="s">
        <v>1532</v>
      </c>
    </row>
    <row r="210" spans="1:13" x14ac:dyDescent="0.2">
      <c r="A210" s="10" t="s">
        <v>2431</v>
      </c>
      <c r="B210" s="10" t="s">
        <v>1654</v>
      </c>
      <c r="C210" s="10" t="s">
        <v>1655</v>
      </c>
      <c r="D210" s="10" t="s">
        <v>1528</v>
      </c>
      <c r="E210" s="11">
        <v>2906</v>
      </c>
      <c r="F210" s="10"/>
      <c r="G210" s="10" t="s">
        <v>601</v>
      </c>
      <c r="H210" s="11">
        <v>5497152</v>
      </c>
      <c r="I210" s="10" t="s">
        <v>1529</v>
      </c>
      <c r="J210" s="10"/>
      <c r="K210" s="10" t="s">
        <v>1530</v>
      </c>
      <c r="L210" s="10" t="s">
        <v>1531</v>
      </c>
      <c r="M210" s="10" t="s">
        <v>1532</v>
      </c>
    </row>
    <row r="211" spans="1:13" x14ac:dyDescent="0.2">
      <c r="A211" s="10" t="s">
        <v>2432</v>
      </c>
      <c r="B211" s="10" t="s">
        <v>1656</v>
      </c>
      <c r="C211" s="10" t="s">
        <v>1657</v>
      </c>
      <c r="D211" s="10" t="s">
        <v>1528</v>
      </c>
      <c r="E211" s="11">
        <v>2906</v>
      </c>
      <c r="F211" s="10"/>
      <c r="G211" s="10" t="s">
        <v>601</v>
      </c>
      <c r="H211" s="11">
        <v>5497152</v>
      </c>
      <c r="I211" s="10" t="s">
        <v>1529</v>
      </c>
      <c r="J211" s="10"/>
      <c r="K211" s="10" t="s">
        <v>1530</v>
      </c>
      <c r="L211" s="10" t="s">
        <v>1531</v>
      </c>
      <c r="M211" s="10" t="s">
        <v>1532</v>
      </c>
    </row>
    <row r="212" spans="1:13" x14ac:dyDescent="0.2">
      <c r="A212" s="10" t="s">
        <v>2478</v>
      </c>
      <c r="B212" s="10" t="s">
        <v>2001</v>
      </c>
      <c r="C212" s="10" t="s">
        <v>2002</v>
      </c>
      <c r="D212" s="10" t="s">
        <v>1528</v>
      </c>
      <c r="E212" s="11">
        <v>2906</v>
      </c>
      <c r="F212" s="10"/>
      <c r="G212" s="10" t="s">
        <v>601</v>
      </c>
      <c r="H212" s="11">
        <v>5497152</v>
      </c>
      <c r="I212" s="10" t="s">
        <v>1529</v>
      </c>
      <c r="J212" s="10"/>
      <c r="K212" s="10" t="s">
        <v>1530</v>
      </c>
      <c r="L212" s="10" t="s">
        <v>1531</v>
      </c>
      <c r="M212" s="10" t="s">
        <v>1532</v>
      </c>
    </row>
    <row r="213" spans="1:13" x14ac:dyDescent="0.2">
      <c r="A213" s="10" t="s">
        <v>2506</v>
      </c>
      <c r="B213" s="10" t="s">
        <v>316</v>
      </c>
      <c r="C213" s="10" t="s">
        <v>2160</v>
      </c>
      <c r="D213" s="10" t="s">
        <v>1528</v>
      </c>
      <c r="E213" s="11">
        <v>2906</v>
      </c>
      <c r="F213" s="10"/>
      <c r="G213" s="10" t="s">
        <v>601</v>
      </c>
      <c r="H213" s="11">
        <v>5497152</v>
      </c>
      <c r="I213" s="10" t="s">
        <v>1529</v>
      </c>
      <c r="J213" s="10"/>
      <c r="K213" s="10" t="s">
        <v>1530</v>
      </c>
      <c r="L213" s="10" t="s">
        <v>1531</v>
      </c>
      <c r="M213" s="10" t="s">
        <v>1532</v>
      </c>
    </row>
    <row r="214" spans="1:13" x14ac:dyDescent="0.2">
      <c r="A214" s="10" t="s">
        <v>2428</v>
      </c>
      <c r="B214" s="10" t="s">
        <v>315</v>
      </c>
      <c r="C214" s="10" t="s">
        <v>1639</v>
      </c>
      <c r="D214" s="10" t="s">
        <v>1640</v>
      </c>
      <c r="E214" s="11">
        <v>2910</v>
      </c>
      <c r="F214" s="10"/>
      <c r="G214" s="10" t="s">
        <v>601</v>
      </c>
      <c r="H214" s="11">
        <v>11132720</v>
      </c>
      <c r="I214" s="10" t="s">
        <v>1641</v>
      </c>
      <c r="J214" s="10"/>
      <c r="K214" s="10" t="s">
        <v>1642</v>
      </c>
      <c r="L214" s="10" t="s">
        <v>1643</v>
      </c>
      <c r="M214" s="10" t="s">
        <v>1644</v>
      </c>
    </row>
    <row r="215" spans="1:13" x14ac:dyDescent="0.2">
      <c r="A215" s="10" t="s">
        <v>2429</v>
      </c>
      <c r="B215" s="10" t="s">
        <v>1650</v>
      </c>
      <c r="C215" s="10" t="s">
        <v>1651</v>
      </c>
      <c r="D215" s="10" t="s">
        <v>1640</v>
      </c>
      <c r="E215" s="11">
        <v>2910</v>
      </c>
      <c r="F215" s="10"/>
      <c r="G215" s="10" t="s">
        <v>601</v>
      </c>
      <c r="H215" s="11">
        <v>11132720</v>
      </c>
      <c r="I215" s="10" t="s">
        <v>1641</v>
      </c>
      <c r="J215" s="10"/>
      <c r="K215" s="10" t="s">
        <v>1642</v>
      </c>
      <c r="L215" s="10" t="s">
        <v>1643</v>
      </c>
      <c r="M215" s="10" t="s">
        <v>1644</v>
      </c>
    </row>
    <row r="216" spans="1:13" x14ac:dyDescent="0.2">
      <c r="A216" s="10" t="s">
        <v>2430</v>
      </c>
      <c r="B216" s="10" t="s">
        <v>1652</v>
      </c>
      <c r="C216" s="10" t="s">
        <v>1653</v>
      </c>
      <c r="D216" s="10" t="s">
        <v>1640</v>
      </c>
      <c r="E216" s="11">
        <v>2910</v>
      </c>
      <c r="F216" s="10"/>
      <c r="G216" s="10" t="s">
        <v>601</v>
      </c>
      <c r="H216" s="11">
        <v>11132720</v>
      </c>
      <c r="I216" s="10" t="s">
        <v>1641</v>
      </c>
      <c r="J216" s="10"/>
      <c r="K216" s="10" t="s">
        <v>1642</v>
      </c>
      <c r="L216" s="10" t="s">
        <v>1643</v>
      </c>
      <c r="M216" s="10" t="s">
        <v>1644</v>
      </c>
    </row>
    <row r="217" spans="1:13" x14ac:dyDescent="0.2">
      <c r="A217" s="10" t="s">
        <v>2431</v>
      </c>
      <c r="B217" s="10" t="s">
        <v>1654</v>
      </c>
      <c r="C217" s="10" t="s">
        <v>1655</v>
      </c>
      <c r="D217" s="10" t="s">
        <v>1640</v>
      </c>
      <c r="E217" s="11">
        <v>2910</v>
      </c>
      <c r="F217" s="10"/>
      <c r="G217" s="10" t="s">
        <v>601</v>
      </c>
      <c r="H217" s="11">
        <v>11132720</v>
      </c>
      <c r="I217" s="10" t="s">
        <v>1641</v>
      </c>
      <c r="J217" s="10"/>
      <c r="K217" s="10" t="s">
        <v>1642</v>
      </c>
      <c r="L217" s="10" t="s">
        <v>1643</v>
      </c>
      <c r="M217" s="10" t="s">
        <v>1644</v>
      </c>
    </row>
    <row r="218" spans="1:13" x14ac:dyDescent="0.2">
      <c r="A218" s="10" t="s">
        <v>2428</v>
      </c>
      <c r="B218" s="10" t="s">
        <v>315</v>
      </c>
      <c r="C218" s="10" t="s">
        <v>1639</v>
      </c>
      <c r="D218" s="10" t="s">
        <v>1645</v>
      </c>
      <c r="E218" s="11">
        <v>2911</v>
      </c>
      <c r="F218" s="10"/>
      <c r="G218" s="10" t="s">
        <v>601</v>
      </c>
      <c r="H218" s="11">
        <v>6440220</v>
      </c>
      <c r="I218" s="10" t="s">
        <v>1646</v>
      </c>
      <c r="J218" s="10"/>
      <c r="K218" s="10" t="s">
        <v>1647</v>
      </c>
      <c r="L218" s="10" t="s">
        <v>1648</v>
      </c>
      <c r="M218" s="10" t="s">
        <v>1649</v>
      </c>
    </row>
    <row r="219" spans="1:13" x14ac:dyDescent="0.2">
      <c r="A219" s="10" t="s">
        <v>2429</v>
      </c>
      <c r="B219" s="10" t="s">
        <v>1650</v>
      </c>
      <c r="C219" s="10" t="s">
        <v>1651</v>
      </c>
      <c r="D219" s="10" t="s">
        <v>1645</v>
      </c>
      <c r="E219" s="11">
        <v>2911</v>
      </c>
      <c r="F219" s="10"/>
      <c r="G219" s="10" t="s">
        <v>601</v>
      </c>
      <c r="H219" s="11">
        <v>6440220</v>
      </c>
      <c r="I219" s="10" t="s">
        <v>1646</v>
      </c>
      <c r="J219" s="10"/>
      <c r="K219" s="10" t="s">
        <v>1647</v>
      </c>
      <c r="L219" s="10" t="s">
        <v>1648</v>
      </c>
      <c r="M219" s="10" t="s">
        <v>1649</v>
      </c>
    </row>
    <row r="220" spans="1:13" x14ac:dyDescent="0.2">
      <c r="A220" s="10" t="s">
        <v>2431</v>
      </c>
      <c r="B220" s="10" t="s">
        <v>1654</v>
      </c>
      <c r="C220" s="10" t="s">
        <v>1655</v>
      </c>
      <c r="D220" s="10" t="s">
        <v>1645</v>
      </c>
      <c r="E220" s="11">
        <v>2911</v>
      </c>
      <c r="F220" s="10"/>
      <c r="G220" s="10" t="s">
        <v>601</v>
      </c>
      <c r="H220" s="11">
        <v>6440220</v>
      </c>
      <c r="I220" s="10" t="s">
        <v>1646</v>
      </c>
      <c r="J220" s="10"/>
      <c r="K220" s="10" t="s">
        <v>1647</v>
      </c>
      <c r="L220" s="10" t="s">
        <v>1648</v>
      </c>
      <c r="M220" s="10" t="s">
        <v>1649</v>
      </c>
    </row>
    <row r="221" spans="1:13" x14ac:dyDescent="0.2">
      <c r="A221" s="10" t="s">
        <v>2399</v>
      </c>
      <c r="B221" s="10" t="s">
        <v>1483</v>
      </c>
      <c r="C221" s="10" t="s">
        <v>1484</v>
      </c>
      <c r="D221" s="10" t="s">
        <v>1485</v>
      </c>
      <c r="E221" s="11">
        <v>2918</v>
      </c>
      <c r="F221" s="10"/>
      <c r="G221" s="10" t="s">
        <v>601</v>
      </c>
      <c r="H221" s="11">
        <v>3845</v>
      </c>
      <c r="I221" s="10" t="s">
        <v>1486</v>
      </c>
      <c r="J221" s="10"/>
      <c r="K221" s="10" t="s">
        <v>1487</v>
      </c>
      <c r="L221" s="10" t="s">
        <v>1488</v>
      </c>
      <c r="M221" s="10" t="s">
        <v>1489</v>
      </c>
    </row>
    <row r="222" spans="1:13" x14ac:dyDescent="0.2">
      <c r="A222" s="10" t="s">
        <v>2416</v>
      </c>
      <c r="B222" s="10" t="s">
        <v>1579</v>
      </c>
      <c r="C222" s="10" t="s">
        <v>1580</v>
      </c>
      <c r="D222" s="10" t="s">
        <v>1581</v>
      </c>
      <c r="E222" s="11">
        <v>2932</v>
      </c>
      <c r="F222" s="10"/>
      <c r="G222" s="10" t="s">
        <v>601</v>
      </c>
      <c r="H222" s="11">
        <v>107689</v>
      </c>
      <c r="I222" s="10" t="s">
        <v>1582</v>
      </c>
      <c r="J222" s="10"/>
      <c r="K222" s="10" t="s">
        <v>1583</v>
      </c>
      <c r="L222" s="10" t="s">
        <v>1584</v>
      </c>
      <c r="M222" s="10" t="s">
        <v>1585</v>
      </c>
    </row>
    <row r="223" spans="1:13" x14ac:dyDescent="0.2">
      <c r="A223" s="10" t="s">
        <v>2418</v>
      </c>
      <c r="B223" s="10" t="s">
        <v>309</v>
      </c>
      <c r="C223" s="10" t="s">
        <v>1592</v>
      </c>
      <c r="D223" s="10" t="s">
        <v>1593</v>
      </c>
      <c r="E223" s="11">
        <v>2933</v>
      </c>
      <c r="F223" s="10"/>
      <c r="G223" s="10" t="s">
        <v>601</v>
      </c>
      <c r="H223" s="11">
        <v>11367166</v>
      </c>
      <c r="I223" s="10" t="s">
        <v>1594</v>
      </c>
      <c r="J223" s="10"/>
      <c r="K223" s="10" t="s">
        <v>1595</v>
      </c>
      <c r="L223" s="10" t="s">
        <v>1596</v>
      </c>
      <c r="M223" s="10" t="s">
        <v>1597</v>
      </c>
    </row>
    <row r="224" spans="1:13" x14ac:dyDescent="0.2">
      <c r="A224" s="10" t="s">
        <v>2385</v>
      </c>
      <c r="B224" s="10" t="s">
        <v>1298</v>
      </c>
      <c r="C224" s="10" t="s">
        <v>1299</v>
      </c>
      <c r="D224" s="10" t="s">
        <v>1300</v>
      </c>
      <c r="E224" s="11">
        <v>3313</v>
      </c>
      <c r="F224" s="10"/>
      <c r="G224" s="10" t="s">
        <v>601</v>
      </c>
      <c r="H224" s="11">
        <v>6140</v>
      </c>
      <c r="I224" s="10" t="s">
        <v>1301</v>
      </c>
      <c r="J224" s="10" t="s">
        <v>1302</v>
      </c>
      <c r="K224" s="10" t="s">
        <v>1303</v>
      </c>
      <c r="L224" s="10" t="s">
        <v>1304</v>
      </c>
      <c r="M224" s="10" t="s">
        <v>1305</v>
      </c>
    </row>
    <row r="225" spans="1:13" x14ac:dyDescent="0.2">
      <c r="A225" s="10" t="s">
        <v>2340</v>
      </c>
      <c r="B225" s="10" t="s">
        <v>958</v>
      </c>
      <c r="C225" s="10" t="s">
        <v>959</v>
      </c>
      <c r="D225" s="10" t="s">
        <v>963</v>
      </c>
      <c r="E225" s="11">
        <v>3333</v>
      </c>
      <c r="F225" s="10"/>
      <c r="G225" s="10" t="s">
        <v>601</v>
      </c>
      <c r="H225" s="11">
        <v>10473088</v>
      </c>
      <c r="I225" s="10" t="s">
        <v>964</v>
      </c>
      <c r="J225" s="10"/>
      <c r="K225" s="10" t="s">
        <v>965</v>
      </c>
      <c r="L225" s="10" t="s">
        <v>966</v>
      </c>
      <c r="M225" s="10" t="s">
        <v>967</v>
      </c>
    </row>
    <row r="226" spans="1:13" x14ac:dyDescent="0.2">
      <c r="A226" s="10" t="s">
        <v>2338</v>
      </c>
      <c r="B226" s="10" t="s">
        <v>310</v>
      </c>
      <c r="C226" s="10" t="s">
        <v>941</v>
      </c>
      <c r="D226" s="10" t="s">
        <v>942</v>
      </c>
      <c r="E226" s="11">
        <v>3352</v>
      </c>
      <c r="F226" s="10"/>
      <c r="G226" s="10" t="s">
        <v>601</v>
      </c>
      <c r="H226" s="11">
        <v>5280879</v>
      </c>
      <c r="I226" s="10" t="s">
        <v>943</v>
      </c>
      <c r="J226" s="10"/>
      <c r="K226" s="10" t="s">
        <v>944</v>
      </c>
      <c r="L226" s="10" t="s">
        <v>945</v>
      </c>
      <c r="M226" s="10" t="s">
        <v>946</v>
      </c>
    </row>
    <row r="227" spans="1:13" x14ac:dyDescent="0.2">
      <c r="A227" s="10" t="s">
        <v>2339</v>
      </c>
      <c r="B227" s="10" t="s">
        <v>311</v>
      </c>
      <c r="C227" s="10" t="s">
        <v>957</v>
      </c>
      <c r="D227" s="10" t="s">
        <v>942</v>
      </c>
      <c r="E227" s="11">
        <v>3352</v>
      </c>
      <c r="F227" s="10"/>
      <c r="G227" s="10" t="s">
        <v>601</v>
      </c>
      <c r="H227" s="11">
        <v>5280879</v>
      </c>
      <c r="I227" s="10" t="s">
        <v>943</v>
      </c>
      <c r="J227" s="10"/>
      <c r="K227" s="10" t="s">
        <v>944</v>
      </c>
      <c r="L227" s="10" t="s">
        <v>945</v>
      </c>
      <c r="M227" s="10" t="s">
        <v>946</v>
      </c>
    </row>
    <row r="228" spans="1:13" x14ac:dyDescent="0.2">
      <c r="A228" s="10" t="s">
        <v>2393</v>
      </c>
      <c r="B228" s="10" t="s">
        <v>1441</v>
      </c>
      <c r="C228" s="10" t="s">
        <v>1442</v>
      </c>
      <c r="D228" s="10" t="s">
        <v>942</v>
      </c>
      <c r="E228" s="11">
        <v>3352</v>
      </c>
      <c r="F228" s="10"/>
      <c r="G228" s="10" t="s">
        <v>601</v>
      </c>
      <c r="H228" s="11">
        <v>5280879</v>
      </c>
      <c r="I228" s="10" t="s">
        <v>943</v>
      </c>
      <c r="J228" s="10"/>
      <c r="K228" s="10" t="s">
        <v>944</v>
      </c>
      <c r="L228" s="10" t="s">
        <v>945</v>
      </c>
      <c r="M228" s="10" t="s">
        <v>946</v>
      </c>
    </row>
    <row r="229" spans="1:13" x14ac:dyDescent="0.2">
      <c r="A229" s="10" t="s">
        <v>2338</v>
      </c>
      <c r="B229" s="10" t="s">
        <v>310</v>
      </c>
      <c r="C229" s="10" t="s">
        <v>941</v>
      </c>
      <c r="D229" s="10" t="s">
        <v>947</v>
      </c>
      <c r="E229" s="11">
        <v>3353</v>
      </c>
      <c r="F229" s="10"/>
      <c r="G229" s="10" t="s">
        <v>601</v>
      </c>
      <c r="H229" s="11">
        <v>6435286</v>
      </c>
      <c r="I229" s="10" t="s">
        <v>948</v>
      </c>
      <c r="J229" s="10"/>
      <c r="K229" s="10" t="s">
        <v>949</v>
      </c>
      <c r="L229" s="10" t="s">
        <v>950</v>
      </c>
      <c r="M229" s="10" t="s">
        <v>951</v>
      </c>
    </row>
    <row r="230" spans="1:13" x14ac:dyDescent="0.2">
      <c r="A230" s="10" t="s">
        <v>2339</v>
      </c>
      <c r="B230" s="10" t="s">
        <v>311</v>
      </c>
      <c r="C230" s="10" t="s">
        <v>957</v>
      </c>
      <c r="D230" s="10" t="s">
        <v>947</v>
      </c>
      <c r="E230" s="11">
        <v>3353</v>
      </c>
      <c r="F230" s="10"/>
      <c r="G230" s="10" t="s">
        <v>601</v>
      </c>
      <c r="H230" s="11">
        <v>6435286</v>
      </c>
      <c r="I230" s="10" t="s">
        <v>948</v>
      </c>
      <c r="J230" s="10"/>
      <c r="K230" s="10" t="s">
        <v>949</v>
      </c>
      <c r="L230" s="10" t="s">
        <v>950</v>
      </c>
      <c r="M230" s="10" t="s">
        <v>951</v>
      </c>
    </row>
    <row r="231" spans="1:13" x14ac:dyDescent="0.2">
      <c r="A231" s="10" t="s">
        <v>2393</v>
      </c>
      <c r="B231" s="10" t="s">
        <v>1441</v>
      </c>
      <c r="C231" s="10" t="s">
        <v>1442</v>
      </c>
      <c r="D231" s="10" t="s">
        <v>947</v>
      </c>
      <c r="E231" s="11">
        <v>3353</v>
      </c>
      <c r="F231" s="10"/>
      <c r="G231" s="10" t="s">
        <v>601</v>
      </c>
      <c r="H231" s="11">
        <v>6435286</v>
      </c>
      <c r="I231" s="10" t="s">
        <v>948</v>
      </c>
      <c r="J231" s="10"/>
      <c r="K231" s="10" t="s">
        <v>949</v>
      </c>
      <c r="L231" s="10" t="s">
        <v>950</v>
      </c>
      <c r="M231" s="10" t="s">
        <v>951</v>
      </c>
    </row>
    <row r="232" spans="1:13" x14ac:dyDescent="0.2">
      <c r="A232" s="10" t="s">
        <v>2338</v>
      </c>
      <c r="B232" s="10" t="s">
        <v>310</v>
      </c>
      <c r="C232" s="10" t="s">
        <v>941</v>
      </c>
      <c r="D232" s="10" t="s">
        <v>952</v>
      </c>
      <c r="E232" s="11">
        <v>3354</v>
      </c>
      <c r="F232" s="10"/>
      <c r="G232" s="10" t="s">
        <v>601</v>
      </c>
      <c r="H232" s="11">
        <v>5280493</v>
      </c>
      <c r="I232" s="10" t="s">
        <v>953</v>
      </c>
      <c r="J232" s="10"/>
      <c r="K232" s="10" t="s">
        <v>954</v>
      </c>
      <c r="L232" s="10" t="s">
        <v>955</v>
      </c>
      <c r="M232" s="10" t="s">
        <v>956</v>
      </c>
    </row>
    <row r="233" spans="1:13" x14ac:dyDescent="0.2">
      <c r="A233" s="10" t="s">
        <v>2339</v>
      </c>
      <c r="B233" s="10" t="s">
        <v>311</v>
      </c>
      <c r="C233" s="10" t="s">
        <v>957</v>
      </c>
      <c r="D233" s="10" t="s">
        <v>952</v>
      </c>
      <c r="E233" s="11">
        <v>3354</v>
      </c>
      <c r="F233" s="10"/>
      <c r="G233" s="10" t="s">
        <v>601</v>
      </c>
      <c r="H233" s="11">
        <v>5280493</v>
      </c>
      <c r="I233" s="10" t="s">
        <v>953</v>
      </c>
      <c r="J233" s="10"/>
      <c r="K233" s="10" t="s">
        <v>954</v>
      </c>
      <c r="L233" s="10" t="s">
        <v>955</v>
      </c>
      <c r="M233" s="10" t="s">
        <v>956</v>
      </c>
    </row>
    <row r="234" spans="1:13" x14ac:dyDescent="0.2">
      <c r="A234" s="10" t="s">
        <v>2393</v>
      </c>
      <c r="B234" s="10" t="s">
        <v>1441</v>
      </c>
      <c r="C234" s="10" t="s">
        <v>1442</v>
      </c>
      <c r="D234" s="10" t="s">
        <v>952</v>
      </c>
      <c r="E234" s="11">
        <v>3354</v>
      </c>
      <c r="F234" s="10"/>
      <c r="G234" s="10" t="s">
        <v>601</v>
      </c>
      <c r="H234" s="11">
        <v>5280493</v>
      </c>
      <c r="I234" s="10" t="s">
        <v>953</v>
      </c>
      <c r="J234" s="10"/>
      <c r="K234" s="10" t="s">
        <v>954</v>
      </c>
      <c r="L234" s="10" t="s">
        <v>955</v>
      </c>
      <c r="M234" s="10" t="s">
        <v>956</v>
      </c>
    </row>
    <row r="235" spans="1:13" x14ac:dyDescent="0.2">
      <c r="A235" s="10" t="s">
        <v>2471</v>
      </c>
      <c r="B235" s="10" t="s">
        <v>1924</v>
      </c>
      <c r="C235" s="10" t="s">
        <v>1925</v>
      </c>
      <c r="D235" s="10" t="s">
        <v>1931</v>
      </c>
      <c r="E235" s="11">
        <v>3390</v>
      </c>
      <c r="F235" s="10"/>
      <c r="G235" s="10" t="s">
        <v>601</v>
      </c>
      <c r="H235" s="11">
        <v>5280733</v>
      </c>
      <c r="I235" s="10" t="s">
        <v>1932</v>
      </c>
      <c r="J235" s="10"/>
      <c r="K235" s="10" t="s">
        <v>1933</v>
      </c>
      <c r="L235" s="10" t="s">
        <v>1934</v>
      </c>
      <c r="M235" s="10" t="s">
        <v>1935</v>
      </c>
    </row>
    <row r="236" spans="1:13" x14ac:dyDescent="0.2">
      <c r="A236" s="10" t="s">
        <v>2471</v>
      </c>
      <c r="B236" s="10" t="s">
        <v>1924</v>
      </c>
      <c r="C236" s="10" t="s">
        <v>1925</v>
      </c>
      <c r="D236" s="10" t="s">
        <v>1936</v>
      </c>
      <c r="E236" s="11">
        <v>3391</v>
      </c>
      <c r="F236" s="10"/>
      <c r="G236" s="10" t="s">
        <v>601</v>
      </c>
      <c r="H236" s="11">
        <v>5283159</v>
      </c>
      <c r="I236" s="10" t="s">
        <v>1937</v>
      </c>
      <c r="J236" s="10"/>
      <c r="K236" s="10"/>
      <c r="L236" s="10" t="s">
        <v>1938</v>
      </c>
      <c r="M236" s="10" t="s">
        <v>1939</v>
      </c>
    </row>
    <row r="237" spans="1:13" x14ac:dyDescent="0.2">
      <c r="A237" s="10" t="s">
        <v>2471</v>
      </c>
      <c r="B237" s="10" t="s">
        <v>1924</v>
      </c>
      <c r="C237" s="10" t="s">
        <v>1925</v>
      </c>
      <c r="D237" s="10" t="s">
        <v>1940</v>
      </c>
      <c r="E237" s="11">
        <v>3392</v>
      </c>
      <c r="F237" s="10"/>
      <c r="G237" s="10" t="s">
        <v>601</v>
      </c>
      <c r="H237" s="11">
        <v>56947094</v>
      </c>
      <c r="I237" s="10" t="s">
        <v>1941</v>
      </c>
      <c r="J237" s="10"/>
      <c r="K237" s="10" t="s">
        <v>1942</v>
      </c>
      <c r="L237" s="10" t="s">
        <v>1943</v>
      </c>
      <c r="M237" s="10" t="s">
        <v>1944</v>
      </c>
    </row>
    <row r="238" spans="1:13" x14ac:dyDescent="0.2">
      <c r="A238" s="10" t="s">
        <v>2434</v>
      </c>
      <c r="B238" s="10" t="s">
        <v>312</v>
      </c>
      <c r="C238" s="10" t="s">
        <v>1665</v>
      </c>
      <c r="D238" s="10" t="s">
        <v>1671</v>
      </c>
      <c r="E238" s="11">
        <v>3399</v>
      </c>
      <c r="F238" s="10"/>
      <c r="G238" s="10" t="s">
        <v>601</v>
      </c>
      <c r="H238" s="11">
        <v>5280745</v>
      </c>
      <c r="I238" s="10" t="s">
        <v>1672</v>
      </c>
      <c r="J238" s="10"/>
      <c r="K238" s="10"/>
      <c r="L238" s="10" t="s">
        <v>1673</v>
      </c>
      <c r="M238" s="10" t="s">
        <v>1674</v>
      </c>
    </row>
    <row r="239" spans="1:13" x14ac:dyDescent="0.2">
      <c r="A239" s="10" t="s">
        <v>2435</v>
      </c>
      <c r="B239" s="10" t="s">
        <v>313</v>
      </c>
      <c r="C239" s="10" t="s">
        <v>1680</v>
      </c>
      <c r="D239" s="10" t="s">
        <v>1671</v>
      </c>
      <c r="E239" s="11">
        <v>3399</v>
      </c>
      <c r="F239" s="10"/>
      <c r="G239" s="10" t="s">
        <v>601</v>
      </c>
      <c r="H239" s="11">
        <v>5280745</v>
      </c>
      <c r="I239" s="10" t="s">
        <v>1672</v>
      </c>
      <c r="J239" s="10"/>
      <c r="K239" s="10"/>
      <c r="L239" s="10" t="s">
        <v>1673</v>
      </c>
      <c r="M239" s="10" t="s">
        <v>1674</v>
      </c>
    </row>
    <row r="240" spans="1:13" x14ac:dyDescent="0.2">
      <c r="A240" s="10" t="s">
        <v>2435</v>
      </c>
      <c r="B240" s="10" t="s">
        <v>313</v>
      </c>
      <c r="C240" s="10" t="s">
        <v>1680</v>
      </c>
      <c r="D240" s="10" t="s">
        <v>1686</v>
      </c>
      <c r="E240" s="11">
        <v>3401</v>
      </c>
      <c r="F240" s="10"/>
      <c r="G240" s="10" t="s">
        <v>601</v>
      </c>
      <c r="H240" s="11">
        <v>5280724</v>
      </c>
      <c r="I240" s="10" t="s">
        <v>1687</v>
      </c>
      <c r="J240" s="10" t="s">
        <v>1688</v>
      </c>
      <c r="K240" s="10" t="s">
        <v>1689</v>
      </c>
      <c r="L240" s="10" t="s">
        <v>1690</v>
      </c>
      <c r="M240" s="10" t="s">
        <v>1691</v>
      </c>
    </row>
    <row r="241" spans="1:13" x14ac:dyDescent="0.2">
      <c r="A241" s="10" t="s">
        <v>2396</v>
      </c>
      <c r="B241" s="10" t="s">
        <v>1472</v>
      </c>
      <c r="C241" s="10" t="s">
        <v>1473</v>
      </c>
      <c r="D241" s="10" t="s">
        <v>1474</v>
      </c>
      <c r="E241" s="11">
        <v>3404</v>
      </c>
      <c r="F241" s="10"/>
      <c r="G241" s="10" t="s">
        <v>601</v>
      </c>
      <c r="H241" s="11">
        <v>5283155</v>
      </c>
      <c r="I241" s="10" t="s">
        <v>1475</v>
      </c>
      <c r="J241" s="10"/>
      <c r="K241" s="10" t="s">
        <v>1476</v>
      </c>
      <c r="L241" s="10" t="s">
        <v>1477</v>
      </c>
      <c r="M241" s="10" t="s">
        <v>1478</v>
      </c>
    </row>
    <row r="242" spans="1:13" x14ac:dyDescent="0.2">
      <c r="A242" s="10" t="s">
        <v>2435</v>
      </c>
      <c r="B242" s="10" t="s">
        <v>313</v>
      </c>
      <c r="C242" s="10" t="s">
        <v>1680</v>
      </c>
      <c r="D242" s="10" t="s">
        <v>1474</v>
      </c>
      <c r="E242" s="11">
        <v>3404</v>
      </c>
      <c r="F242" s="10"/>
      <c r="G242" s="10" t="s">
        <v>601</v>
      </c>
      <c r="H242" s="11">
        <v>5283155</v>
      </c>
      <c r="I242" s="10" t="s">
        <v>1475</v>
      </c>
      <c r="J242" s="10"/>
      <c r="K242" s="10" t="s">
        <v>1476</v>
      </c>
      <c r="L242" s="10" t="s">
        <v>1477</v>
      </c>
      <c r="M242" s="10" t="s">
        <v>1478</v>
      </c>
    </row>
    <row r="243" spans="1:13" x14ac:dyDescent="0.2">
      <c r="A243" s="10" t="s">
        <v>2434</v>
      </c>
      <c r="B243" s="10" t="s">
        <v>312</v>
      </c>
      <c r="C243" s="10" t="s">
        <v>1665</v>
      </c>
      <c r="D243" s="10" t="s">
        <v>1675</v>
      </c>
      <c r="E243" s="11">
        <v>3405</v>
      </c>
      <c r="F243" s="10"/>
      <c r="G243" s="10" t="s">
        <v>601</v>
      </c>
      <c r="H243" s="11">
        <v>5283156</v>
      </c>
      <c r="I243" s="10" t="s">
        <v>1676</v>
      </c>
      <c r="J243" s="10"/>
      <c r="K243" s="10" t="s">
        <v>1677</v>
      </c>
      <c r="L243" s="10" t="s">
        <v>1678</v>
      </c>
      <c r="M243" s="10" t="s">
        <v>1679</v>
      </c>
    </row>
    <row r="244" spans="1:13" x14ac:dyDescent="0.2">
      <c r="A244" s="10" t="s">
        <v>2435</v>
      </c>
      <c r="B244" s="10" t="s">
        <v>313</v>
      </c>
      <c r="C244" s="10" t="s">
        <v>1680</v>
      </c>
      <c r="D244" s="10" t="s">
        <v>1675</v>
      </c>
      <c r="E244" s="11">
        <v>3405</v>
      </c>
      <c r="F244" s="10"/>
      <c r="G244" s="10" t="s">
        <v>601</v>
      </c>
      <c r="H244" s="11">
        <v>5283156</v>
      </c>
      <c r="I244" s="10" t="s">
        <v>1676</v>
      </c>
      <c r="J244" s="10"/>
      <c r="K244" s="10" t="s">
        <v>1677</v>
      </c>
      <c r="L244" s="10" t="s">
        <v>1678</v>
      </c>
      <c r="M244" s="10" t="s">
        <v>1679</v>
      </c>
    </row>
    <row r="245" spans="1:13" x14ac:dyDescent="0.2">
      <c r="A245" s="10" t="s">
        <v>2498</v>
      </c>
      <c r="B245" s="10" t="s">
        <v>2109</v>
      </c>
      <c r="C245" s="10" t="s">
        <v>2110</v>
      </c>
      <c r="D245" s="10" t="s">
        <v>2116</v>
      </c>
      <c r="E245" s="11">
        <v>3427</v>
      </c>
      <c r="F245" s="10"/>
      <c r="G245" s="10" t="s">
        <v>601</v>
      </c>
      <c r="H245" s="11">
        <v>124663</v>
      </c>
      <c r="I245" s="10" t="s">
        <v>2117</v>
      </c>
      <c r="J245" s="10"/>
      <c r="K245" s="10" t="s">
        <v>2118</v>
      </c>
      <c r="L245" s="10" t="s">
        <v>2119</v>
      </c>
      <c r="M245" s="10" t="s">
        <v>2120</v>
      </c>
    </row>
    <row r="246" spans="1:13" x14ac:dyDescent="0.2">
      <c r="A246" s="10" t="s">
        <v>2383</v>
      </c>
      <c r="B246" s="10" t="s">
        <v>1273</v>
      </c>
      <c r="C246" s="10" t="s">
        <v>1274</v>
      </c>
      <c r="D246" s="10" t="s">
        <v>1280</v>
      </c>
      <c r="E246" s="11">
        <v>3621</v>
      </c>
      <c r="F246" s="10"/>
      <c r="G246" s="10" t="s">
        <v>601</v>
      </c>
      <c r="H246" s="11">
        <v>27902</v>
      </c>
      <c r="I246" s="10" t="s">
        <v>1281</v>
      </c>
      <c r="J246" s="10"/>
      <c r="K246" s="10" t="s">
        <v>1282</v>
      </c>
      <c r="L246" s="10" t="s">
        <v>1283</v>
      </c>
      <c r="M246" s="10" t="s">
        <v>1284</v>
      </c>
    </row>
    <row r="247" spans="1:13" x14ac:dyDescent="0.2">
      <c r="A247" s="10" t="s">
        <v>2383</v>
      </c>
      <c r="B247" s="10" t="s">
        <v>1273</v>
      </c>
      <c r="C247" s="10" t="s">
        <v>1274</v>
      </c>
      <c r="D247" s="10" t="s">
        <v>1285</v>
      </c>
      <c r="E247" s="11">
        <v>3622</v>
      </c>
      <c r="F247" s="10"/>
      <c r="G247" s="10" t="s">
        <v>601</v>
      </c>
      <c r="H247" s="11">
        <v>4671</v>
      </c>
      <c r="I247" s="10" t="s">
        <v>1286</v>
      </c>
      <c r="J247" s="10" t="s">
        <v>1287</v>
      </c>
      <c r="K247" s="10" t="s">
        <v>1288</v>
      </c>
      <c r="L247" s="10" t="s">
        <v>1289</v>
      </c>
      <c r="M247" s="10" t="s">
        <v>1290</v>
      </c>
    </row>
    <row r="248" spans="1:13" x14ac:dyDescent="0.2">
      <c r="A248" s="10" t="s">
        <v>2402</v>
      </c>
      <c r="B248" s="10" t="s">
        <v>1499</v>
      </c>
      <c r="C248" s="10" t="s">
        <v>1500</v>
      </c>
      <c r="D248" s="10" t="s">
        <v>1285</v>
      </c>
      <c r="E248" s="11">
        <v>3622</v>
      </c>
      <c r="F248" s="10"/>
      <c r="G248" s="10" t="s">
        <v>601</v>
      </c>
      <c r="H248" s="11">
        <v>4671</v>
      </c>
      <c r="I248" s="10" t="s">
        <v>1286</v>
      </c>
      <c r="J248" s="10" t="s">
        <v>1287</v>
      </c>
      <c r="K248" s="10" t="s">
        <v>1288</v>
      </c>
      <c r="L248" s="10" t="s">
        <v>1289</v>
      </c>
      <c r="M248" s="10" t="s">
        <v>1290</v>
      </c>
    </row>
    <row r="249" spans="1:13" x14ac:dyDescent="0.2">
      <c r="A249" s="10" t="s">
        <v>2394</v>
      </c>
      <c r="B249" s="10" t="s">
        <v>1463</v>
      </c>
      <c r="C249" s="10" t="s">
        <v>1464</v>
      </c>
      <c r="D249" s="10" t="s">
        <v>1465</v>
      </c>
      <c r="E249" s="11">
        <v>3635</v>
      </c>
      <c r="F249" s="10"/>
      <c r="G249" s="10" t="s">
        <v>601</v>
      </c>
      <c r="H249" s="11">
        <v>5283389</v>
      </c>
      <c r="I249" s="10" t="s">
        <v>1466</v>
      </c>
      <c r="J249" s="10"/>
      <c r="K249" s="10" t="s">
        <v>1467</v>
      </c>
      <c r="L249" s="10" t="s">
        <v>1468</v>
      </c>
      <c r="M249" s="10" t="s">
        <v>1469</v>
      </c>
    </row>
    <row r="250" spans="1:13" x14ac:dyDescent="0.2">
      <c r="A250" s="10" t="s">
        <v>2431</v>
      </c>
      <c r="B250" s="10" t="s">
        <v>1654</v>
      </c>
      <c r="C250" s="10" t="s">
        <v>1655</v>
      </c>
      <c r="D250" s="10" t="s">
        <v>1465</v>
      </c>
      <c r="E250" s="11">
        <v>3635</v>
      </c>
      <c r="F250" s="10"/>
      <c r="G250" s="10" t="s">
        <v>601</v>
      </c>
      <c r="H250" s="11">
        <v>5283389</v>
      </c>
      <c r="I250" s="10" t="s">
        <v>1466</v>
      </c>
      <c r="J250" s="10"/>
      <c r="K250" s="10" t="s">
        <v>1467</v>
      </c>
      <c r="L250" s="10" t="s">
        <v>1468</v>
      </c>
      <c r="M250" s="10" t="s">
        <v>1469</v>
      </c>
    </row>
    <row r="251" spans="1:13" x14ac:dyDescent="0.2">
      <c r="A251" s="10" t="s">
        <v>2472</v>
      </c>
      <c r="B251" s="10" t="s">
        <v>1965</v>
      </c>
      <c r="C251" s="10" t="s">
        <v>1966</v>
      </c>
      <c r="D251" s="10" t="s">
        <v>1967</v>
      </c>
      <c r="E251" s="11">
        <v>3636</v>
      </c>
      <c r="F251" s="10"/>
      <c r="G251" s="10" t="s">
        <v>601</v>
      </c>
      <c r="H251" s="11">
        <v>51</v>
      </c>
      <c r="I251" s="10" t="s">
        <v>1968</v>
      </c>
      <c r="J251" s="10"/>
      <c r="K251" s="10" t="s">
        <v>1969</v>
      </c>
      <c r="L251" s="10" t="s">
        <v>1970</v>
      </c>
      <c r="M251" s="10" t="s">
        <v>1971</v>
      </c>
    </row>
    <row r="252" spans="1:13" x14ac:dyDescent="0.2">
      <c r="A252" s="10" t="s">
        <v>2517</v>
      </c>
      <c r="B252" s="10" t="s">
        <v>2200</v>
      </c>
      <c r="C252" s="10" t="s">
        <v>2201</v>
      </c>
      <c r="D252" s="10" t="s">
        <v>2202</v>
      </c>
      <c r="E252" s="11">
        <v>3637</v>
      </c>
      <c r="F252" s="10"/>
      <c r="G252" s="10" t="s">
        <v>601</v>
      </c>
      <c r="H252" s="11">
        <v>1110</v>
      </c>
      <c r="I252" s="10" t="s">
        <v>2203</v>
      </c>
      <c r="J252" s="10"/>
      <c r="K252" s="10" t="s">
        <v>2204</v>
      </c>
      <c r="L252" s="10" t="s">
        <v>2205</v>
      </c>
      <c r="M252" s="10" t="s">
        <v>2206</v>
      </c>
    </row>
    <row r="253" spans="1:13" x14ac:dyDescent="0.2">
      <c r="A253" s="10" t="s">
        <v>2314</v>
      </c>
      <c r="B253" s="10" t="s">
        <v>711</v>
      </c>
      <c r="C253" s="10" t="s">
        <v>712</v>
      </c>
      <c r="D253" s="10" t="s">
        <v>713</v>
      </c>
      <c r="E253" s="11">
        <v>3638</v>
      </c>
      <c r="F253" s="10"/>
      <c r="G253" s="10" t="s">
        <v>601</v>
      </c>
      <c r="H253" s="11">
        <v>6323481</v>
      </c>
      <c r="I253" s="10" t="s">
        <v>714</v>
      </c>
      <c r="J253" s="10"/>
      <c r="K253" s="10" t="s">
        <v>715</v>
      </c>
      <c r="L253" s="10" t="s">
        <v>716</v>
      </c>
      <c r="M253" s="10" t="s">
        <v>717</v>
      </c>
    </row>
    <row r="254" spans="1:13" x14ac:dyDescent="0.2">
      <c r="A254" s="10" t="s">
        <v>2386</v>
      </c>
      <c r="B254" s="10" t="s">
        <v>1306</v>
      </c>
      <c r="C254" s="10" t="s">
        <v>1307</v>
      </c>
      <c r="D254" s="10" t="s">
        <v>1308</v>
      </c>
      <c r="E254" s="11">
        <v>3639</v>
      </c>
      <c r="F254" s="10"/>
      <c r="G254" s="10" t="s">
        <v>601</v>
      </c>
      <c r="H254" s="11">
        <v>6047</v>
      </c>
      <c r="I254" s="10" t="s">
        <v>1309</v>
      </c>
      <c r="J254" s="10" t="s">
        <v>1308</v>
      </c>
      <c r="K254" s="10" t="s">
        <v>1310</v>
      </c>
      <c r="L254" s="10" t="s">
        <v>1311</v>
      </c>
      <c r="M254" s="10" t="s">
        <v>1312</v>
      </c>
    </row>
    <row r="255" spans="1:13" x14ac:dyDescent="0.2">
      <c r="A255" s="10" t="s">
        <v>2363</v>
      </c>
      <c r="B255" s="10" t="s">
        <v>1130</v>
      </c>
      <c r="C255" s="10" t="s">
        <v>1131</v>
      </c>
      <c r="D255" s="10" t="s">
        <v>1141</v>
      </c>
      <c r="E255" s="11">
        <v>3933</v>
      </c>
      <c r="F255" s="10"/>
      <c r="G255" s="10" t="s">
        <v>601</v>
      </c>
      <c r="H255" s="11">
        <v>9841438</v>
      </c>
      <c r="I255" s="10" t="s">
        <v>1142</v>
      </c>
      <c r="J255" s="10"/>
      <c r="K255" s="10" t="s">
        <v>1143</v>
      </c>
      <c r="L255" s="10" t="s">
        <v>1144</v>
      </c>
      <c r="M255" s="10" t="s">
        <v>1145</v>
      </c>
    </row>
    <row r="256" spans="1:13" x14ac:dyDescent="0.2">
      <c r="A256" s="10" t="s">
        <v>2363</v>
      </c>
      <c r="B256" s="10" t="s">
        <v>1130</v>
      </c>
      <c r="C256" s="10" t="s">
        <v>1131</v>
      </c>
      <c r="D256" s="10" t="s">
        <v>1146</v>
      </c>
      <c r="E256" s="11">
        <v>3934</v>
      </c>
      <c r="F256" s="10"/>
      <c r="G256" s="10" t="s">
        <v>601</v>
      </c>
      <c r="H256" s="11">
        <v>73755062</v>
      </c>
      <c r="I256" s="10" t="s">
        <v>1147</v>
      </c>
      <c r="J256" s="10"/>
      <c r="K256" s="10" t="s">
        <v>1148</v>
      </c>
      <c r="L256" s="10" t="s">
        <v>1149</v>
      </c>
      <c r="M256" s="10" t="s">
        <v>1150</v>
      </c>
    </row>
    <row r="257" spans="1:13" x14ac:dyDescent="0.2">
      <c r="A257" s="10" t="s">
        <v>2397</v>
      </c>
      <c r="B257" s="10" t="s">
        <v>1479</v>
      </c>
      <c r="C257" s="10" t="s">
        <v>1480</v>
      </c>
      <c r="D257" s="10" t="s">
        <v>1146</v>
      </c>
      <c r="E257" s="11">
        <v>3934</v>
      </c>
      <c r="F257" s="10"/>
      <c r="G257" s="10" t="s">
        <v>601</v>
      </c>
      <c r="H257" s="11">
        <v>73755062</v>
      </c>
      <c r="I257" s="10" t="s">
        <v>1147</v>
      </c>
      <c r="J257" s="10"/>
      <c r="K257" s="10" t="s">
        <v>1148</v>
      </c>
      <c r="L257" s="10" t="s">
        <v>1149</v>
      </c>
      <c r="M257" s="10" t="s">
        <v>1150</v>
      </c>
    </row>
    <row r="258" spans="1:13" x14ac:dyDescent="0.2">
      <c r="A258" s="10" t="s">
        <v>2402</v>
      </c>
      <c r="B258" s="10" t="s">
        <v>1499</v>
      </c>
      <c r="C258" s="10" t="s">
        <v>1500</v>
      </c>
      <c r="D258" s="10" t="s">
        <v>1501</v>
      </c>
      <c r="E258" s="11">
        <v>4028</v>
      </c>
      <c r="F258" s="10"/>
      <c r="G258" s="10" t="s">
        <v>601</v>
      </c>
      <c r="H258" s="11">
        <v>73755067</v>
      </c>
      <c r="I258" s="10"/>
      <c r="J258" s="10"/>
      <c r="K258" s="10" t="s">
        <v>1502</v>
      </c>
      <c r="L258" s="10" t="s">
        <v>1503</v>
      </c>
      <c r="M258" s="10" t="s">
        <v>1504</v>
      </c>
    </row>
    <row r="259" spans="1:13" x14ac:dyDescent="0.2">
      <c r="A259" s="10" t="s">
        <v>2402</v>
      </c>
      <c r="B259" s="10" t="s">
        <v>1499</v>
      </c>
      <c r="C259" s="10" t="s">
        <v>1500</v>
      </c>
      <c r="D259" s="10" t="s">
        <v>1505</v>
      </c>
      <c r="E259" s="11">
        <v>4029</v>
      </c>
      <c r="F259" s="10"/>
      <c r="G259" s="10" t="s">
        <v>601</v>
      </c>
      <c r="H259" s="11">
        <v>73755068</v>
      </c>
      <c r="I259" s="10" t="s">
        <v>1506</v>
      </c>
      <c r="J259" s="10"/>
      <c r="K259" s="10" t="s">
        <v>1507</v>
      </c>
      <c r="L259" s="10" t="s">
        <v>1508</v>
      </c>
      <c r="M259" s="10" t="s">
        <v>1509</v>
      </c>
    </row>
    <row r="260" spans="1:13" x14ac:dyDescent="0.2">
      <c r="A260" s="10" t="s">
        <v>2506</v>
      </c>
      <c r="B260" s="10" t="s">
        <v>316</v>
      </c>
      <c r="C260" s="10" t="s">
        <v>2160</v>
      </c>
      <c r="D260" s="10" t="s">
        <v>2161</v>
      </c>
      <c r="E260" s="11">
        <v>4032</v>
      </c>
      <c r="F260" s="10"/>
      <c r="G260" s="10" t="s">
        <v>601</v>
      </c>
      <c r="H260" s="11">
        <v>9847290</v>
      </c>
      <c r="I260" s="10" t="s">
        <v>2162</v>
      </c>
      <c r="J260" s="10"/>
      <c r="K260" s="10" t="s">
        <v>2163</v>
      </c>
      <c r="L260" s="10" t="s">
        <v>2164</v>
      </c>
      <c r="M260" s="10" t="s">
        <v>2165</v>
      </c>
    </row>
    <row r="261" spans="1:13" x14ac:dyDescent="0.2">
      <c r="A261" s="10" t="s">
        <v>2507</v>
      </c>
      <c r="B261" s="10" t="s">
        <v>2166</v>
      </c>
      <c r="C261" s="10" t="s">
        <v>2167</v>
      </c>
      <c r="D261" s="10" t="s">
        <v>2161</v>
      </c>
      <c r="E261" s="11">
        <v>4032</v>
      </c>
      <c r="F261" s="10"/>
      <c r="G261" s="10" t="s">
        <v>601</v>
      </c>
      <c r="H261" s="11">
        <v>9847290</v>
      </c>
      <c r="I261" s="10" t="s">
        <v>2162</v>
      </c>
      <c r="J261" s="10"/>
      <c r="K261" s="10" t="s">
        <v>2163</v>
      </c>
      <c r="L261" s="10" t="s">
        <v>2164</v>
      </c>
      <c r="M261" s="10" t="s">
        <v>2165</v>
      </c>
    </row>
    <row r="262" spans="1:13" x14ac:dyDescent="0.2">
      <c r="A262" s="10" t="s">
        <v>2508</v>
      </c>
      <c r="B262" s="10" t="s">
        <v>2168</v>
      </c>
      <c r="C262" s="10" t="s">
        <v>2169</v>
      </c>
      <c r="D262" s="10" t="s">
        <v>2161</v>
      </c>
      <c r="E262" s="11">
        <v>4032</v>
      </c>
      <c r="F262" s="10"/>
      <c r="G262" s="10" t="s">
        <v>601</v>
      </c>
      <c r="H262" s="11">
        <v>9847290</v>
      </c>
      <c r="I262" s="10" t="s">
        <v>2162</v>
      </c>
      <c r="J262" s="10"/>
      <c r="K262" s="10" t="s">
        <v>2163</v>
      </c>
      <c r="L262" s="10" t="s">
        <v>2164</v>
      </c>
      <c r="M262" s="10" t="s">
        <v>2165</v>
      </c>
    </row>
    <row r="263" spans="1:13" x14ac:dyDescent="0.2">
      <c r="A263" s="10" t="s">
        <v>2509</v>
      </c>
      <c r="B263" s="10" t="s">
        <v>2170</v>
      </c>
      <c r="C263" s="10" t="s">
        <v>2171</v>
      </c>
      <c r="D263" s="10" t="s">
        <v>2161</v>
      </c>
      <c r="E263" s="11">
        <v>4032</v>
      </c>
      <c r="F263" s="10"/>
      <c r="G263" s="10" t="s">
        <v>601</v>
      </c>
      <c r="H263" s="11">
        <v>9847290</v>
      </c>
      <c r="I263" s="10" t="s">
        <v>2162</v>
      </c>
      <c r="J263" s="10"/>
      <c r="K263" s="10" t="s">
        <v>2163</v>
      </c>
      <c r="L263" s="10" t="s">
        <v>2164</v>
      </c>
      <c r="M263" s="10" t="s">
        <v>2165</v>
      </c>
    </row>
    <row r="264" spans="1:13" x14ac:dyDescent="0.2">
      <c r="A264" s="10" t="s">
        <v>2510</v>
      </c>
      <c r="B264" s="10" t="s">
        <v>2172</v>
      </c>
      <c r="C264" s="10" t="s">
        <v>2173</v>
      </c>
      <c r="D264" s="10" t="s">
        <v>2161</v>
      </c>
      <c r="E264" s="11">
        <v>4032</v>
      </c>
      <c r="F264" s="10"/>
      <c r="G264" s="10" t="s">
        <v>601</v>
      </c>
      <c r="H264" s="11">
        <v>9847290</v>
      </c>
      <c r="I264" s="10" t="s">
        <v>2162</v>
      </c>
      <c r="J264" s="10"/>
      <c r="K264" s="10" t="s">
        <v>2163</v>
      </c>
      <c r="L264" s="10" t="s">
        <v>2164</v>
      </c>
      <c r="M264" s="10" t="s">
        <v>2165</v>
      </c>
    </row>
    <row r="265" spans="1:13" x14ac:dyDescent="0.2">
      <c r="A265" s="10" t="s">
        <v>2387</v>
      </c>
      <c r="B265" s="10" t="s">
        <v>1313</v>
      </c>
      <c r="C265" s="10" t="s">
        <v>1314</v>
      </c>
      <c r="D265" s="10" t="s">
        <v>1315</v>
      </c>
      <c r="E265" s="11">
        <v>4064</v>
      </c>
      <c r="F265" s="10"/>
      <c r="G265" s="10" t="s">
        <v>601</v>
      </c>
      <c r="H265" s="11">
        <v>42607474</v>
      </c>
      <c r="I265" s="10" t="s">
        <v>1316</v>
      </c>
      <c r="J265" s="10"/>
      <c r="K265" s="10" t="s">
        <v>1317</v>
      </c>
      <c r="L265" s="10" t="s">
        <v>1318</v>
      </c>
      <c r="M265" s="10" t="s">
        <v>1319</v>
      </c>
    </row>
    <row r="266" spans="1:13" x14ac:dyDescent="0.2">
      <c r="A266" s="10" t="s">
        <v>2398</v>
      </c>
      <c r="B266" s="10" t="s">
        <v>1481</v>
      </c>
      <c r="C266" s="10" t="s">
        <v>1482</v>
      </c>
      <c r="D266" s="10" t="s">
        <v>1315</v>
      </c>
      <c r="E266" s="11">
        <v>4064</v>
      </c>
      <c r="F266" s="10"/>
      <c r="G266" s="10" t="s">
        <v>601</v>
      </c>
      <c r="H266" s="11">
        <v>42607474</v>
      </c>
      <c r="I266" s="10" t="s">
        <v>1316</v>
      </c>
      <c r="J266" s="10"/>
      <c r="K266" s="10" t="s">
        <v>1317</v>
      </c>
      <c r="L266" s="10" t="s">
        <v>1318</v>
      </c>
      <c r="M266" s="10" t="s">
        <v>1319</v>
      </c>
    </row>
    <row r="267" spans="1:13" x14ac:dyDescent="0.2">
      <c r="A267" s="10" t="s">
        <v>2388</v>
      </c>
      <c r="B267" s="10" t="s">
        <v>289</v>
      </c>
      <c r="C267" s="10" t="s">
        <v>1320</v>
      </c>
      <c r="D267" s="10" t="s">
        <v>1331</v>
      </c>
      <c r="E267" s="11">
        <v>4350</v>
      </c>
      <c r="F267" s="10"/>
      <c r="G267" s="10" t="s">
        <v>601</v>
      </c>
      <c r="H267" s="11">
        <v>11954197</v>
      </c>
      <c r="I267" s="10" t="s">
        <v>1332</v>
      </c>
      <c r="J267" s="10"/>
      <c r="K267" s="10" t="s">
        <v>1333</v>
      </c>
      <c r="L267" s="10" t="s">
        <v>1334</v>
      </c>
      <c r="M267" s="10" t="s">
        <v>1335</v>
      </c>
    </row>
    <row r="268" spans="1:13" x14ac:dyDescent="0.2">
      <c r="A268" s="10" t="s">
        <v>2388</v>
      </c>
      <c r="B268" s="10" t="s">
        <v>289</v>
      </c>
      <c r="C268" s="10" t="s">
        <v>1320</v>
      </c>
      <c r="D268" s="10" t="s">
        <v>1336</v>
      </c>
      <c r="E268" s="11">
        <v>4351</v>
      </c>
      <c r="F268" s="10"/>
      <c r="G268" s="10" t="s">
        <v>601</v>
      </c>
      <c r="H268" s="11">
        <v>107722</v>
      </c>
      <c r="I268" s="10" t="s">
        <v>1337</v>
      </c>
      <c r="J268" s="10"/>
      <c r="K268" s="10" t="s">
        <v>1338</v>
      </c>
      <c r="L268" s="10" t="s">
        <v>1339</v>
      </c>
      <c r="M268" s="10" t="s">
        <v>1340</v>
      </c>
    </row>
    <row r="269" spans="1:13" x14ac:dyDescent="0.2">
      <c r="A269" s="10" t="s">
        <v>2388</v>
      </c>
      <c r="B269" s="10" t="s">
        <v>289</v>
      </c>
      <c r="C269" s="10" t="s">
        <v>1320</v>
      </c>
      <c r="D269" s="10" t="s">
        <v>1341</v>
      </c>
      <c r="E269" s="11">
        <v>4352</v>
      </c>
      <c r="F269" s="10"/>
      <c r="G269" s="10" t="s">
        <v>601</v>
      </c>
      <c r="H269" s="11">
        <v>473141</v>
      </c>
      <c r="I269" s="10" t="s">
        <v>1342</v>
      </c>
      <c r="J269" s="10"/>
      <c r="K269" s="10" t="s">
        <v>1343</v>
      </c>
      <c r="L269" s="10" t="s">
        <v>1344</v>
      </c>
      <c r="M269" s="10" t="s">
        <v>1345</v>
      </c>
    </row>
    <row r="270" spans="1:13" x14ac:dyDescent="0.2">
      <c r="A270" s="10" t="s">
        <v>2388</v>
      </c>
      <c r="B270" s="10" t="s">
        <v>289</v>
      </c>
      <c r="C270" s="10" t="s">
        <v>1320</v>
      </c>
      <c r="D270" s="10" t="s">
        <v>1346</v>
      </c>
      <c r="E270" s="11">
        <v>4353</v>
      </c>
      <c r="F270" s="10"/>
      <c r="G270" s="10" t="s">
        <v>601</v>
      </c>
      <c r="H270" s="11">
        <v>15907756</v>
      </c>
      <c r="I270" s="10" t="s">
        <v>1347</v>
      </c>
      <c r="J270" s="10"/>
      <c r="K270" s="10" t="s">
        <v>1348</v>
      </c>
      <c r="L270" s="10" t="s">
        <v>1349</v>
      </c>
      <c r="M270" s="10" t="s">
        <v>1350</v>
      </c>
    </row>
    <row r="271" spans="1:13" x14ac:dyDescent="0.2">
      <c r="A271" s="10" t="s">
        <v>2388</v>
      </c>
      <c r="B271" s="10" t="s">
        <v>289</v>
      </c>
      <c r="C271" s="10" t="s">
        <v>1320</v>
      </c>
      <c r="D271" s="10" t="s">
        <v>1351</v>
      </c>
      <c r="E271" s="11">
        <v>4354</v>
      </c>
      <c r="F271" s="10"/>
      <c r="G271" s="10" t="s">
        <v>601</v>
      </c>
      <c r="H271" s="11">
        <v>52931518</v>
      </c>
      <c r="I271" s="10" t="s">
        <v>1352</v>
      </c>
      <c r="J271" s="10"/>
      <c r="K271" s="10" t="s">
        <v>1353</v>
      </c>
      <c r="L271" s="10" t="s">
        <v>1354</v>
      </c>
      <c r="M271" s="10" t="s">
        <v>1355</v>
      </c>
    </row>
    <row r="272" spans="1:13" x14ac:dyDescent="0.2">
      <c r="A272" s="10" t="s">
        <v>2388</v>
      </c>
      <c r="B272" s="10" t="s">
        <v>289</v>
      </c>
      <c r="C272" s="10" t="s">
        <v>1320</v>
      </c>
      <c r="D272" s="10" t="s">
        <v>1356</v>
      </c>
      <c r="E272" s="11">
        <v>4355</v>
      </c>
      <c r="F272" s="10"/>
      <c r="G272" s="10" t="s">
        <v>601</v>
      </c>
      <c r="H272" s="11">
        <v>473142</v>
      </c>
      <c r="I272" s="10" t="s">
        <v>1357</v>
      </c>
      <c r="J272" s="10"/>
      <c r="K272" s="10"/>
      <c r="L272" s="10" t="s">
        <v>1358</v>
      </c>
      <c r="M272" s="10" t="s">
        <v>1359</v>
      </c>
    </row>
    <row r="273" spans="1:13" x14ac:dyDescent="0.2">
      <c r="A273" s="10" t="s">
        <v>2518</v>
      </c>
      <c r="B273" s="10" t="s">
        <v>2210</v>
      </c>
      <c r="C273" s="10" t="s">
        <v>2211</v>
      </c>
      <c r="D273" s="10" t="s">
        <v>2212</v>
      </c>
      <c r="E273" s="11">
        <v>4482</v>
      </c>
      <c r="F273" s="10"/>
      <c r="G273" s="10" t="s">
        <v>601</v>
      </c>
      <c r="H273" s="11">
        <v>5280497</v>
      </c>
      <c r="I273" s="10" t="s">
        <v>2213</v>
      </c>
      <c r="J273" s="10"/>
      <c r="K273" s="10" t="s">
        <v>2214</v>
      </c>
      <c r="L273" s="10" t="s">
        <v>2215</v>
      </c>
      <c r="M273" s="10" t="s">
        <v>2216</v>
      </c>
    </row>
    <row r="274" spans="1:13" x14ac:dyDescent="0.2">
      <c r="A274" s="10" t="s">
        <v>2520</v>
      </c>
      <c r="B274" s="10" t="s">
        <v>2238</v>
      </c>
      <c r="C274" s="10" t="s">
        <v>2239</v>
      </c>
      <c r="D274" s="10" t="s">
        <v>2240</v>
      </c>
      <c r="E274" s="11">
        <v>5506</v>
      </c>
      <c r="F274" s="10"/>
      <c r="G274" s="10" t="s">
        <v>601</v>
      </c>
      <c r="H274" s="11">
        <v>7894</v>
      </c>
      <c r="I274" s="10" t="s">
        <v>2241</v>
      </c>
      <c r="J274" s="10"/>
      <c r="K274" s="10"/>
      <c r="L274" s="10" t="s">
        <v>2242</v>
      </c>
      <c r="M274" s="10" t="s">
        <v>2243</v>
      </c>
    </row>
    <row r="275" spans="1:13" x14ac:dyDescent="0.2">
      <c r="A275" s="10" t="s">
        <v>2404</v>
      </c>
      <c r="B275" s="10" t="s">
        <v>1512</v>
      </c>
      <c r="C275" s="10" t="s">
        <v>1513</v>
      </c>
      <c r="D275" s="10" t="s">
        <v>1519</v>
      </c>
      <c r="E275" s="11">
        <v>5512</v>
      </c>
      <c r="F275" s="10"/>
      <c r="G275" s="10" t="s">
        <v>601</v>
      </c>
      <c r="H275" s="11">
        <v>9547172</v>
      </c>
      <c r="I275" s="10" t="s">
        <v>1520</v>
      </c>
      <c r="J275" s="10"/>
      <c r="K275" s="10" t="s">
        <v>1521</v>
      </c>
      <c r="L275" s="10" t="s">
        <v>1522</v>
      </c>
      <c r="M275" s="10" t="s">
        <v>1523</v>
      </c>
    </row>
    <row r="276" spans="1:13" x14ac:dyDescent="0.2">
      <c r="A276" s="10" t="s">
        <v>2384</v>
      </c>
      <c r="B276" s="10" t="s">
        <v>1291</v>
      </c>
      <c r="C276" s="10" t="s">
        <v>1292</v>
      </c>
      <c r="D276" s="10" t="s">
        <v>1293</v>
      </c>
      <c r="E276" s="11">
        <v>5567</v>
      </c>
      <c r="F276" s="10"/>
      <c r="G276" s="10" t="s">
        <v>601</v>
      </c>
      <c r="H276" s="11">
        <v>5312830</v>
      </c>
      <c r="I276" s="10" t="s">
        <v>1294</v>
      </c>
      <c r="J276" s="10"/>
      <c r="K276" s="10" t="s">
        <v>1295</v>
      </c>
      <c r="L276" s="10" t="s">
        <v>1296</v>
      </c>
      <c r="M276" s="10" t="s">
        <v>1297</v>
      </c>
    </row>
    <row r="277" spans="1:13" x14ac:dyDescent="0.2">
      <c r="A277" s="10" t="s">
        <v>2435</v>
      </c>
      <c r="B277" s="10" t="s">
        <v>313</v>
      </c>
      <c r="C277" s="10" t="s">
        <v>1680</v>
      </c>
      <c r="D277" s="10" t="s">
        <v>1692</v>
      </c>
      <c r="E277" s="11">
        <v>6159</v>
      </c>
      <c r="F277" s="10"/>
      <c r="G277" s="10" t="s">
        <v>601</v>
      </c>
      <c r="H277" s="11">
        <v>5283141</v>
      </c>
      <c r="I277" s="10" t="s">
        <v>1693</v>
      </c>
      <c r="J277" s="10"/>
      <c r="K277" s="10" t="s">
        <v>1694</v>
      </c>
      <c r="L277" s="10" t="s">
        <v>1695</v>
      </c>
      <c r="M277" s="10" t="s">
        <v>1696</v>
      </c>
    </row>
    <row r="278" spans="1:13" x14ac:dyDescent="0.2">
      <c r="A278" s="10" t="s">
        <v>2435</v>
      </c>
      <c r="B278" s="10" t="s">
        <v>313</v>
      </c>
      <c r="C278" s="10" t="s">
        <v>1680</v>
      </c>
      <c r="D278" s="10" t="s">
        <v>1697</v>
      </c>
      <c r="E278" s="11">
        <v>6160</v>
      </c>
      <c r="F278" s="10"/>
      <c r="G278" s="10" t="s">
        <v>601</v>
      </c>
      <c r="H278" s="11">
        <v>5283130</v>
      </c>
      <c r="I278" s="10" t="s">
        <v>1698</v>
      </c>
      <c r="J278" s="10"/>
      <c r="K278" s="10" t="s">
        <v>1699</v>
      </c>
      <c r="L278" s="10" t="s">
        <v>1700</v>
      </c>
      <c r="M278" s="10" t="s">
        <v>1701</v>
      </c>
    </row>
    <row r="279" spans="1:13" x14ac:dyDescent="0.2">
      <c r="A279" s="10" t="s">
        <v>2471</v>
      </c>
      <c r="B279" s="10" t="s">
        <v>1924</v>
      </c>
      <c r="C279" s="10" t="s">
        <v>1925</v>
      </c>
      <c r="D279" s="10" t="s">
        <v>1945</v>
      </c>
      <c r="E279" s="11">
        <v>6164</v>
      </c>
      <c r="F279" s="10"/>
      <c r="G279" s="10" t="s">
        <v>601</v>
      </c>
      <c r="H279" s="11">
        <v>71751402</v>
      </c>
      <c r="I279" s="10" t="s">
        <v>1946</v>
      </c>
      <c r="J279" s="10"/>
      <c r="K279" s="10" t="s">
        <v>1947</v>
      </c>
      <c r="L279" s="10" t="s">
        <v>1948</v>
      </c>
      <c r="M279" s="10" t="s">
        <v>1949</v>
      </c>
    </row>
    <row r="280" spans="1:13" x14ac:dyDescent="0.2">
      <c r="A280" s="10" t="s">
        <v>2471</v>
      </c>
      <c r="B280" s="10" t="s">
        <v>1924</v>
      </c>
      <c r="C280" s="10" t="s">
        <v>1925</v>
      </c>
      <c r="D280" s="10" t="s">
        <v>1950</v>
      </c>
      <c r="E280" s="11">
        <v>6167</v>
      </c>
      <c r="F280" s="10"/>
      <c r="G280" s="10" t="s">
        <v>601</v>
      </c>
      <c r="H280" s="11">
        <v>6438757</v>
      </c>
      <c r="I280" s="10" t="s">
        <v>1951</v>
      </c>
      <c r="J280" s="10"/>
      <c r="K280" s="10" t="s">
        <v>1952</v>
      </c>
      <c r="L280" s="10" t="s">
        <v>1953</v>
      </c>
      <c r="M280" s="10" t="s">
        <v>1954</v>
      </c>
    </row>
    <row r="281" spans="1:13" x14ac:dyDescent="0.2">
      <c r="A281" s="10" t="s">
        <v>2471</v>
      </c>
      <c r="B281" s="10" t="s">
        <v>1924</v>
      </c>
      <c r="C281" s="10" t="s">
        <v>1925</v>
      </c>
      <c r="D281" s="10" t="s">
        <v>1955</v>
      </c>
      <c r="E281" s="11">
        <v>6169</v>
      </c>
      <c r="F281" s="10"/>
      <c r="G281" s="10" t="s">
        <v>601</v>
      </c>
      <c r="H281" s="11">
        <v>73755178</v>
      </c>
      <c r="I281" s="10" t="s">
        <v>1956</v>
      </c>
      <c r="J281" s="10"/>
      <c r="K281" s="10" t="s">
        <v>1957</v>
      </c>
      <c r="L281" s="10" t="s">
        <v>1958</v>
      </c>
      <c r="M281" s="10" t="s">
        <v>1959</v>
      </c>
    </row>
    <row r="282" spans="1:13" x14ac:dyDescent="0.2">
      <c r="A282" s="10" t="s">
        <v>2471</v>
      </c>
      <c r="B282" s="10" t="s">
        <v>1924</v>
      </c>
      <c r="C282" s="10" t="s">
        <v>1925</v>
      </c>
      <c r="D282" s="10" t="s">
        <v>1960</v>
      </c>
      <c r="E282" s="11">
        <v>6171</v>
      </c>
      <c r="F282" s="10"/>
      <c r="G282" s="10" t="s">
        <v>601</v>
      </c>
      <c r="H282" s="11">
        <v>10568747</v>
      </c>
      <c r="I282" s="10" t="s">
        <v>1961</v>
      </c>
      <c r="J282" s="10"/>
      <c r="K282" s="10" t="s">
        <v>1962</v>
      </c>
      <c r="L282" s="10" t="s">
        <v>1963</v>
      </c>
      <c r="M282" s="10" t="s">
        <v>1964</v>
      </c>
    </row>
    <row r="283" spans="1:13" x14ac:dyDescent="0.2">
      <c r="A283" s="10" t="s">
        <v>2363</v>
      </c>
      <c r="B283" s="10" t="s">
        <v>1130</v>
      </c>
      <c r="C283" s="10" t="s">
        <v>1131</v>
      </c>
      <c r="D283" s="10" t="s">
        <v>1155</v>
      </c>
      <c r="E283" s="11">
        <v>6239</v>
      </c>
      <c r="F283" s="10"/>
      <c r="G283" s="10" t="s">
        <v>601</v>
      </c>
      <c r="H283" s="11">
        <v>16126783</v>
      </c>
      <c r="I283" s="10" t="s">
        <v>1156</v>
      </c>
      <c r="J283" s="10"/>
      <c r="K283" s="10" t="s">
        <v>1157</v>
      </c>
      <c r="L283" s="10" t="s">
        <v>1158</v>
      </c>
      <c r="M283" s="10" t="s">
        <v>1159</v>
      </c>
    </row>
    <row r="284" spans="1:13" x14ac:dyDescent="0.2">
      <c r="A284" s="10" t="s">
        <v>2417</v>
      </c>
      <c r="B284" s="10" t="s">
        <v>308</v>
      </c>
      <c r="C284" t="s">
        <v>2710</v>
      </c>
      <c r="D284" t="s">
        <v>2710</v>
      </c>
      <c r="E284" s="9">
        <v>1588</v>
      </c>
      <c r="G284" s="10" t="s">
        <v>601</v>
      </c>
      <c r="H284" s="9">
        <v>938</v>
      </c>
      <c r="I284" t="s">
        <v>5590</v>
      </c>
      <c r="J284">
        <v>373</v>
      </c>
      <c r="K284" t="s">
        <v>5591</v>
      </c>
      <c r="L284" t="s">
        <v>5592</v>
      </c>
      <c r="M284" t="s">
        <v>5593</v>
      </c>
    </row>
    <row r="285" spans="1:13" x14ac:dyDescent="0.2">
      <c r="A285" s="10" t="s">
        <v>5594</v>
      </c>
      <c r="B285" s="10" t="s">
        <v>3529</v>
      </c>
      <c r="C285" t="s">
        <v>5595</v>
      </c>
      <c r="D285" s="4" t="s">
        <v>451</v>
      </c>
      <c r="E285" s="9">
        <v>5532</v>
      </c>
      <c r="G285" s="10" t="s">
        <v>601</v>
      </c>
      <c r="H285" s="9">
        <v>2969</v>
      </c>
      <c r="I285" t="s">
        <v>5595</v>
      </c>
      <c r="K285" t="s">
        <v>5596</v>
      </c>
      <c r="L285" t="s">
        <v>5597</v>
      </c>
      <c r="M285" t="s">
        <v>5598</v>
      </c>
    </row>
    <row r="286" spans="1:13" x14ac:dyDescent="0.2">
      <c r="A286" s="10" t="s">
        <v>2358</v>
      </c>
      <c r="B286" s="10" t="s">
        <v>1061</v>
      </c>
      <c r="C286" s="4" t="s">
        <v>469</v>
      </c>
      <c r="D286" s="4" t="s">
        <v>469</v>
      </c>
      <c r="E286" s="9">
        <v>1055</v>
      </c>
      <c r="G286" s="10" t="s">
        <v>601</v>
      </c>
      <c r="H286" s="9">
        <v>985</v>
      </c>
      <c r="I286" t="s">
        <v>5599</v>
      </c>
      <c r="K286" t="s">
        <v>5600</v>
      </c>
      <c r="L286" t="s">
        <v>5601</v>
      </c>
      <c r="M286" t="s">
        <v>5602</v>
      </c>
    </row>
    <row r="287" spans="1:13" x14ac:dyDescent="0.2">
      <c r="A287" s="10" t="s">
        <v>5594</v>
      </c>
      <c r="B287" s="10" t="s">
        <v>3529</v>
      </c>
      <c r="C287" t="s">
        <v>2741</v>
      </c>
      <c r="D287" t="s">
        <v>2741</v>
      </c>
      <c r="E287" s="9">
        <v>5533</v>
      </c>
      <c r="G287" s="10" t="s">
        <v>601</v>
      </c>
      <c r="H287" s="9">
        <v>8180</v>
      </c>
      <c r="I287" t="s">
        <v>2741</v>
      </c>
      <c r="K287" t="s">
        <v>5603</v>
      </c>
      <c r="L287" t="s">
        <v>5604</v>
      </c>
      <c r="M287" t="s">
        <v>5605</v>
      </c>
    </row>
    <row r="288" spans="1:13" x14ac:dyDescent="0.2">
      <c r="A288" s="10" t="s">
        <v>2487</v>
      </c>
      <c r="B288" s="10" t="s">
        <v>2042</v>
      </c>
      <c r="C288" s="10" t="s">
        <v>2043</v>
      </c>
      <c r="D288" s="10" t="s">
        <v>2049</v>
      </c>
      <c r="E288" s="11">
        <v>1882</v>
      </c>
      <c r="F288" s="10"/>
      <c r="G288" s="10" t="s">
        <v>2050</v>
      </c>
      <c r="H288" s="11">
        <v>5280723</v>
      </c>
      <c r="I288" s="10" t="s">
        <v>2051</v>
      </c>
      <c r="J288" s="10" t="s">
        <v>2052</v>
      </c>
      <c r="K288" s="10" t="s">
        <v>2053</v>
      </c>
      <c r="L288" s="10" t="s">
        <v>2054</v>
      </c>
      <c r="M288" s="10" t="s">
        <v>2055</v>
      </c>
    </row>
    <row r="289" spans="1:13" x14ac:dyDescent="0.2">
      <c r="A289" s="10" t="s">
        <v>2489</v>
      </c>
      <c r="B289" s="10" t="s">
        <v>337</v>
      </c>
      <c r="C289" s="10" t="s">
        <v>2085</v>
      </c>
      <c r="D289" s="10" t="s">
        <v>2049</v>
      </c>
      <c r="E289" s="11">
        <v>1882</v>
      </c>
      <c r="F289" s="10"/>
      <c r="G289" s="10" t="s">
        <v>2050</v>
      </c>
      <c r="H289" s="11">
        <v>5280723</v>
      </c>
      <c r="I289" s="10" t="s">
        <v>2051</v>
      </c>
      <c r="J289" s="10" t="s">
        <v>2052</v>
      </c>
      <c r="K289" s="10" t="s">
        <v>2053</v>
      </c>
      <c r="L289" s="10" t="s">
        <v>2054</v>
      </c>
      <c r="M289" s="10" t="s">
        <v>2055</v>
      </c>
    </row>
    <row r="290" spans="1:13" x14ac:dyDescent="0.2">
      <c r="A290" s="10" t="s">
        <v>2490</v>
      </c>
      <c r="B290" s="10" t="s">
        <v>338</v>
      </c>
      <c r="C290" s="10" t="s">
        <v>2086</v>
      </c>
      <c r="D290" s="10" t="s">
        <v>2049</v>
      </c>
      <c r="E290" s="11">
        <v>1882</v>
      </c>
      <c r="F290" s="10"/>
      <c r="G290" s="10" t="s">
        <v>2050</v>
      </c>
      <c r="H290" s="11">
        <v>5280723</v>
      </c>
      <c r="I290" s="10" t="s">
        <v>2051</v>
      </c>
      <c r="J290" s="10" t="s">
        <v>2052</v>
      </c>
      <c r="K290" s="10" t="s">
        <v>2053</v>
      </c>
      <c r="L290" s="10" t="s">
        <v>2054</v>
      </c>
      <c r="M290" s="10" t="s">
        <v>2055</v>
      </c>
    </row>
    <row r="291" spans="1:13" x14ac:dyDescent="0.2">
      <c r="A291" s="10" t="s">
        <v>2491</v>
      </c>
      <c r="B291" s="10" t="s">
        <v>339</v>
      </c>
      <c r="C291" s="10" t="s">
        <v>2087</v>
      </c>
      <c r="D291" s="10" t="s">
        <v>2049</v>
      </c>
      <c r="E291" s="11">
        <v>1882</v>
      </c>
      <c r="F291" s="10"/>
      <c r="G291" s="10" t="s">
        <v>2050</v>
      </c>
      <c r="H291" s="11">
        <v>5280723</v>
      </c>
      <c r="I291" s="10" t="s">
        <v>2051</v>
      </c>
      <c r="J291" s="10" t="s">
        <v>2052</v>
      </c>
      <c r="K291" s="10" t="s">
        <v>2053</v>
      </c>
      <c r="L291" s="10" t="s">
        <v>2054</v>
      </c>
      <c r="M291" s="10" t="s">
        <v>2055</v>
      </c>
    </row>
    <row r="292" spans="1:13" x14ac:dyDescent="0.2">
      <c r="A292" s="10" t="s">
        <v>2492</v>
      </c>
      <c r="B292" s="10" t="s">
        <v>340</v>
      </c>
      <c r="C292" s="10" t="s">
        <v>2088</v>
      </c>
      <c r="D292" s="10" t="s">
        <v>2049</v>
      </c>
      <c r="E292" s="11">
        <v>1882</v>
      </c>
      <c r="F292" s="10"/>
      <c r="G292" s="10" t="s">
        <v>2050</v>
      </c>
      <c r="H292" s="11">
        <v>5280723</v>
      </c>
      <c r="I292" s="10" t="s">
        <v>2051</v>
      </c>
      <c r="J292" s="10" t="s">
        <v>2052</v>
      </c>
      <c r="K292" s="10" t="s">
        <v>2053</v>
      </c>
      <c r="L292" s="10" t="s">
        <v>2054</v>
      </c>
      <c r="M292" s="10" t="s">
        <v>2055</v>
      </c>
    </row>
    <row r="293" spans="1:13" x14ac:dyDescent="0.2">
      <c r="A293" s="10" t="s">
        <v>2494</v>
      </c>
      <c r="B293" s="10" t="s">
        <v>2090</v>
      </c>
      <c r="C293" s="10" t="s">
        <v>2091</v>
      </c>
      <c r="D293" s="10" t="s">
        <v>2049</v>
      </c>
      <c r="E293" s="11">
        <v>1882</v>
      </c>
      <c r="F293" s="10"/>
      <c r="G293" s="10" t="s">
        <v>2050</v>
      </c>
      <c r="H293" s="11">
        <v>5280723</v>
      </c>
      <c r="I293" s="10" t="s">
        <v>2051</v>
      </c>
      <c r="J293" s="10" t="s">
        <v>2052</v>
      </c>
      <c r="K293" s="10" t="s">
        <v>2053</v>
      </c>
      <c r="L293" s="10" t="s">
        <v>2054</v>
      </c>
      <c r="M293" s="10" t="s">
        <v>2055</v>
      </c>
    </row>
    <row r="294" spans="1:13" x14ac:dyDescent="0.2">
      <c r="A294" s="10" t="s">
        <v>2282</v>
      </c>
      <c r="B294" s="10" t="s">
        <v>257</v>
      </c>
      <c r="C294" s="10" t="s">
        <v>606</v>
      </c>
      <c r="D294" s="10" t="s">
        <v>611</v>
      </c>
      <c r="E294" s="11">
        <v>137</v>
      </c>
      <c r="F294" s="10"/>
      <c r="G294" s="10" t="s">
        <v>44</v>
      </c>
      <c r="H294" s="11">
        <v>7048566</v>
      </c>
      <c r="I294" s="10"/>
      <c r="J294" s="10"/>
      <c r="K294" s="10" t="s">
        <v>612</v>
      </c>
      <c r="L294" s="10"/>
      <c r="M294" s="10" t="s">
        <v>613</v>
      </c>
    </row>
    <row r="295" spans="1:13" x14ac:dyDescent="0.2">
      <c r="A295" s="10" t="s">
        <v>2283</v>
      </c>
      <c r="B295" s="10" t="s">
        <v>258</v>
      </c>
      <c r="C295" s="10" t="s">
        <v>614</v>
      </c>
      <c r="D295" s="10" t="s">
        <v>611</v>
      </c>
      <c r="E295" s="11">
        <v>137</v>
      </c>
      <c r="F295" s="10"/>
      <c r="G295" s="10" t="s">
        <v>44</v>
      </c>
      <c r="H295" s="11">
        <v>7048566</v>
      </c>
      <c r="I295" s="10"/>
      <c r="J295" s="10"/>
      <c r="K295" s="10" t="s">
        <v>612</v>
      </c>
      <c r="L295" s="10"/>
      <c r="M295" s="10" t="s">
        <v>613</v>
      </c>
    </row>
    <row r="296" spans="1:13" x14ac:dyDescent="0.2">
      <c r="A296" s="10" t="s">
        <v>2321</v>
      </c>
      <c r="B296" s="10" t="s">
        <v>791</v>
      </c>
      <c r="C296" s="10" t="s">
        <v>792</v>
      </c>
      <c r="D296" s="10" t="s">
        <v>793</v>
      </c>
      <c r="E296" s="11">
        <v>573</v>
      </c>
      <c r="F296" s="10" t="s">
        <v>794</v>
      </c>
      <c r="G296" s="10" t="s">
        <v>44</v>
      </c>
      <c r="H296" s="11"/>
      <c r="I296" s="10"/>
      <c r="J296" s="10"/>
      <c r="K296" s="10" t="s">
        <v>795</v>
      </c>
      <c r="L296" s="10"/>
      <c r="M296" s="10"/>
    </row>
    <row r="297" spans="1:13" x14ac:dyDescent="0.2">
      <c r="A297" s="10" t="s">
        <v>2322</v>
      </c>
      <c r="B297" s="10" t="s">
        <v>291</v>
      </c>
      <c r="C297" s="10" t="s">
        <v>799</v>
      </c>
      <c r="D297" s="10" t="s">
        <v>793</v>
      </c>
      <c r="E297" s="11">
        <v>573</v>
      </c>
      <c r="F297" s="10" t="s">
        <v>794</v>
      </c>
      <c r="G297" s="10" t="s">
        <v>44</v>
      </c>
      <c r="H297" s="11"/>
      <c r="I297" s="10"/>
      <c r="J297" s="10"/>
      <c r="K297" s="10" t="s">
        <v>795</v>
      </c>
      <c r="L297" s="10"/>
      <c r="M297" s="10"/>
    </row>
    <row r="298" spans="1:13" x14ac:dyDescent="0.2">
      <c r="A298" s="10" t="s">
        <v>2323</v>
      </c>
      <c r="B298" s="10" t="s">
        <v>805</v>
      </c>
      <c r="C298" s="10" t="s">
        <v>806</v>
      </c>
      <c r="D298" s="10" t="s">
        <v>793</v>
      </c>
      <c r="E298" s="11">
        <v>573</v>
      </c>
      <c r="F298" s="10" t="s">
        <v>794</v>
      </c>
      <c r="G298" s="10" t="s">
        <v>44</v>
      </c>
      <c r="H298" s="11"/>
      <c r="I298" s="10"/>
      <c r="J298" s="10"/>
      <c r="K298" s="10" t="s">
        <v>795</v>
      </c>
      <c r="L298" s="10"/>
      <c r="M298" s="10"/>
    </row>
    <row r="299" spans="1:13" x14ac:dyDescent="0.2">
      <c r="A299" s="10" t="s">
        <v>2322</v>
      </c>
      <c r="B299" s="10" t="s">
        <v>291</v>
      </c>
      <c r="C299" s="10" t="s">
        <v>799</v>
      </c>
      <c r="D299" s="10" t="s">
        <v>800</v>
      </c>
      <c r="E299" s="11">
        <v>574</v>
      </c>
      <c r="F299" s="10"/>
      <c r="G299" s="10" t="s">
        <v>44</v>
      </c>
      <c r="H299" s="11"/>
      <c r="I299" s="10"/>
      <c r="J299" s="10"/>
      <c r="K299" s="10" t="s">
        <v>801</v>
      </c>
      <c r="L299" s="10"/>
      <c r="M299" s="10"/>
    </row>
    <row r="300" spans="1:13" x14ac:dyDescent="0.2">
      <c r="A300" s="10" t="s">
        <v>2323</v>
      </c>
      <c r="B300" s="10" t="s">
        <v>805</v>
      </c>
      <c r="C300" s="10" t="s">
        <v>806</v>
      </c>
      <c r="D300" s="10" t="s">
        <v>800</v>
      </c>
      <c r="E300" s="11">
        <v>574</v>
      </c>
      <c r="F300" s="10"/>
      <c r="G300" s="10" t="s">
        <v>44</v>
      </c>
      <c r="H300" s="11"/>
      <c r="I300" s="10"/>
      <c r="J300" s="10"/>
      <c r="K300" s="10" t="s">
        <v>801</v>
      </c>
      <c r="L300" s="10"/>
      <c r="M300" s="10"/>
    </row>
    <row r="301" spans="1:13" x14ac:dyDescent="0.2">
      <c r="A301" s="10" t="s">
        <v>2317</v>
      </c>
      <c r="B301" s="10" t="s">
        <v>735</v>
      </c>
      <c r="C301" s="10" t="s">
        <v>736</v>
      </c>
      <c r="D301" s="10" t="s">
        <v>737</v>
      </c>
      <c r="E301" s="11">
        <v>582</v>
      </c>
      <c r="F301" s="10" t="s">
        <v>723</v>
      </c>
      <c r="G301" s="10" t="s">
        <v>44</v>
      </c>
      <c r="H301" s="11">
        <v>123805</v>
      </c>
      <c r="I301" s="10" t="s">
        <v>738</v>
      </c>
      <c r="J301" s="10"/>
      <c r="K301" s="10" t="s">
        <v>739</v>
      </c>
      <c r="L301" s="10" t="s">
        <v>740</v>
      </c>
      <c r="M301" s="10" t="s">
        <v>741</v>
      </c>
    </row>
    <row r="302" spans="1:13" x14ac:dyDescent="0.2">
      <c r="A302" s="10" t="s">
        <v>2316</v>
      </c>
      <c r="B302" s="10" t="s">
        <v>276</v>
      </c>
      <c r="C302" s="10" t="s">
        <v>721</v>
      </c>
      <c r="D302" s="10" t="s">
        <v>722</v>
      </c>
      <c r="E302" s="11">
        <v>585</v>
      </c>
      <c r="F302" s="10" t="s">
        <v>723</v>
      </c>
      <c r="G302" s="10" t="s">
        <v>44</v>
      </c>
      <c r="H302" s="11">
        <v>44299731</v>
      </c>
      <c r="I302" s="10"/>
      <c r="J302" s="10"/>
      <c r="K302" s="10" t="s">
        <v>724</v>
      </c>
      <c r="L302" s="10"/>
      <c r="M302" s="10" t="s">
        <v>725</v>
      </c>
    </row>
    <row r="303" spans="1:13" x14ac:dyDescent="0.2">
      <c r="A303" s="10" t="s">
        <v>2317</v>
      </c>
      <c r="B303" s="10" t="s">
        <v>735</v>
      </c>
      <c r="C303" s="10" t="s">
        <v>736</v>
      </c>
      <c r="D303" s="10" t="s">
        <v>722</v>
      </c>
      <c r="E303" s="11">
        <v>585</v>
      </c>
      <c r="F303" s="10" t="s">
        <v>723</v>
      </c>
      <c r="G303" s="10" t="s">
        <v>44</v>
      </c>
      <c r="H303" s="11">
        <v>44299731</v>
      </c>
      <c r="I303" s="10"/>
      <c r="J303" s="10"/>
      <c r="K303" s="10" t="s">
        <v>724</v>
      </c>
      <c r="L303" s="10"/>
      <c r="M303" s="10" t="s">
        <v>725</v>
      </c>
    </row>
    <row r="304" spans="1:13" x14ac:dyDescent="0.2">
      <c r="A304" s="10" t="s">
        <v>2318</v>
      </c>
      <c r="B304" s="10" t="s">
        <v>277</v>
      </c>
      <c r="C304" s="10" t="s">
        <v>742</v>
      </c>
      <c r="D304" s="10" t="s">
        <v>743</v>
      </c>
      <c r="E304" s="11">
        <v>599</v>
      </c>
      <c r="F304" s="10" t="s">
        <v>744</v>
      </c>
      <c r="G304" s="10" t="s">
        <v>44</v>
      </c>
      <c r="H304" s="11"/>
      <c r="I304" s="10"/>
      <c r="J304" s="10"/>
      <c r="K304" s="10" t="s">
        <v>745</v>
      </c>
      <c r="L304" s="10"/>
      <c r="M304" s="10"/>
    </row>
    <row r="305" spans="1:13" x14ac:dyDescent="0.2">
      <c r="A305" s="10" t="s">
        <v>2318</v>
      </c>
      <c r="B305" s="10" t="s">
        <v>277</v>
      </c>
      <c r="C305" s="10" t="s">
        <v>742</v>
      </c>
      <c r="D305" s="10" t="s">
        <v>746</v>
      </c>
      <c r="E305" s="11">
        <v>605</v>
      </c>
      <c r="F305" s="10" t="s">
        <v>744</v>
      </c>
      <c r="G305" s="10" t="s">
        <v>44</v>
      </c>
      <c r="H305" s="11">
        <v>25078060</v>
      </c>
      <c r="I305" s="10"/>
      <c r="J305" s="10"/>
      <c r="K305" s="10" t="s">
        <v>747</v>
      </c>
      <c r="L305" s="10"/>
      <c r="M305" s="10" t="s">
        <v>748</v>
      </c>
    </row>
    <row r="306" spans="1:13" x14ac:dyDescent="0.2">
      <c r="A306" s="10" t="s">
        <v>2318</v>
      </c>
      <c r="B306" s="10" t="s">
        <v>277</v>
      </c>
      <c r="C306" s="10" t="s">
        <v>742</v>
      </c>
      <c r="D306" s="10" t="s">
        <v>749</v>
      </c>
      <c r="E306" s="11">
        <v>606</v>
      </c>
      <c r="F306" s="10" t="s">
        <v>750</v>
      </c>
      <c r="G306" s="10" t="s">
        <v>44</v>
      </c>
      <c r="H306" s="11">
        <v>16130451</v>
      </c>
      <c r="I306" s="10"/>
      <c r="J306" s="10"/>
      <c r="K306" s="10"/>
      <c r="L306" s="10"/>
      <c r="M306" s="10"/>
    </row>
    <row r="307" spans="1:13" x14ac:dyDescent="0.2">
      <c r="A307" s="10" t="s">
        <v>2415</v>
      </c>
      <c r="B307" s="10" t="s">
        <v>1562</v>
      </c>
      <c r="C307" s="10" t="s">
        <v>1563</v>
      </c>
      <c r="D307" s="10" t="s">
        <v>1564</v>
      </c>
      <c r="E307" s="11">
        <v>612</v>
      </c>
      <c r="F307" s="10" t="s">
        <v>1565</v>
      </c>
      <c r="G307" s="10" t="s">
        <v>44</v>
      </c>
      <c r="H307" s="11"/>
      <c r="I307" s="10"/>
      <c r="J307" s="10"/>
      <c r="K307" s="10" t="s">
        <v>1566</v>
      </c>
      <c r="L307" s="10"/>
      <c r="M307" s="10"/>
    </row>
    <row r="308" spans="1:13" x14ac:dyDescent="0.2">
      <c r="A308" s="10" t="s">
        <v>2451</v>
      </c>
      <c r="B308" s="10" t="s">
        <v>1778</v>
      </c>
      <c r="C308" s="10" t="s">
        <v>1779</v>
      </c>
      <c r="D308" s="10" t="s">
        <v>1564</v>
      </c>
      <c r="E308" s="11">
        <v>612</v>
      </c>
      <c r="F308" s="10" t="s">
        <v>1565</v>
      </c>
      <c r="G308" s="10" t="s">
        <v>44</v>
      </c>
      <c r="H308" s="11"/>
      <c r="I308" s="10"/>
      <c r="J308" s="10"/>
      <c r="K308" s="10" t="s">
        <v>1566</v>
      </c>
      <c r="L308" s="10"/>
      <c r="M308" s="10"/>
    </row>
    <row r="309" spans="1:13" x14ac:dyDescent="0.2">
      <c r="A309" s="10" t="s">
        <v>2415</v>
      </c>
      <c r="B309" s="10" t="s">
        <v>1562</v>
      </c>
      <c r="C309" s="10" t="s">
        <v>1563</v>
      </c>
      <c r="D309" s="10" t="s">
        <v>1567</v>
      </c>
      <c r="E309" s="11">
        <v>613</v>
      </c>
      <c r="F309" s="10" t="s">
        <v>1568</v>
      </c>
      <c r="G309" s="10" t="s">
        <v>44</v>
      </c>
      <c r="H309" s="11">
        <v>4345957</v>
      </c>
      <c r="I309" s="10" t="s">
        <v>1569</v>
      </c>
      <c r="J309" s="10"/>
      <c r="K309" s="10" t="s">
        <v>1570</v>
      </c>
      <c r="L309" s="10"/>
      <c r="M309" s="10" t="s">
        <v>1571</v>
      </c>
    </row>
    <row r="310" spans="1:13" x14ac:dyDescent="0.2">
      <c r="A310" s="10" t="s">
        <v>2451</v>
      </c>
      <c r="B310" s="10" t="s">
        <v>1778</v>
      </c>
      <c r="C310" s="10" t="s">
        <v>1779</v>
      </c>
      <c r="D310" s="10" t="s">
        <v>1567</v>
      </c>
      <c r="E310" s="11">
        <v>613</v>
      </c>
      <c r="F310" s="10" t="s">
        <v>1568</v>
      </c>
      <c r="G310" s="10" t="s">
        <v>44</v>
      </c>
      <c r="H310" s="11">
        <v>4345957</v>
      </c>
      <c r="I310" s="10" t="s">
        <v>1569</v>
      </c>
      <c r="J310" s="10"/>
      <c r="K310" s="10" t="s">
        <v>1570</v>
      </c>
      <c r="L310" s="10"/>
      <c r="M310" s="10" t="s">
        <v>1571</v>
      </c>
    </row>
    <row r="311" spans="1:13" x14ac:dyDescent="0.2">
      <c r="A311" s="10" t="s">
        <v>2319</v>
      </c>
      <c r="B311" s="10" t="s">
        <v>279</v>
      </c>
      <c r="C311" s="10" t="s">
        <v>762</v>
      </c>
      <c r="D311" s="10" t="s">
        <v>763</v>
      </c>
      <c r="E311" s="11">
        <v>639</v>
      </c>
      <c r="F311" s="10" t="s">
        <v>764</v>
      </c>
      <c r="G311" s="10" t="s">
        <v>44</v>
      </c>
      <c r="H311" s="11">
        <v>123643</v>
      </c>
      <c r="I311" s="10" t="s">
        <v>765</v>
      </c>
      <c r="J311" s="10"/>
      <c r="K311" s="10" t="s">
        <v>766</v>
      </c>
      <c r="L311" s="10"/>
      <c r="M311" s="10" t="s">
        <v>767</v>
      </c>
    </row>
    <row r="312" spans="1:13" x14ac:dyDescent="0.2">
      <c r="A312" s="10" t="s">
        <v>2320</v>
      </c>
      <c r="B312" s="10" t="s">
        <v>280</v>
      </c>
      <c r="C312" s="10" t="s">
        <v>790</v>
      </c>
      <c r="D312" s="10" t="s">
        <v>763</v>
      </c>
      <c r="E312" s="11">
        <v>639</v>
      </c>
      <c r="F312" s="10" t="s">
        <v>764</v>
      </c>
      <c r="G312" s="10" t="s">
        <v>44</v>
      </c>
      <c r="H312" s="11">
        <v>123643</v>
      </c>
      <c r="I312" s="10" t="s">
        <v>765</v>
      </c>
      <c r="J312" s="10"/>
      <c r="K312" s="10" t="s">
        <v>766</v>
      </c>
      <c r="L312" s="10"/>
      <c r="M312" s="10" t="s">
        <v>767</v>
      </c>
    </row>
    <row r="313" spans="1:13" x14ac:dyDescent="0.2">
      <c r="A313" s="10" t="s">
        <v>2319</v>
      </c>
      <c r="B313" s="10" t="s">
        <v>279</v>
      </c>
      <c r="C313" s="10" t="s">
        <v>762</v>
      </c>
      <c r="D313" s="10" t="s">
        <v>768</v>
      </c>
      <c r="E313" s="11">
        <v>644</v>
      </c>
      <c r="F313" s="10" t="s">
        <v>769</v>
      </c>
      <c r="G313" s="10" t="s">
        <v>44</v>
      </c>
      <c r="H313" s="11">
        <v>122227</v>
      </c>
      <c r="I313" s="10" t="s">
        <v>770</v>
      </c>
      <c r="J313" s="10"/>
      <c r="K313" s="10" t="s">
        <v>771</v>
      </c>
      <c r="L313" s="10"/>
      <c r="M313" s="10" t="s">
        <v>772</v>
      </c>
    </row>
    <row r="314" spans="1:13" x14ac:dyDescent="0.2">
      <c r="A314" s="10" t="s">
        <v>2320</v>
      </c>
      <c r="B314" s="10" t="s">
        <v>280</v>
      </c>
      <c r="C314" s="10" t="s">
        <v>790</v>
      </c>
      <c r="D314" s="10" t="s">
        <v>768</v>
      </c>
      <c r="E314" s="11">
        <v>644</v>
      </c>
      <c r="F314" s="10" t="s">
        <v>769</v>
      </c>
      <c r="G314" s="10" t="s">
        <v>44</v>
      </c>
      <c r="H314" s="11">
        <v>122227</v>
      </c>
      <c r="I314" s="10" t="s">
        <v>770</v>
      </c>
      <c r="J314" s="10"/>
      <c r="K314" s="10" t="s">
        <v>771</v>
      </c>
      <c r="L314" s="10"/>
      <c r="M314" s="10" t="s">
        <v>772</v>
      </c>
    </row>
    <row r="315" spans="1:13" x14ac:dyDescent="0.2">
      <c r="A315" s="10" t="s">
        <v>2319</v>
      </c>
      <c r="B315" s="10" t="s">
        <v>279</v>
      </c>
      <c r="C315" s="10" t="s">
        <v>762</v>
      </c>
      <c r="D315" s="10" t="s">
        <v>773</v>
      </c>
      <c r="E315" s="11">
        <v>646</v>
      </c>
      <c r="F315" s="10" t="s">
        <v>774</v>
      </c>
      <c r="G315" s="10" t="s">
        <v>44</v>
      </c>
      <c r="H315" s="11">
        <v>5128451</v>
      </c>
      <c r="I315" s="10" t="s">
        <v>775</v>
      </c>
      <c r="J315" s="10"/>
      <c r="K315" s="10" t="s">
        <v>776</v>
      </c>
      <c r="L315" s="10"/>
      <c r="M315" s="10" t="s">
        <v>777</v>
      </c>
    </row>
    <row r="316" spans="1:13" x14ac:dyDescent="0.2">
      <c r="A316" s="10" t="s">
        <v>2320</v>
      </c>
      <c r="B316" s="10" t="s">
        <v>280</v>
      </c>
      <c r="C316" s="10" t="s">
        <v>790</v>
      </c>
      <c r="D316" s="10" t="s">
        <v>773</v>
      </c>
      <c r="E316" s="11">
        <v>646</v>
      </c>
      <c r="F316" s="10" t="s">
        <v>774</v>
      </c>
      <c r="G316" s="10" t="s">
        <v>44</v>
      </c>
      <c r="H316" s="11">
        <v>5128451</v>
      </c>
      <c r="I316" s="10" t="s">
        <v>775</v>
      </c>
      <c r="J316" s="10"/>
      <c r="K316" s="10" t="s">
        <v>776</v>
      </c>
      <c r="L316" s="10"/>
      <c r="M316" s="10" t="s">
        <v>777</v>
      </c>
    </row>
    <row r="317" spans="1:13" x14ac:dyDescent="0.2">
      <c r="A317" s="10" t="s">
        <v>2319</v>
      </c>
      <c r="B317" s="10" t="s">
        <v>279</v>
      </c>
      <c r="C317" s="10" t="s">
        <v>762</v>
      </c>
      <c r="D317" s="10" t="s">
        <v>778</v>
      </c>
      <c r="E317" s="11">
        <v>649</v>
      </c>
      <c r="F317" s="10" t="s">
        <v>774</v>
      </c>
      <c r="G317" s="10" t="s">
        <v>44</v>
      </c>
      <c r="H317" s="11">
        <v>439201</v>
      </c>
      <c r="I317" s="10" t="s">
        <v>779</v>
      </c>
      <c r="J317" s="10"/>
      <c r="K317" s="10" t="s">
        <v>780</v>
      </c>
      <c r="L317" s="10"/>
      <c r="M317" s="10" t="s">
        <v>781</v>
      </c>
    </row>
    <row r="318" spans="1:13" x14ac:dyDescent="0.2">
      <c r="A318" s="10" t="s">
        <v>2320</v>
      </c>
      <c r="B318" s="10" t="s">
        <v>280</v>
      </c>
      <c r="C318" s="10" t="s">
        <v>790</v>
      </c>
      <c r="D318" s="10" t="s">
        <v>778</v>
      </c>
      <c r="E318" s="11">
        <v>649</v>
      </c>
      <c r="F318" s="10" t="s">
        <v>774</v>
      </c>
      <c r="G318" s="10" t="s">
        <v>44</v>
      </c>
      <c r="H318" s="11">
        <v>439201</v>
      </c>
      <c r="I318" s="10" t="s">
        <v>779</v>
      </c>
      <c r="J318" s="10"/>
      <c r="K318" s="10" t="s">
        <v>780</v>
      </c>
      <c r="L318" s="10"/>
      <c r="M318" s="10" t="s">
        <v>781</v>
      </c>
    </row>
    <row r="319" spans="1:13" x14ac:dyDescent="0.2">
      <c r="A319" s="10" t="s">
        <v>2319</v>
      </c>
      <c r="B319" s="10" t="s">
        <v>279</v>
      </c>
      <c r="C319" s="10" t="s">
        <v>762</v>
      </c>
      <c r="D319" s="10" t="s">
        <v>782</v>
      </c>
      <c r="E319" s="11">
        <v>650</v>
      </c>
      <c r="F319" s="10" t="s">
        <v>769</v>
      </c>
      <c r="G319" s="10" t="s">
        <v>44</v>
      </c>
      <c r="H319" s="11">
        <v>5311111</v>
      </c>
      <c r="I319" s="10" t="s">
        <v>783</v>
      </c>
      <c r="J319" s="10"/>
      <c r="K319" s="10" t="s">
        <v>784</v>
      </c>
      <c r="L319" s="10"/>
      <c r="M319" s="10" t="s">
        <v>785</v>
      </c>
    </row>
    <row r="320" spans="1:13" x14ac:dyDescent="0.2">
      <c r="A320" s="10" t="s">
        <v>2320</v>
      </c>
      <c r="B320" s="10" t="s">
        <v>280</v>
      </c>
      <c r="C320" s="10" t="s">
        <v>790</v>
      </c>
      <c r="D320" s="10" t="s">
        <v>782</v>
      </c>
      <c r="E320" s="11">
        <v>650</v>
      </c>
      <c r="F320" s="10" t="s">
        <v>769</v>
      </c>
      <c r="G320" s="10" t="s">
        <v>44</v>
      </c>
      <c r="H320" s="11">
        <v>5311111</v>
      </c>
      <c r="I320" s="10" t="s">
        <v>783</v>
      </c>
      <c r="J320" s="10"/>
      <c r="K320" s="10" t="s">
        <v>784</v>
      </c>
      <c r="L320" s="10"/>
      <c r="M320" s="10" t="s">
        <v>785</v>
      </c>
    </row>
    <row r="321" spans="1:13" x14ac:dyDescent="0.2">
      <c r="A321" s="10" t="s">
        <v>2324</v>
      </c>
      <c r="B321" s="10" t="s">
        <v>807</v>
      </c>
      <c r="C321" s="10" t="s">
        <v>808</v>
      </c>
      <c r="D321" s="10" t="s">
        <v>809</v>
      </c>
      <c r="E321" s="11">
        <v>681</v>
      </c>
      <c r="F321" s="10" t="s">
        <v>810</v>
      </c>
      <c r="G321" s="10" t="s">
        <v>44</v>
      </c>
      <c r="H321" s="11"/>
      <c r="I321" s="10"/>
      <c r="J321" s="10"/>
      <c r="K321" s="10" t="s">
        <v>811</v>
      </c>
      <c r="L321" s="10"/>
      <c r="M321" s="10"/>
    </row>
    <row r="322" spans="1:13" x14ac:dyDescent="0.2">
      <c r="A322" s="10" t="s">
        <v>2324</v>
      </c>
      <c r="B322" s="10" t="s">
        <v>807</v>
      </c>
      <c r="C322" s="10" t="s">
        <v>808</v>
      </c>
      <c r="D322" s="10" t="s">
        <v>812</v>
      </c>
      <c r="E322" s="11">
        <v>682</v>
      </c>
      <c r="F322" s="10" t="s">
        <v>813</v>
      </c>
      <c r="G322" s="10" t="s">
        <v>44</v>
      </c>
      <c r="H322" s="11"/>
      <c r="I322" s="10"/>
      <c r="J322" s="10"/>
      <c r="K322" s="10" t="s">
        <v>814</v>
      </c>
      <c r="L322" s="10"/>
      <c r="M322" s="10"/>
    </row>
    <row r="323" spans="1:13" x14ac:dyDescent="0.2">
      <c r="A323" s="10" t="s">
        <v>2324</v>
      </c>
      <c r="B323" s="10" t="s">
        <v>807</v>
      </c>
      <c r="C323" s="10" t="s">
        <v>808</v>
      </c>
      <c r="D323" s="10" t="s">
        <v>815</v>
      </c>
      <c r="E323" s="11">
        <v>683</v>
      </c>
      <c r="F323" s="10" t="s">
        <v>816</v>
      </c>
      <c r="G323" s="10" t="s">
        <v>44</v>
      </c>
      <c r="H323" s="11"/>
      <c r="I323" s="10"/>
      <c r="J323" s="10"/>
      <c r="K323" s="10" t="s">
        <v>817</v>
      </c>
      <c r="L323" s="10"/>
      <c r="M323" s="10"/>
    </row>
    <row r="324" spans="1:13" x14ac:dyDescent="0.2">
      <c r="A324" s="10" t="s">
        <v>2324</v>
      </c>
      <c r="B324" s="10" t="s">
        <v>807</v>
      </c>
      <c r="C324" s="10" t="s">
        <v>808</v>
      </c>
      <c r="D324" s="10" t="s">
        <v>818</v>
      </c>
      <c r="E324" s="11">
        <v>684</v>
      </c>
      <c r="F324" s="10" t="s">
        <v>819</v>
      </c>
      <c r="G324" s="10" t="s">
        <v>44</v>
      </c>
      <c r="H324" s="11"/>
      <c r="I324" s="10"/>
      <c r="J324" s="10"/>
      <c r="K324" s="10" t="s">
        <v>820</v>
      </c>
      <c r="L324" s="10"/>
      <c r="M324" s="10"/>
    </row>
    <row r="325" spans="1:13" x14ac:dyDescent="0.2">
      <c r="A325" s="10" t="s">
        <v>2324</v>
      </c>
      <c r="B325" s="10" t="s">
        <v>807</v>
      </c>
      <c r="C325" s="10" t="s">
        <v>808</v>
      </c>
      <c r="D325" s="10" t="s">
        <v>821</v>
      </c>
      <c r="E325" s="11">
        <v>685</v>
      </c>
      <c r="F325" s="10" t="s">
        <v>822</v>
      </c>
      <c r="G325" s="10" t="s">
        <v>44</v>
      </c>
      <c r="H325" s="11">
        <v>16132288</v>
      </c>
      <c r="I325" s="10"/>
      <c r="J325" s="10" t="s">
        <v>821</v>
      </c>
      <c r="K325" s="10" t="s">
        <v>823</v>
      </c>
      <c r="L325" s="10"/>
      <c r="M325" s="10"/>
    </row>
    <row r="326" spans="1:13" x14ac:dyDescent="0.2">
      <c r="A326" s="10" t="s">
        <v>2324</v>
      </c>
      <c r="B326" s="10" t="s">
        <v>807</v>
      </c>
      <c r="C326" s="10" t="s">
        <v>808</v>
      </c>
      <c r="D326" s="10" t="s">
        <v>824</v>
      </c>
      <c r="E326" s="11">
        <v>687</v>
      </c>
      <c r="F326" s="10" t="s">
        <v>825</v>
      </c>
      <c r="G326" s="10" t="s">
        <v>44</v>
      </c>
      <c r="H326" s="11"/>
      <c r="I326" s="10"/>
      <c r="J326" s="10"/>
      <c r="K326" s="10" t="s">
        <v>826</v>
      </c>
      <c r="L326" s="10"/>
      <c r="M326" s="10"/>
    </row>
    <row r="327" spans="1:13" x14ac:dyDescent="0.2">
      <c r="A327" s="10" t="s">
        <v>2327</v>
      </c>
      <c r="B327" s="10" t="s">
        <v>869</v>
      </c>
      <c r="C327" s="10" t="s">
        <v>62</v>
      </c>
      <c r="D327" s="10" t="s">
        <v>870</v>
      </c>
      <c r="E327" s="11">
        <v>753</v>
      </c>
      <c r="F327" s="10" t="s">
        <v>871</v>
      </c>
      <c r="G327" s="10" t="s">
        <v>44</v>
      </c>
      <c r="H327" s="11"/>
      <c r="I327" s="10"/>
      <c r="J327" s="10"/>
      <c r="K327" s="10" t="s">
        <v>872</v>
      </c>
      <c r="L327" s="10"/>
      <c r="M327" s="10"/>
    </row>
    <row r="328" spans="1:13" x14ac:dyDescent="0.2">
      <c r="A328" s="10" t="s">
        <v>2332</v>
      </c>
      <c r="B328" s="10" t="s">
        <v>283</v>
      </c>
      <c r="C328" s="10" t="s">
        <v>67</v>
      </c>
      <c r="D328" s="10" t="s">
        <v>870</v>
      </c>
      <c r="E328" s="11">
        <v>753</v>
      </c>
      <c r="F328" s="10" t="s">
        <v>871</v>
      </c>
      <c r="G328" s="10" t="s">
        <v>44</v>
      </c>
      <c r="H328" s="11"/>
      <c r="I328" s="10"/>
      <c r="J328" s="10"/>
      <c r="K328" s="10" t="s">
        <v>872</v>
      </c>
      <c r="L328" s="10"/>
      <c r="M328" s="10"/>
    </row>
    <row r="329" spans="1:13" x14ac:dyDescent="0.2">
      <c r="A329" s="10" t="s">
        <v>2327</v>
      </c>
      <c r="B329" s="10" t="s">
        <v>869</v>
      </c>
      <c r="C329" s="10" t="s">
        <v>62</v>
      </c>
      <c r="D329" s="10" t="s">
        <v>873</v>
      </c>
      <c r="E329" s="11">
        <v>754</v>
      </c>
      <c r="F329" s="10" t="s">
        <v>874</v>
      </c>
      <c r="G329" s="10" t="s">
        <v>44</v>
      </c>
      <c r="H329" s="11"/>
      <c r="I329" s="10"/>
      <c r="J329" s="10"/>
      <c r="K329" s="10" t="s">
        <v>875</v>
      </c>
      <c r="L329" s="10"/>
      <c r="M329" s="10"/>
    </row>
    <row r="330" spans="1:13" x14ac:dyDescent="0.2">
      <c r="A330" s="10" t="s">
        <v>2330</v>
      </c>
      <c r="B330" s="10" t="s">
        <v>915</v>
      </c>
      <c r="C330" s="10" t="s">
        <v>65</v>
      </c>
      <c r="D330" s="10" t="s">
        <v>873</v>
      </c>
      <c r="E330" s="11">
        <v>754</v>
      </c>
      <c r="F330" s="10" t="s">
        <v>874</v>
      </c>
      <c r="G330" s="10" t="s">
        <v>44</v>
      </c>
      <c r="H330" s="11"/>
      <c r="I330" s="10"/>
      <c r="J330" s="10"/>
      <c r="K330" s="10" t="s">
        <v>875</v>
      </c>
      <c r="L330" s="10"/>
      <c r="M330" s="10"/>
    </row>
    <row r="331" spans="1:13" x14ac:dyDescent="0.2">
      <c r="A331" s="10" t="s">
        <v>2327</v>
      </c>
      <c r="B331" s="10" t="s">
        <v>869</v>
      </c>
      <c r="C331" s="10" t="s">
        <v>62</v>
      </c>
      <c r="D331" s="10" t="s">
        <v>876</v>
      </c>
      <c r="E331" s="11">
        <v>755</v>
      </c>
      <c r="F331" s="10" t="s">
        <v>877</v>
      </c>
      <c r="G331" s="10" t="s">
        <v>44</v>
      </c>
      <c r="H331" s="11"/>
      <c r="I331" s="10"/>
      <c r="J331" s="10"/>
      <c r="K331" s="10" t="s">
        <v>878</v>
      </c>
      <c r="L331" s="10"/>
      <c r="M331" s="10"/>
    </row>
    <row r="332" spans="1:13" x14ac:dyDescent="0.2">
      <c r="A332" s="10" t="s">
        <v>2327</v>
      </c>
      <c r="B332" s="10" t="s">
        <v>869</v>
      </c>
      <c r="C332" s="10" t="s">
        <v>62</v>
      </c>
      <c r="D332" s="10" t="s">
        <v>879</v>
      </c>
      <c r="E332" s="11">
        <v>756</v>
      </c>
      <c r="F332" s="10" t="s">
        <v>880</v>
      </c>
      <c r="G332" s="10" t="s">
        <v>44</v>
      </c>
      <c r="H332" s="11"/>
      <c r="I332" s="10"/>
      <c r="J332" s="10"/>
      <c r="K332" s="10" t="s">
        <v>881</v>
      </c>
      <c r="L332" s="10"/>
      <c r="M332" s="10"/>
    </row>
    <row r="333" spans="1:13" x14ac:dyDescent="0.2">
      <c r="A333" s="10" t="s">
        <v>2332</v>
      </c>
      <c r="B333" s="10" t="s">
        <v>283</v>
      </c>
      <c r="C333" s="10" t="s">
        <v>67</v>
      </c>
      <c r="D333" s="10" t="s">
        <v>879</v>
      </c>
      <c r="E333" s="11">
        <v>756</v>
      </c>
      <c r="F333" s="10" t="s">
        <v>880</v>
      </c>
      <c r="G333" s="10" t="s">
        <v>44</v>
      </c>
      <c r="H333" s="11"/>
      <c r="I333" s="10"/>
      <c r="J333" s="10"/>
      <c r="K333" s="10" t="s">
        <v>881</v>
      </c>
      <c r="L333" s="10"/>
      <c r="M333" s="10"/>
    </row>
    <row r="334" spans="1:13" x14ac:dyDescent="0.2">
      <c r="A334" s="10" t="s">
        <v>2327</v>
      </c>
      <c r="B334" s="10" t="s">
        <v>869</v>
      </c>
      <c r="C334" s="10" t="s">
        <v>62</v>
      </c>
      <c r="D334" s="10" t="s">
        <v>882</v>
      </c>
      <c r="E334" s="11">
        <v>757</v>
      </c>
      <c r="F334" s="10" t="s">
        <v>883</v>
      </c>
      <c r="G334" s="10" t="s">
        <v>44</v>
      </c>
      <c r="H334" s="11"/>
      <c r="I334" s="10"/>
      <c r="J334" s="10"/>
      <c r="K334" s="10" t="s">
        <v>884</v>
      </c>
      <c r="L334" s="10"/>
      <c r="M334" s="10"/>
    </row>
    <row r="335" spans="1:13" x14ac:dyDescent="0.2">
      <c r="A335" s="10" t="s">
        <v>2332</v>
      </c>
      <c r="B335" s="10" t="s">
        <v>283</v>
      </c>
      <c r="C335" s="10" t="s">
        <v>67</v>
      </c>
      <c r="D335" s="10" t="s">
        <v>882</v>
      </c>
      <c r="E335" s="11">
        <v>757</v>
      </c>
      <c r="F335" s="10" t="s">
        <v>883</v>
      </c>
      <c r="G335" s="10" t="s">
        <v>44</v>
      </c>
      <c r="H335" s="11"/>
      <c r="I335" s="10"/>
      <c r="J335" s="10"/>
      <c r="K335" s="10" t="s">
        <v>884</v>
      </c>
      <c r="L335" s="10"/>
      <c r="M335" s="10"/>
    </row>
    <row r="336" spans="1:13" x14ac:dyDescent="0.2">
      <c r="A336" s="10" t="s">
        <v>2327</v>
      </c>
      <c r="B336" s="10" t="s">
        <v>869</v>
      </c>
      <c r="C336" s="10" t="s">
        <v>62</v>
      </c>
      <c r="D336" s="10" t="s">
        <v>885</v>
      </c>
      <c r="E336" s="11">
        <v>758</v>
      </c>
      <c r="F336" s="10" t="s">
        <v>886</v>
      </c>
      <c r="G336" s="10" t="s">
        <v>44</v>
      </c>
      <c r="H336" s="11"/>
      <c r="I336" s="10"/>
      <c r="J336" s="10"/>
      <c r="K336" s="10" t="s">
        <v>887</v>
      </c>
      <c r="L336" s="10"/>
      <c r="M336" s="10"/>
    </row>
    <row r="337" spans="1:13" x14ac:dyDescent="0.2">
      <c r="A337" s="10" t="s">
        <v>2330</v>
      </c>
      <c r="B337" s="10" t="s">
        <v>915</v>
      </c>
      <c r="C337" s="10" t="s">
        <v>65</v>
      </c>
      <c r="D337" s="10" t="s">
        <v>885</v>
      </c>
      <c r="E337" s="11">
        <v>758</v>
      </c>
      <c r="F337" s="10" t="s">
        <v>886</v>
      </c>
      <c r="G337" s="10" t="s">
        <v>44</v>
      </c>
      <c r="H337" s="11"/>
      <c r="I337" s="10"/>
      <c r="J337" s="10"/>
      <c r="K337" s="10" t="s">
        <v>887</v>
      </c>
      <c r="L337" s="10"/>
      <c r="M337" s="10"/>
    </row>
    <row r="338" spans="1:13" x14ac:dyDescent="0.2">
      <c r="A338" s="10" t="s">
        <v>2332</v>
      </c>
      <c r="B338" s="10" t="s">
        <v>283</v>
      </c>
      <c r="C338" s="10" t="s">
        <v>67</v>
      </c>
      <c r="D338" s="10" t="s">
        <v>885</v>
      </c>
      <c r="E338" s="11">
        <v>758</v>
      </c>
      <c r="F338" s="10" t="s">
        <v>886</v>
      </c>
      <c r="G338" s="10" t="s">
        <v>44</v>
      </c>
      <c r="H338" s="11"/>
      <c r="I338" s="10"/>
      <c r="J338" s="10"/>
      <c r="K338" s="10" t="s">
        <v>887</v>
      </c>
      <c r="L338" s="10"/>
      <c r="M338" s="10"/>
    </row>
    <row r="339" spans="1:13" x14ac:dyDescent="0.2">
      <c r="A339" s="10" t="s">
        <v>2347</v>
      </c>
      <c r="B339" s="10" t="s">
        <v>1021</v>
      </c>
      <c r="C339" s="10" t="s">
        <v>75</v>
      </c>
      <c r="D339" s="10" t="s">
        <v>885</v>
      </c>
      <c r="E339" s="11">
        <v>758</v>
      </c>
      <c r="F339" s="10" t="s">
        <v>886</v>
      </c>
      <c r="G339" s="10" t="s">
        <v>44</v>
      </c>
      <c r="H339" s="11"/>
      <c r="I339" s="10"/>
      <c r="J339" s="10"/>
      <c r="K339" s="10" t="s">
        <v>887</v>
      </c>
      <c r="L339" s="10"/>
      <c r="M339" s="10"/>
    </row>
    <row r="340" spans="1:13" x14ac:dyDescent="0.2">
      <c r="A340" s="10" t="s">
        <v>2405</v>
      </c>
      <c r="B340" s="10" t="s">
        <v>1524</v>
      </c>
      <c r="C340" s="10" t="s">
        <v>1525</v>
      </c>
      <c r="D340" s="10" t="s">
        <v>885</v>
      </c>
      <c r="E340" s="11">
        <v>758</v>
      </c>
      <c r="F340" s="10" t="s">
        <v>886</v>
      </c>
      <c r="G340" s="10" t="s">
        <v>44</v>
      </c>
      <c r="H340" s="11"/>
      <c r="I340" s="10"/>
      <c r="J340" s="10"/>
      <c r="K340" s="10" t="s">
        <v>887</v>
      </c>
      <c r="L340" s="10"/>
      <c r="M340" s="10"/>
    </row>
    <row r="341" spans="1:13" x14ac:dyDescent="0.2">
      <c r="A341" s="10" t="s">
        <v>2327</v>
      </c>
      <c r="B341" s="10" t="s">
        <v>869</v>
      </c>
      <c r="C341" s="10" t="s">
        <v>62</v>
      </c>
      <c r="D341" s="10" t="s">
        <v>888</v>
      </c>
      <c r="E341" s="11">
        <v>759</v>
      </c>
      <c r="F341" s="10" t="s">
        <v>889</v>
      </c>
      <c r="G341" s="10" t="s">
        <v>44</v>
      </c>
      <c r="H341" s="11"/>
      <c r="I341" s="10"/>
      <c r="J341" s="10"/>
      <c r="K341" s="10"/>
      <c r="L341" s="10"/>
      <c r="M341" s="10"/>
    </row>
    <row r="342" spans="1:13" x14ac:dyDescent="0.2">
      <c r="A342" s="10" t="s">
        <v>2329</v>
      </c>
      <c r="B342" s="10" t="s">
        <v>903</v>
      </c>
      <c r="C342" s="10" t="s">
        <v>64</v>
      </c>
      <c r="D342" s="10" t="s">
        <v>888</v>
      </c>
      <c r="E342" s="11">
        <v>759</v>
      </c>
      <c r="F342" s="10" t="s">
        <v>889</v>
      </c>
      <c r="G342" s="10" t="s">
        <v>44</v>
      </c>
      <c r="H342" s="11"/>
      <c r="I342" s="10"/>
      <c r="J342" s="10"/>
      <c r="K342" s="10"/>
      <c r="L342" s="10"/>
      <c r="M342" s="10"/>
    </row>
    <row r="343" spans="1:13" x14ac:dyDescent="0.2">
      <c r="A343" s="10" t="s">
        <v>2330</v>
      </c>
      <c r="B343" s="10" t="s">
        <v>915</v>
      </c>
      <c r="C343" s="10" t="s">
        <v>65</v>
      </c>
      <c r="D343" s="10" t="s">
        <v>888</v>
      </c>
      <c r="E343" s="11">
        <v>759</v>
      </c>
      <c r="F343" s="10" t="s">
        <v>889</v>
      </c>
      <c r="G343" s="10" t="s">
        <v>44</v>
      </c>
      <c r="H343" s="11"/>
      <c r="I343" s="10"/>
      <c r="J343" s="10"/>
      <c r="K343" s="10"/>
      <c r="L343" s="10"/>
      <c r="M343" s="10"/>
    </row>
    <row r="344" spans="1:13" x14ac:dyDescent="0.2">
      <c r="A344" s="10" t="s">
        <v>2332</v>
      </c>
      <c r="B344" s="10" t="s">
        <v>283</v>
      </c>
      <c r="C344" s="10" t="s">
        <v>67</v>
      </c>
      <c r="D344" s="10" t="s">
        <v>888</v>
      </c>
      <c r="E344" s="11">
        <v>759</v>
      </c>
      <c r="F344" s="10" t="s">
        <v>889</v>
      </c>
      <c r="G344" s="10" t="s">
        <v>44</v>
      </c>
      <c r="H344" s="11"/>
      <c r="I344" s="10"/>
      <c r="J344" s="10"/>
      <c r="K344" s="10"/>
      <c r="L344" s="10"/>
      <c r="M344" s="10"/>
    </row>
    <row r="345" spans="1:13" x14ac:dyDescent="0.2">
      <c r="A345" s="10" t="s">
        <v>2347</v>
      </c>
      <c r="B345" s="10" t="s">
        <v>1021</v>
      </c>
      <c r="C345" s="10" t="s">
        <v>75</v>
      </c>
      <c r="D345" s="10" t="s">
        <v>888</v>
      </c>
      <c r="E345" s="11">
        <v>759</v>
      </c>
      <c r="F345" s="10" t="s">
        <v>889</v>
      </c>
      <c r="G345" s="10" t="s">
        <v>44</v>
      </c>
      <c r="H345" s="11"/>
      <c r="I345" s="10"/>
      <c r="J345" s="10"/>
      <c r="K345" s="10"/>
      <c r="L345" s="10"/>
      <c r="M345" s="10"/>
    </row>
    <row r="346" spans="1:13" x14ac:dyDescent="0.2">
      <c r="A346" s="10" t="s">
        <v>2329</v>
      </c>
      <c r="B346" s="10" t="s">
        <v>903</v>
      </c>
      <c r="C346" s="10" t="s">
        <v>64</v>
      </c>
      <c r="D346" s="10" t="s">
        <v>904</v>
      </c>
      <c r="E346" s="11">
        <v>769</v>
      </c>
      <c r="F346" s="10" t="s">
        <v>905</v>
      </c>
      <c r="G346" s="10" t="s">
        <v>44</v>
      </c>
      <c r="H346" s="11"/>
      <c r="I346" s="10"/>
      <c r="J346" s="10"/>
      <c r="K346" s="10" t="s">
        <v>906</v>
      </c>
      <c r="L346" s="10"/>
      <c r="M346" s="10"/>
    </row>
    <row r="347" spans="1:13" x14ac:dyDescent="0.2">
      <c r="A347" s="10" t="s">
        <v>2330</v>
      </c>
      <c r="B347" s="10" t="s">
        <v>915</v>
      </c>
      <c r="C347" s="10" t="s">
        <v>65</v>
      </c>
      <c r="D347" s="10" t="s">
        <v>904</v>
      </c>
      <c r="E347" s="11">
        <v>769</v>
      </c>
      <c r="F347" s="10" t="s">
        <v>905</v>
      </c>
      <c r="G347" s="10" t="s">
        <v>44</v>
      </c>
      <c r="H347" s="11"/>
      <c r="I347" s="10"/>
      <c r="J347" s="10"/>
      <c r="K347" s="10" t="s">
        <v>906</v>
      </c>
      <c r="L347" s="10"/>
      <c r="M347" s="10"/>
    </row>
    <row r="348" spans="1:13" x14ac:dyDescent="0.2">
      <c r="A348" s="10" t="s">
        <v>2332</v>
      </c>
      <c r="B348" s="10" t="s">
        <v>283</v>
      </c>
      <c r="C348" s="10" t="s">
        <v>67</v>
      </c>
      <c r="D348" s="10" t="s">
        <v>904</v>
      </c>
      <c r="E348" s="11">
        <v>769</v>
      </c>
      <c r="F348" s="10" t="s">
        <v>905</v>
      </c>
      <c r="G348" s="10" t="s">
        <v>44</v>
      </c>
      <c r="H348" s="11"/>
      <c r="I348" s="10"/>
      <c r="J348" s="10"/>
      <c r="K348" s="10" t="s">
        <v>906</v>
      </c>
      <c r="L348" s="10"/>
      <c r="M348" s="10"/>
    </row>
    <row r="349" spans="1:13" x14ac:dyDescent="0.2">
      <c r="A349" s="10" t="s">
        <v>2347</v>
      </c>
      <c r="B349" s="10" t="s">
        <v>1021</v>
      </c>
      <c r="C349" s="10" t="s">
        <v>75</v>
      </c>
      <c r="D349" s="10" t="s">
        <v>904</v>
      </c>
      <c r="E349" s="11">
        <v>769</v>
      </c>
      <c r="F349" s="10" t="s">
        <v>905</v>
      </c>
      <c r="G349" s="10" t="s">
        <v>44</v>
      </c>
      <c r="H349" s="11"/>
      <c r="I349" s="10"/>
      <c r="J349" s="10"/>
      <c r="K349" s="10" t="s">
        <v>906</v>
      </c>
      <c r="L349" s="10"/>
      <c r="M349" s="10"/>
    </row>
    <row r="350" spans="1:13" x14ac:dyDescent="0.2">
      <c r="A350" s="10" t="s">
        <v>2327</v>
      </c>
      <c r="B350" s="10" t="s">
        <v>869</v>
      </c>
      <c r="C350" s="10" t="s">
        <v>62</v>
      </c>
      <c r="D350" s="10" t="s">
        <v>890</v>
      </c>
      <c r="E350" s="11">
        <v>770</v>
      </c>
      <c r="F350" s="10" t="s">
        <v>891</v>
      </c>
      <c r="G350" s="10" t="s">
        <v>44</v>
      </c>
      <c r="H350" s="11"/>
      <c r="I350" s="10"/>
      <c r="J350" s="10"/>
      <c r="K350" s="10" t="s">
        <v>892</v>
      </c>
      <c r="L350" s="10"/>
      <c r="M350" s="10"/>
    </row>
    <row r="351" spans="1:13" x14ac:dyDescent="0.2">
      <c r="A351" s="10" t="s">
        <v>2329</v>
      </c>
      <c r="B351" s="10" t="s">
        <v>903</v>
      </c>
      <c r="C351" s="10" t="s">
        <v>64</v>
      </c>
      <c r="D351" s="10" t="s">
        <v>890</v>
      </c>
      <c r="E351" s="11">
        <v>770</v>
      </c>
      <c r="F351" s="10" t="s">
        <v>891</v>
      </c>
      <c r="G351" s="10" t="s">
        <v>44</v>
      </c>
      <c r="H351" s="11"/>
      <c r="I351" s="10"/>
      <c r="J351" s="10"/>
      <c r="K351" s="10" t="s">
        <v>892</v>
      </c>
      <c r="L351" s="10"/>
      <c r="M351" s="10"/>
    </row>
    <row r="352" spans="1:13" x14ac:dyDescent="0.2">
      <c r="A352" s="10" t="s">
        <v>2330</v>
      </c>
      <c r="B352" s="10" t="s">
        <v>915</v>
      </c>
      <c r="C352" s="10" t="s">
        <v>65</v>
      </c>
      <c r="D352" s="10" t="s">
        <v>890</v>
      </c>
      <c r="E352" s="11">
        <v>770</v>
      </c>
      <c r="F352" s="10" t="s">
        <v>891</v>
      </c>
      <c r="G352" s="10" t="s">
        <v>44</v>
      </c>
      <c r="H352" s="11"/>
      <c r="I352" s="10"/>
      <c r="J352" s="10"/>
      <c r="K352" s="10" t="s">
        <v>892</v>
      </c>
      <c r="L352" s="10"/>
      <c r="M352" s="10"/>
    </row>
    <row r="353" spans="1:13" x14ac:dyDescent="0.2">
      <c r="A353" s="10" t="s">
        <v>2332</v>
      </c>
      <c r="B353" s="10" t="s">
        <v>283</v>
      </c>
      <c r="C353" s="10" t="s">
        <v>67</v>
      </c>
      <c r="D353" s="10" t="s">
        <v>890</v>
      </c>
      <c r="E353" s="11">
        <v>770</v>
      </c>
      <c r="F353" s="10" t="s">
        <v>891</v>
      </c>
      <c r="G353" s="10" t="s">
        <v>44</v>
      </c>
      <c r="H353" s="11"/>
      <c r="I353" s="10"/>
      <c r="J353" s="10"/>
      <c r="K353" s="10" t="s">
        <v>892</v>
      </c>
      <c r="L353" s="10"/>
      <c r="M353" s="10"/>
    </row>
    <row r="354" spans="1:13" x14ac:dyDescent="0.2">
      <c r="A354" s="10" t="s">
        <v>2347</v>
      </c>
      <c r="B354" s="10" t="s">
        <v>1021</v>
      </c>
      <c r="C354" s="10" t="s">
        <v>75</v>
      </c>
      <c r="D354" s="10" t="s">
        <v>890</v>
      </c>
      <c r="E354" s="11">
        <v>770</v>
      </c>
      <c r="F354" s="10" t="s">
        <v>891</v>
      </c>
      <c r="G354" s="10" t="s">
        <v>44</v>
      </c>
      <c r="H354" s="11"/>
      <c r="I354" s="10"/>
      <c r="J354" s="10"/>
      <c r="K354" s="10" t="s">
        <v>892</v>
      </c>
      <c r="L354" s="10"/>
      <c r="M354" s="10"/>
    </row>
    <row r="355" spans="1:13" x14ac:dyDescent="0.2">
      <c r="A355" s="10" t="s">
        <v>2329</v>
      </c>
      <c r="B355" s="10" t="s">
        <v>903</v>
      </c>
      <c r="C355" s="10" t="s">
        <v>64</v>
      </c>
      <c r="D355" s="10" t="s">
        <v>907</v>
      </c>
      <c r="E355" s="11">
        <v>771</v>
      </c>
      <c r="F355" s="10" t="s">
        <v>908</v>
      </c>
      <c r="G355" s="10" t="s">
        <v>44</v>
      </c>
      <c r="H355" s="11"/>
      <c r="I355" s="10"/>
      <c r="J355" s="10"/>
      <c r="K355" s="10"/>
      <c r="L355" s="10"/>
      <c r="M355" s="10"/>
    </row>
    <row r="356" spans="1:13" x14ac:dyDescent="0.2">
      <c r="A356" s="10" t="s">
        <v>2330</v>
      </c>
      <c r="B356" s="10" t="s">
        <v>915</v>
      </c>
      <c r="C356" s="10" t="s">
        <v>65</v>
      </c>
      <c r="D356" s="10" t="s">
        <v>907</v>
      </c>
      <c r="E356" s="11">
        <v>771</v>
      </c>
      <c r="F356" s="10" t="s">
        <v>908</v>
      </c>
      <c r="G356" s="10" t="s">
        <v>44</v>
      </c>
      <c r="H356" s="11"/>
      <c r="I356" s="10"/>
      <c r="J356" s="10"/>
      <c r="K356" s="10"/>
      <c r="L356" s="10"/>
      <c r="M356" s="10"/>
    </row>
    <row r="357" spans="1:13" x14ac:dyDescent="0.2">
      <c r="A357" s="10" t="s">
        <v>2332</v>
      </c>
      <c r="B357" s="10" t="s">
        <v>283</v>
      </c>
      <c r="C357" s="10" t="s">
        <v>67</v>
      </c>
      <c r="D357" s="10" t="s">
        <v>907</v>
      </c>
      <c r="E357" s="11">
        <v>771</v>
      </c>
      <c r="F357" s="10" t="s">
        <v>908</v>
      </c>
      <c r="G357" s="10" t="s">
        <v>44</v>
      </c>
      <c r="H357" s="11"/>
      <c r="I357" s="10"/>
      <c r="J357" s="10"/>
      <c r="K357" s="10"/>
      <c r="L357" s="10"/>
      <c r="M357" s="10"/>
    </row>
    <row r="358" spans="1:13" x14ac:dyDescent="0.2">
      <c r="A358" s="10" t="s">
        <v>2327</v>
      </c>
      <c r="B358" s="10" t="s">
        <v>869</v>
      </c>
      <c r="C358" s="10" t="s">
        <v>62</v>
      </c>
      <c r="D358" s="10" t="s">
        <v>893</v>
      </c>
      <c r="E358" s="11">
        <v>772</v>
      </c>
      <c r="F358" s="10" t="s">
        <v>894</v>
      </c>
      <c r="G358" s="10" t="s">
        <v>44</v>
      </c>
      <c r="H358" s="11"/>
      <c r="I358" s="10"/>
      <c r="J358" s="10"/>
      <c r="K358" s="10" t="s">
        <v>895</v>
      </c>
      <c r="L358" s="10"/>
      <c r="M358" s="10"/>
    </row>
    <row r="359" spans="1:13" x14ac:dyDescent="0.2">
      <c r="A359" s="10" t="s">
        <v>2329</v>
      </c>
      <c r="B359" s="10" t="s">
        <v>903</v>
      </c>
      <c r="C359" s="10" t="s">
        <v>64</v>
      </c>
      <c r="D359" s="10" t="s">
        <v>893</v>
      </c>
      <c r="E359" s="11">
        <v>772</v>
      </c>
      <c r="F359" s="10" t="s">
        <v>894</v>
      </c>
      <c r="G359" s="10" t="s">
        <v>44</v>
      </c>
      <c r="H359" s="11"/>
      <c r="I359" s="10"/>
      <c r="J359" s="10"/>
      <c r="K359" s="10" t="s">
        <v>895</v>
      </c>
      <c r="L359" s="10"/>
      <c r="M359" s="10"/>
    </row>
    <row r="360" spans="1:13" x14ac:dyDescent="0.2">
      <c r="A360" s="10" t="s">
        <v>2330</v>
      </c>
      <c r="B360" s="10" t="s">
        <v>915</v>
      </c>
      <c r="C360" s="10" t="s">
        <v>65</v>
      </c>
      <c r="D360" s="10" t="s">
        <v>893</v>
      </c>
      <c r="E360" s="11">
        <v>772</v>
      </c>
      <c r="F360" s="10" t="s">
        <v>894</v>
      </c>
      <c r="G360" s="10" t="s">
        <v>44</v>
      </c>
      <c r="H360" s="11"/>
      <c r="I360" s="10"/>
      <c r="J360" s="10"/>
      <c r="K360" s="10" t="s">
        <v>895</v>
      </c>
      <c r="L360" s="10"/>
      <c r="M360" s="10"/>
    </row>
    <row r="361" spans="1:13" x14ac:dyDescent="0.2">
      <c r="A361" s="10" t="s">
        <v>2332</v>
      </c>
      <c r="B361" s="10" t="s">
        <v>283</v>
      </c>
      <c r="C361" s="10" t="s">
        <v>67</v>
      </c>
      <c r="D361" s="10" t="s">
        <v>893</v>
      </c>
      <c r="E361" s="11">
        <v>772</v>
      </c>
      <c r="F361" s="10" t="s">
        <v>894</v>
      </c>
      <c r="G361" s="10" t="s">
        <v>44</v>
      </c>
      <c r="H361" s="11"/>
      <c r="I361" s="10"/>
      <c r="J361" s="10"/>
      <c r="K361" s="10" t="s">
        <v>895</v>
      </c>
      <c r="L361" s="10"/>
      <c r="M361" s="10"/>
    </row>
    <row r="362" spans="1:13" x14ac:dyDescent="0.2">
      <c r="A362" s="10" t="s">
        <v>2329</v>
      </c>
      <c r="B362" s="10" t="s">
        <v>903</v>
      </c>
      <c r="C362" s="10" t="s">
        <v>64</v>
      </c>
      <c r="D362" s="10" t="s">
        <v>909</v>
      </c>
      <c r="E362" s="11">
        <v>775</v>
      </c>
      <c r="F362" s="10" t="s">
        <v>910</v>
      </c>
      <c r="G362" s="10" t="s">
        <v>44</v>
      </c>
      <c r="H362" s="11"/>
      <c r="I362" s="10"/>
      <c r="J362" s="10"/>
      <c r="K362" s="10" t="s">
        <v>911</v>
      </c>
      <c r="L362" s="10"/>
      <c r="M362" s="10"/>
    </row>
    <row r="363" spans="1:13" x14ac:dyDescent="0.2">
      <c r="A363" s="10" t="s">
        <v>2330</v>
      </c>
      <c r="B363" s="10" t="s">
        <v>915</v>
      </c>
      <c r="C363" s="10" t="s">
        <v>65</v>
      </c>
      <c r="D363" s="10" t="s">
        <v>909</v>
      </c>
      <c r="E363" s="11">
        <v>775</v>
      </c>
      <c r="F363" s="10" t="s">
        <v>910</v>
      </c>
      <c r="G363" s="10" t="s">
        <v>44</v>
      </c>
      <c r="H363" s="11"/>
      <c r="I363" s="10"/>
      <c r="J363" s="10"/>
      <c r="K363" s="10" t="s">
        <v>911</v>
      </c>
      <c r="L363" s="10"/>
      <c r="M363" s="10"/>
    </row>
    <row r="364" spans="1:13" x14ac:dyDescent="0.2">
      <c r="A364" s="10" t="s">
        <v>2329</v>
      </c>
      <c r="B364" s="10" t="s">
        <v>903</v>
      </c>
      <c r="C364" s="10" t="s">
        <v>64</v>
      </c>
      <c r="D364" s="10" t="s">
        <v>912</v>
      </c>
      <c r="E364" s="11">
        <v>776</v>
      </c>
      <c r="F364" s="10" t="s">
        <v>913</v>
      </c>
      <c r="G364" s="10" t="s">
        <v>44</v>
      </c>
      <c r="H364" s="11"/>
      <c r="I364" s="10"/>
      <c r="J364" s="10"/>
      <c r="K364" s="10" t="s">
        <v>914</v>
      </c>
      <c r="L364" s="10"/>
      <c r="M364" s="10"/>
    </row>
    <row r="365" spans="1:13" x14ac:dyDescent="0.2">
      <c r="A365" s="10" t="s">
        <v>2330</v>
      </c>
      <c r="B365" s="10" t="s">
        <v>915</v>
      </c>
      <c r="C365" s="10" t="s">
        <v>65</v>
      </c>
      <c r="D365" s="10" t="s">
        <v>912</v>
      </c>
      <c r="E365" s="11">
        <v>776</v>
      </c>
      <c r="F365" s="10" t="s">
        <v>913</v>
      </c>
      <c r="G365" s="10" t="s">
        <v>44</v>
      </c>
      <c r="H365" s="11"/>
      <c r="I365" s="10"/>
      <c r="J365" s="10"/>
      <c r="K365" s="10" t="s">
        <v>914</v>
      </c>
      <c r="L365" s="10"/>
      <c r="M365" s="10"/>
    </row>
    <row r="366" spans="1:13" x14ac:dyDescent="0.2">
      <c r="A366" s="10" t="s">
        <v>2331</v>
      </c>
      <c r="B366" s="10" t="s">
        <v>921</v>
      </c>
      <c r="C366" s="10" t="s">
        <v>66</v>
      </c>
      <c r="D366" s="10" t="s">
        <v>922</v>
      </c>
      <c r="E366" s="11">
        <v>797</v>
      </c>
      <c r="F366" s="10" t="s">
        <v>923</v>
      </c>
      <c r="G366" s="10" t="s">
        <v>44</v>
      </c>
      <c r="H366" s="11"/>
      <c r="I366" s="10"/>
      <c r="J366" s="10"/>
      <c r="K366" s="10" t="s">
        <v>924</v>
      </c>
      <c r="L366" s="10"/>
      <c r="M366" s="10"/>
    </row>
    <row r="367" spans="1:13" x14ac:dyDescent="0.2">
      <c r="A367" s="10" t="s">
        <v>2331</v>
      </c>
      <c r="B367" s="10" t="s">
        <v>921</v>
      </c>
      <c r="C367" s="10" t="s">
        <v>66</v>
      </c>
      <c r="D367" s="10" t="s">
        <v>925</v>
      </c>
      <c r="E367" s="11">
        <v>798</v>
      </c>
      <c r="F367" s="10" t="s">
        <v>926</v>
      </c>
      <c r="G367" s="10" t="s">
        <v>44</v>
      </c>
      <c r="H367" s="11"/>
      <c r="I367" s="10"/>
      <c r="J367" s="10"/>
      <c r="K367" s="10" t="s">
        <v>927</v>
      </c>
      <c r="L367" s="10"/>
      <c r="M367" s="10"/>
    </row>
    <row r="368" spans="1:13" x14ac:dyDescent="0.2">
      <c r="A368" s="10" t="s">
        <v>2333</v>
      </c>
      <c r="B368" s="10" t="s">
        <v>284</v>
      </c>
      <c r="C368" s="10" t="s">
        <v>68</v>
      </c>
      <c r="D368" s="10" t="s">
        <v>928</v>
      </c>
      <c r="E368" s="11">
        <v>808</v>
      </c>
      <c r="F368" s="10" t="s">
        <v>929</v>
      </c>
      <c r="G368" s="10" t="s">
        <v>44</v>
      </c>
      <c r="H368" s="11"/>
      <c r="I368" s="10"/>
      <c r="J368" s="10"/>
      <c r="K368" s="10" t="s">
        <v>930</v>
      </c>
      <c r="L368" s="10"/>
      <c r="M368" s="10"/>
    </row>
    <row r="369" spans="1:13" x14ac:dyDescent="0.2">
      <c r="A369" s="10" t="s">
        <v>2347</v>
      </c>
      <c r="B369" s="10" t="s">
        <v>1021</v>
      </c>
      <c r="C369" s="10" t="s">
        <v>75</v>
      </c>
      <c r="D369" s="10" t="s">
        <v>928</v>
      </c>
      <c r="E369" s="11">
        <v>808</v>
      </c>
      <c r="F369" s="10" t="s">
        <v>929</v>
      </c>
      <c r="G369" s="10" t="s">
        <v>44</v>
      </c>
      <c r="H369" s="11"/>
      <c r="I369" s="10"/>
      <c r="J369" s="10"/>
      <c r="K369" s="10" t="s">
        <v>930</v>
      </c>
      <c r="L369" s="10"/>
      <c r="M369" s="10"/>
    </row>
    <row r="370" spans="1:13" x14ac:dyDescent="0.2">
      <c r="A370" s="10" t="s">
        <v>2298</v>
      </c>
      <c r="B370" s="10" t="s">
        <v>646</v>
      </c>
      <c r="C370" s="10" t="s">
        <v>61</v>
      </c>
      <c r="D370" s="10" t="s">
        <v>647</v>
      </c>
      <c r="E370" s="11">
        <v>810</v>
      </c>
      <c r="F370" s="10" t="s">
        <v>648</v>
      </c>
      <c r="G370" s="10" t="s">
        <v>44</v>
      </c>
      <c r="H370" s="11"/>
      <c r="I370" s="10"/>
      <c r="J370" s="10"/>
      <c r="K370" s="10" t="s">
        <v>649</v>
      </c>
      <c r="L370" s="10"/>
      <c r="M370" s="10"/>
    </row>
    <row r="371" spans="1:13" x14ac:dyDescent="0.2">
      <c r="A371" s="10" t="s">
        <v>2334</v>
      </c>
      <c r="B371" s="10" t="s">
        <v>934</v>
      </c>
      <c r="C371" s="10" t="s">
        <v>69</v>
      </c>
      <c r="D371" s="10" t="s">
        <v>647</v>
      </c>
      <c r="E371" s="11">
        <v>810</v>
      </c>
      <c r="F371" s="10" t="s">
        <v>648</v>
      </c>
      <c r="G371" s="10" t="s">
        <v>44</v>
      </c>
      <c r="H371" s="11"/>
      <c r="I371" s="10"/>
      <c r="J371" s="10"/>
      <c r="K371" s="10" t="s">
        <v>649</v>
      </c>
      <c r="L371" s="10"/>
      <c r="M371" s="10"/>
    </row>
    <row r="372" spans="1:13" x14ac:dyDescent="0.2">
      <c r="A372" s="10" t="s">
        <v>2337</v>
      </c>
      <c r="B372" s="10" t="s">
        <v>940</v>
      </c>
      <c r="C372" s="10" t="s">
        <v>72</v>
      </c>
      <c r="D372" s="10" t="s">
        <v>647</v>
      </c>
      <c r="E372" s="11">
        <v>810</v>
      </c>
      <c r="F372" s="10" t="s">
        <v>648</v>
      </c>
      <c r="G372" s="10" t="s">
        <v>44</v>
      </c>
      <c r="H372" s="11"/>
      <c r="I372" s="10"/>
      <c r="J372" s="10"/>
      <c r="K372" s="10" t="s">
        <v>649</v>
      </c>
      <c r="L372" s="10"/>
      <c r="M372" s="10"/>
    </row>
    <row r="373" spans="1:13" x14ac:dyDescent="0.2">
      <c r="A373" s="10" t="s">
        <v>2347</v>
      </c>
      <c r="B373" s="10" t="s">
        <v>1021</v>
      </c>
      <c r="C373" s="10" t="s">
        <v>75</v>
      </c>
      <c r="D373" s="10" t="s">
        <v>647</v>
      </c>
      <c r="E373" s="11">
        <v>810</v>
      </c>
      <c r="F373" s="10" t="s">
        <v>648</v>
      </c>
      <c r="G373" s="10" t="s">
        <v>44</v>
      </c>
      <c r="H373" s="11"/>
      <c r="I373" s="10"/>
      <c r="J373" s="10"/>
      <c r="K373" s="10" t="s">
        <v>649</v>
      </c>
      <c r="L373" s="10"/>
      <c r="M373" s="10"/>
    </row>
    <row r="374" spans="1:13" x14ac:dyDescent="0.2">
      <c r="A374" s="10" t="s">
        <v>2298</v>
      </c>
      <c r="B374" s="10" t="s">
        <v>646</v>
      </c>
      <c r="C374" s="10" t="s">
        <v>61</v>
      </c>
      <c r="D374" s="10" t="s">
        <v>650</v>
      </c>
      <c r="E374" s="11">
        <v>811</v>
      </c>
      <c r="F374" s="10" t="s">
        <v>651</v>
      </c>
      <c r="G374" s="10" t="s">
        <v>44</v>
      </c>
      <c r="H374" s="11"/>
      <c r="I374" s="10"/>
      <c r="J374" s="10"/>
      <c r="K374" s="10" t="s">
        <v>652</v>
      </c>
      <c r="L374" s="10"/>
      <c r="M374" s="10"/>
    </row>
    <row r="375" spans="1:13" x14ac:dyDescent="0.2">
      <c r="A375" s="10" t="s">
        <v>2334</v>
      </c>
      <c r="B375" s="10" t="s">
        <v>934</v>
      </c>
      <c r="C375" s="10" t="s">
        <v>69</v>
      </c>
      <c r="D375" s="10" t="s">
        <v>650</v>
      </c>
      <c r="E375" s="11">
        <v>811</v>
      </c>
      <c r="F375" s="10" t="s">
        <v>651</v>
      </c>
      <c r="G375" s="10" t="s">
        <v>44</v>
      </c>
      <c r="H375" s="11"/>
      <c r="I375" s="10"/>
      <c r="J375" s="10"/>
      <c r="K375" s="10" t="s">
        <v>652</v>
      </c>
      <c r="L375" s="10"/>
      <c r="M375" s="10"/>
    </row>
    <row r="376" spans="1:13" x14ac:dyDescent="0.2">
      <c r="A376" s="10" t="s">
        <v>2335</v>
      </c>
      <c r="B376" s="10" t="s">
        <v>935</v>
      </c>
      <c r="C376" s="10" t="s">
        <v>70</v>
      </c>
      <c r="D376" s="10" t="s">
        <v>936</v>
      </c>
      <c r="E376" s="11">
        <v>812</v>
      </c>
      <c r="F376" s="10" t="s">
        <v>937</v>
      </c>
      <c r="G376" s="10" t="s">
        <v>44</v>
      </c>
      <c r="H376" s="11"/>
      <c r="I376" s="10"/>
      <c r="J376" s="10"/>
      <c r="K376" s="10" t="s">
        <v>938</v>
      </c>
      <c r="L376" s="10"/>
      <c r="M376" s="10"/>
    </row>
    <row r="377" spans="1:13" x14ac:dyDescent="0.2">
      <c r="A377" s="10" t="s">
        <v>2298</v>
      </c>
      <c r="B377" s="10" t="s">
        <v>646</v>
      </c>
      <c r="C377" s="10" t="s">
        <v>61</v>
      </c>
      <c r="D377" s="10" t="s">
        <v>653</v>
      </c>
      <c r="E377" s="11">
        <v>817</v>
      </c>
      <c r="F377" s="10" t="s">
        <v>654</v>
      </c>
      <c r="G377" s="10" t="s">
        <v>44</v>
      </c>
      <c r="H377" s="11"/>
      <c r="I377" s="10"/>
      <c r="J377" s="10"/>
      <c r="K377" s="10"/>
      <c r="L377" s="10"/>
      <c r="M377" s="10"/>
    </row>
    <row r="378" spans="1:13" x14ac:dyDescent="0.2">
      <c r="A378" s="10" t="s">
        <v>2336</v>
      </c>
      <c r="B378" s="10" t="s">
        <v>939</v>
      </c>
      <c r="C378" s="10" t="s">
        <v>71</v>
      </c>
      <c r="D378" s="10" t="s">
        <v>653</v>
      </c>
      <c r="E378" s="11">
        <v>817</v>
      </c>
      <c r="F378" s="10" t="s">
        <v>654</v>
      </c>
      <c r="G378" s="10" t="s">
        <v>44</v>
      </c>
      <c r="H378" s="11"/>
      <c r="I378" s="10"/>
      <c r="J378" s="10"/>
      <c r="K378" s="10"/>
      <c r="L378" s="10"/>
      <c r="M378" s="10"/>
    </row>
    <row r="379" spans="1:13" x14ac:dyDescent="0.2">
      <c r="A379" s="10" t="s">
        <v>2345</v>
      </c>
      <c r="B379" s="10" t="s">
        <v>998</v>
      </c>
      <c r="C379" s="10" t="s">
        <v>73</v>
      </c>
      <c r="D379" s="10" t="s">
        <v>999</v>
      </c>
      <c r="E379" s="11">
        <v>819</v>
      </c>
      <c r="F379" s="10" t="s">
        <v>1000</v>
      </c>
      <c r="G379" s="10" t="s">
        <v>44</v>
      </c>
      <c r="H379" s="11"/>
      <c r="I379" s="10"/>
      <c r="J379" s="10"/>
      <c r="K379" s="10" t="s">
        <v>1001</v>
      </c>
      <c r="L379" s="10"/>
      <c r="M379" s="10"/>
    </row>
    <row r="380" spans="1:13" x14ac:dyDescent="0.2">
      <c r="A380" s="10" t="s">
        <v>2346</v>
      </c>
      <c r="B380" s="10" t="s">
        <v>285</v>
      </c>
      <c r="C380" s="10" t="s">
        <v>74</v>
      </c>
      <c r="D380" s="10" t="s">
        <v>999</v>
      </c>
      <c r="E380" s="11">
        <v>819</v>
      </c>
      <c r="F380" s="10" t="s">
        <v>1000</v>
      </c>
      <c r="G380" s="10" t="s">
        <v>44</v>
      </c>
      <c r="H380" s="11"/>
      <c r="I380" s="10"/>
      <c r="J380" s="10"/>
      <c r="K380" s="10" t="s">
        <v>1001</v>
      </c>
      <c r="L380" s="10"/>
      <c r="M380" s="10"/>
    </row>
    <row r="381" spans="1:13" x14ac:dyDescent="0.2">
      <c r="A381" s="10" t="s">
        <v>2345</v>
      </c>
      <c r="B381" s="10" t="s">
        <v>998</v>
      </c>
      <c r="C381" s="10" t="s">
        <v>73</v>
      </c>
      <c r="D381" s="10" t="s">
        <v>1002</v>
      </c>
      <c r="E381" s="11">
        <v>820</v>
      </c>
      <c r="F381" s="10" t="s">
        <v>1003</v>
      </c>
      <c r="G381" s="10" t="s">
        <v>44</v>
      </c>
      <c r="H381" s="11"/>
      <c r="I381" s="10"/>
      <c r="J381" s="10"/>
      <c r="K381" s="10"/>
      <c r="L381" s="10"/>
      <c r="M381" s="10"/>
    </row>
    <row r="382" spans="1:13" x14ac:dyDescent="0.2">
      <c r="A382" s="10" t="s">
        <v>2346</v>
      </c>
      <c r="B382" s="10" t="s">
        <v>285</v>
      </c>
      <c r="C382" s="10" t="s">
        <v>74</v>
      </c>
      <c r="D382" s="10" t="s">
        <v>1002</v>
      </c>
      <c r="E382" s="11">
        <v>820</v>
      </c>
      <c r="F382" s="10" t="s">
        <v>1003</v>
      </c>
      <c r="G382" s="10" t="s">
        <v>44</v>
      </c>
      <c r="H382" s="11"/>
      <c r="I382" s="10"/>
      <c r="J382" s="10"/>
      <c r="K382" s="10"/>
      <c r="L382" s="10"/>
      <c r="M382" s="10"/>
    </row>
    <row r="383" spans="1:13" x14ac:dyDescent="0.2">
      <c r="A383" s="10" t="s">
        <v>2345</v>
      </c>
      <c r="B383" s="10" t="s">
        <v>998</v>
      </c>
      <c r="C383" s="10" t="s">
        <v>73</v>
      </c>
      <c r="D383" s="10" t="s">
        <v>1004</v>
      </c>
      <c r="E383" s="11">
        <v>821</v>
      </c>
      <c r="F383" s="10" t="s">
        <v>1005</v>
      </c>
      <c r="G383" s="10" t="s">
        <v>44</v>
      </c>
      <c r="H383" s="11"/>
      <c r="I383" s="10"/>
      <c r="J383" s="10"/>
      <c r="K383" s="10" t="s">
        <v>1006</v>
      </c>
      <c r="L383" s="10"/>
      <c r="M383" s="10"/>
    </row>
    <row r="384" spans="1:13" x14ac:dyDescent="0.2">
      <c r="A384" s="10" t="s">
        <v>2346</v>
      </c>
      <c r="B384" s="10" t="s">
        <v>285</v>
      </c>
      <c r="C384" s="10" t="s">
        <v>74</v>
      </c>
      <c r="D384" s="10" t="s">
        <v>1004</v>
      </c>
      <c r="E384" s="11">
        <v>821</v>
      </c>
      <c r="F384" s="10" t="s">
        <v>1005</v>
      </c>
      <c r="G384" s="10" t="s">
        <v>44</v>
      </c>
      <c r="H384" s="11"/>
      <c r="I384" s="10"/>
      <c r="J384" s="10"/>
      <c r="K384" s="10" t="s">
        <v>1006</v>
      </c>
      <c r="L384" s="10"/>
      <c r="M384" s="10"/>
    </row>
    <row r="385" spans="1:13" x14ac:dyDescent="0.2">
      <c r="A385" s="10" t="s">
        <v>2346</v>
      </c>
      <c r="B385" s="10" t="s">
        <v>285</v>
      </c>
      <c r="C385" s="10" t="s">
        <v>74</v>
      </c>
      <c r="D385" s="10" t="s">
        <v>1009</v>
      </c>
      <c r="E385" s="11">
        <v>827</v>
      </c>
      <c r="F385" s="10" t="s">
        <v>1010</v>
      </c>
      <c r="G385" s="10" t="s">
        <v>44</v>
      </c>
      <c r="H385" s="11"/>
      <c r="I385" s="10"/>
      <c r="J385" s="10"/>
      <c r="K385" s="10" t="s">
        <v>1011</v>
      </c>
      <c r="L385" s="10"/>
      <c r="M385" s="10"/>
    </row>
    <row r="386" spans="1:13" x14ac:dyDescent="0.2">
      <c r="A386" s="10" t="s">
        <v>2346</v>
      </c>
      <c r="B386" s="10" t="s">
        <v>285</v>
      </c>
      <c r="C386" s="10" t="s">
        <v>74</v>
      </c>
      <c r="D386" s="10" t="s">
        <v>1012</v>
      </c>
      <c r="E386" s="11">
        <v>828</v>
      </c>
      <c r="F386" s="10" t="s">
        <v>1013</v>
      </c>
      <c r="G386" s="10" t="s">
        <v>44</v>
      </c>
      <c r="H386" s="11"/>
      <c r="I386" s="10"/>
      <c r="J386" s="10"/>
      <c r="K386" s="10" t="s">
        <v>1014</v>
      </c>
      <c r="L386" s="10"/>
      <c r="M386" s="10"/>
    </row>
    <row r="387" spans="1:13" x14ac:dyDescent="0.2">
      <c r="A387" s="10" t="s">
        <v>2346</v>
      </c>
      <c r="B387" s="10" t="s">
        <v>285</v>
      </c>
      <c r="C387" s="10" t="s">
        <v>74</v>
      </c>
      <c r="D387" s="10" t="s">
        <v>1015</v>
      </c>
      <c r="E387" s="11">
        <v>829</v>
      </c>
      <c r="F387" s="10" t="s">
        <v>1016</v>
      </c>
      <c r="G387" s="10" t="s">
        <v>44</v>
      </c>
      <c r="H387" s="11"/>
      <c r="I387" s="10"/>
      <c r="J387" s="10"/>
      <c r="K387" s="10" t="s">
        <v>1017</v>
      </c>
      <c r="L387" s="10"/>
      <c r="M387" s="10"/>
    </row>
    <row r="388" spans="1:13" x14ac:dyDescent="0.2">
      <c r="A388" s="10" t="s">
        <v>2346</v>
      </c>
      <c r="B388" s="10" t="s">
        <v>285</v>
      </c>
      <c r="C388" s="10" t="s">
        <v>74</v>
      </c>
      <c r="D388" s="10" t="s">
        <v>1018</v>
      </c>
      <c r="E388" s="11">
        <v>830</v>
      </c>
      <c r="F388" s="10" t="s">
        <v>1019</v>
      </c>
      <c r="G388" s="10" t="s">
        <v>44</v>
      </c>
      <c r="H388" s="11"/>
      <c r="I388" s="10"/>
      <c r="J388" s="10"/>
      <c r="K388" s="10" t="s">
        <v>1020</v>
      </c>
      <c r="L388" s="10"/>
      <c r="M388" s="10"/>
    </row>
    <row r="389" spans="1:13" x14ac:dyDescent="0.2">
      <c r="A389" s="10" t="s">
        <v>2330</v>
      </c>
      <c r="B389" s="10" t="s">
        <v>915</v>
      </c>
      <c r="C389" s="10" t="s">
        <v>65</v>
      </c>
      <c r="D389" s="10" t="s">
        <v>916</v>
      </c>
      <c r="E389" s="11">
        <v>835</v>
      </c>
      <c r="F389" s="10" t="s">
        <v>917</v>
      </c>
      <c r="G389" s="10" t="s">
        <v>44</v>
      </c>
      <c r="H389" s="11"/>
      <c r="I389" s="10"/>
      <c r="J389" s="10"/>
      <c r="K389" s="10"/>
      <c r="L389" s="10"/>
      <c r="M389" s="10"/>
    </row>
    <row r="390" spans="1:13" x14ac:dyDescent="0.2">
      <c r="A390" s="10" t="s">
        <v>2347</v>
      </c>
      <c r="B390" s="10" t="s">
        <v>1021</v>
      </c>
      <c r="C390" s="10" t="s">
        <v>75</v>
      </c>
      <c r="D390" s="10" t="s">
        <v>916</v>
      </c>
      <c r="E390" s="11">
        <v>835</v>
      </c>
      <c r="F390" s="10" t="s">
        <v>917</v>
      </c>
      <c r="G390" s="10" t="s">
        <v>44</v>
      </c>
      <c r="H390" s="11"/>
      <c r="I390" s="10"/>
      <c r="J390" s="10"/>
      <c r="K390" s="10"/>
      <c r="L390" s="10"/>
      <c r="M390" s="10"/>
    </row>
    <row r="391" spans="1:13" x14ac:dyDescent="0.2">
      <c r="A391" s="10" t="s">
        <v>2297</v>
      </c>
      <c r="B391" s="10" t="s">
        <v>639</v>
      </c>
      <c r="C391" s="10" t="s">
        <v>60</v>
      </c>
      <c r="D391" s="10" t="s">
        <v>640</v>
      </c>
      <c r="E391" s="11">
        <v>836</v>
      </c>
      <c r="F391" s="10" t="s">
        <v>641</v>
      </c>
      <c r="G391" s="10" t="s">
        <v>44</v>
      </c>
      <c r="H391" s="11"/>
      <c r="I391" s="10"/>
      <c r="J391" s="10"/>
      <c r="K391" s="10" t="s">
        <v>642</v>
      </c>
      <c r="L391" s="10"/>
      <c r="M391" s="10"/>
    </row>
    <row r="392" spans="1:13" x14ac:dyDescent="0.2">
      <c r="A392" s="10" t="s">
        <v>2330</v>
      </c>
      <c r="B392" s="10" t="s">
        <v>915</v>
      </c>
      <c r="C392" s="10" t="s">
        <v>65</v>
      </c>
      <c r="D392" s="10" t="s">
        <v>640</v>
      </c>
      <c r="E392" s="11">
        <v>836</v>
      </c>
      <c r="F392" s="10" t="s">
        <v>641</v>
      </c>
      <c r="G392" s="10" t="s">
        <v>44</v>
      </c>
      <c r="H392" s="11"/>
      <c r="I392" s="10"/>
      <c r="J392" s="10"/>
      <c r="K392" s="10" t="s">
        <v>642</v>
      </c>
      <c r="L392" s="10"/>
      <c r="M392" s="10"/>
    </row>
    <row r="393" spans="1:13" x14ac:dyDescent="0.2">
      <c r="A393" s="10" t="s">
        <v>2347</v>
      </c>
      <c r="B393" s="10" t="s">
        <v>1021</v>
      </c>
      <c r="C393" s="10" t="s">
        <v>75</v>
      </c>
      <c r="D393" s="10" t="s">
        <v>640</v>
      </c>
      <c r="E393" s="11">
        <v>836</v>
      </c>
      <c r="F393" s="10" t="s">
        <v>641</v>
      </c>
      <c r="G393" s="10" t="s">
        <v>44</v>
      </c>
      <c r="H393" s="11"/>
      <c r="I393" s="10"/>
      <c r="J393" s="10"/>
      <c r="K393" s="10" t="s">
        <v>642</v>
      </c>
      <c r="L393" s="10"/>
      <c r="M393" s="10"/>
    </row>
    <row r="394" spans="1:13" x14ac:dyDescent="0.2">
      <c r="A394" s="10" t="s">
        <v>2330</v>
      </c>
      <c r="B394" s="10" t="s">
        <v>915</v>
      </c>
      <c r="C394" s="10" t="s">
        <v>65</v>
      </c>
      <c r="D394" s="10" t="s">
        <v>918</v>
      </c>
      <c r="E394" s="11">
        <v>837</v>
      </c>
      <c r="F394" s="10" t="s">
        <v>919</v>
      </c>
      <c r="G394" s="10" t="s">
        <v>44</v>
      </c>
      <c r="H394" s="11"/>
      <c r="I394" s="10"/>
      <c r="J394" s="10"/>
      <c r="K394" s="10" t="s">
        <v>920</v>
      </c>
      <c r="L394" s="10"/>
      <c r="M394" s="10"/>
    </row>
    <row r="395" spans="1:13" x14ac:dyDescent="0.2">
      <c r="A395" s="10" t="s">
        <v>2347</v>
      </c>
      <c r="B395" s="10" t="s">
        <v>1021</v>
      </c>
      <c r="C395" s="10" t="s">
        <v>75</v>
      </c>
      <c r="D395" s="10" t="s">
        <v>918</v>
      </c>
      <c r="E395" s="11">
        <v>837</v>
      </c>
      <c r="F395" s="10" t="s">
        <v>919</v>
      </c>
      <c r="G395" s="10" t="s">
        <v>44</v>
      </c>
      <c r="H395" s="11"/>
      <c r="I395" s="10"/>
      <c r="J395" s="10"/>
      <c r="K395" s="10" t="s">
        <v>920</v>
      </c>
      <c r="L395" s="10"/>
      <c r="M395" s="10"/>
    </row>
    <row r="396" spans="1:13" x14ac:dyDescent="0.2">
      <c r="A396" s="10" t="s">
        <v>2348</v>
      </c>
      <c r="B396" s="10" t="s">
        <v>286</v>
      </c>
      <c r="C396" s="10" t="s">
        <v>76</v>
      </c>
      <c r="D396" s="10" t="s">
        <v>1022</v>
      </c>
      <c r="E396" s="11">
        <v>845</v>
      </c>
      <c r="F396" s="10" t="s">
        <v>644</v>
      </c>
      <c r="G396" s="10" t="s">
        <v>44</v>
      </c>
      <c r="H396" s="11"/>
      <c r="I396" s="10"/>
      <c r="J396" s="10"/>
      <c r="K396" s="10" t="s">
        <v>1023</v>
      </c>
      <c r="L396" s="10"/>
      <c r="M396" s="10"/>
    </row>
    <row r="397" spans="1:13" x14ac:dyDescent="0.2">
      <c r="A397" s="10" t="s">
        <v>2350</v>
      </c>
      <c r="B397" s="10" t="s">
        <v>1031</v>
      </c>
      <c r="C397" s="10" t="s">
        <v>78</v>
      </c>
      <c r="D397" s="10" t="s">
        <v>1032</v>
      </c>
      <c r="E397" s="11">
        <v>855</v>
      </c>
      <c r="F397" s="10" t="s">
        <v>1033</v>
      </c>
      <c r="G397" s="10" t="s">
        <v>44</v>
      </c>
      <c r="H397" s="11"/>
      <c r="I397" s="10"/>
      <c r="J397" s="10"/>
      <c r="K397" s="10"/>
      <c r="L397" s="10"/>
      <c r="M397" s="10"/>
    </row>
    <row r="398" spans="1:13" x14ac:dyDescent="0.2">
      <c r="A398" s="10" t="s">
        <v>2344</v>
      </c>
      <c r="B398" s="10" t="s">
        <v>993</v>
      </c>
      <c r="C398" s="10" t="s">
        <v>994</v>
      </c>
      <c r="D398" s="10" t="s">
        <v>995</v>
      </c>
      <c r="E398" s="11">
        <v>856</v>
      </c>
      <c r="F398" s="10" t="s">
        <v>996</v>
      </c>
      <c r="G398" s="10" t="s">
        <v>44</v>
      </c>
      <c r="H398" s="11"/>
      <c r="I398" s="10"/>
      <c r="J398" s="10"/>
      <c r="K398" s="10" t="s">
        <v>997</v>
      </c>
      <c r="L398" s="10"/>
      <c r="M398" s="10"/>
    </row>
    <row r="399" spans="1:13" x14ac:dyDescent="0.2">
      <c r="A399" s="10" t="s">
        <v>2326</v>
      </c>
      <c r="B399" s="10" t="s">
        <v>288</v>
      </c>
      <c r="C399" s="10" t="s">
        <v>845</v>
      </c>
      <c r="D399" s="10" t="s">
        <v>846</v>
      </c>
      <c r="E399" s="11">
        <v>860</v>
      </c>
      <c r="F399" s="10" t="s">
        <v>847</v>
      </c>
      <c r="G399" s="10" t="s">
        <v>44</v>
      </c>
      <c r="H399" s="11">
        <v>16129670</v>
      </c>
      <c r="I399" s="10"/>
      <c r="J399" s="10"/>
      <c r="K399" s="10" t="s">
        <v>848</v>
      </c>
      <c r="L399" s="10"/>
      <c r="M399" s="10" t="s">
        <v>849</v>
      </c>
    </row>
    <row r="400" spans="1:13" x14ac:dyDescent="0.2">
      <c r="A400" s="10" t="s">
        <v>2374</v>
      </c>
      <c r="B400" s="10" t="s">
        <v>1219</v>
      </c>
      <c r="C400" s="10" t="s">
        <v>1220</v>
      </c>
      <c r="D400" s="10" t="s">
        <v>846</v>
      </c>
      <c r="E400" s="11">
        <v>860</v>
      </c>
      <c r="F400" s="10" t="s">
        <v>847</v>
      </c>
      <c r="G400" s="10" t="s">
        <v>44</v>
      </c>
      <c r="H400" s="11">
        <v>16129670</v>
      </c>
      <c r="I400" s="10"/>
      <c r="J400" s="10"/>
      <c r="K400" s="10" t="s">
        <v>848</v>
      </c>
      <c r="L400" s="10"/>
      <c r="M400" s="10" t="s">
        <v>849</v>
      </c>
    </row>
    <row r="401" spans="1:13" x14ac:dyDescent="0.2">
      <c r="A401" s="10" t="s">
        <v>2326</v>
      </c>
      <c r="B401" s="10" t="s">
        <v>288</v>
      </c>
      <c r="C401" s="10" t="s">
        <v>845</v>
      </c>
      <c r="D401" s="10" t="s">
        <v>850</v>
      </c>
      <c r="E401" s="11">
        <v>861</v>
      </c>
      <c r="F401" s="10" t="s">
        <v>847</v>
      </c>
      <c r="G401" s="10" t="s">
        <v>44</v>
      </c>
      <c r="H401" s="11">
        <v>4329839</v>
      </c>
      <c r="I401" s="10" t="s">
        <v>851</v>
      </c>
      <c r="J401" s="10"/>
      <c r="K401" s="10" t="s">
        <v>852</v>
      </c>
      <c r="L401" s="10"/>
      <c r="M401" s="10" t="s">
        <v>853</v>
      </c>
    </row>
    <row r="402" spans="1:13" x14ac:dyDescent="0.2">
      <c r="A402" s="10" t="s">
        <v>2374</v>
      </c>
      <c r="B402" s="10" t="s">
        <v>1219</v>
      </c>
      <c r="C402" s="10" t="s">
        <v>1220</v>
      </c>
      <c r="D402" s="10" t="s">
        <v>850</v>
      </c>
      <c r="E402" s="11">
        <v>861</v>
      </c>
      <c r="F402" s="10" t="s">
        <v>847</v>
      </c>
      <c r="G402" s="10" t="s">
        <v>44</v>
      </c>
      <c r="H402" s="11">
        <v>4329839</v>
      </c>
      <c r="I402" s="10" t="s">
        <v>851</v>
      </c>
      <c r="J402" s="10"/>
      <c r="K402" s="10" t="s">
        <v>852</v>
      </c>
      <c r="L402" s="10"/>
      <c r="M402" s="10" t="s">
        <v>853</v>
      </c>
    </row>
    <row r="403" spans="1:13" x14ac:dyDescent="0.2">
      <c r="A403" s="10" t="s">
        <v>2326</v>
      </c>
      <c r="B403" s="10" t="s">
        <v>288</v>
      </c>
      <c r="C403" s="10" t="s">
        <v>845</v>
      </c>
      <c r="D403" s="10" t="s">
        <v>854</v>
      </c>
      <c r="E403" s="11">
        <v>864</v>
      </c>
      <c r="F403" s="10" t="s">
        <v>855</v>
      </c>
      <c r="G403" s="10" t="s">
        <v>44</v>
      </c>
      <c r="H403" s="11">
        <v>9833444</v>
      </c>
      <c r="I403" s="10" t="s">
        <v>856</v>
      </c>
      <c r="J403" s="10" t="s">
        <v>857</v>
      </c>
      <c r="K403" s="10" t="s">
        <v>858</v>
      </c>
      <c r="L403" s="10"/>
      <c r="M403" s="10" t="s">
        <v>859</v>
      </c>
    </row>
    <row r="404" spans="1:13" x14ac:dyDescent="0.2">
      <c r="A404" s="10" t="s">
        <v>2374</v>
      </c>
      <c r="B404" s="10" t="s">
        <v>1219</v>
      </c>
      <c r="C404" s="10" t="s">
        <v>1220</v>
      </c>
      <c r="D404" s="10" t="s">
        <v>854</v>
      </c>
      <c r="E404" s="11">
        <v>864</v>
      </c>
      <c r="F404" s="10" t="s">
        <v>855</v>
      </c>
      <c r="G404" s="10" t="s">
        <v>44</v>
      </c>
      <c r="H404" s="11">
        <v>9833444</v>
      </c>
      <c r="I404" s="10" t="s">
        <v>856</v>
      </c>
      <c r="J404" s="10" t="s">
        <v>857</v>
      </c>
      <c r="K404" s="10" t="s">
        <v>858</v>
      </c>
      <c r="L404" s="10"/>
      <c r="M404" s="10" t="s">
        <v>859</v>
      </c>
    </row>
    <row r="405" spans="1:13" x14ac:dyDescent="0.2">
      <c r="A405" s="10" t="s">
        <v>2343</v>
      </c>
      <c r="B405" s="10" t="s">
        <v>292</v>
      </c>
      <c r="C405" s="10" t="s">
        <v>980</v>
      </c>
      <c r="D405" s="10" t="s">
        <v>981</v>
      </c>
      <c r="E405" s="11">
        <v>912</v>
      </c>
      <c r="F405" s="10" t="s">
        <v>982</v>
      </c>
      <c r="G405" s="10" t="s">
        <v>44</v>
      </c>
      <c r="H405" s="11"/>
      <c r="I405" s="10"/>
      <c r="J405" s="10"/>
      <c r="K405" s="10" t="s">
        <v>983</v>
      </c>
      <c r="L405" s="10"/>
      <c r="M405" s="10"/>
    </row>
    <row r="406" spans="1:13" x14ac:dyDescent="0.2">
      <c r="A406" s="10" t="s">
        <v>2343</v>
      </c>
      <c r="B406" s="10" t="s">
        <v>292</v>
      </c>
      <c r="C406" s="10" t="s">
        <v>980</v>
      </c>
      <c r="D406" s="10" t="s">
        <v>984</v>
      </c>
      <c r="E406" s="11">
        <v>919</v>
      </c>
      <c r="F406" s="10" t="s">
        <v>985</v>
      </c>
      <c r="G406" s="10" t="s">
        <v>44</v>
      </c>
      <c r="H406" s="11"/>
      <c r="I406" s="10"/>
      <c r="J406" s="10"/>
      <c r="K406" s="10" t="s">
        <v>986</v>
      </c>
      <c r="L406" s="10"/>
      <c r="M406" s="10"/>
    </row>
    <row r="407" spans="1:13" x14ac:dyDescent="0.2">
      <c r="A407" s="10" t="s">
        <v>2343</v>
      </c>
      <c r="B407" s="10" t="s">
        <v>292</v>
      </c>
      <c r="C407" s="10" t="s">
        <v>980</v>
      </c>
      <c r="D407" s="10" t="s">
        <v>987</v>
      </c>
      <c r="E407" s="11">
        <v>921</v>
      </c>
      <c r="F407" s="10" t="s">
        <v>988</v>
      </c>
      <c r="G407" s="10" t="s">
        <v>44</v>
      </c>
      <c r="H407" s="11"/>
      <c r="I407" s="10"/>
      <c r="J407" s="10"/>
      <c r="K407" s="10" t="s">
        <v>989</v>
      </c>
      <c r="L407" s="10"/>
      <c r="M407" s="10"/>
    </row>
    <row r="408" spans="1:13" x14ac:dyDescent="0.2">
      <c r="A408" s="10" t="s">
        <v>2343</v>
      </c>
      <c r="B408" s="10" t="s">
        <v>292</v>
      </c>
      <c r="C408" s="10" t="s">
        <v>980</v>
      </c>
      <c r="D408" s="10" t="s">
        <v>990</v>
      </c>
      <c r="E408" s="11">
        <v>928</v>
      </c>
      <c r="F408" s="10" t="s">
        <v>991</v>
      </c>
      <c r="G408" s="10" t="s">
        <v>44</v>
      </c>
      <c r="H408" s="11"/>
      <c r="I408" s="10"/>
      <c r="J408" s="10"/>
      <c r="K408" s="10" t="s">
        <v>992</v>
      </c>
      <c r="L408" s="10"/>
      <c r="M408" s="10"/>
    </row>
    <row r="409" spans="1:13" x14ac:dyDescent="0.2">
      <c r="A409" s="10" t="s">
        <v>2356</v>
      </c>
      <c r="B409" s="10" t="s">
        <v>296</v>
      </c>
      <c r="C409" s="10" t="s">
        <v>1046</v>
      </c>
      <c r="D409" s="10" t="s">
        <v>1047</v>
      </c>
      <c r="E409" s="11">
        <v>989</v>
      </c>
      <c r="F409" s="10" t="s">
        <v>1048</v>
      </c>
      <c r="G409" s="10" t="s">
        <v>44</v>
      </c>
      <c r="H409" s="11">
        <v>16212950</v>
      </c>
      <c r="I409" s="10" t="s">
        <v>1049</v>
      </c>
      <c r="J409" s="10"/>
      <c r="K409" s="10" t="s">
        <v>1050</v>
      </c>
      <c r="L409" s="10"/>
      <c r="M409" s="10" t="s">
        <v>1051</v>
      </c>
    </row>
    <row r="410" spans="1:13" x14ac:dyDescent="0.2">
      <c r="A410" s="10" t="s">
        <v>2357</v>
      </c>
      <c r="B410" s="10" t="s">
        <v>1059</v>
      </c>
      <c r="C410" s="10" t="s">
        <v>1060</v>
      </c>
      <c r="D410" s="10" t="s">
        <v>1047</v>
      </c>
      <c r="E410" s="11">
        <v>989</v>
      </c>
      <c r="F410" s="10" t="s">
        <v>1048</v>
      </c>
      <c r="G410" s="10" t="s">
        <v>44</v>
      </c>
      <c r="H410" s="11">
        <v>16212950</v>
      </c>
      <c r="I410" s="10" t="s">
        <v>1049</v>
      </c>
      <c r="J410" s="10"/>
      <c r="K410" s="10" t="s">
        <v>1050</v>
      </c>
      <c r="L410" s="10"/>
      <c r="M410" s="10" t="s">
        <v>1051</v>
      </c>
    </row>
    <row r="411" spans="1:13" x14ac:dyDescent="0.2">
      <c r="A411" s="10" t="s">
        <v>2356</v>
      </c>
      <c r="B411" s="10" t="s">
        <v>296</v>
      </c>
      <c r="C411" s="10" t="s">
        <v>1046</v>
      </c>
      <c r="D411" s="10" t="s">
        <v>1052</v>
      </c>
      <c r="E411" s="11">
        <v>990</v>
      </c>
      <c r="F411" s="10" t="s">
        <v>1053</v>
      </c>
      <c r="G411" s="10" t="s">
        <v>44</v>
      </c>
      <c r="H411" s="11">
        <v>16219332</v>
      </c>
      <c r="I411" s="10"/>
      <c r="J411" s="10"/>
      <c r="K411" s="10" t="s">
        <v>1054</v>
      </c>
      <c r="L411" s="10"/>
      <c r="M411" s="10" t="s">
        <v>1055</v>
      </c>
    </row>
    <row r="412" spans="1:13" x14ac:dyDescent="0.2">
      <c r="A412" s="10" t="s">
        <v>2357</v>
      </c>
      <c r="B412" s="10" t="s">
        <v>1059</v>
      </c>
      <c r="C412" s="10" t="s">
        <v>1060</v>
      </c>
      <c r="D412" s="10" t="s">
        <v>1052</v>
      </c>
      <c r="E412" s="11">
        <v>990</v>
      </c>
      <c r="F412" s="10" t="s">
        <v>1053</v>
      </c>
      <c r="G412" s="10" t="s">
        <v>44</v>
      </c>
      <c r="H412" s="11">
        <v>16219332</v>
      </c>
      <c r="I412" s="10"/>
      <c r="J412" s="10"/>
      <c r="K412" s="10" t="s">
        <v>1054</v>
      </c>
      <c r="L412" s="10"/>
      <c r="M412" s="10" t="s">
        <v>1055</v>
      </c>
    </row>
    <row r="413" spans="1:13" x14ac:dyDescent="0.2">
      <c r="A413" s="10" t="s">
        <v>2356</v>
      </c>
      <c r="B413" s="10" t="s">
        <v>296</v>
      </c>
      <c r="C413" s="10" t="s">
        <v>1046</v>
      </c>
      <c r="D413" s="10" t="s">
        <v>1056</v>
      </c>
      <c r="E413" s="11">
        <v>1004</v>
      </c>
      <c r="F413" s="10" t="s">
        <v>1057</v>
      </c>
      <c r="G413" s="10" t="s">
        <v>44</v>
      </c>
      <c r="H413" s="11">
        <v>16219334</v>
      </c>
      <c r="I413" s="10"/>
      <c r="J413" s="10"/>
      <c r="K413" s="10" t="s">
        <v>1058</v>
      </c>
      <c r="L413" s="10"/>
      <c r="M413" s="10"/>
    </row>
    <row r="414" spans="1:13" x14ac:dyDescent="0.2">
      <c r="A414" s="10" t="s">
        <v>2357</v>
      </c>
      <c r="B414" s="10" t="s">
        <v>1059</v>
      </c>
      <c r="C414" s="10" t="s">
        <v>1060</v>
      </c>
      <c r="D414" s="10" t="s">
        <v>1056</v>
      </c>
      <c r="E414" s="11">
        <v>1004</v>
      </c>
      <c r="F414" s="10" t="s">
        <v>1057</v>
      </c>
      <c r="G414" s="10" t="s">
        <v>44</v>
      </c>
      <c r="H414" s="11">
        <v>16219334</v>
      </c>
      <c r="I414" s="10"/>
      <c r="J414" s="10"/>
      <c r="K414" s="10" t="s">
        <v>1058</v>
      </c>
      <c r="L414" s="10"/>
      <c r="M414" s="10"/>
    </row>
    <row r="415" spans="1:13" x14ac:dyDescent="0.2">
      <c r="A415" s="10" t="s">
        <v>2362</v>
      </c>
      <c r="B415" s="10" t="s">
        <v>1116</v>
      </c>
      <c r="C415" s="10" t="s">
        <v>114</v>
      </c>
      <c r="D415" s="10" t="s">
        <v>1117</v>
      </c>
      <c r="E415" s="11">
        <v>1022</v>
      </c>
      <c r="F415" s="10"/>
      <c r="G415" s="10" t="s">
        <v>44</v>
      </c>
      <c r="H415" s="11"/>
      <c r="I415" s="10" t="s">
        <v>1118</v>
      </c>
      <c r="J415" s="10"/>
      <c r="K415" s="10" t="s">
        <v>1119</v>
      </c>
      <c r="L415" s="10"/>
      <c r="M415" s="10" t="s">
        <v>1120</v>
      </c>
    </row>
    <row r="416" spans="1:13" x14ac:dyDescent="0.2">
      <c r="A416" s="10" t="s">
        <v>2362</v>
      </c>
      <c r="B416" s="10" t="s">
        <v>1116</v>
      </c>
      <c r="C416" s="10" t="s">
        <v>114</v>
      </c>
      <c r="D416" s="10" t="s">
        <v>1121</v>
      </c>
      <c r="E416" s="11">
        <v>1026</v>
      </c>
      <c r="F416" s="10"/>
      <c r="G416" s="10" t="s">
        <v>44</v>
      </c>
      <c r="H416" s="11">
        <v>3081832</v>
      </c>
      <c r="I416" s="10" t="s">
        <v>1122</v>
      </c>
      <c r="J416" s="10"/>
      <c r="K416" s="10" t="s">
        <v>1123</v>
      </c>
      <c r="L416" s="10"/>
      <c r="M416" s="10" t="s">
        <v>1124</v>
      </c>
    </row>
    <row r="417" spans="1:13" x14ac:dyDescent="0.2">
      <c r="A417" s="10" t="s">
        <v>2362</v>
      </c>
      <c r="B417" s="10" t="s">
        <v>1116</v>
      </c>
      <c r="C417" s="10" t="s">
        <v>114</v>
      </c>
      <c r="D417" s="10" t="s">
        <v>1125</v>
      </c>
      <c r="E417" s="11">
        <v>1031</v>
      </c>
      <c r="F417" s="10" t="s">
        <v>1126</v>
      </c>
      <c r="G417" s="10" t="s">
        <v>44</v>
      </c>
      <c r="H417" s="11"/>
      <c r="I417" s="10"/>
      <c r="J417" s="10"/>
      <c r="K417" s="10" t="s">
        <v>1127</v>
      </c>
      <c r="L417" s="10"/>
      <c r="M417" s="10"/>
    </row>
    <row r="418" spans="1:13" x14ac:dyDescent="0.2">
      <c r="A418" s="10" t="s">
        <v>2363</v>
      </c>
      <c r="B418" s="10" t="s">
        <v>1130</v>
      </c>
      <c r="C418" s="10" t="s">
        <v>1131</v>
      </c>
      <c r="D418" s="10" t="s">
        <v>1125</v>
      </c>
      <c r="E418" s="11">
        <v>1031</v>
      </c>
      <c r="F418" s="10" t="s">
        <v>1126</v>
      </c>
      <c r="G418" s="10" t="s">
        <v>44</v>
      </c>
      <c r="H418" s="11"/>
      <c r="I418" s="10"/>
      <c r="J418" s="10"/>
      <c r="K418" s="10" t="s">
        <v>1127</v>
      </c>
      <c r="L418" s="10"/>
      <c r="M418" s="10"/>
    </row>
    <row r="419" spans="1:13" x14ac:dyDescent="0.2">
      <c r="A419" s="10" t="s">
        <v>2364</v>
      </c>
      <c r="B419" s="10" t="s">
        <v>1165</v>
      </c>
      <c r="C419" s="10" t="s">
        <v>116</v>
      </c>
      <c r="D419" s="10" t="s">
        <v>1166</v>
      </c>
      <c r="E419" s="11">
        <v>1044</v>
      </c>
      <c r="F419" s="10" t="s">
        <v>1126</v>
      </c>
      <c r="G419" s="10" t="s">
        <v>44</v>
      </c>
      <c r="H419" s="11"/>
      <c r="I419" s="10"/>
      <c r="J419" s="10"/>
      <c r="K419" s="10" t="s">
        <v>1167</v>
      </c>
      <c r="L419" s="10"/>
      <c r="M419" s="10"/>
    </row>
    <row r="420" spans="1:13" x14ac:dyDescent="0.2">
      <c r="A420" s="10" t="s">
        <v>2363</v>
      </c>
      <c r="B420" s="10" t="s">
        <v>1130</v>
      </c>
      <c r="C420" s="10" t="s">
        <v>1131</v>
      </c>
      <c r="D420" s="10" t="s">
        <v>1137</v>
      </c>
      <c r="E420" s="11">
        <v>1047</v>
      </c>
      <c r="F420" s="10" t="s">
        <v>1138</v>
      </c>
      <c r="G420" s="10" t="s">
        <v>44</v>
      </c>
      <c r="H420" s="11">
        <v>16131438</v>
      </c>
      <c r="I420" s="10"/>
      <c r="J420" s="10"/>
      <c r="K420" s="10" t="s">
        <v>1139</v>
      </c>
      <c r="L420" s="10"/>
      <c r="M420" s="10" t="s">
        <v>1140</v>
      </c>
    </row>
    <row r="421" spans="1:13" x14ac:dyDescent="0.2">
      <c r="A421" s="10" t="s">
        <v>2364</v>
      </c>
      <c r="B421" s="10" t="s">
        <v>1165</v>
      </c>
      <c r="C421" s="10" t="s">
        <v>116</v>
      </c>
      <c r="D421" s="10" t="s">
        <v>1137</v>
      </c>
      <c r="E421" s="11">
        <v>1047</v>
      </c>
      <c r="F421" s="10" t="s">
        <v>1138</v>
      </c>
      <c r="G421" s="10" t="s">
        <v>44</v>
      </c>
      <c r="H421" s="11">
        <v>16131438</v>
      </c>
      <c r="I421" s="10"/>
      <c r="J421" s="10"/>
      <c r="K421" s="10" t="s">
        <v>1139</v>
      </c>
      <c r="L421" s="10"/>
      <c r="M421" s="10" t="s">
        <v>1140</v>
      </c>
    </row>
    <row r="422" spans="1:13" x14ac:dyDescent="0.2">
      <c r="A422" s="10" t="s">
        <v>2376</v>
      </c>
      <c r="B422" s="10" t="s">
        <v>300</v>
      </c>
      <c r="C422" s="10" t="s">
        <v>1237</v>
      </c>
      <c r="D422" s="10" t="s">
        <v>1238</v>
      </c>
      <c r="E422" s="11">
        <v>1099</v>
      </c>
      <c r="F422" s="10" t="s">
        <v>1239</v>
      </c>
      <c r="G422" s="10" t="s">
        <v>44</v>
      </c>
      <c r="H422" s="11"/>
      <c r="I422" s="10"/>
      <c r="J422" s="10"/>
      <c r="K422" s="10"/>
      <c r="L422" s="10"/>
      <c r="M422" s="10"/>
    </row>
    <row r="423" spans="1:13" x14ac:dyDescent="0.2">
      <c r="A423" s="10" t="s">
        <v>2378</v>
      </c>
      <c r="B423" s="10" t="s">
        <v>302</v>
      </c>
      <c r="C423" s="10" t="s">
        <v>1246</v>
      </c>
      <c r="D423" s="10" t="s">
        <v>1247</v>
      </c>
      <c r="E423" s="11">
        <v>1132</v>
      </c>
      <c r="F423" s="10" t="s">
        <v>1248</v>
      </c>
      <c r="G423" s="10" t="s">
        <v>44</v>
      </c>
      <c r="H423" s="11"/>
      <c r="I423" s="10"/>
      <c r="J423" s="10"/>
      <c r="K423" s="10" t="s">
        <v>1249</v>
      </c>
      <c r="L423" s="10"/>
      <c r="M423" s="10"/>
    </row>
    <row r="424" spans="1:13" x14ac:dyDescent="0.2">
      <c r="A424" s="10" t="s">
        <v>2378</v>
      </c>
      <c r="B424" s="10" t="s">
        <v>302</v>
      </c>
      <c r="C424" s="10" t="s">
        <v>1246</v>
      </c>
      <c r="D424" s="10" t="s">
        <v>1250</v>
      </c>
      <c r="E424" s="11">
        <v>1136</v>
      </c>
      <c r="F424" s="10" t="s">
        <v>1248</v>
      </c>
      <c r="G424" s="10" t="s">
        <v>44</v>
      </c>
      <c r="H424" s="11">
        <v>44278361</v>
      </c>
      <c r="I424" s="10"/>
      <c r="J424" s="10" t="s">
        <v>1250</v>
      </c>
      <c r="K424" s="10"/>
      <c r="L424" s="10"/>
      <c r="M424" s="10" t="s">
        <v>1251</v>
      </c>
    </row>
    <row r="425" spans="1:13" x14ac:dyDescent="0.2">
      <c r="A425" s="10" t="s">
        <v>2380</v>
      </c>
      <c r="B425" s="10" t="s">
        <v>304</v>
      </c>
      <c r="C425" s="10" t="s">
        <v>1260</v>
      </c>
      <c r="D425" s="10" t="s">
        <v>1250</v>
      </c>
      <c r="E425" s="11">
        <v>1136</v>
      </c>
      <c r="F425" s="10" t="s">
        <v>1248</v>
      </c>
      <c r="G425" s="10" t="s">
        <v>44</v>
      </c>
      <c r="H425" s="11">
        <v>44278361</v>
      </c>
      <c r="I425" s="10"/>
      <c r="J425" s="10" t="s">
        <v>1250</v>
      </c>
      <c r="K425" s="10"/>
      <c r="L425" s="10"/>
      <c r="M425" s="10" t="s">
        <v>1251</v>
      </c>
    </row>
    <row r="426" spans="1:13" x14ac:dyDescent="0.2">
      <c r="A426" s="10" t="s">
        <v>2379</v>
      </c>
      <c r="B426" s="10" t="s">
        <v>303</v>
      </c>
      <c r="C426" s="10" t="s">
        <v>1254</v>
      </c>
      <c r="D426" s="10" t="s">
        <v>1255</v>
      </c>
      <c r="E426" s="11">
        <v>1140</v>
      </c>
      <c r="F426" s="10" t="s">
        <v>1256</v>
      </c>
      <c r="G426" s="10" t="s">
        <v>44</v>
      </c>
      <c r="H426" s="11"/>
      <c r="I426" s="10"/>
      <c r="J426" s="10"/>
      <c r="K426" s="10" t="s">
        <v>1257</v>
      </c>
      <c r="L426" s="10"/>
      <c r="M426" s="10"/>
    </row>
    <row r="427" spans="1:13" x14ac:dyDescent="0.2">
      <c r="A427" s="10" t="s">
        <v>2379</v>
      </c>
      <c r="B427" s="10" t="s">
        <v>303</v>
      </c>
      <c r="C427" s="10" t="s">
        <v>1254</v>
      </c>
      <c r="D427" s="10" t="s">
        <v>1258</v>
      </c>
      <c r="E427" s="11">
        <v>1143</v>
      </c>
      <c r="F427" s="10" t="s">
        <v>1256</v>
      </c>
      <c r="G427" s="10" t="s">
        <v>44</v>
      </c>
      <c r="H427" s="11"/>
      <c r="I427" s="10"/>
      <c r="J427" s="10"/>
      <c r="K427" s="10" t="s">
        <v>1259</v>
      </c>
      <c r="L427" s="10"/>
      <c r="M427" s="10"/>
    </row>
    <row r="428" spans="1:13" x14ac:dyDescent="0.2">
      <c r="A428" s="10" t="s">
        <v>2483</v>
      </c>
      <c r="B428" s="10" t="s">
        <v>2021</v>
      </c>
      <c r="C428" s="10" t="s">
        <v>2022</v>
      </c>
      <c r="D428" s="10" t="s">
        <v>2023</v>
      </c>
      <c r="E428" s="11">
        <v>1152</v>
      </c>
      <c r="F428" s="10" t="s">
        <v>2024</v>
      </c>
      <c r="G428" s="10" t="s">
        <v>44</v>
      </c>
      <c r="H428" s="11">
        <v>16129679</v>
      </c>
      <c r="I428" s="10"/>
      <c r="J428" s="10"/>
      <c r="K428" s="10"/>
      <c r="L428" s="10"/>
      <c r="M428" s="10" t="s">
        <v>2025</v>
      </c>
    </row>
    <row r="429" spans="1:13" x14ac:dyDescent="0.2">
      <c r="A429" s="10" t="s">
        <v>2511</v>
      </c>
      <c r="B429" s="10" t="s">
        <v>2174</v>
      </c>
      <c r="C429" s="10" t="s">
        <v>2175</v>
      </c>
      <c r="D429" s="10" t="s">
        <v>2023</v>
      </c>
      <c r="E429" s="11">
        <v>1152</v>
      </c>
      <c r="F429" s="10" t="s">
        <v>2024</v>
      </c>
      <c r="G429" s="10" t="s">
        <v>44</v>
      </c>
      <c r="H429" s="11">
        <v>16129679</v>
      </c>
      <c r="I429" s="10"/>
      <c r="J429" s="10"/>
      <c r="K429" s="10"/>
      <c r="L429" s="10"/>
      <c r="M429" s="10" t="s">
        <v>2025</v>
      </c>
    </row>
    <row r="430" spans="1:13" x14ac:dyDescent="0.2">
      <c r="A430" s="10" t="s">
        <v>2527</v>
      </c>
      <c r="B430" s="10" t="s">
        <v>347</v>
      </c>
      <c r="C430" s="10" t="s">
        <v>2271</v>
      </c>
      <c r="D430" s="10" t="s">
        <v>2023</v>
      </c>
      <c r="E430" s="11">
        <v>1152</v>
      </c>
      <c r="F430" s="10" t="s">
        <v>2024</v>
      </c>
      <c r="G430" s="10" t="s">
        <v>44</v>
      </c>
      <c r="H430" s="11">
        <v>16129679</v>
      </c>
      <c r="I430" s="10"/>
      <c r="J430" s="10"/>
      <c r="K430" s="10"/>
      <c r="L430" s="10"/>
      <c r="M430" s="10" t="s">
        <v>2025</v>
      </c>
    </row>
    <row r="431" spans="1:13" x14ac:dyDescent="0.2">
      <c r="A431" s="10" t="s">
        <v>2528</v>
      </c>
      <c r="B431" s="10" t="s">
        <v>2272</v>
      </c>
      <c r="C431" s="10" t="s">
        <v>2273</v>
      </c>
      <c r="D431" s="10" t="s">
        <v>2023</v>
      </c>
      <c r="E431" s="11">
        <v>1152</v>
      </c>
      <c r="F431" s="10" t="s">
        <v>2024</v>
      </c>
      <c r="G431" s="10" t="s">
        <v>44</v>
      </c>
      <c r="H431" s="11">
        <v>16129679</v>
      </c>
      <c r="I431" s="10"/>
      <c r="J431" s="10"/>
      <c r="K431" s="10"/>
      <c r="L431" s="10"/>
      <c r="M431" s="10" t="s">
        <v>2025</v>
      </c>
    </row>
    <row r="432" spans="1:13" x14ac:dyDescent="0.2">
      <c r="A432" s="10" t="s">
        <v>2365</v>
      </c>
      <c r="B432" s="10" t="s">
        <v>1170</v>
      </c>
      <c r="C432" s="10" t="s">
        <v>1171</v>
      </c>
      <c r="D432" s="10" t="s">
        <v>1172</v>
      </c>
      <c r="E432" s="11">
        <v>1157</v>
      </c>
      <c r="F432" s="10"/>
      <c r="G432" s="10" t="s">
        <v>44</v>
      </c>
      <c r="H432" s="11">
        <v>62819</v>
      </c>
      <c r="I432" s="10"/>
      <c r="J432" s="10" t="s">
        <v>1173</v>
      </c>
      <c r="K432" s="10" t="s">
        <v>1174</v>
      </c>
      <c r="L432" s="10"/>
      <c r="M432" s="10"/>
    </row>
    <row r="433" spans="1:13" x14ac:dyDescent="0.2">
      <c r="A433" s="10" t="s">
        <v>2433</v>
      </c>
      <c r="B433" s="10" t="s">
        <v>1658</v>
      </c>
      <c r="C433" s="10" t="s">
        <v>1659</v>
      </c>
      <c r="D433" s="10" t="s">
        <v>1660</v>
      </c>
      <c r="E433" s="11">
        <v>1159</v>
      </c>
      <c r="F433" s="10"/>
      <c r="G433" s="10" t="s">
        <v>44</v>
      </c>
      <c r="H433" s="11"/>
      <c r="I433" s="10"/>
      <c r="J433" s="10" t="s">
        <v>1661</v>
      </c>
      <c r="K433" s="10" t="s">
        <v>1662</v>
      </c>
      <c r="L433" s="10"/>
      <c r="M433" s="10"/>
    </row>
    <row r="434" spans="1:13" x14ac:dyDescent="0.2">
      <c r="A434" s="10" t="s">
        <v>2433</v>
      </c>
      <c r="B434" s="10" t="s">
        <v>1658</v>
      </c>
      <c r="C434" s="10" t="s">
        <v>1659</v>
      </c>
      <c r="D434" s="10" t="s">
        <v>1663</v>
      </c>
      <c r="E434" s="11">
        <v>1160</v>
      </c>
      <c r="F434" s="10"/>
      <c r="G434" s="10" t="s">
        <v>44</v>
      </c>
      <c r="H434" s="11"/>
      <c r="I434" s="10"/>
      <c r="J434" s="10"/>
      <c r="K434" s="10" t="s">
        <v>1664</v>
      </c>
      <c r="L434" s="10"/>
      <c r="M434" s="10"/>
    </row>
    <row r="435" spans="1:13" x14ac:dyDescent="0.2">
      <c r="A435" s="10" t="s">
        <v>2381</v>
      </c>
      <c r="B435" s="10" t="s">
        <v>305</v>
      </c>
      <c r="C435" s="10" t="s">
        <v>1261</v>
      </c>
      <c r="D435" s="10" t="s">
        <v>1262</v>
      </c>
      <c r="E435" s="11">
        <v>1162</v>
      </c>
      <c r="F435" s="10" t="s">
        <v>1263</v>
      </c>
      <c r="G435" s="10" t="s">
        <v>44</v>
      </c>
      <c r="H435" s="11">
        <v>16132914</v>
      </c>
      <c r="I435" s="10"/>
      <c r="J435" s="10"/>
      <c r="K435" s="10" t="s">
        <v>1264</v>
      </c>
      <c r="L435" s="10"/>
      <c r="M435" s="10" t="s">
        <v>1265</v>
      </c>
    </row>
    <row r="436" spans="1:13" x14ac:dyDescent="0.2">
      <c r="A436" s="10" t="s">
        <v>2381</v>
      </c>
      <c r="B436" s="10" t="s">
        <v>305</v>
      </c>
      <c r="C436" s="10" t="s">
        <v>1261</v>
      </c>
      <c r="D436" s="10" t="s">
        <v>1266</v>
      </c>
      <c r="E436" s="11">
        <v>1164</v>
      </c>
      <c r="F436" s="10" t="s">
        <v>1267</v>
      </c>
      <c r="G436" s="10" t="s">
        <v>44</v>
      </c>
      <c r="H436" s="11"/>
      <c r="I436" s="10"/>
      <c r="J436" s="10"/>
      <c r="K436" s="10" t="s">
        <v>1268</v>
      </c>
      <c r="L436" s="10"/>
      <c r="M436" s="10"/>
    </row>
    <row r="437" spans="1:13" x14ac:dyDescent="0.2">
      <c r="A437" s="10" t="s">
        <v>2327</v>
      </c>
      <c r="B437" s="10" t="s">
        <v>869</v>
      </c>
      <c r="C437" s="10" t="s">
        <v>62</v>
      </c>
      <c r="D437" s="10" t="s">
        <v>896</v>
      </c>
      <c r="E437" s="11">
        <v>1272</v>
      </c>
      <c r="F437" s="10" t="s">
        <v>897</v>
      </c>
      <c r="G437" s="10" t="s">
        <v>44</v>
      </c>
      <c r="H437" s="11"/>
      <c r="I437" s="10"/>
      <c r="J437" s="10"/>
      <c r="K437" s="10"/>
      <c r="L437" s="10"/>
      <c r="M437" s="10"/>
    </row>
    <row r="438" spans="1:13" x14ac:dyDescent="0.2">
      <c r="A438" s="10" t="s">
        <v>2329</v>
      </c>
      <c r="B438" s="10" t="s">
        <v>903</v>
      </c>
      <c r="C438" s="10" t="s">
        <v>64</v>
      </c>
      <c r="D438" s="10" t="s">
        <v>896</v>
      </c>
      <c r="E438" s="11">
        <v>1272</v>
      </c>
      <c r="F438" s="10" t="s">
        <v>897</v>
      </c>
      <c r="G438" s="10" t="s">
        <v>44</v>
      </c>
      <c r="H438" s="11"/>
      <c r="I438" s="10"/>
      <c r="J438" s="10"/>
      <c r="K438" s="10"/>
      <c r="L438" s="10"/>
      <c r="M438" s="10"/>
    </row>
    <row r="439" spans="1:13" x14ac:dyDescent="0.2">
      <c r="A439" s="10" t="s">
        <v>2332</v>
      </c>
      <c r="B439" s="10" t="s">
        <v>283</v>
      </c>
      <c r="C439" s="10" t="s">
        <v>67</v>
      </c>
      <c r="D439" s="10" t="s">
        <v>896</v>
      </c>
      <c r="E439" s="11">
        <v>1272</v>
      </c>
      <c r="F439" s="10" t="s">
        <v>897</v>
      </c>
      <c r="G439" s="10" t="s">
        <v>44</v>
      </c>
      <c r="H439" s="11"/>
      <c r="I439" s="10"/>
      <c r="J439" s="10"/>
      <c r="K439" s="10"/>
      <c r="L439" s="10"/>
      <c r="M439" s="10"/>
    </row>
    <row r="440" spans="1:13" x14ac:dyDescent="0.2">
      <c r="A440" s="10" t="s">
        <v>2422</v>
      </c>
      <c r="B440" s="10" t="s">
        <v>1606</v>
      </c>
      <c r="C440" s="10" t="s">
        <v>1607</v>
      </c>
      <c r="D440" s="10" t="s">
        <v>896</v>
      </c>
      <c r="E440" s="11">
        <v>1272</v>
      </c>
      <c r="F440" s="10" t="s">
        <v>897</v>
      </c>
      <c r="G440" s="10" t="s">
        <v>44</v>
      </c>
      <c r="H440" s="11"/>
      <c r="I440" s="10"/>
      <c r="J440" s="10"/>
      <c r="K440" s="10"/>
      <c r="L440" s="10"/>
      <c r="M440" s="10"/>
    </row>
    <row r="441" spans="1:13" x14ac:dyDescent="0.2">
      <c r="A441" s="10" t="s">
        <v>2423</v>
      </c>
      <c r="B441" s="10" t="s">
        <v>1608</v>
      </c>
      <c r="C441" s="10" t="s">
        <v>1609</v>
      </c>
      <c r="D441" s="10" t="s">
        <v>1610</v>
      </c>
      <c r="E441" s="11">
        <v>1283</v>
      </c>
      <c r="F441" s="10"/>
      <c r="G441" s="10" t="s">
        <v>44</v>
      </c>
      <c r="H441" s="11">
        <v>25240297</v>
      </c>
      <c r="I441" s="10"/>
      <c r="J441" s="10"/>
      <c r="K441" s="10" t="s">
        <v>1611</v>
      </c>
      <c r="L441" s="10"/>
      <c r="M441" s="10" t="s">
        <v>1612</v>
      </c>
    </row>
    <row r="442" spans="1:13" x14ac:dyDescent="0.2">
      <c r="A442" s="10" t="s">
        <v>2423</v>
      </c>
      <c r="B442" s="10" t="s">
        <v>1608</v>
      </c>
      <c r="C442" s="10" t="s">
        <v>1609</v>
      </c>
      <c r="D442" s="10" t="s">
        <v>1613</v>
      </c>
      <c r="E442" s="11">
        <v>1284</v>
      </c>
      <c r="F442" s="10" t="s">
        <v>1614</v>
      </c>
      <c r="G442" s="10" t="s">
        <v>44</v>
      </c>
      <c r="H442" s="11">
        <v>25240297</v>
      </c>
      <c r="I442" s="10"/>
      <c r="J442" s="10"/>
      <c r="K442" s="10" t="s">
        <v>1615</v>
      </c>
      <c r="L442" s="10"/>
      <c r="M442" s="10"/>
    </row>
    <row r="443" spans="1:13" x14ac:dyDescent="0.2">
      <c r="A443" s="10" t="s">
        <v>2423</v>
      </c>
      <c r="B443" s="10" t="s">
        <v>1608</v>
      </c>
      <c r="C443" s="10" t="s">
        <v>1609</v>
      </c>
      <c r="D443" s="10" t="s">
        <v>1616</v>
      </c>
      <c r="E443" s="11">
        <v>1285</v>
      </c>
      <c r="F443" s="10" t="s">
        <v>1614</v>
      </c>
      <c r="G443" s="10" t="s">
        <v>44</v>
      </c>
      <c r="H443" s="11"/>
      <c r="I443" s="10"/>
      <c r="J443" s="10"/>
      <c r="K443" s="10" t="s">
        <v>1617</v>
      </c>
      <c r="L443" s="10"/>
      <c r="M443" s="10"/>
    </row>
    <row r="444" spans="1:13" x14ac:dyDescent="0.2">
      <c r="A444" s="10" t="s">
        <v>2423</v>
      </c>
      <c r="B444" s="10" t="s">
        <v>1608</v>
      </c>
      <c r="C444" s="10" t="s">
        <v>1609</v>
      </c>
      <c r="D444" s="10" t="s">
        <v>1618</v>
      </c>
      <c r="E444" s="11">
        <v>1288</v>
      </c>
      <c r="F444" s="10" t="s">
        <v>1614</v>
      </c>
      <c r="G444" s="10" t="s">
        <v>44</v>
      </c>
      <c r="H444" s="11"/>
      <c r="I444" s="10"/>
      <c r="J444" s="10"/>
      <c r="K444" s="10" t="s">
        <v>1619</v>
      </c>
      <c r="L444" s="10"/>
      <c r="M444" s="10"/>
    </row>
    <row r="445" spans="1:13" x14ac:dyDescent="0.2">
      <c r="A445" s="10" t="s">
        <v>2439</v>
      </c>
      <c r="B445" s="10" t="s">
        <v>1716</v>
      </c>
      <c r="C445" s="10" t="s">
        <v>1717</v>
      </c>
      <c r="D445" s="10" t="s">
        <v>1718</v>
      </c>
      <c r="E445" s="11">
        <v>1298</v>
      </c>
      <c r="F445" s="10" t="s">
        <v>1719</v>
      </c>
      <c r="G445" s="10" t="s">
        <v>44</v>
      </c>
      <c r="H445" s="11">
        <v>16167454</v>
      </c>
      <c r="I445" s="10"/>
      <c r="J445" s="10"/>
      <c r="K445" s="10"/>
      <c r="L445" s="10"/>
      <c r="M445" s="10" t="s">
        <v>1720</v>
      </c>
    </row>
    <row r="446" spans="1:13" x14ac:dyDescent="0.2">
      <c r="A446" s="10" t="s">
        <v>2440</v>
      </c>
      <c r="B446" s="10" t="s">
        <v>1721</v>
      </c>
      <c r="C446" s="10" t="s">
        <v>1722</v>
      </c>
      <c r="D446" s="10" t="s">
        <v>1718</v>
      </c>
      <c r="E446" s="11">
        <v>1298</v>
      </c>
      <c r="F446" s="10" t="s">
        <v>1719</v>
      </c>
      <c r="G446" s="10" t="s">
        <v>44</v>
      </c>
      <c r="H446" s="11">
        <v>16167454</v>
      </c>
      <c r="I446" s="10"/>
      <c r="J446" s="10"/>
      <c r="K446" s="10"/>
      <c r="L446" s="10"/>
      <c r="M446" s="10" t="s">
        <v>1720</v>
      </c>
    </row>
    <row r="447" spans="1:13" x14ac:dyDescent="0.2">
      <c r="A447" s="10" t="s">
        <v>2436</v>
      </c>
      <c r="B447" s="10" t="s">
        <v>317</v>
      </c>
      <c r="C447" s="10" t="s">
        <v>1702</v>
      </c>
      <c r="D447" s="10" t="s">
        <v>1703</v>
      </c>
      <c r="E447" s="11">
        <v>1320</v>
      </c>
      <c r="F447" s="10" t="s">
        <v>1704</v>
      </c>
      <c r="G447" s="10" t="s">
        <v>44</v>
      </c>
      <c r="H447" s="11">
        <v>16162729</v>
      </c>
      <c r="I447" s="10"/>
      <c r="J447" s="10"/>
      <c r="K447" s="10" t="s">
        <v>1705</v>
      </c>
      <c r="L447" s="10"/>
      <c r="M447" s="10"/>
    </row>
    <row r="448" spans="1:13" x14ac:dyDescent="0.2">
      <c r="A448" s="10" t="s">
        <v>2437</v>
      </c>
      <c r="B448" s="10" t="s">
        <v>318</v>
      </c>
      <c r="C448" s="10" t="s">
        <v>1713</v>
      </c>
      <c r="D448" s="10" t="s">
        <v>1703</v>
      </c>
      <c r="E448" s="11">
        <v>1320</v>
      </c>
      <c r="F448" s="10" t="s">
        <v>1704</v>
      </c>
      <c r="G448" s="10" t="s">
        <v>44</v>
      </c>
      <c r="H448" s="11">
        <v>16162729</v>
      </c>
      <c r="I448" s="10"/>
      <c r="J448" s="10"/>
      <c r="K448" s="10" t="s">
        <v>1705</v>
      </c>
      <c r="L448" s="10"/>
      <c r="M448" s="10"/>
    </row>
    <row r="449" spans="1:13" x14ac:dyDescent="0.2">
      <c r="A449" s="10" t="s">
        <v>2438</v>
      </c>
      <c r="B449" s="10" t="s">
        <v>1714</v>
      </c>
      <c r="C449" s="10" t="s">
        <v>1715</v>
      </c>
      <c r="D449" s="10" t="s">
        <v>1703</v>
      </c>
      <c r="E449" s="11">
        <v>1320</v>
      </c>
      <c r="F449" s="10" t="s">
        <v>1704</v>
      </c>
      <c r="G449" s="10" t="s">
        <v>44</v>
      </c>
      <c r="H449" s="11">
        <v>16162729</v>
      </c>
      <c r="I449" s="10"/>
      <c r="J449" s="10"/>
      <c r="K449" s="10" t="s">
        <v>1705</v>
      </c>
      <c r="L449" s="10"/>
      <c r="M449" s="10"/>
    </row>
    <row r="450" spans="1:13" x14ac:dyDescent="0.2">
      <c r="A450" s="10" t="s">
        <v>2444</v>
      </c>
      <c r="B450" s="10" t="s">
        <v>1739</v>
      </c>
      <c r="C450" s="10" t="s">
        <v>1740</v>
      </c>
      <c r="D450" s="10" t="s">
        <v>1703</v>
      </c>
      <c r="E450" s="11">
        <v>1320</v>
      </c>
      <c r="F450" s="10" t="s">
        <v>1704</v>
      </c>
      <c r="G450" s="10" t="s">
        <v>44</v>
      </c>
      <c r="H450" s="11">
        <v>16162729</v>
      </c>
      <c r="I450" s="10"/>
      <c r="J450" s="10"/>
      <c r="K450" s="10" t="s">
        <v>1705</v>
      </c>
      <c r="L450" s="10"/>
      <c r="M450" s="10"/>
    </row>
    <row r="451" spans="1:13" x14ac:dyDescent="0.2">
      <c r="A451" s="10" t="s">
        <v>2436</v>
      </c>
      <c r="B451" s="10" t="s">
        <v>317</v>
      </c>
      <c r="C451" s="10" t="s">
        <v>1702</v>
      </c>
      <c r="D451" s="10" t="s">
        <v>1706</v>
      </c>
      <c r="E451" s="11">
        <v>1333</v>
      </c>
      <c r="F451" s="10" t="s">
        <v>1704</v>
      </c>
      <c r="G451" s="10" t="s">
        <v>44</v>
      </c>
      <c r="H451" s="11">
        <v>44134812</v>
      </c>
      <c r="I451" s="10"/>
      <c r="J451" s="10"/>
      <c r="K451" s="10" t="s">
        <v>1707</v>
      </c>
      <c r="L451" s="10"/>
      <c r="M451" s="10"/>
    </row>
    <row r="452" spans="1:13" x14ac:dyDescent="0.2">
      <c r="A452" s="10" t="s">
        <v>2437</v>
      </c>
      <c r="B452" s="10" t="s">
        <v>318</v>
      </c>
      <c r="C452" s="10" t="s">
        <v>1713</v>
      </c>
      <c r="D452" s="10" t="s">
        <v>1706</v>
      </c>
      <c r="E452" s="11">
        <v>1333</v>
      </c>
      <c r="F452" s="10" t="s">
        <v>1704</v>
      </c>
      <c r="G452" s="10" t="s">
        <v>44</v>
      </c>
      <c r="H452" s="11">
        <v>44134812</v>
      </c>
      <c r="I452" s="10"/>
      <c r="J452" s="10"/>
      <c r="K452" s="10" t="s">
        <v>1707</v>
      </c>
      <c r="L452" s="10"/>
      <c r="M452" s="10"/>
    </row>
    <row r="453" spans="1:13" x14ac:dyDescent="0.2">
      <c r="A453" s="10" t="s">
        <v>2438</v>
      </c>
      <c r="B453" s="10" t="s">
        <v>1714</v>
      </c>
      <c r="C453" s="10" t="s">
        <v>1715</v>
      </c>
      <c r="D453" s="10" t="s">
        <v>1706</v>
      </c>
      <c r="E453" s="11">
        <v>1333</v>
      </c>
      <c r="F453" s="10" t="s">
        <v>1704</v>
      </c>
      <c r="G453" s="10" t="s">
        <v>44</v>
      </c>
      <c r="H453" s="11">
        <v>44134812</v>
      </c>
      <c r="I453" s="10"/>
      <c r="J453" s="10"/>
      <c r="K453" s="10" t="s">
        <v>1707</v>
      </c>
      <c r="L453" s="10"/>
      <c r="M453" s="10"/>
    </row>
    <row r="454" spans="1:13" x14ac:dyDescent="0.2">
      <c r="A454" s="10" t="s">
        <v>2444</v>
      </c>
      <c r="B454" s="10" t="s">
        <v>1739</v>
      </c>
      <c r="C454" s="10" t="s">
        <v>1740</v>
      </c>
      <c r="D454" s="10" t="s">
        <v>1706</v>
      </c>
      <c r="E454" s="11">
        <v>1333</v>
      </c>
      <c r="F454" s="10" t="s">
        <v>1704</v>
      </c>
      <c r="G454" s="10" t="s">
        <v>44</v>
      </c>
      <c r="H454" s="11">
        <v>44134812</v>
      </c>
      <c r="I454" s="10"/>
      <c r="J454" s="10"/>
      <c r="K454" s="10" t="s">
        <v>1707</v>
      </c>
      <c r="L454" s="10"/>
      <c r="M454" s="10"/>
    </row>
    <row r="455" spans="1:13" x14ac:dyDescent="0.2">
      <c r="A455" s="10" t="s">
        <v>2436</v>
      </c>
      <c r="B455" s="10" t="s">
        <v>317</v>
      </c>
      <c r="C455" s="10" t="s">
        <v>1702</v>
      </c>
      <c r="D455" s="10" t="s">
        <v>1708</v>
      </c>
      <c r="E455" s="11">
        <v>1335</v>
      </c>
      <c r="F455" s="10" t="s">
        <v>1709</v>
      </c>
      <c r="G455" s="10" t="s">
        <v>44</v>
      </c>
      <c r="H455" s="11"/>
      <c r="I455" s="10"/>
      <c r="J455" s="10"/>
      <c r="K455" s="10" t="s">
        <v>1710</v>
      </c>
      <c r="L455" s="10"/>
      <c r="M455" s="10"/>
    </row>
    <row r="456" spans="1:13" x14ac:dyDescent="0.2">
      <c r="A456" s="10" t="s">
        <v>2437</v>
      </c>
      <c r="B456" s="10" t="s">
        <v>318</v>
      </c>
      <c r="C456" s="10" t="s">
        <v>1713</v>
      </c>
      <c r="D456" s="10" t="s">
        <v>1708</v>
      </c>
      <c r="E456" s="11">
        <v>1335</v>
      </c>
      <c r="F456" s="10" t="s">
        <v>1709</v>
      </c>
      <c r="G456" s="10" t="s">
        <v>44</v>
      </c>
      <c r="H456" s="11"/>
      <c r="I456" s="10"/>
      <c r="J456" s="10"/>
      <c r="K456" s="10" t="s">
        <v>1710</v>
      </c>
      <c r="L456" s="10"/>
      <c r="M456" s="10"/>
    </row>
    <row r="457" spans="1:13" x14ac:dyDescent="0.2">
      <c r="A457" s="10" t="s">
        <v>2438</v>
      </c>
      <c r="B457" s="10" t="s">
        <v>1714</v>
      </c>
      <c r="C457" s="10" t="s">
        <v>1715</v>
      </c>
      <c r="D457" s="10" t="s">
        <v>1708</v>
      </c>
      <c r="E457" s="11">
        <v>1335</v>
      </c>
      <c r="F457" s="10" t="s">
        <v>1709</v>
      </c>
      <c r="G457" s="10" t="s">
        <v>44</v>
      </c>
      <c r="H457" s="11"/>
      <c r="I457" s="10"/>
      <c r="J457" s="10"/>
      <c r="K457" s="10" t="s">
        <v>1710</v>
      </c>
      <c r="L457" s="10"/>
      <c r="M457" s="10"/>
    </row>
    <row r="458" spans="1:13" x14ac:dyDescent="0.2">
      <c r="A458" s="10" t="s">
        <v>2445</v>
      </c>
      <c r="B458" s="10" t="s">
        <v>1741</v>
      </c>
      <c r="C458" s="10" t="s">
        <v>1742</v>
      </c>
      <c r="D458" s="10" t="s">
        <v>1743</v>
      </c>
      <c r="E458" s="11">
        <v>1458</v>
      </c>
      <c r="F458" s="10" t="s">
        <v>1744</v>
      </c>
      <c r="G458" s="10" t="s">
        <v>44</v>
      </c>
      <c r="H458" s="11">
        <v>16136567</v>
      </c>
      <c r="I458" s="10"/>
      <c r="J458" s="10"/>
      <c r="K458" s="10"/>
      <c r="L458" s="10"/>
      <c r="M458" s="10" t="s">
        <v>1745</v>
      </c>
    </row>
    <row r="459" spans="1:13" x14ac:dyDescent="0.2">
      <c r="A459" s="10" t="s">
        <v>2452</v>
      </c>
      <c r="B459" s="10" t="s">
        <v>1780</v>
      </c>
      <c r="C459" s="10" t="s">
        <v>1781</v>
      </c>
      <c r="D459" s="10" t="s">
        <v>1782</v>
      </c>
      <c r="E459" s="11">
        <v>1468</v>
      </c>
      <c r="F459" s="10" t="s">
        <v>1783</v>
      </c>
      <c r="G459" s="10" t="s">
        <v>44</v>
      </c>
      <c r="H459" s="11"/>
      <c r="I459" s="10"/>
      <c r="J459" s="10"/>
      <c r="K459" s="10" t="s">
        <v>1784</v>
      </c>
      <c r="L459" s="10"/>
      <c r="M459" s="10"/>
    </row>
    <row r="460" spans="1:13" x14ac:dyDescent="0.2">
      <c r="A460" s="10" t="s">
        <v>2453</v>
      </c>
      <c r="B460" s="10" t="s">
        <v>1788</v>
      </c>
      <c r="C460" s="10" t="s">
        <v>1789</v>
      </c>
      <c r="D460" s="10" t="s">
        <v>1782</v>
      </c>
      <c r="E460" s="11">
        <v>1468</v>
      </c>
      <c r="F460" s="10" t="s">
        <v>1783</v>
      </c>
      <c r="G460" s="10" t="s">
        <v>44</v>
      </c>
      <c r="H460" s="11"/>
      <c r="I460" s="10"/>
      <c r="J460" s="10"/>
      <c r="K460" s="10" t="s">
        <v>1784</v>
      </c>
      <c r="L460" s="10"/>
      <c r="M460" s="10"/>
    </row>
    <row r="461" spans="1:13" x14ac:dyDescent="0.2">
      <c r="A461" s="10" t="s">
        <v>2452</v>
      </c>
      <c r="B461" s="10" t="s">
        <v>1780</v>
      </c>
      <c r="C461" s="10" t="s">
        <v>1781</v>
      </c>
      <c r="D461" s="10" t="s">
        <v>1785</v>
      </c>
      <c r="E461" s="11">
        <v>1470</v>
      </c>
      <c r="F461" s="10" t="s">
        <v>1786</v>
      </c>
      <c r="G461" s="10" t="s">
        <v>44</v>
      </c>
      <c r="H461" s="11"/>
      <c r="I461" s="10"/>
      <c r="J461" s="10"/>
      <c r="K461" s="10" t="s">
        <v>1787</v>
      </c>
      <c r="L461" s="10"/>
      <c r="M461" s="10"/>
    </row>
    <row r="462" spans="1:13" x14ac:dyDescent="0.2">
      <c r="A462" s="10" t="s">
        <v>2453</v>
      </c>
      <c r="B462" s="10" t="s">
        <v>1788</v>
      </c>
      <c r="C462" s="10" t="s">
        <v>1789</v>
      </c>
      <c r="D462" s="10" t="s">
        <v>1785</v>
      </c>
      <c r="E462" s="11">
        <v>1470</v>
      </c>
      <c r="F462" s="10" t="s">
        <v>1786</v>
      </c>
      <c r="G462" s="10" t="s">
        <v>44</v>
      </c>
      <c r="H462" s="11"/>
      <c r="I462" s="10"/>
      <c r="J462" s="10"/>
      <c r="K462" s="10" t="s">
        <v>1787</v>
      </c>
      <c r="L462" s="10"/>
      <c r="M462" s="10"/>
    </row>
    <row r="463" spans="1:13" x14ac:dyDescent="0.2">
      <c r="A463" s="10" t="s">
        <v>2456</v>
      </c>
      <c r="B463" s="10" t="s">
        <v>326</v>
      </c>
      <c r="C463" s="10" t="s">
        <v>1808</v>
      </c>
      <c r="D463" s="10" t="s">
        <v>1809</v>
      </c>
      <c r="E463" s="11">
        <v>1479</v>
      </c>
      <c r="F463" s="10" t="s">
        <v>1810</v>
      </c>
      <c r="G463" s="10" t="s">
        <v>44</v>
      </c>
      <c r="H463" s="11">
        <v>123797</v>
      </c>
      <c r="I463" s="10"/>
      <c r="J463" s="10"/>
      <c r="K463" s="10" t="s">
        <v>1811</v>
      </c>
      <c r="L463" s="10"/>
      <c r="M463" s="10"/>
    </row>
    <row r="464" spans="1:13" x14ac:dyDescent="0.2">
      <c r="A464" s="10" t="s">
        <v>2457</v>
      </c>
      <c r="B464" s="10" t="s">
        <v>327</v>
      </c>
      <c r="C464" s="10" t="s">
        <v>1828</v>
      </c>
      <c r="D464" s="10" t="s">
        <v>1809</v>
      </c>
      <c r="E464" s="11">
        <v>1479</v>
      </c>
      <c r="F464" s="10" t="s">
        <v>1810</v>
      </c>
      <c r="G464" s="10" t="s">
        <v>44</v>
      </c>
      <c r="H464" s="11">
        <v>123797</v>
      </c>
      <c r="I464" s="10"/>
      <c r="J464" s="10"/>
      <c r="K464" s="10" t="s">
        <v>1811</v>
      </c>
      <c r="L464" s="10"/>
      <c r="M464" s="10"/>
    </row>
    <row r="465" spans="1:13" x14ac:dyDescent="0.2">
      <c r="A465" s="10" t="s">
        <v>2458</v>
      </c>
      <c r="B465" s="10" t="s">
        <v>1829</v>
      </c>
      <c r="C465" s="10" t="s">
        <v>1830</v>
      </c>
      <c r="D465" s="10" t="s">
        <v>1831</v>
      </c>
      <c r="E465" s="11">
        <v>1490</v>
      </c>
      <c r="F465" s="10" t="s">
        <v>1832</v>
      </c>
      <c r="G465" s="10" t="s">
        <v>44</v>
      </c>
      <c r="H465" s="11"/>
      <c r="I465" s="10"/>
      <c r="J465" s="10"/>
      <c r="K465" s="10" t="s">
        <v>1833</v>
      </c>
      <c r="L465" s="10"/>
      <c r="M465" s="10"/>
    </row>
    <row r="466" spans="1:13" x14ac:dyDescent="0.2">
      <c r="A466" s="10" t="s">
        <v>2454</v>
      </c>
      <c r="B466" s="10" t="s">
        <v>1790</v>
      </c>
      <c r="C466" s="10" t="s">
        <v>1791</v>
      </c>
      <c r="D466" s="10" t="s">
        <v>1792</v>
      </c>
      <c r="E466" s="11">
        <v>1495</v>
      </c>
      <c r="F466" s="10" t="s">
        <v>1793</v>
      </c>
      <c r="G466" s="10" t="s">
        <v>44</v>
      </c>
      <c r="H466" s="11"/>
      <c r="I466" s="10"/>
      <c r="J466" s="10"/>
      <c r="K466" s="10" t="s">
        <v>1794</v>
      </c>
      <c r="L466" s="10"/>
      <c r="M466" s="10"/>
    </row>
    <row r="467" spans="1:13" x14ac:dyDescent="0.2">
      <c r="A467" s="10" t="s">
        <v>2455</v>
      </c>
      <c r="B467" s="10" t="s">
        <v>1806</v>
      </c>
      <c r="C467" s="10" t="s">
        <v>1807</v>
      </c>
      <c r="D467" s="10" t="s">
        <v>1792</v>
      </c>
      <c r="E467" s="11">
        <v>1495</v>
      </c>
      <c r="F467" s="10" t="s">
        <v>1793</v>
      </c>
      <c r="G467" s="10" t="s">
        <v>44</v>
      </c>
      <c r="H467" s="11"/>
      <c r="I467" s="10"/>
      <c r="J467" s="10"/>
      <c r="K467" s="10" t="s">
        <v>1794</v>
      </c>
      <c r="L467" s="10"/>
      <c r="M467" s="10"/>
    </row>
    <row r="468" spans="1:13" x14ac:dyDescent="0.2">
      <c r="A468" s="10" t="s">
        <v>2454</v>
      </c>
      <c r="B468" s="10" t="s">
        <v>1790</v>
      </c>
      <c r="C468" s="10" t="s">
        <v>1791</v>
      </c>
      <c r="D468" s="10" t="s">
        <v>1795</v>
      </c>
      <c r="E468" s="11">
        <v>1496</v>
      </c>
      <c r="F468" s="10" t="s">
        <v>1793</v>
      </c>
      <c r="G468" s="10" t="s">
        <v>44</v>
      </c>
      <c r="H468" s="11"/>
      <c r="I468" s="10"/>
      <c r="J468" s="10"/>
      <c r="K468" s="10" t="s">
        <v>1796</v>
      </c>
      <c r="L468" s="10"/>
      <c r="M468" s="10"/>
    </row>
    <row r="469" spans="1:13" x14ac:dyDescent="0.2">
      <c r="A469" s="10" t="s">
        <v>2455</v>
      </c>
      <c r="B469" s="10" t="s">
        <v>1806</v>
      </c>
      <c r="C469" s="10" t="s">
        <v>1807</v>
      </c>
      <c r="D469" s="10" t="s">
        <v>1795</v>
      </c>
      <c r="E469" s="11">
        <v>1496</v>
      </c>
      <c r="F469" s="10" t="s">
        <v>1793</v>
      </c>
      <c r="G469" s="10" t="s">
        <v>44</v>
      </c>
      <c r="H469" s="11"/>
      <c r="I469" s="10"/>
      <c r="J469" s="10"/>
      <c r="K469" s="10" t="s">
        <v>1796</v>
      </c>
      <c r="L469" s="10"/>
      <c r="M469" s="10"/>
    </row>
    <row r="470" spans="1:13" x14ac:dyDescent="0.2">
      <c r="A470" s="10" t="s">
        <v>2454</v>
      </c>
      <c r="B470" s="10" t="s">
        <v>1790</v>
      </c>
      <c r="C470" s="10" t="s">
        <v>1791</v>
      </c>
      <c r="D470" s="10" t="s">
        <v>1797</v>
      </c>
      <c r="E470" s="11">
        <v>1499</v>
      </c>
      <c r="F470" s="10" t="s">
        <v>1798</v>
      </c>
      <c r="G470" s="10" t="s">
        <v>44</v>
      </c>
      <c r="H470" s="11"/>
      <c r="I470" s="10"/>
      <c r="J470" s="10"/>
      <c r="K470" s="10" t="s">
        <v>1799</v>
      </c>
      <c r="L470" s="10"/>
      <c r="M470" s="10"/>
    </row>
    <row r="471" spans="1:13" x14ac:dyDescent="0.2">
      <c r="A471" s="10" t="s">
        <v>2454</v>
      </c>
      <c r="B471" s="10" t="s">
        <v>1790</v>
      </c>
      <c r="C471" s="10" t="s">
        <v>1791</v>
      </c>
      <c r="D471" s="10" t="s">
        <v>1800</v>
      </c>
      <c r="E471" s="11">
        <v>1500</v>
      </c>
      <c r="F471" s="10" t="s">
        <v>1798</v>
      </c>
      <c r="G471" s="10" t="s">
        <v>44</v>
      </c>
      <c r="H471" s="11"/>
      <c r="I471" s="10"/>
      <c r="J471" s="10"/>
      <c r="K471" s="10" t="s">
        <v>1801</v>
      </c>
      <c r="L471" s="10"/>
      <c r="M471" s="10"/>
    </row>
    <row r="472" spans="1:13" x14ac:dyDescent="0.2">
      <c r="A472" s="10" t="s">
        <v>2454</v>
      </c>
      <c r="B472" s="10" t="s">
        <v>1790</v>
      </c>
      <c r="C472" s="10" t="s">
        <v>1791</v>
      </c>
      <c r="D472" s="10" t="s">
        <v>1802</v>
      </c>
      <c r="E472" s="11">
        <v>1501</v>
      </c>
      <c r="F472" s="10" t="s">
        <v>1798</v>
      </c>
      <c r="G472" s="10" t="s">
        <v>44</v>
      </c>
      <c r="H472" s="11"/>
      <c r="I472" s="10"/>
      <c r="J472" s="10"/>
      <c r="K472" s="10" t="s">
        <v>1803</v>
      </c>
      <c r="L472" s="10"/>
      <c r="M472" s="10"/>
    </row>
    <row r="473" spans="1:13" x14ac:dyDescent="0.2">
      <c r="A473" s="10" t="s">
        <v>2455</v>
      </c>
      <c r="B473" s="10" t="s">
        <v>1806</v>
      </c>
      <c r="C473" s="10" t="s">
        <v>1807</v>
      </c>
      <c r="D473" s="10" t="s">
        <v>1802</v>
      </c>
      <c r="E473" s="11">
        <v>1501</v>
      </c>
      <c r="F473" s="10" t="s">
        <v>1798</v>
      </c>
      <c r="G473" s="10" t="s">
        <v>44</v>
      </c>
      <c r="H473" s="11"/>
      <c r="I473" s="10"/>
      <c r="J473" s="10"/>
      <c r="K473" s="10" t="s">
        <v>1803</v>
      </c>
      <c r="L473" s="10"/>
      <c r="M473" s="10"/>
    </row>
    <row r="474" spans="1:13" x14ac:dyDescent="0.2">
      <c r="A474" s="10" t="s">
        <v>2454</v>
      </c>
      <c r="B474" s="10" t="s">
        <v>1790</v>
      </c>
      <c r="C474" s="10" t="s">
        <v>1791</v>
      </c>
      <c r="D474" s="10" t="s">
        <v>1804</v>
      </c>
      <c r="E474" s="11">
        <v>1502</v>
      </c>
      <c r="F474" s="10" t="s">
        <v>1798</v>
      </c>
      <c r="G474" s="10" t="s">
        <v>44</v>
      </c>
      <c r="H474" s="11"/>
      <c r="I474" s="10"/>
      <c r="J474" s="10"/>
      <c r="K474" s="10" t="s">
        <v>1805</v>
      </c>
      <c r="L474" s="10"/>
      <c r="M474" s="10"/>
    </row>
    <row r="475" spans="1:13" x14ac:dyDescent="0.2">
      <c r="A475" s="10" t="s">
        <v>2455</v>
      </c>
      <c r="B475" s="10" t="s">
        <v>1806</v>
      </c>
      <c r="C475" s="10" t="s">
        <v>1807</v>
      </c>
      <c r="D475" s="10" t="s">
        <v>1804</v>
      </c>
      <c r="E475" s="11">
        <v>1502</v>
      </c>
      <c r="F475" s="10" t="s">
        <v>1798</v>
      </c>
      <c r="G475" s="10" t="s">
        <v>44</v>
      </c>
      <c r="H475" s="11"/>
      <c r="I475" s="10"/>
      <c r="J475" s="10"/>
      <c r="K475" s="10" t="s">
        <v>1805</v>
      </c>
      <c r="L475" s="10"/>
      <c r="M475" s="10"/>
    </row>
    <row r="476" spans="1:13" x14ac:dyDescent="0.2">
      <c r="A476" s="10" t="s">
        <v>2459</v>
      </c>
      <c r="B476" s="10" t="s">
        <v>328</v>
      </c>
      <c r="C476" s="10" t="s">
        <v>1834</v>
      </c>
      <c r="D476" s="10" t="s">
        <v>1835</v>
      </c>
      <c r="E476" s="11">
        <v>1504</v>
      </c>
      <c r="F476" s="10" t="s">
        <v>1836</v>
      </c>
      <c r="G476" s="10" t="s">
        <v>44</v>
      </c>
      <c r="H476" s="11">
        <v>44288922</v>
      </c>
      <c r="I476" s="10"/>
      <c r="J476" s="10"/>
      <c r="K476" s="10" t="s">
        <v>1837</v>
      </c>
      <c r="L476" s="10"/>
      <c r="M476" s="10" t="s">
        <v>1838</v>
      </c>
    </row>
    <row r="477" spans="1:13" x14ac:dyDescent="0.2">
      <c r="A477" s="10" t="s">
        <v>2460</v>
      </c>
      <c r="B477" s="10" t="s">
        <v>1845</v>
      </c>
      <c r="C477" s="10" t="s">
        <v>1846</v>
      </c>
      <c r="D477" s="10" t="s">
        <v>1835</v>
      </c>
      <c r="E477" s="11">
        <v>1504</v>
      </c>
      <c r="F477" s="10" t="s">
        <v>1836</v>
      </c>
      <c r="G477" s="10" t="s">
        <v>44</v>
      </c>
      <c r="H477" s="11">
        <v>44288922</v>
      </c>
      <c r="I477" s="10"/>
      <c r="J477" s="10"/>
      <c r="K477" s="10" t="s">
        <v>1837</v>
      </c>
      <c r="L477" s="10"/>
      <c r="M477" s="10" t="s">
        <v>1838</v>
      </c>
    </row>
    <row r="478" spans="1:13" x14ac:dyDescent="0.2">
      <c r="A478" s="10" t="s">
        <v>2461</v>
      </c>
      <c r="B478" s="10" t="s">
        <v>1851</v>
      </c>
      <c r="C478" s="10" t="s">
        <v>1852</v>
      </c>
      <c r="D478" s="10" t="s">
        <v>1835</v>
      </c>
      <c r="E478" s="11">
        <v>1504</v>
      </c>
      <c r="F478" s="10" t="s">
        <v>1836</v>
      </c>
      <c r="G478" s="10" t="s">
        <v>44</v>
      </c>
      <c r="H478" s="11">
        <v>44288922</v>
      </c>
      <c r="I478" s="10"/>
      <c r="J478" s="10"/>
      <c r="K478" s="10" t="s">
        <v>1837</v>
      </c>
      <c r="L478" s="10"/>
      <c r="M478" s="10" t="s">
        <v>1838</v>
      </c>
    </row>
    <row r="479" spans="1:13" x14ac:dyDescent="0.2">
      <c r="A479" s="10" t="s">
        <v>2462</v>
      </c>
      <c r="B479" s="10" t="s">
        <v>329</v>
      </c>
      <c r="C479" s="10" t="s">
        <v>1853</v>
      </c>
      <c r="D479" s="10" t="s">
        <v>1835</v>
      </c>
      <c r="E479" s="11">
        <v>1504</v>
      </c>
      <c r="F479" s="10" t="s">
        <v>1836</v>
      </c>
      <c r="G479" s="10" t="s">
        <v>44</v>
      </c>
      <c r="H479" s="11">
        <v>44288922</v>
      </c>
      <c r="I479" s="10"/>
      <c r="J479" s="10"/>
      <c r="K479" s="10" t="s">
        <v>1837</v>
      </c>
      <c r="L479" s="10"/>
      <c r="M479" s="10" t="s">
        <v>1838</v>
      </c>
    </row>
    <row r="480" spans="1:13" x14ac:dyDescent="0.2">
      <c r="A480" s="10" t="s">
        <v>2497</v>
      </c>
      <c r="B480" s="10" t="s">
        <v>2102</v>
      </c>
      <c r="C480" s="10" t="s">
        <v>2103</v>
      </c>
      <c r="D480" s="10" t="s">
        <v>1835</v>
      </c>
      <c r="E480" s="11">
        <v>1504</v>
      </c>
      <c r="F480" s="10" t="s">
        <v>1836</v>
      </c>
      <c r="G480" s="10" t="s">
        <v>44</v>
      </c>
      <c r="H480" s="11">
        <v>44288922</v>
      </c>
      <c r="I480" s="10"/>
      <c r="J480" s="10"/>
      <c r="K480" s="10" t="s">
        <v>1837</v>
      </c>
      <c r="L480" s="10"/>
      <c r="M480" s="10" t="s">
        <v>1838</v>
      </c>
    </row>
    <row r="481" spans="1:13" x14ac:dyDescent="0.2">
      <c r="A481" s="10" t="s">
        <v>2459</v>
      </c>
      <c r="B481" s="10" t="s">
        <v>328</v>
      </c>
      <c r="C481" s="10" t="s">
        <v>1834</v>
      </c>
      <c r="D481" s="10" t="s">
        <v>1839</v>
      </c>
      <c r="E481" s="11">
        <v>1512</v>
      </c>
      <c r="F481" s="10" t="s">
        <v>1840</v>
      </c>
      <c r="G481" s="10" t="s">
        <v>44</v>
      </c>
      <c r="H481" s="11"/>
      <c r="I481" s="10"/>
      <c r="J481" s="10"/>
      <c r="K481" s="10" t="s">
        <v>1841</v>
      </c>
      <c r="L481" s="10"/>
      <c r="M481" s="10"/>
    </row>
    <row r="482" spans="1:13" x14ac:dyDescent="0.2">
      <c r="A482" s="10" t="s">
        <v>2460</v>
      </c>
      <c r="B482" s="10" t="s">
        <v>1845</v>
      </c>
      <c r="C482" s="10" t="s">
        <v>1846</v>
      </c>
      <c r="D482" s="10" t="s">
        <v>1839</v>
      </c>
      <c r="E482" s="11">
        <v>1512</v>
      </c>
      <c r="F482" s="10" t="s">
        <v>1840</v>
      </c>
      <c r="G482" s="10" t="s">
        <v>44</v>
      </c>
      <c r="H482" s="11"/>
      <c r="I482" s="10"/>
      <c r="J482" s="10"/>
      <c r="K482" s="10" t="s">
        <v>1841</v>
      </c>
      <c r="L482" s="10"/>
      <c r="M482" s="10"/>
    </row>
    <row r="483" spans="1:13" x14ac:dyDescent="0.2">
      <c r="A483" s="10" t="s">
        <v>2461</v>
      </c>
      <c r="B483" s="10" t="s">
        <v>1851</v>
      </c>
      <c r="C483" s="10" t="s">
        <v>1852</v>
      </c>
      <c r="D483" s="10" t="s">
        <v>1839</v>
      </c>
      <c r="E483" s="11">
        <v>1512</v>
      </c>
      <c r="F483" s="10" t="s">
        <v>1840</v>
      </c>
      <c r="G483" s="10" t="s">
        <v>44</v>
      </c>
      <c r="H483" s="11"/>
      <c r="I483" s="10"/>
      <c r="J483" s="10"/>
      <c r="K483" s="10" t="s">
        <v>1841</v>
      </c>
      <c r="L483" s="10"/>
      <c r="M483" s="10"/>
    </row>
    <row r="484" spans="1:13" x14ac:dyDescent="0.2">
      <c r="A484" s="10" t="s">
        <v>2462</v>
      </c>
      <c r="B484" s="10" t="s">
        <v>329</v>
      </c>
      <c r="C484" s="10" t="s">
        <v>1853</v>
      </c>
      <c r="D484" s="10" t="s">
        <v>1839</v>
      </c>
      <c r="E484" s="11">
        <v>1512</v>
      </c>
      <c r="F484" s="10" t="s">
        <v>1840</v>
      </c>
      <c r="G484" s="10" t="s">
        <v>44</v>
      </c>
      <c r="H484" s="11"/>
      <c r="I484" s="10"/>
      <c r="J484" s="10"/>
      <c r="K484" s="10" t="s">
        <v>1841</v>
      </c>
      <c r="L484" s="10"/>
      <c r="M484" s="10"/>
    </row>
    <row r="485" spans="1:13" x14ac:dyDescent="0.2">
      <c r="A485" s="10" t="s">
        <v>2459</v>
      </c>
      <c r="B485" s="10" t="s">
        <v>328</v>
      </c>
      <c r="C485" s="10" t="s">
        <v>1834</v>
      </c>
      <c r="D485" s="10" t="s">
        <v>1842</v>
      </c>
      <c r="E485" s="11">
        <v>1514</v>
      </c>
      <c r="F485" s="10" t="s">
        <v>1843</v>
      </c>
      <c r="G485" s="10" t="s">
        <v>44</v>
      </c>
      <c r="H485" s="11"/>
      <c r="I485" s="10"/>
      <c r="J485" s="10"/>
      <c r="K485" s="10" t="s">
        <v>1844</v>
      </c>
      <c r="L485" s="10"/>
      <c r="M485" s="10"/>
    </row>
    <row r="486" spans="1:13" x14ac:dyDescent="0.2">
      <c r="A486" s="10" t="s">
        <v>2460</v>
      </c>
      <c r="B486" s="10" t="s">
        <v>1845</v>
      </c>
      <c r="C486" s="10" t="s">
        <v>1846</v>
      </c>
      <c r="D486" s="10" t="s">
        <v>1842</v>
      </c>
      <c r="E486" s="11">
        <v>1514</v>
      </c>
      <c r="F486" s="10" t="s">
        <v>1843</v>
      </c>
      <c r="G486" s="10" t="s">
        <v>44</v>
      </c>
      <c r="H486" s="11"/>
      <c r="I486" s="10"/>
      <c r="J486" s="10"/>
      <c r="K486" s="10" t="s">
        <v>1844</v>
      </c>
      <c r="L486" s="10"/>
      <c r="M486" s="10"/>
    </row>
    <row r="487" spans="1:13" x14ac:dyDescent="0.2">
      <c r="A487" s="10" t="s">
        <v>2461</v>
      </c>
      <c r="B487" s="10" t="s">
        <v>1851</v>
      </c>
      <c r="C487" s="10" t="s">
        <v>1852</v>
      </c>
      <c r="D487" s="10" t="s">
        <v>1842</v>
      </c>
      <c r="E487" s="11">
        <v>1514</v>
      </c>
      <c r="F487" s="10" t="s">
        <v>1843</v>
      </c>
      <c r="G487" s="10" t="s">
        <v>44</v>
      </c>
      <c r="H487" s="11"/>
      <c r="I487" s="10"/>
      <c r="J487" s="10"/>
      <c r="K487" s="10" t="s">
        <v>1844</v>
      </c>
      <c r="L487" s="10"/>
      <c r="M487" s="10"/>
    </row>
    <row r="488" spans="1:13" x14ac:dyDescent="0.2">
      <c r="A488" s="10" t="s">
        <v>2462</v>
      </c>
      <c r="B488" s="10" t="s">
        <v>329</v>
      </c>
      <c r="C488" s="10" t="s">
        <v>1853</v>
      </c>
      <c r="D488" s="10" t="s">
        <v>1842</v>
      </c>
      <c r="E488" s="11">
        <v>1514</v>
      </c>
      <c r="F488" s="10" t="s">
        <v>1843</v>
      </c>
      <c r="G488" s="10" t="s">
        <v>44</v>
      </c>
      <c r="H488" s="11"/>
      <c r="I488" s="10"/>
      <c r="J488" s="10"/>
      <c r="K488" s="10" t="s">
        <v>1844</v>
      </c>
      <c r="L488" s="10"/>
      <c r="M488" s="10"/>
    </row>
    <row r="489" spans="1:13" x14ac:dyDescent="0.2">
      <c r="A489" s="10" t="s">
        <v>2460</v>
      </c>
      <c r="B489" s="10" t="s">
        <v>1845</v>
      </c>
      <c r="C489" s="10" t="s">
        <v>1846</v>
      </c>
      <c r="D489" s="10" t="s">
        <v>1847</v>
      </c>
      <c r="E489" s="11">
        <v>1517</v>
      </c>
      <c r="F489" s="10" t="s">
        <v>1843</v>
      </c>
      <c r="G489" s="10" t="s">
        <v>44</v>
      </c>
      <c r="H489" s="11"/>
      <c r="I489" s="10"/>
      <c r="J489" s="10"/>
      <c r="K489" s="10" t="s">
        <v>1848</v>
      </c>
      <c r="L489" s="10"/>
      <c r="M489" s="10"/>
    </row>
    <row r="490" spans="1:13" x14ac:dyDescent="0.2">
      <c r="A490" s="10" t="s">
        <v>2463</v>
      </c>
      <c r="B490" s="10" t="s">
        <v>1854</v>
      </c>
      <c r="C490" s="10" t="s">
        <v>1855</v>
      </c>
      <c r="D490" s="10" t="s">
        <v>1856</v>
      </c>
      <c r="E490" s="11">
        <v>1576</v>
      </c>
      <c r="F490" s="10" t="s">
        <v>1857</v>
      </c>
      <c r="G490" s="10" t="s">
        <v>44</v>
      </c>
      <c r="H490" s="11"/>
      <c r="I490" s="10"/>
      <c r="J490" s="10"/>
      <c r="K490" s="10" t="s">
        <v>1858</v>
      </c>
      <c r="L490" s="10"/>
      <c r="M490" s="10"/>
    </row>
    <row r="491" spans="1:13" x14ac:dyDescent="0.2">
      <c r="A491" s="10" t="s">
        <v>2463</v>
      </c>
      <c r="B491" s="10" t="s">
        <v>1854</v>
      </c>
      <c r="C491" s="10" t="s">
        <v>1855</v>
      </c>
      <c r="D491" s="10" t="s">
        <v>1859</v>
      </c>
      <c r="E491" s="11">
        <v>1577</v>
      </c>
      <c r="F491" s="10"/>
      <c r="G491" s="10" t="s">
        <v>44</v>
      </c>
      <c r="H491" s="11"/>
      <c r="I491" s="10"/>
      <c r="J491" s="10"/>
      <c r="K491" s="10" t="s">
        <v>1860</v>
      </c>
      <c r="L491" s="10"/>
      <c r="M491" s="10"/>
    </row>
    <row r="492" spans="1:13" x14ac:dyDescent="0.2">
      <c r="A492" s="10" t="s">
        <v>2463</v>
      </c>
      <c r="B492" s="10" t="s">
        <v>1854</v>
      </c>
      <c r="C492" s="10" t="s">
        <v>1855</v>
      </c>
      <c r="D492" s="10" t="s">
        <v>1861</v>
      </c>
      <c r="E492" s="11">
        <v>1579</v>
      </c>
      <c r="F492" s="10" t="s">
        <v>1862</v>
      </c>
      <c r="G492" s="10" t="s">
        <v>44</v>
      </c>
      <c r="H492" s="11">
        <v>25077406</v>
      </c>
      <c r="I492" s="10" t="s">
        <v>1863</v>
      </c>
      <c r="J492" s="10"/>
      <c r="K492" s="10" t="s">
        <v>1864</v>
      </c>
      <c r="L492" s="10"/>
      <c r="M492" s="10" t="s">
        <v>1865</v>
      </c>
    </row>
    <row r="493" spans="1:13" x14ac:dyDescent="0.2">
      <c r="A493" s="10" t="s">
        <v>2464</v>
      </c>
      <c r="B493" s="10" t="s">
        <v>1867</v>
      </c>
      <c r="C493" s="10" t="s">
        <v>1868</v>
      </c>
      <c r="D493" s="10" t="s">
        <v>1861</v>
      </c>
      <c r="E493" s="11">
        <v>1579</v>
      </c>
      <c r="F493" s="10" t="s">
        <v>1862</v>
      </c>
      <c r="G493" s="10" t="s">
        <v>44</v>
      </c>
      <c r="H493" s="11">
        <v>25077406</v>
      </c>
      <c r="I493" s="10" t="s">
        <v>1863</v>
      </c>
      <c r="J493" s="10"/>
      <c r="K493" s="10" t="s">
        <v>1864</v>
      </c>
      <c r="L493" s="10"/>
      <c r="M493" s="10" t="s">
        <v>1865</v>
      </c>
    </row>
    <row r="494" spans="1:13" x14ac:dyDescent="0.2">
      <c r="A494" s="10" t="s">
        <v>2464</v>
      </c>
      <c r="B494" s="10" t="s">
        <v>1867</v>
      </c>
      <c r="C494" s="10" t="s">
        <v>1868</v>
      </c>
      <c r="D494" s="10" t="s">
        <v>1869</v>
      </c>
      <c r="E494" s="11">
        <v>1587</v>
      </c>
      <c r="F494" s="10" t="s">
        <v>1870</v>
      </c>
      <c r="G494" s="10" t="s">
        <v>44</v>
      </c>
      <c r="H494" s="11">
        <v>16131039</v>
      </c>
      <c r="I494" s="10"/>
      <c r="J494" s="10"/>
      <c r="K494" s="10" t="s">
        <v>1871</v>
      </c>
      <c r="L494" s="10"/>
      <c r="M494" s="10" t="s">
        <v>1872</v>
      </c>
    </row>
    <row r="495" spans="1:13" x14ac:dyDescent="0.2">
      <c r="A495" s="10" t="s">
        <v>2465</v>
      </c>
      <c r="B495" s="10" t="s">
        <v>330</v>
      </c>
      <c r="C495" s="10" t="s">
        <v>1873</v>
      </c>
      <c r="D495" s="10" t="s">
        <v>1874</v>
      </c>
      <c r="E495" s="11">
        <v>1600</v>
      </c>
      <c r="F495" s="10" t="s">
        <v>1875</v>
      </c>
      <c r="G495" s="10" t="s">
        <v>44</v>
      </c>
      <c r="H495" s="11"/>
      <c r="I495" s="10"/>
      <c r="J495" s="10"/>
      <c r="K495" s="10"/>
      <c r="L495" s="10"/>
      <c r="M495" s="10"/>
    </row>
    <row r="496" spans="1:13" x14ac:dyDescent="0.2">
      <c r="A496" s="10" t="s">
        <v>2466</v>
      </c>
      <c r="B496" s="10" t="s">
        <v>331</v>
      </c>
      <c r="C496" s="10" t="s">
        <v>1901</v>
      </c>
      <c r="D496" s="10" t="s">
        <v>1874</v>
      </c>
      <c r="E496" s="11">
        <v>1600</v>
      </c>
      <c r="F496" s="10" t="s">
        <v>1875</v>
      </c>
      <c r="G496" s="10" t="s">
        <v>44</v>
      </c>
      <c r="H496" s="11"/>
      <c r="I496" s="10"/>
      <c r="J496" s="10"/>
      <c r="K496" s="10"/>
      <c r="L496" s="10"/>
      <c r="M496" s="10"/>
    </row>
    <row r="497" spans="1:13" x14ac:dyDescent="0.2">
      <c r="A497" s="10" t="s">
        <v>2465</v>
      </c>
      <c r="B497" s="10" t="s">
        <v>330</v>
      </c>
      <c r="C497" s="10" t="s">
        <v>1873</v>
      </c>
      <c r="D497" s="10" t="s">
        <v>1876</v>
      </c>
      <c r="E497" s="11">
        <v>1613</v>
      </c>
      <c r="F497" s="10" t="s">
        <v>1877</v>
      </c>
      <c r="G497" s="10" t="s">
        <v>44</v>
      </c>
      <c r="H497" s="11">
        <v>3903</v>
      </c>
      <c r="I497" s="10" t="s">
        <v>1878</v>
      </c>
      <c r="J497" s="10"/>
      <c r="K497" s="10" t="s">
        <v>1879</v>
      </c>
      <c r="L497" s="10"/>
      <c r="M497" s="10" t="s">
        <v>1880</v>
      </c>
    </row>
    <row r="498" spans="1:13" x14ac:dyDescent="0.2">
      <c r="A498" s="10" t="s">
        <v>2466</v>
      </c>
      <c r="B498" s="10" t="s">
        <v>331</v>
      </c>
      <c r="C498" s="10" t="s">
        <v>1901</v>
      </c>
      <c r="D498" s="10" t="s">
        <v>1876</v>
      </c>
      <c r="E498" s="11">
        <v>1613</v>
      </c>
      <c r="F498" s="10" t="s">
        <v>1877</v>
      </c>
      <c r="G498" s="10" t="s">
        <v>44</v>
      </c>
      <c r="H498" s="11">
        <v>3903</v>
      </c>
      <c r="I498" s="10" t="s">
        <v>1878</v>
      </c>
      <c r="J498" s="10"/>
      <c r="K498" s="10" t="s">
        <v>1879</v>
      </c>
      <c r="L498" s="10"/>
      <c r="M498" s="10" t="s">
        <v>1880</v>
      </c>
    </row>
    <row r="499" spans="1:13" x14ac:dyDescent="0.2">
      <c r="A499" s="10" t="s">
        <v>2467</v>
      </c>
      <c r="B499" s="10" t="s">
        <v>332</v>
      </c>
      <c r="C499" s="10" t="s">
        <v>1905</v>
      </c>
      <c r="D499" s="10" t="s">
        <v>1876</v>
      </c>
      <c r="E499" s="11">
        <v>1613</v>
      </c>
      <c r="F499" s="10" t="s">
        <v>1877</v>
      </c>
      <c r="G499" s="10" t="s">
        <v>44</v>
      </c>
      <c r="H499" s="11">
        <v>3903</v>
      </c>
      <c r="I499" s="10" t="s">
        <v>1878</v>
      </c>
      <c r="J499" s="10"/>
      <c r="K499" s="10" t="s">
        <v>1879</v>
      </c>
      <c r="L499" s="10"/>
      <c r="M499" s="10" t="s">
        <v>1880</v>
      </c>
    </row>
    <row r="500" spans="1:13" x14ac:dyDescent="0.2">
      <c r="A500" s="10" t="s">
        <v>2465</v>
      </c>
      <c r="B500" s="10" t="s">
        <v>330</v>
      </c>
      <c r="C500" s="10" t="s">
        <v>1873</v>
      </c>
      <c r="D500" s="10" t="s">
        <v>1881</v>
      </c>
      <c r="E500" s="11">
        <v>1614</v>
      </c>
      <c r="F500" s="10" t="s">
        <v>1877</v>
      </c>
      <c r="G500" s="10" t="s">
        <v>44</v>
      </c>
      <c r="H500" s="11">
        <v>443363</v>
      </c>
      <c r="I500" s="10" t="s">
        <v>1882</v>
      </c>
      <c r="J500" s="10" t="s">
        <v>1883</v>
      </c>
      <c r="K500" s="10" t="s">
        <v>1884</v>
      </c>
      <c r="L500" s="10"/>
      <c r="M500" s="10" t="s">
        <v>1885</v>
      </c>
    </row>
    <row r="501" spans="1:13" x14ac:dyDescent="0.2">
      <c r="A501" s="10" t="s">
        <v>2466</v>
      </c>
      <c r="B501" s="10" t="s">
        <v>331</v>
      </c>
      <c r="C501" s="10" t="s">
        <v>1901</v>
      </c>
      <c r="D501" s="10" t="s">
        <v>1881</v>
      </c>
      <c r="E501" s="11">
        <v>1614</v>
      </c>
      <c r="F501" s="10" t="s">
        <v>1877</v>
      </c>
      <c r="G501" s="10" t="s">
        <v>44</v>
      </c>
      <c r="H501" s="11">
        <v>443363</v>
      </c>
      <c r="I501" s="10" t="s">
        <v>1882</v>
      </c>
      <c r="J501" s="10" t="s">
        <v>1883</v>
      </c>
      <c r="K501" s="10" t="s">
        <v>1884</v>
      </c>
      <c r="L501" s="10"/>
      <c r="M501" s="10" t="s">
        <v>1885</v>
      </c>
    </row>
    <row r="502" spans="1:13" x14ac:dyDescent="0.2">
      <c r="A502" s="10" t="s">
        <v>2467</v>
      </c>
      <c r="B502" s="10" t="s">
        <v>332</v>
      </c>
      <c r="C502" s="10" t="s">
        <v>1905</v>
      </c>
      <c r="D502" s="10" t="s">
        <v>1881</v>
      </c>
      <c r="E502" s="11">
        <v>1614</v>
      </c>
      <c r="F502" s="10" t="s">
        <v>1877</v>
      </c>
      <c r="G502" s="10" t="s">
        <v>44</v>
      </c>
      <c r="H502" s="11">
        <v>443363</v>
      </c>
      <c r="I502" s="10" t="s">
        <v>1882</v>
      </c>
      <c r="J502" s="10" t="s">
        <v>1883</v>
      </c>
      <c r="K502" s="10" t="s">
        <v>1884</v>
      </c>
      <c r="L502" s="10"/>
      <c r="M502" s="10" t="s">
        <v>1885</v>
      </c>
    </row>
    <row r="503" spans="1:13" x14ac:dyDescent="0.2">
      <c r="A503" s="10" t="s">
        <v>2465</v>
      </c>
      <c r="B503" s="10" t="s">
        <v>330</v>
      </c>
      <c r="C503" s="10" t="s">
        <v>1873</v>
      </c>
      <c r="D503" s="10" t="s">
        <v>1886</v>
      </c>
      <c r="E503" s="11">
        <v>1619</v>
      </c>
      <c r="F503" s="10" t="s">
        <v>1875</v>
      </c>
      <c r="G503" s="10" t="s">
        <v>44</v>
      </c>
      <c r="H503" s="11">
        <v>25077992</v>
      </c>
      <c r="I503" s="10"/>
      <c r="J503" s="10"/>
      <c r="K503" s="10" t="s">
        <v>1887</v>
      </c>
      <c r="L503" s="10"/>
      <c r="M503" s="10"/>
    </row>
    <row r="504" spans="1:13" x14ac:dyDescent="0.2">
      <c r="A504" s="10" t="s">
        <v>2466</v>
      </c>
      <c r="B504" s="10" t="s">
        <v>331</v>
      </c>
      <c r="C504" s="10" t="s">
        <v>1901</v>
      </c>
      <c r="D504" s="10" t="s">
        <v>1886</v>
      </c>
      <c r="E504" s="11">
        <v>1619</v>
      </c>
      <c r="F504" s="10" t="s">
        <v>1875</v>
      </c>
      <c r="G504" s="10" t="s">
        <v>44</v>
      </c>
      <c r="H504" s="11">
        <v>25077992</v>
      </c>
      <c r="I504" s="10"/>
      <c r="J504" s="10"/>
      <c r="K504" s="10" t="s">
        <v>1887</v>
      </c>
      <c r="L504" s="10"/>
      <c r="M504" s="10"/>
    </row>
    <row r="505" spans="1:13" x14ac:dyDescent="0.2">
      <c r="A505" s="10" t="s">
        <v>2467</v>
      </c>
      <c r="B505" s="10" t="s">
        <v>332</v>
      </c>
      <c r="C505" s="10" t="s">
        <v>1905</v>
      </c>
      <c r="D505" s="10" t="s">
        <v>1886</v>
      </c>
      <c r="E505" s="11">
        <v>1619</v>
      </c>
      <c r="F505" s="10" t="s">
        <v>1875</v>
      </c>
      <c r="G505" s="10" t="s">
        <v>44</v>
      </c>
      <c r="H505" s="11">
        <v>25077992</v>
      </c>
      <c r="I505" s="10"/>
      <c r="J505" s="10"/>
      <c r="K505" s="10" t="s">
        <v>1887</v>
      </c>
      <c r="L505" s="10"/>
      <c r="M505" s="10"/>
    </row>
    <row r="506" spans="1:13" x14ac:dyDescent="0.2">
      <c r="A506" s="10" t="s">
        <v>2465</v>
      </c>
      <c r="B506" s="10" t="s">
        <v>330</v>
      </c>
      <c r="C506" s="10" t="s">
        <v>1873</v>
      </c>
      <c r="D506" s="10" t="s">
        <v>1888</v>
      </c>
      <c r="E506" s="11">
        <v>1620</v>
      </c>
      <c r="F506" s="10" t="s">
        <v>1875</v>
      </c>
      <c r="G506" s="10" t="s">
        <v>44</v>
      </c>
      <c r="H506" s="11">
        <v>16133805</v>
      </c>
      <c r="I506" s="10"/>
      <c r="J506" s="10"/>
      <c r="K506" s="10" t="s">
        <v>1889</v>
      </c>
      <c r="L506" s="10"/>
      <c r="M506" s="10"/>
    </row>
    <row r="507" spans="1:13" x14ac:dyDescent="0.2">
      <c r="A507" s="10" t="s">
        <v>2466</v>
      </c>
      <c r="B507" s="10" t="s">
        <v>331</v>
      </c>
      <c r="C507" s="10" t="s">
        <v>1901</v>
      </c>
      <c r="D507" s="10" t="s">
        <v>1888</v>
      </c>
      <c r="E507" s="11">
        <v>1620</v>
      </c>
      <c r="F507" s="10" t="s">
        <v>1875</v>
      </c>
      <c r="G507" s="10" t="s">
        <v>44</v>
      </c>
      <c r="H507" s="11">
        <v>16133805</v>
      </c>
      <c r="I507" s="10"/>
      <c r="J507" s="10"/>
      <c r="K507" s="10" t="s">
        <v>1889</v>
      </c>
      <c r="L507" s="10"/>
      <c r="M507" s="10"/>
    </row>
    <row r="508" spans="1:13" x14ac:dyDescent="0.2">
      <c r="A508" s="10" t="s">
        <v>2467</v>
      </c>
      <c r="B508" s="10" t="s">
        <v>332</v>
      </c>
      <c r="C508" s="10" t="s">
        <v>1905</v>
      </c>
      <c r="D508" s="10" t="s">
        <v>1888</v>
      </c>
      <c r="E508" s="11">
        <v>1620</v>
      </c>
      <c r="F508" s="10" t="s">
        <v>1875</v>
      </c>
      <c r="G508" s="10" t="s">
        <v>44</v>
      </c>
      <c r="H508" s="11">
        <v>16133805</v>
      </c>
      <c r="I508" s="10"/>
      <c r="J508" s="10"/>
      <c r="K508" s="10" t="s">
        <v>1889</v>
      </c>
      <c r="L508" s="10"/>
      <c r="M508" s="10"/>
    </row>
    <row r="509" spans="1:13" x14ac:dyDescent="0.2">
      <c r="A509" s="10" t="s">
        <v>2465</v>
      </c>
      <c r="B509" s="10" t="s">
        <v>330</v>
      </c>
      <c r="C509" s="10" t="s">
        <v>1873</v>
      </c>
      <c r="D509" s="10" t="s">
        <v>1890</v>
      </c>
      <c r="E509" s="11">
        <v>1621</v>
      </c>
      <c r="F509" s="10" t="s">
        <v>1875</v>
      </c>
      <c r="G509" s="10" t="s">
        <v>44</v>
      </c>
      <c r="H509" s="11">
        <v>108135</v>
      </c>
      <c r="I509" s="10"/>
      <c r="J509" s="10"/>
      <c r="K509" s="10" t="s">
        <v>1891</v>
      </c>
      <c r="L509" s="10"/>
      <c r="M509" s="10"/>
    </row>
    <row r="510" spans="1:13" x14ac:dyDescent="0.2">
      <c r="A510" s="10" t="s">
        <v>2466</v>
      </c>
      <c r="B510" s="10" t="s">
        <v>331</v>
      </c>
      <c r="C510" s="10" t="s">
        <v>1901</v>
      </c>
      <c r="D510" s="10" t="s">
        <v>1890</v>
      </c>
      <c r="E510" s="11">
        <v>1621</v>
      </c>
      <c r="F510" s="10" t="s">
        <v>1875</v>
      </c>
      <c r="G510" s="10" t="s">
        <v>44</v>
      </c>
      <c r="H510" s="11">
        <v>108135</v>
      </c>
      <c r="I510" s="10"/>
      <c r="J510" s="10"/>
      <c r="K510" s="10" t="s">
        <v>1891</v>
      </c>
      <c r="L510" s="10"/>
      <c r="M510" s="10"/>
    </row>
    <row r="511" spans="1:13" x14ac:dyDescent="0.2">
      <c r="A511" s="10" t="s">
        <v>2467</v>
      </c>
      <c r="B511" s="10" t="s">
        <v>332</v>
      </c>
      <c r="C511" s="10" t="s">
        <v>1905</v>
      </c>
      <c r="D511" s="10" t="s">
        <v>1890</v>
      </c>
      <c r="E511" s="11">
        <v>1621</v>
      </c>
      <c r="F511" s="10" t="s">
        <v>1875</v>
      </c>
      <c r="G511" s="10" t="s">
        <v>44</v>
      </c>
      <c r="H511" s="11">
        <v>108135</v>
      </c>
      <c r="I511" s="10"/>
      <c r="J511" s="10"/>
      <c r="K511" s="10" t="s">
        <v>1891</v>
      </c>
      <c r="L511" s="10"/>
      <c r="M511" s="10"/>
    </row>
    <row r="512" spans="1:13" x14ac:dyDescent="0.2">
      <c r="A512" s="10" t="s">
        <v>2465</v>
      </c>
      <c r="B512" s="10" t="s">
        <v>330</v>
      </c>
      <c r="C512" s="10" t="s">
        <v>1873</v>
      </c>
      <c r="D512" s="10" t="s">
        <v>1892</v>
      </c>
      <c r="E512" s="11">
        <v>1622</v>
      </c>
      <c r="F512" s="10" t="s">
        <v>1875</v>
      </c>
      <c r="G512" s="10" t="s">
        <v>44</v>
      </c>
      <c r="H512" s="11">
        <v>25075991</v>
      </c>
      <c r="I512" s="10" t="s">
        <v>1893</v>
      </c>
      <c r="J512" s="10"/>
      <c r="K512" s="10" t="s">
        <v>1894</v>
      </c>
      <c r="L512" s="10"/>
      <c r="M512" s="10" t="s">
        <v>1895</v>
      </c>
    </row>
    <row r="513" spans="1:13" x14ac:dyDescent="0.2">
      <c r="A513" s="10" t="s">
        <v>2466</v>
      </c>
      <c r="B513" s="10" t="s">
        <v>331</v>
      </c>
      <c r="C513" s="10" t="s">
        <v>1901</v>
      </c>
      <c r="D513" s="10" t="s">
        <v>1892</v>
      </c>
      <c r="E513" s="11">
        <v>1622</v>
      </c>
      <c r="F513" s="10" t="s">
        <v>1875</v>
      </c>
      <c r="G513" s="10" t="s">
        <v>44</v>
      </c>
      <c r="H513" s="11">
        <v>25075991</v>
      </c>
      <c r="I513" s="10" t="s">
        <v>1893</v>
      </c>
      <c r="J513" s="10"/>
      <c r="K513" s="10" t="s">
        <v>1894</v>
      </c>
      <c r="L513" s="10"/>
      <c r="M513" s="10" t="s">
        <v>1895</v>
      </c>
    </row>
    <row r="514" spans="1:13" x14ac:dyDescent="0.2">
      <c r="A514" s="10" t="s">
        <v>2467</v>
      </c>
      <c r="B514" s="10" t="s">
        <v>332</v>
      </c>
      <c r="C514" s="10" t="s">
        <v>1905</v>
      </c>
      <c r="D514" s="10" t="s">
        <v>1892</v>
      </c>
      <c r="E514" s="11">
        <v>1622</v>
      </c>
      <c r="F514" s="10" t="s">
        <v>1875</v>
      </c>
      <c r="G514" s="10" t="s">
        <v>44</v>
      </c>
      <c r="H514" s="11">
        <v>25075991</v>
      </c>
      <c r="I514" s="10" t="s">
        <v>1893</v>
      </c>
      <c r="J514" s="10"/>
      <c r="K514" s="10" t="s">
        <v>1894</v>
      </c>
      <c r="L514" s="10"/>
      <c r="M514" s="10" t="s">
        <v>1895</v>
      </c>
    </row>
    <row r="515" spans="1:13" x14ac:dyDescent="0.2">
      <c r="A515" s="10" t="s">
        <v>2465</v>
      </c>
      <c r="B515" s="10" t="s">
        <v>330</v>
      </c>
      <c r="C515" s="10" t="s">
        <v>1873</v>
      </c>
      <c r="D515" s="10" t="s">
        <v>1896</v>
      </c>
      <c r="E515" s="11">
        <v>1623</v>
      </c>
      <c r="F515" s="10"/>
      <c r="G515" s="10" t="s">
        <v>44</v>
      </c>
      <c r="H515" s="11">
        <v>5311080</v>
      </c>
      <c r="I515" s="10" t="s">
        <v>1897</v>
      </c>
      <c r="J515" s="10"/>
      <c r="K515" s="10"/>
      <c r="L515" s="10"/>
      <c r="M515" s="10" t="s">
        <v>1898</v>
      </c>
    </row>
    <row r="516" spans="1:13" x14ac:dyDescent="0.2">
      <c r="A516" s="10" t="s">
        <v>2467</v>
      </c>
      <c r="B516" s="10" t="s">
        <v>332</v>
      </c>
      <c r="C516" s="10" t="s">
        <v>1905</v>
      </c>
      <c r="D516" s="10" t="s">
        <v>1896</v>
      </c>
      <c r="E516" s="11">
        <v>1623</v>
      </c>
      <c r="F516" s="10"/>
      <c r="G516" s="10" t="s">
        <v>44</v>
      </c>
      <c r="H516" s="11">
        <v>5311080</v>
      </c>
      <c r="I516" s="10" t="s">
        <v>1897</v>
      </c>
      <c r="J516" s="10"/>
      <c r="K516" s="10"/>
      <c r="L516" s="10"/>
      <c r="M516" s="10" t="s">
        <v>1898</v>
      </c>
    </row>
    <row r="517" spans="1:13" x14ac:dyDescent="0.2">
      <c r="A517" s="10" t="s">
        <v>2465</v>
      </c>
      <c r="B517" s="10" t="s">
        <v>330</v>
      </c>
      <c r="C517" s="10" t="s">
        <v>1873</v>
      </c>
      <c r="D517" s="10" t="s">
        <v>1899</v>
      </c>
      <c r="E517" s="11">
        <v>1643</v>
      </c>
      <c r="F517" s="10" t="s">
        <v>670</v>
      </c>
      <c r="G517" s="10" t="s">
        <v>44</v>
      </c>
      <c r="H517" s="11">
        <v>16132316</v>
      </c>
      <c r="I517" s="10"/>
      <c r="J517" s="10"/>
      <c r="K517" s="10" t="s">
        <v>1900</v>
      </c>
      <c r="L517" s="10"/>
      <c r="M517" s="10"/>
    </row>
    <row r="518" spans="1:13" x14ac:dyDescent="0.2">
      <c r="A518" s="10" t="s">
        <v>2466</v>
      </c>
      <c r="B518" s="10" t="s">
        <v>331</v>
      </c>
      <c r="C518" s="10" t="s">
        <v>1901</v>
      </c>
      <c r="D518" s="10" t="s">
        <v>1899</v>
      </c>
      <c r="E518" s="11">
        <v>1643</v>
      </c>
      <c r="F518" s="10" t="s">
        <v>670</v>
      </c>
      <c r="G518" s="10" t="s">
        <v>44</v>
      </c>
      <c r="H518" s="11">
        <v>16132316</v>
      </c>
      <c r="I518" s="10"/>
      <c r="J518" s="10"/>
      <c r="K518" s="10" t="s">
        <v>1900</v>
      </c>
      <c r="L518" s="10"/>
      <c r="M518" s="10"/>
    </row>
    <row r="519" spans="1:13" x14ac:dyDescent="0.2">
      <c r="A519" s="10" t="s">
        <v>2467</v>
      </c>
      <c r="B519" s="10" t="s">
        <v>332</v>
      </c>
      <c r="C519" s="10" t="s">
        <v>1905</v>
      </c>
      <c r="D519" s="10" t="s">
        <v>1899</v>
      </c>
      <c r="E519" s="11">
        <v>1643</v>
      </c>
      <c r="F519" s="10" t="s">
        <v>670</v>
      </c>
      <c r="G519" s="10" t="s">
        <v>44</v>
      </c>
      <c r="H519" s="11">
        <v>16132316</v>
      </c>
      <c r="I519" s="10"/>
      <c r="J519" s="10"/>
      <c r="K519" s="10" t="s">
        <v>1900</v>
      </c>
      <c r="L519" s="10"/>
      <c r="M519" s="10"/>
    </row>
    <row r="520" spans="1:13" x14ac:dyDescent="0.2">
      <c r="A520" s="10" t="s">
        <v>2466</v>
      </c>
      <c r="B520" s="10" t="s">
        <v>331</v>
      </c>
      <c r="C520" s="10" t="s">
        <v>1901</v>
      </c>
      <c r="D520" s="10" t="s">
        <v>1902</v>
      </c>
      <c r="E520" s="11">
        <v>1644</v>
      </c>
      <c r="F520" s="10" t="s">
        <v>1875</v>
      </c>
      <c r="G520" s="10" t="s">
        <v>44</v>
      </c>
      <c r="H520" s="11"/>
      <c r="I520" s="10"/>
      <c r="J520" s="10"/>
      <c r="K520" s="10"/>
      <c r="L520" s="10"/>
      <c r="M520" s="10"/>
    </row>
    <row r="521" spans="1:13" x14ac:dyDescent="0.2">
      <c r="A521" s="10" t="s">
        <v>2468</v>
      </c>
      <c r="B521" s="10" t="s">
        <v>333</v>
      </c>
      <c r="C521" s="10" t="s">
        <v>1909</v>
      </c>
      <c r="D521" s="10" t="s">
        <v>1910</v>
      </c>
      <c r="E521" s="11">
        <v>1681</v>
      </c>
      <c r="F521" s="10" t="s">
        <v>1911</v>
      </c>
      <c r="G521" s="10" t="s">
        <v>44</v>
      </c>
      <c r="H521" s="11">
        <v>16131448</v>
      </c>
      <c r="I521" s="10"/>
      <c r="J521" s="10"/>
      <c r="K521" s="10" t="s">
        <v>1912</v>
      </c>
      <c r="L521" s="10"/>
      <c r="M521" s="10" t="s">
        <v>1913</v>
      </c>
    </row>
    <row r="522" spans="1:13" x14ac:dyDescent="0.2">
      <c r="A522" s="10" t="s">
        <v>2469</v>
      </c>
      <c r="B522" s="10" t="s">
        <v>1914</v>
      </c>
      <c r="C522" s="10" t="s">
        <v>1915</v>
      </c>
      <c r="D522" s="10" t="s">
        <v>1916</v>
      </c>
      <c r="E522" s="11">
        <v>1697</v>
      </c>
      <c r="F522" s="10" t="s">
        <v>1917</v>
      </c>
      <c r="G522" s="10" t="s">
        <v>44</v>
      </c>
      <c r="H522" s="11"/>
      <c r="I522" s="10"/>
      <c r="J522" s="10"/>
      <c r="K522" s="10" t="s">
        <v>1918</v>
      </c>
      <c r="L522" s="10"/>
      <c r="M522" s="10"/>
    </row>
    <row r="523" spans="1:13" x14ac:dyDescent="0.2">
      <c r="A523" s="10" t="s">
        <v>2470</v>
      </c>
      <c r="B523" s="10" t="s">
        <v>334</v>
      </c>
      <c r="C523" s="10" t="s">
        <v>1923</v>
      </c>
      <c r="D523" s="10" t="s">
        <v>1916</v>
      </c>
      <c r="E523" s="11">
        <v>1697</v>
      </c>
      <c r="F523" s="10" t="s">
        <v>1917</v>
      </c>
      <c r="G523" s="10" t="s">
        <v>44</v>
      </c>
      <c r="H523" s="11"/>
      <c r="I523" s="10"/>
      <c r="J523" s="10"/>
      <c r="K523" s="10" t="s">
        <v>1918</v>
      </c>
      <c r="L523" s="10"/>
      <c r="M523" s="10"/>
    </row>
    <row r="524" spans="1:13" x14ac:dyDescent="0.2">
      <c r="A524" s="10" t="s">
        <v>2469</v>
      </c>
      <c r="B524" s="10" t="s">
        <v>1914</v>
      </c>
      <c r="C524" s="10" t="s">
        <v>1915</v>
      </c>
      <c r="D524" s="10" t="s">
        <v>1919</v>
      </c>
      <c r="E524" s="11">
        <v>1699</v>
      </c>
      <c r="F524" s="10" t="s">
        <v>1920</v>
      </c>
      <c r="G524" s="10" t="s">
        <v>44</v>
      </c>
      <c r="H524" s="11">
        <v>44404987</v>
      </c>
      <c r="I524" s="10"/>
      <c r="J524" s="10"/>
      <c r="K524" s="10" t="s">
        <v>1921</v>
      </c>
      <c r="L524" s="10"/>
      <c r="M524" s="10" t="s">
        <v>1922</v>
      </c>
    </row>
    <row r="525" spans="1:13" x14ac:dyDescent="0.2">
      <c r="A525" s="10" t="s">
        <v>2470</v>
      </c>
      <c r="B525" s="10" t="s">
        <v>334</v>
      </c>
      <c r="C525" s="10" t="s">
        <v>1923</v>
      </c>
      <c r="D525" s="10" t="s">
        <v>1919</v>
      </c>
      <c r="E525" s="11">
        <v>1699</v>
      </c>
      <c r="F525" s="10" t="s">
        <v>1920</v>
      </c>
      <c r="G525" s="10" t="s">
        <v>44</v>
      </c>
      <c r="H525" s="11">
        <v>44404987</v>
      </c>
      <c r="I525" s="10"/>
      <c r="J525" s="10"/>
      <c r="K525" s="10" t="s">
        <v>1921</v>
      </c>
      <c r="L525" s="10"/>
      <c r="M525" s="10" t="s">
        <v>1922</v>
      </c>
    </row>
    <row r="526" spans="1:13" x14ac:dyDescent="0.2">
      <c r="A526" s="10" t="s">
        <v>2499</v>
      </c>
      <c r="B526" s="10" t="s">
        <v>336</v>
      </c>
      <c r="C526" s="10" t="s">
        <v>2121</v>
      </c>
      <c r="D526" s="10" t="s">
        <v>2122</v>
      </c>
      <c r="E526" s="11">
        <v>1785</v>
      </c>
      <c r="F526" s="10" t="s">
        <v>2123</v>
      </c>
      <c r="G526" s="10" t="s">
        <v>44</v>
      </c>
      <c r="H526" s="11"/>
      <c r="I526" s="10"/>
      <c r="J526" s="10" t="s">
        <v>2124</v>
      </c>
      <c r="K526" s="10" t="s">
        <v>2125</v>
      </c>
      <c r="L526" s="10"/>
      <c r="M526" s="10"/>
    </row>
    <row r="527" spans="1:13" x14ac:dyDescent="0.2">
      <c r="A527" s="10" t="s">
        <v>2500</v>
      </c>
      <c r="B527" s="10" t="s">
        <v>2131</v>
      </c>
      <c r="C527" s="10" t="s">
        <v>2132</v>
      </c>
      <c r="D527" s="10" t="s">
        <v>2122</v>
      </c>
      <c r="E527" s="11">
        <v>1785</v>
      </c>
      <c r="F527" s="10" t="s">
        <v>2123</v>
      </c>
      <c r="G527" s="10" t="s">
        <v>44</v>
      </c>
      <c r="H527" s="11"/>
      <c r="I527" s="10"/>
      <c r="J527" s="10" t="s">
        <v>2124</v>
      </c>
      <c r="K527" s="10" t="s">
        <v>2125</v>
      </c>
      <c r="L527" s="10"/>
      <c r="M527" s="10"/>
    </row>
    <row r="528" spans="1:13" x14ac:dyDescent="0.2">
      <c r="A528" s="10" t="s">
        <v>2499</v>
      </c>
      <c r="B528" s="10" t="s">
        <v>336</v>
      </c>
      <c r="C528" s="10" t="s">
        <v>2121</v>
      </c>
      <c r="D528" s="10" t="s">
        <v>2126</v>
      </c>
      <c r="E528" s="11">
        <v>1790</v>
      </c>
      <c r="F528" s="10" t="s">
        <v>2107</v>
      </c>
      <c r="G528" s="10" t="s">
        <v>44</v>
      </c>
      <c r="H528" s="11"/>
      <c r="I528" s="10"/>
      <c r="J528" s="10"/>
      <c r="K528" s="10" t="s">
        <v>2127</v>
      </c>
      <c r="L528" s="10"/>
      <c r="M528" s="10"/>
    </row>
    <row r="529" spans="1:13" x14ac:dyDescent="0.2">
      <c r="A529" s="10" t="s">
        <v>2500</v>
      </c>
      <c r="B529" s="10" t="s">
        <v>2131</v>
      </c>
      <c r="C529" s="10" t="s">
        <v>2132</v>
      </c>
      <c r="D529" s="10" t="s">
        <v>2126</v>
      </c>
      <c r="E529" s="11">
        <v>1790</v>
      </c>
      <c r="F529" s="10" t="s">
        <v>2107</v>
      </c>
      <c r="G529" s="10" t="s">
        <v>44</v>
      </c>
      <c r="H529" s="11"/>
      <c r="I529" s="10"/>
      <c r="J529" s="10"/>
      <c r="K529" s="10" t="s">
        <v>2127</v>
      </c>
      <c r="L529" s="10"/>
      <c r="M529" s="10"/>
    </row>
    <row r="530" spans="1:13" x14ac:dyDescent="0.2">
      <c r="A530" s="10" t="s">
        <v>2499</v>
      </c>
      <c r="B530" s="10" t="s">
        <v>336</v>
      </c>
      <c r="C530" s="10" t="s">
        <v>2121</v>
      </c>
      <c r="D530" s="10" t="s">
        <v>2128</v>
      </c>
      <c r="E530" s="11">
        <v>1815</v>
      </c>
      <c r="F530" s="10" t="s">
        <v>2129</v>
      </c>
      <c r="G530" s="10" t="s">
        <v>44</v>
      </c>
      <c r="H530" s="11"/>
      <c r="I530" s="10"/>
      <c r="J530" s="10"/>
      <c r="K530" s="10" t="s">
        <v>2130</v>
      </c>
      <c r="L530" s="10"/>
      <c r="M530" s="10"/>
    </row>
    <row r="531" spans="1:13" x14ac:dyDescent="0.2">
      <c r="A531" s="10" t="s">
        <v>2500</v>
      </c>
      <c r="B531" s="10" t="s">
        <v>2131</v>
      </c>
      <c r="C531" s="10" t="s">
        <v>2132</v>
      </c>
      <c r="D531" s="10" t="s">
        <v>2128</v>
      </c>
      <c r="E531" s="11">
        <v>1815</v>
      </c>
      <c r="F531" s="10" t="s">
        <v>2129</v>
      </c>
      <c r="G531" s="10" t="s">
        <v>44</v>
      </c>
      <c r="H531" s="11"/>
      <c r="I531" s="10"/>
      <c r="J531" s="10"/>
      <c r="K531" s="10" t="s">
        <v>2130</v>
      </c>
      <c r="L531" s="10"/>
      <c r="M531" s="10"/>
    </row>
    <row r="532" spans="1:13" x14ac:dyDescent="0.2">
      <c r="A532" s="10" t="s">
        <v>2500</v>
      </c>
      <c r="B532" s="10" t="s">
        <v>2131</v>
      </c>
      <c r="C532" s="10" t="s">
        <v>2132</v>
      </c>
      <c r="D532" s="10" t="s">
        <v>2133</v>
      </c>
      <c r="E532" s="11">
        <v>1822</v>
      </c>
      <c r="F532" s="10"/>
      <c r="G532" s="10" t="s">
        <v>44</v>
      </c>
      <c r="H532" s="11"/>
      <c r="I532" s="10"/>
      <c r="J532" s="10"/>
      <c r="K532" s="10" t="s">
        <v>2134</v>
      </c>
      <c r="L532" s="10"/>
      <c r="M532" s="10"/>
    </row>
    <row r="533" spans="1:13" x14ac:dyDescent="0.2">
      <c r="A533" s="10" t="s">
        <v>2495</v>
      </c>
      <c r="B533" s="10" t="s">
        <v>2092</v>
      </c>
      <c r="C533" s="10" t="s">
        <v>2093</v>
      </c>
      <c r="D533" s="10" t="s">
        <v>2094</v>
      </c>
      <c r="E533" s="11">
        <v>1866</v>
      </c>
      <c r="F533" s="10" t="s">
        <v>2095</v>
      </c>
      <c r="G533" s="10" t="s">
        <v>44</v>
      </c>
      <c r="H533" s="11"/>
      <c r="I533" s="10"/>
      <c r="J533" s="10"/>
      <c r="K533" s="10" t="s">
        <v>2096</v>
      </c>
      <c r="L533" s="10"/>
      <c r="M533" s="10"/>
    </row>
    <row r="534" spans="1:13" x14ac:dyDescent="0.2">
      <c r="A534" s="10" t="s">
        <v>2496</v>
      </c>
      <c r="B534" s="10" t="s">
        <v>2100</v>
      </c>
      <c r="C534" s="10" t="s">
        <v>2101</v>
      </c>
      <c r="D534" s="10" t="s">
        <v>2094</v>
      </c>
      <c r="E534" s="11">
        <v>1866</v>
      </c>
      <c r="F534" s="10" t="s">
        <v>2095</v>
      </c>
      <c r="G534" s="10" t="s">
        <v>44</v>
      </c>
      <c r="H534" s="11"/>
      <c r="I534" s="10"/>
      <c r="J534" s="10"/>
      <c r="K534" s="10" t="s">
        <v>2096</v>
      </c>
      <c r="L534" s="10"/>
      <c r="M534" s="10"/>
    </row>
    <row r="535" spans="1:13" x14ac:dyDescent="0.2">
      <c r="A535" s="10" t="s">
        <v>2495</v>
      </c>
      <c r="B535" s="10" t="s">
        <v>2092</v>
      </c>
      <c r="C535" s="10" t="s">
        <v>2093</v>
      </c>
      <c r="D535" s="10" t="s">
        <v>2097</v>
      </c>
      <c r="E535" s="11">
        <v>1867</v>
      </c>
      <c r="F535" s="10" t="s">
        <v>2095</v>
      </c>
      <c r="G535" s="10" t="s">
        <v>44</v>
      </c>
      <c r="H535" s="11"/>
      <c r="I535" s="10"/>
      <c r="J535" s="10"/>
      <c r="K535" s="10"/>
      <c r="L535" s="10"/>
      <c r="M535" s="10"/>
    </row>
    <row r="536" spans="1:13" x14ac:dyDescent="0.2">
      <c r="A536" s="10" t="s">
        <v>2496</v>
      </c>
      <c r="B536" s="10" t="s">
        <v>2100</v>
      </c>
      <c r="C536" s="10" t="s">
        <v>2101</v>
      </c>
      <c r="D536" s="10" t="s">
        <v>2097</v>
      </c>
      <c r="E536" s="11">
        <v>1867</v>
      </c>
      <c r="F536" s="10" t="s">
        <v>2095</v>
      </c>
      <c r="G536" s="10" t="s">
        <v>44</v>
      </c>
      <c r="H536" s="11"/>
      <c r="I536" s="10"/>
      <c r="J536" s="10"/>
      <c r="K536" s="10"/>
      <c r="L536" s="10"/>
      <c r="M536" s="10"/>
    </row>
    <row r="537" spans="1:13" x14ac:dyDescent="0.2">
      <c r="A537" s="10" t="s">
        <v>2495</v>
      </c>
      <c r="B537" s="10" t="s">
        <v>2092</v>
      </c>
      <c r="C537" s="10" t="s">
        <v>2093</v>
      </c>
      <c r="D537" s="10" t="s">
        <v>2098</v>
      </c>
      <c r="E537" s="11">
        <v>1868</v>
      </c>
      <c r="F537" s="10"/>
      <c r="G537" s="10" t="s">
        <v>44</v>
      </c>
      <c r="H537" s="11"/>
      <c r="I537" s="10"/>
      <c r="J537" s="10"/>
      <c r="K537" s="10" t="s">
        <v>2099</v>
      </c>
      <c r="L537" s="10"/>
      <c r="M537" s="10"/>
    </row>
    <row r="538" spans="1:13" x14ac:dyDescent="0.2">
      <c r="A538" s="10" t="s">
        <v>2496</v>
      </c>
      <c r="B538" s="10" t="s">
        <v>2100</v>
      </c>
      <c r="C538" s="10" t="s">
        <v>2101</v>
      </c>
      <c r="D538" s="10" t="s">
        <v>2098</v>
      </c>
      <c r="E538" s="11">
        <v>1868</v>
      </c>
      <c r="F538" s="10"/>
      <c r="G538" s="10" t="s">
        <v>44</v>
      </c>
      <c r="H538" s="11"/>
      <c r="I538" s="10"/>
      <c r="J538" s="10"/>
      <c r="K538" s="10" t="s">
        <v>2099</v>
      </c>
      <c r="L538" s="10"/>
      <c r="M538" s="10"/>
    </row>
    <row r="539" spans="1:13" x14ac:dyDescent="0.2">
      <c r="A539" s="10" t="s">
        <v>2497</v>
      </c>
      <c r="B539" s="10" t="s">
        <v>2102</v>
      </c>
      <c r="C539" s="10" t="s">
        <v>2103</v>
      </c>
      <c r="D539" s="10" t="s">
        <v>2104</v>
      </c>
      <c r="E539" s="11">
        <v>1871</v>
      </c>
      <c r="F539" s="10" t="s">
        <v>1813</v>
      </c>
      <c r="G539" s="10" t="s">
        <v>44</v>
      </c>
      <c r="H539" s="11"/>
      <c r="I539" s="10"/>
      <c r="J539" s="10"/>
      <c r="K539" s="10" t="s">
        <v>2105</v>
      </c>
      <c r="L539" s="10"/>
      <c r="M539" s="10"/>
    </row>
    <row r="540" spans="1:13" x14ac:dyDescent="0.2">
      <c r="A540" s="10" t="s">
        <v>2456</v>
      </c>
      <c r="B540" s="10" t="s">
        <v>326</v>
      </c>
      <c r="C540" s="10" t="s">
        <v>1808</v>
      </c>
      <c r="D540" s="10" t="s">
        <v>1812</v>
      </c>
      <c r="E540" s="11">
        <v>1873</v>
      </c>
      <c r="F540" s="10" t="s">
        <v>1813</v>
      </c>
      <c r="G540" s="10" t="s">
        <v>44</v>
      </c>
      <c r="H540" s="11"/>
      <c r="I540" s="10"/>
      <c r="J540" s="10"/>
      <c r="K540" s="10" t="s">
        <v>1814</v>
      </c>
      <c r="L540" s="10"/>
      <c r="M540" s="10"/>
    </row>
    <row r="541" spans="1:13" x14ac:dyDescent="0.2">
      <c r="A541" s="10" t="s">
        <v>2457</v>
      </c>
      <c r="B541" s="10" t="s">
        <v>327</v>
      </c>
      <c r="C541" s="10" t="s">
        <v>1828</v>
      </c>
      <c r="D541" s="10" t="s">
        <v>1812</v>
      </c>
      <c r="E541" s="11">
        <v>1873</v>
      </c>
      <c r="F541" s="10" t="s">
        <v>1813</v>
      </c>
      <c r="G541" s="10" t="s">
        <v>44</v>
      </c>
      <c r="H541" s="11"/>
      <c r="I541" s="10"/>
      <c r="J541" s="10"/>
      <c r="K541" s="10" t="s">
        <v>1814</v>
      </c>
      <c r="L541" s="10"/>
      <c r="M541" s="10"/>
    </row>
    <row r="542" spans="1:13" x14ac:dyDescent="0.2">
      <c r="A542" s="10" t="s">
        <v>2497</v>
      </c>
      <c r="B542" s="10" t="s">
        <v>2102</v>
      </c>
      <c r="C542" s="10" t="s">
        <v>2103</v>
      </c>
      <c r="D542" s="10" t="s">
        <v>1812</v>
      </c>
      <c r="E542" s="11">
        <v>1873</v>
      </c>
      <c r="F542" s="10" t="s">
        <v>1813</v>
      </c>
      <c r="G542" s="10" t="s">
        <v>44</v>
      </c>
      <c r="H542" s="11"/>
      <c r="I542" s="10"/>
      <c r="J542" s="10"/>
      <c r="K542" s="10" t="s">
        <v>1814</v>
      </c>
      <c r="L542" s="10"/>
      <c r="M542" s="10"/>
    </row>
    <row r="543" spans="1:13" x14ac:dyDescent="0.2">
      <c r="A543" s="10" t="s">
        <v>2504</v>
      </c>
      <c r="B543" s="10" t="s">
        <v>2153</v>
      </c>
      <c r="C543" s="10" t="s">
        <v>214</v>
      </c>
      <c r="D543" s="10" t="s">
        <v>2154</v>
      </c>
      <c r="E543" s="11">
        <v>1988</v>
      </c>
      <c r="F543" s="10"/>
      <c r="G543" s="10" t="s">
        <v>44</v>
      </c>
      <c r="H543" s="11"/>
      <c r="I543" s="10"/>
      <c r="J543" s="10"/>
      <c r="K543" s="10" t="s">
        <v>2155</v>
      </c>
      <c r="L543" s="10"/>
      <c r="M543" s="10"/>
    </row>
    <row r="544" spans="1:13" x14ac:dyDescent="0.2">
      <c r="A544" s="10" t="s">
        <v>2505</v>
      </c>
      <c r="B544" s="10" t="s">
        <v>2156</v>
      </c>
      <c r="C544" s="10" t="s">
        <v>215</v>
      </c>
      <c r="D544" s="10" t="s">
        <v>2154</v>
      </c>
      <c r="E544" s="11">
        <v>1988</v>
      </c>
      <c r="F544" s="10"/>
      <c r="G544" s="10" t="s">
        <v>44</v>
      </c>
      <c r="H544" s="11"/>
      <c r="I544" s="10"/>
      <c r="J544" s="10"/>
      <c r="K544" s="10" t="s">
        <v>2155</v>
      </c>
      <c r="L544" s="10"/>
      <c r="M544" s="10"/>
    </row>
    <row r="545" spans="1:13" x14ac:dyDescent="0.2">
      <c r="A545" s="10" t="s">
        <v>2502</v>
      </c>
      <c r="B545" s="10" t="s">
        <v>2139</v>
      </c>
      <c r="C545" s="10" t="s">
        <v>2140</v>
      </c>
      <c r="D545" s="10" t="s">
        <v>2141</v>
      </c>
      <c r="E545" s="11">
        <v>1989</v>
      </c>
      <c r="F545" s="10"/>
      <c r="G545" s="10" t="s">
        <v>44</v>
      </c>
      <c r="H545" s="11"/>
      <c r="I545" s="10"/>
      <c r="J545" s="10"/>
      <c r="K545" s="10" t="s">
        <v>2142</v>
      </c>
      <c r="L545" s="10"/>
      <c r="M545" s="10"/>
    </row>
    <row r="546" spans="1:13" x14ac:dyDescent="0.2">
      <c r="A546" s="10" t="s">
        <v>2504</v>
      </c>
      <c r="B546" s="10" t="s">
        <v>2153</v>
      </c>
      <c r="C546" s="10" t="s">
        <v>214</v>
      </c>
      <c r="D546" s="10" t="s">
        <v>2141</v>
      </c>
      <c r="E546" s="11">
        <v>1989</v>
      </c>
      <c r="F546" s="10"/>
      <c r="G546" s="10" t="s">
        <v>44</v>
      </c>
      <c r="H546" s="11"/>
      <c r="I546" s="10"/>
      <c r="J546" s="10"/>
      <c r="K546" s="10" t="s">
        <v>2142</v>
      </c>
      <c r="L546" s="10"/>
      <c r="M546" s="10"/>
    </row>
    <row r="547" spans="1:13" x14ac:dyDescent="0.2">
      <c r="A547" s="10" t="s">
        <v>2505</v>
      </c>
      <c r="B547" s="10" t="s">
        <v>2156</v>
      </c>
      <c r="C547" s="10" t="s">
        <v>215</v>
      </c>
      <c r="D547" s="10" t="s">
        <v>2141</v>
      </c>
      <c r="E547" s="11">
        <v>1989</v>
      </c>
      <c r="F547" s="10"/>
      <c r="G547" s="10" t="s">
        <v>44</v>
      </c>
      <c r="H547" s="11"/>
      <c r="I547" s="10"/>
      <c r="J547" s="10"/>
      <c r="K547" s="10" t="s">
        <v>2142</v>
      </c>
      <c r="L547" s="10"/>
      <c r="M547" s="10"/>
    </row>
    <row r="548" spans="1:13" x14ac:dyDescent="0.2">
      <c r="A548" s="10" t="s">
        <v>2502</v>
      </c>
      <c r="B548" s="10" t="s">
        <v>2139</v>
      </c>
      <c r="C548" s="10" t="s">
        <v>2140</v>
      </c>
      <c r="D548" s="10" t="s">
        <v>2143</v>
      </c>
      <c r="E548" s="11">
        <v>1990</v>
      </c>
      <c r="F548" s="10"/>
      <c r="G548" s="10" t="s">
        <v>44</v>
      </c>
      <c r="H548" s="11"/>
      <c r="I548" s="10"/>
      <c r="J548" s="10"/>
      <c r="K548" s="10" t="s">
        <v>2144</v>
      </c>
      <c r="L548" s="10"/>
      <c r="M548" s="10"/>
    </row>
    <row r="549" spans="1:13" x14ac:dyDescent="0.2">
      <c r="A549" s="10" t="s">
        <v>2503</v>
      </c>
      <c r="B549" s="10" t="s">
        <v>2151</v>
      </c>
      <c r="C549" s="10" t="s">
        <v>2152</v>
      </c>
      <c r="D549" s="10" t="s">
        <v>2143</v>
      </c>
      <c r="E549" s="11">
        <v>1990</v>
      </c>
      <c r="F549" s="10"/>
      <c r="G549" s="10" t="s">
        <v>44</v>
      </c>
      <c r="H549" s="11"/>
      <c r="I549" s="10"/>
      <c r="J549" s="10"/>
      <c r="K549" s="10" t="s">
        <v>2144</v>
      </c>
      <c r="L549" s="10"/>
      <c r="M549" s="10"/>
    </row>
    <row r="550" spans="1:13" x14ac:dyDescent="0.2">
      <c r="A550" s="10" t="s">
        <v>2504</v>
      </c>
      <c r="B550" s="10" t="s">
        <v>2153</v>
      </c>
      <c r="C550" s="10" t="s">
        <v>214</v>
      </c>
      <c r="D550" s="10" t="s">
        <v>2143</v>
      </c>
      <c r="E550" s="11">
        <v>1990</v>
      </c>
      <c r="F550" s="10"/>
      <c r="G550" s="10" t="s">
        <v>44</v>
      </c>
      <c r="H550" s="11"/>
      <c r="I550" s="10"/>
      <c r="J550" s="10"/>
      <c r="K550" s="10" t="s">
        <v>2144</v>
      </c>
      <c r="L550" s="10"/>
      <c r="M550" s="10"/>
    </row>
    <row r="551" spans="1:13" x14ac:dyDescent="0.2">
      <c r="A551" s="10" t="s">
        <v>2505</v>
      </c>
      <c r="B551" s="10" t="s">
        <v>2156</v>
      </c>
      <c r="C551" s="10" t="s">
        <v>215</v>
      </c>
      <c r="D551" s="10" t="s">
        <v>2143</v>
      </c>
      <c r="E551" s="11">
        <v>1990</v>
      </c>
      <c r="F551" s="10"/>
      <c r="G551" s="10" t="s">
        <v>44</v>
      </c>
      <c r="H551" s="11"/>
      <c r="I551" s="10"/>
      <c r="J551" s="10"/>
      <c r="K551" s="10" t="s">
        <v>2144</v>
      </c>
      <c r="L551" s="10"/>
      <c r="M551" s="10"/>
    </row>
    <row r="552" spans="1:13" x14ac:dyDescent="0.2">
      <c r="A552" s="10" t="s">
        <v>2505</v>
      </c>
      <c r="B552" s="10" t="s">
        <v>2156</v>
      </c>
      <c r="C552" s="10" t="s">
        <v>215</v>
      </c>
      <c r="D552" s="10" t="s">
        <v>2157</v>
      </c>
      <c r="E552" s="11">
        <v>1995</v>
      </c>
      <c r="F552" s="10" t="s">
        <v>2158</v>
      </c>
      <c r="G552" s="10" t="s">
        <v>44</v>
      </c>
      <c r="H552" s="11"/>
      <c r="I552" s="10"/>
      <c r="J552" s="10"/>
      <c r="K552" s="10" t="s">
        <v>2159</v>
      </c>
      <c r="L552" s="10"/>
      <c r="M552" s="10"/>
    </row>
    <row r="553" spans="1:13" x14ac:dyDescent="0.2">
      <c r="A553" s="10" t="s">
        <v>2502</v>
      </c>
      <c r="B553" s="10" t="s">
        <v>2139</v>
      </c>
      <c r="C553" s="10" t="s">
        <v>2140</v>
      </c>
      <c r="D553" s="10" t="s">
        <v>2145</v>
      </c>
      <c r="E553" s="11">
        <v>1997</v>
      </c>
      <c r="F553" s="10" t="s">
        <v>2146</v>
      </c>
      <c r="G553" s="10" t="s">
        <v>44</v>
      </c>
      <c r="H553" s="11"/>
      <c r="I553" s="10"/>
      <c r="J553" s="10"/>
      <c r="K553" s="10" t="s">
        <v>2147</v>
      </c>
      <c r="L553" s="10"/>
      <c r="M553" s="10"/>
    </row>
    <row r="554" spans="1:13" x14ac:dyDescent="0.2">
      <c r="A554" s="10" t="s">
        <v>2503</v>
      </c>
      <c r="B554" s="10" t="s">
        <v>2151</v>
      </c>
      <c r="C554" s="10" t="s">
        <v>2152</v>
      </c>
      <c r="D554" s="10" t="s">
        <v>2145</v>
      </c>
      <c r="E554" s="11">
        <v>1997</v>
      </c>
      <c r="F554" s="10" t="s">
        <v>2146</v>
      </c>
      <c r="G554" s="10" t="s">
        <v>44</v>
      </c>
      <c r="H554" s="11"/>
      <c r="I554" s="10"/>
      <c r="J554" s="10"/>
      <c r="K554" s="10" t="s">
        <v>2147</v>
      </c>
      <c r="L554" s="10"/>
      <c r="M554" s="10"/>
    </row>
    <row r="555" spans="1:13" x14ac:dyDescent="0.2">
      <c r="A555" s="10" t="s">
        <v>2502</v>
      </c>
      <c r="B555" s="10" t="s">
        <v>2139</v>
      </c>
      <c r="C555" s="10" t="s">
        <v>2140</v>
      </c>
      <c r="D555" s="10" t="s">
        <v>2148</v>
      </c>
      <c r="E555" s="11">
        <v>2000</v>
      </c>
      <c r="F555" s="10" t="s">
        <v>2149</v>
      </c>
      <c r="G555" s="10" t="s">
        <v>44</v>
      </c>
      <c r="H555" s="11"/>
      <c r="I555" s="10"/>
      <c r="J555" s="10"/>
      <c r="K555" s="10" t="s">
        <v>2150</v>
      </c>
      <c r="L555" s="10"/>
      <c r="M555" s="10"/>
    </row>
    <row r="556" spans="1:13" x14ac:dyDescent="0.2">
      <c r="A556" s="10" t="s">
        <v>2503</v>
      </c>
      <c r="B556" s="10" t="s">
        <v>2151</v>
      </c>
      <c r="C556" s="10" t="s">
        <v>2152</v>
      </c>
      <c r="D556" s="10" t="s">
        <v>2148</v>
      </c>
      <c r="E556" s="11">
        <v>2000</v>
      </c>
      <c r="F556" s="10" t="s">
        <v>2149</v>
      </c>
      <c r="G556" s="10" t="s">
        <v>44</v>
      </c>
      <c r="H556" s="11"/>
      <c r="I556" s="10"/>
      <c r="J556" s="10"/>
      <c r="K556" s="10" t="s">
        <v>2150</v>
      </c>
      <c r="L556" s="10"/>
      <c r="M556" s="10"/>
    </row>
    <row r="557" spans="1:13" x14ac:dyDescent="0.2">
      <c r="A557" s="10" t="s">
        <v>2512</v>
      </c>
      <c r="B557" s="10" t="s">
        <v>2180</v>
      </c>
      <c r="C557" s="10" t="s">
        <v>2181</v>
      </c>
      <c r="D557" s="10" t="s">
        <v>2182</v>
      </c>
      <c r="E557" s="11">
        <v>2008</v>
      </c>
      <c r="F557" s="10" t="s">
        <v>2183</v>
      </c>
      <c r="G557" s="10" t="s">
        <v>44</v>
      </c>
      <c r="H557" s="11"/>
      <c r="I557" s="10"/>
      <c r="J557" s="10"/>
      <c r="K557" s="10" t="s">
        <v>2184</v>
      </c>
      <c r="L557" s="10"/>
      <c r="M557" s="10"/>
    </row>
    <row r="558" spans="1:13" x14ac:dyDescent="0.2">
      <c r="A558" s="10" t="s">
        <v>2513</v>
      </c>
      <c r="B558" s="10" t="s">
        <v>343</v>
      </c>
      <c r="C558" s="10" t="s">
        <v>2193</v>
      </c>
      <c r="D558" s="10" t="s">
        <v>2182</v>
      </c>
      <c r="E558" s="11">
        <v>2008</v>
      </c>
      <c r="F558" s="10" t="s">
        <v>2183</v>
      </c>
      <c r="G558" s="10" t="s">
        <v>44</v>
      </c>
      <c r="H558" s="11"/>
      <c r="I558" s="10"/>
      <c r="J558" s="10"/>
      <c r="K558" s="10" t="s">
        <v>2184</v>
      </c>
      <c r="L558" s="10"/>
      <c r="M558" s="10"/>
    </row>
    <row r="559" spans="1:13" x14ac:dyDescent="0.2">
      <c r="A559" s="10" t="s">
        <v>2514</v>
      </c>
      <c r="B559" s="10" t="s">
        <v>2194</v>
      </c>
      <c r="C559" s="10" t="s">
        <v>2195</v>
      </c>
      <c r="D559" s="10" t="s">
        <v>2182</v>
      </c>
      <c r="E559" s="11">
        <v>2008</v>
      </c>
      <c r="F559" s="10" t="s">
        <v>2183</v>
      </c>
      <c r="G559" s="10" t="s">
        <v>44</v>
      </c>
      <c r="H559" s="11"/>
      <c r="I559" s="10"/>
      <c r="J559" s="10"/>
      <c r="K559" s="10" t="s">
        <v>2184</v>
      </c>
      <c r="L559" s="10"/>
      <c r="M559" s="10"/>
    </row>
    <row r="560" spans="1:13" x14ac:dyDescent="0.2">
      <c r="A560" s="10" t="s">
        <v>2515</v>
      </c>
      <c r="B560" s="10" t="s">
        <v>2196</v>
      </c>
      <c r="C560" s="10" t="s">
        <v>2197</v>
      </c>
      <c r="D560" s="10" t="s">
        <v>2182</v>
      </c>
      <c r="E560" s="11">
        <v>2008</v>
      </c>
      <c r="F560" s="10" t="s">
        <v>2183</v>
      </c>
      <c r="G560" s="10" t="s">
        <v>44</v>
      </c>
      <c r="H560" s="11"/>
      <c r="I560" s="10"/>
      <c r="J560" s="10"/>
      <c r="K560" s="10" t="s">
        <v>2184</v>
      </c>
      <c r="L560" s="10"/>
      <c r="M560" s="10"/>
    </row>
    <row r="561" spans="1:13" x14ac:dyDescent="0.2">
      <c r="A561" s="10" t="s">
        <v>2516</v>
      </c>
      <c r="B561" s="10" t="s">
        <v>2198</v>
      </c>
      <c r="C561" s="10" t="s">
        <v>2199</v>
      </c>
      <c r="D561" s="10" t="s">
        <v>2182</v>
      </c>
      <c r="E561" s="11">
        <v>2008</v>
      </c>
      <c r="F561" s="10" t="s">
        <v>2183</v>
      </c>
      <c r="G561" s="10" t="s">
        <v>44</v>
      </c>
      <c r="H561" s="11"/>
      <c r="I561" s="10"/>
      <c r="J561" s="10"/>
      <c r="K561" s="10" t="s">
        <v>2184</v>
      </c>
      <c r="L561" s="10"/>
      <c r="M561" s="10"/>
    </row>
    <row r="562" spans="1:13" x14ac:dyDescent="0.2">
      <c r="A562" s="10" t="s">
        <v>2512</v>
      </c>
      <c r="B562" s="10" t="s">
        <v>2180</v>
      </c>
      <c r="C562" s="10" t="s">
        <v>2181</v>
      </c>
      <c r="D562" s="10" t="s">
        <v>2185</v>
      </c>
      <c r="E562" s="11">
        <v>2019</v>
      </c>
      <c r="F562" s="10" t="s">
        <v>2186</v>
      </c>
      <c r="G562" s="10" t="s">
        <v>44</v>
      </c>
      <c r="H562" s="11">
        <v>44386062</v>
      </c>
      <c r="I562" s="10"/>
      <c r="J562" s="10"/>
      <c r="K562" s="10" t="s">
        <v>2187</v>
      </c>
      <c r="L562" s="10"/>
      <c r="M562" s="10" t="s">
        <v>2188</v>
      </c>
    </row>
    <row r="563" spans="1:13" x14ac:dyDescent="0.2">
      <c r="A563" s="10" t="s">
        <v>2513</v>
      </c>
      <c r="B563" s="10" t="s">
        <v>343</v>
      </c>
      <c r="C563" s="10" t="s">
        <v>2193</v>
      </c>
      <c r="D563" s="10" t="s">
        <v>2185</v>
      </c>
      <c r="E563" s="11">
        <v>2019</v>
      </c>
      <c r="F563" s="10" t="s">
        <v>2186</v>
      </c>
      <c r="G563" s="10" t="s">
        <v>44</v>
      </c>
      <c r="H563" s="11">
        <v>44386062</v>
      </c>
      <c r="I563" s="10"/>
      <c r="J563" s="10"/>
      <c r="K563" s="10" t="s">
        <v>2187</v>
      </c>
      <c r="L563" s="10"/>
      <c r="M563" s="10" t="s">
        <v>2188</v>
      </c>
    </row>
    <row r="564" spans="1:13" x14ac:dyDescent="0.2">
      <c r="A564" s="10" t="s">
        <v>2514</v>
      </c>
      <c r="B564" s="10" t="s">
        <v>2194</v>
      </c>
      <c r="C564" s="10" t="s">
        <v>2195</v>
      </c>
      <c r="D564" s="10" t="s">
        <v>2185</v>
      </c>
      <c r="E564" s="11">
        <v>2019</v>
      </c>
      <c r="F564" s="10" t="s">
        <v>2186</v>
      </c>
      <c r="G564" s="10" t="s">
        <v>44</v>
      </c>
      <c r="H564" s="11">
        <v>44386062</v>
      </c>
      <c r="I564" s="10"/>
      <c r="J564" s="10"/>
      <c r="K564" s="10" t="s">
        <v>2187</v>
      </c>
      <c r="L564" s="10"/>
      <c r="M564" s="10" t="s">
        <v>2188</v>
      </c>
    </row>
    <row r="565" spans="1:13" x14ac:dyDescent="0.2">
      <c r="A565" s="10" t="s">
        <v>2515</v>
      </c>
      <c r="B565" s="10" t="s">
        <v>2196</v>
      </c>
      <c r="C565" s="10" t="s">
        <v>2197</v>
      </c>
      <c r="D565" s="10" t="s">
        <v>2185</v>
      </c>
      <c r="E565" s="11">
        <v>2019</v>
      </c>
      <c r="F565" s="10" t="s">
        <v>2186</v>
      </c>
      <c r="G565" s="10" t="s">
        <v>44</v>
      </c>
      <c r="H565" s="11">
        <v>44386062</v>
      </c>
      <c r="I565" s="10"/>
      <c r="J565" s="10"/>
      <c r="K565" s="10" t="s">
        <v>2187</v>
      </c>
      <c r="L565" s="10"/>
      <c r="M565" s="10" t="s">
        <v>2188</v>
      </c>
    </row>
    <row r="566" spans="1:13" x14ac:dyDescent="0.2">
      <c r="A566" s="10" t="s">
        <v>2516</v>
      </c>
      <c r="B566" s="10" t="s">
        <v>2198</v>
      </c>
      <c r="C566" s="10" t="s">
        <v>2199</v>
      </c>
      <c r="D566" s="10" t="s">
        <v>2185</v>
      </c>
      <c r="E566" s="11">
        <v>2019</v>
      </c>
      <c r="F566" s="10" t="s">
        <v>2186</v>
      </c>
      <c r="G566" s="10" t="s">
        <v>44</v>
      </c>
      <c r="H566" s="11">
        <v>44386062</v>
      </c>
      <c r="I566" s="10"/>
      <c r="J566" s="10"/>
      <c r="K566" s="10" t="s">
        <v>2187</v>
      </c>
      <c r="L566" s="10"/>
      <c r="M566" s="10" t="s">
        <v>2188</v>
      </c>
    </row>
    <row r="567" spans="1:13" x14ac:dyDescent="0.2">
      <c r="A567" s="10" t="s">
        <v>2512</v>
      </c>
      <c r="B567" s="10" t="s">
        <v>2180</v>
      </c>
      <c r="C567" s="10" t="s">
        <v>2181</v>
      </c>
      <c r="D567" s="10" t="s">
        <v>2189</v>
      </c>
      <c r="E567" s="11">
        <v>2020</v>
      </c>
      <c r="F567" s="10" t="s">
        <v>2190</v>
      </c>
      <c r="G567" s="10" t="s">
        <v>44</v>
      </c>
      <c r="H567" s="11">
        <v>16133849</v>
      </c>
      <c r="I567" s="10"/>
      <c r="J567" s="10"/>
      <c r="K567" s="10" t="s">
        <v>2191</v>
      </c>
      <c r="L567" s="10"/>
      <c r="M567" s="10" t="s">
        <v>2192</v>
      </c>
    </row>
    <row r="568" spans="1:13" x14ac:dyDescent="0.2">
      <c r="A568" s="10" t="s">
        <v>2513</v>
      </c>
      <c r="B568" s="10" t="s">
        <v>343</v>
      </c>
      <c r="C568" s="10" t="s">
        <v>2193</v>
      </c>
      <c r="D568" s="10" t="s">
        <v>2189</v>
      </c>
      <c r="E568" s="11">
        <v>2020</v>
      </c>
      <c r="F568" s="10" t="s">
        <v>2190</v>
      </c>
      <c r="G568" s="10" t="s">
        <v>44</v>
      </c>
      <c r="H568" s="11">
        <v>16133849</v>
      </c>
      <c r="I568" s="10"/>
      <c r="J568" s="10"/>
      <c r="K568" s="10" t="s">
        <v>2191</v>
      </c>
      <c r="L568" s="10"/>
      <c r="M568" s="10" t="s">
        <v>2192</v>
      </c>
    </row>
    <row r="569" spans="1:13" x14ac:dyDescent="0.2">
      <c r="A569" s="10" t="s">
        <v>2514</v>
      </c>
      <c r="B569" s="10" t="s">
        <v>2194</v>
      </c>
      <c r="C569" s="10" t="s">
        <v>2195</v>
      </c>
      <c r="D569" s="10" t="s">
        <v>2189</v>
      </c>
      <c r="E569" s="11">
        <v>2020</v>
      </c>
      <c r="F569" s="10" t="s">
        <v>2190</v>
      </c>
      <c r="G569" s="10" t="s">
        <v>44</v>
      </c>
      <c r="H569" s="11">
        <v>16133849</v>
      </c>
      <c r="I569" s="10"/>
      <c r="J569" s="10"/>
      <c r="K569" s="10" t="s">
        <v>2191</v>
      </c>
      <c r="L569" s="10"/>
      <c r="M569" s="10" t="s">
        <v>2192</v>
      </c>
    </row>
    <row r="570" spans="1:13" x14ac:dyDescent="0.2">
      <c r="A570" s="10" t="s">
        <v>2515</v>
      </c>
      <c r="B570" s="10" t="s">
        <v>2196</v>
      </c>
      <c r="C570" s="10" t="s">
        <v>2197</v>
      </c>
      <c r="D570" s="10" t="s">
        <v>2189</v>
      </c>
      <c r="E570" s="11">
        <v>2020</v>
      </c>
      <c r="F570" s="10" t="s">
        <v>2190</v>
      </c>
      <c r="G570" s="10" t="s">
        <v>44</v>
      </c>
      <c r="H570" s="11">
        <v>16133849</v>
      </c>
      <c r="I570" s="10"/>
      <c r="J570" s="10"/>
      <c r="K570" s="10" t="s">
        <v>2191</v>
      </c>
      <c r="L570" s="10"/>
      <c r="M570" s="10" t="s">
        <v>2192</v>
      </c>
    </row>
    <row r="571" spans="1:13" x14ac:dyDescent="0.2">
      <c r="A571" s="10" t="s">
        <v>2516</v>
      </c>
      <c r="B571" s="10" t="s">
        <v>2198</v>
      </c>
      <c r="C571" s="10" t="s">
        <v>2199</v>
      </c>
      <c r="D571" s="10" t="s">
        <v>2189</v>
      </c>
      <c r="E571" s="11">
        <v>2020</v>
      </c>
      <c r="F571" s="10" t="s">
        <v>2190</v>
      </c>
      <c r="G571" s="10" t="s">
        <v>44</v>
      </c>
      <c r="H571" s="11">
        <v>16133849</v>
      </c>
      <c r="I571" s="10"/>
      <c r="J571" s="10"/>
      <c r="K571" s="10" t="s">
        <v>2191</v>
      </c>
      <c r="L571" s="10"/>
      <c r="M571" s="10" t="s">
        <v>2192</v>
      </c>
    </row>
    <row r="572" spans="1:13" x14ac:dyDescent="0.2">
      <c r="A572" s="10" t="s">
        <v>2448</v>
      </c>
      <c r="B572" s="10" t="s">
        <v>1753</v>
      </c>
      <c r="C572" s="10" t="s">
        <v>1754</v>
      </c>
      <c r="D572" s="10" t="s">
        <v>1755</v>
      </c>
      <c r="E572" s="11">
        <v>2089</v>
      </c>
      <c r="F572" s="10" t="s">
        <v>1756</v>
      </c>
      <c r="G572" s="10" t="s">
        <v>44</v>
      </c>
      <c r="H572" s="11">
        <v>5311311</v>
      </c>
      <c r="I572" s="10" t="s">
        <v>1757</v>
      </c>
      <c r="J572" s="10"/>
      <c r="K572" s="10" t="s">
        <v>1758</v>
      </c>
      <c r="L572" s="10"/>
      <c r="M572" s="10" t="s">
        <v>1759</v>
      </c>
    </row>
    <row r="573" spans="1:13" x14ac:dyDescent="0.2">
      <c r="A573" s="10" t="s">
        <v>2449</v>
      </c>
      <c r="B573" s="10" t="s">
        <v>1773</v>
      </c>
      <c r="C573" s="10" t="s">
        <v>1774</v>
      </c>
      <c r="D573" s="10" t="s">
        <v>1755</v>
      </c>
      <c r="E573" s="11">
        <v>2089</v>
      </c>
      <c r="F573" s="10" t="s">
        <v>1756</v>
      </c>
      <c r="G573" s="10" t="s">
        <v>44</v>
      </c>
      <c r="H573" s="11">
        <v>5311311</v>
      </c>
      <c r="I573" s="10" t="s">
        <v>1757</v>
      </c>
      <c r="J573" s="10"/>
      <c r="K573" s="10" t="s">
        <v>1758</v>
      </c>
      <c r="L573" s="10"/>
      <c r="M573" s="10" t="s">
        <v>1759</v>
      </c>
    </row>
    <row r="574" spans="1:13" x14ac:dyDescent="0.2">
      <c r="A574" s="10" t="s">
        <v>2450</v>
      </c>
      <c r="B574" s="10" t="s">
        <v>1776</v>
      </c>
      <c r="C574" s="10" t="s">
        <v>1777</v>
      </c>
      <c r="D574" s="10" t="s">
        <v>1755</v>
      </c>
      <c r="E574" s="11">
        <v>2089</v>
      </c>
      <c r="F574" s="10" t="s">
        <v>1756</v>
      </c>
      <c r="G574" s="10" t="s">
        <v>44</v>
      </c>
      <c r="H574" s="11">
        <v>5311311</v>
      </c>
      <c r="I574" s="10" t="s">
        <v>1757</v>
      </c>
      <c r="J574" s="10"/>
      <c r="K574" s="10" t="s">
        <v>1758</v>
      </c>
      <c r="L574" s="10"/>
      <c r="M574" s="10" t="s">
        <v>1759</v>
      </c>
    </row>
    <row r="575" spans="1:13" x14ac:dyDescent="0.2">
      <c r="A575" s="10" t="s">
        <v>2448</v>
      </c>
      <c r="B575" s="10" t="s">
        <v>1753</v>
      </c>
      <c r="C575" s="10" t="s">
        <v>1754</v>
      </c>
      <c r="D575" s="10" t="s">
        <v>1760</v>
      </c>
      <c r="E575" s="11">
        <v>2090</v>
      </c>
      <c r="F575" s="10" t="s">
        <v>1761</v>
      </c>
      <c r="G575" s="10" t="s">
        <v>44</v>
      </c>
      <c r="H575" s="11">
        <v>5311312</v>
      </c>
      <c r="I575" s="10" t="s">
        <v>1762</v>
      </c>
      <c r="J575" s="10"/>
      <c r="K575" s="10" t="s">
        <v>1763</v>
      </c>
      <c r="L575" s="10"/>
      <c r="M575" s="10" t="s">
        <v>1764</v>
      </c>
    </row>
    <row r="576" spans="1:13" x14ac:dyDescent="0.2">
      <c r="A576" s="10" t="s">
        <v>2449</v>
      </c>
      <c r="B576" s="10" t="s">
        <v>1773</v>
      </c>
      <c r="C576" s="10" t="s">
        <v>1774</v>
      </c>
      <c r="D576" s="10" t="s">
        <v>1760</v>
      </c>
      <c r="E576" s="11">
        <v>2090</v>
      </c>
      <c r="F576" s="10" t="s">
        <v>1761</v>
      </c>
      <c r="G576" s="10" t="s">
        <v>44</v>
      </c>
      <c r="H576" s="11">
        <v>5311312</v>
      </c>
      <c r="I576" s="10" t="s">
        <v>1762</v>
      </c>
      <c r="J576" s="10"/>
      <c r="K576" s="10" t="s">
        <v>1763</v>
      </c>
      <c r="L576" s="10"/>
      <c r="M576" s="10" t="s">
        <v>1764</v>
      </c>
    </row>
    <row r="577" spans="1:13" x14ac:dyDescent="0.2">
      <c r="A577" s="10" t="s">
        <v>2450</v>
      </c>
      <c r="B577" s="10" t="s">
        <v>1776</v>
      </c>
      <c r="C577" s="10" t="s">
        <v>1777</v>
      </c>
      <c r="D577" s="10" t="s">
        <v>1760</v>
      </c>
      <c r="E577" s="11">
        <v>2090</v>
      </c>
      <c r="F577" s="10" t="s">
        <v>1761</v>
      </c>
      <c r="G577" s="10" t="s">
        <v>44</v>
      </c>
      <c r="H577" s="11">
        <v>5311312</v>
      </c>
      <c r="I577" s="10" t="s">
        <v>1762</v>
      </c>
      <c r="J577" s="10"/>
      <c r="K577" s="10" t="s">
        <v>1763</v>
      </c>
      <c r="L577" s="10"/>
      <c r="M577" s="10" t="s">
        <v>1764</v>
      </c>
    </row>
    <row r="578" spans="1:13" x14ac:dyDescent="0.2">
      <c r="A578" s="10" t="s">
        <v>2448</v>
      </c>
      <c r="B578" s="10" t="s">
        <v>1753</v>
      </c>
      <c r="C578" s="10" t="s">
        <v>1754</v>
      </c>
      <c r="D578" s="10" t="s">
        <v>1765</v>
      </c>
      <c r="E578" s="11">
        <v>2091</v>
      </c>
      <c r="F578" s="10" t="s">
        <v>1766</v>
      </c>
      <c r="G578" s="10" t="s">
        <v>44</v>
      </c>
      <c r="H578" s="11"/>
      <c r="I578" s="10"/>
      <c r="J578" s="10"/>
      <c r="K578" s="10" t="s">
        <v>1767</v>
      </c>
      <c r="L578" s="10"/>
      <c r="M578" s="10"/>
    </row>
    <row r="579" spans="1:13" x14ac:dyDescent="0.2">
      <c r="A579" s="10" t="s">
        <v>2449</v>
      </c>
      <c r="B579" s="10" t="s">
        <v>1773</v>
      </c>
      <c r="C579" s="10" t="s">
        <v>1774</v>
      </c>
      <c r="D579" s="10" t="s">
        <v>1765</v>
      </c>
      <c r="E579" s="11">
        <v>2091</v>
      </c>
      <c r="F579" s="10" t="s">
        <v>1766</v>
      </c>
      <c r="G579" s="10" t="s">
        <v>44</v>
      </c>
      <c r="H579" s="11"/>
      <c r="I579" s="10"/>
      <c r="J579" s="10"/>
      <c r="K579" s="10" t="s">
        <v>1767</v>
      </c>
      <c r="L579" s="10"/>
      <c r="M579" s="10"/>
    </row>
    <row r="580" spans="1:13" x14ac:dyDescent="0.2">
      <c r="A580" s="10" t="s">
        <v>2448</v>
      </c>
      <c r="B580" s="10" t="s">
        <v>1753</v>
      </c>
      <c r="C580" s="10" t="s">
        <v>1754</v>
      </c>
      <c r="D580" s="10" t="s">
        <v>1768</v>
      </c>
      <c r="E580" s="11">
        <v>2092</v>
      </c>
      <c r="F580" s="10"/>
      <c r="G580" s="10" t="s">
        <v>44</v>
      </c>
      <c r="H580" s="11"/>
      <c r="I580" s="10"/>
      <c r="J580" s="10"/>
      <c r="K580" s="10"/>
      <c r="L580" s="10"/>
      <c r="M580" s="10"/>
    </row>
    <row r="581" spans="1:13" x14ac:dyDescent="0.2">
      <c r="A581" s="10" t="s">
        <v>2448</v>
      </c>
      <c r="B581" s="10" t="s">
        <v>1753</v>
      </c>
      <c r="C581" s="10" t="s">
        <v>1754</v>
      </c>
      <c r="D581" s="10" t="s">
        <v>1769</v>
      </c>
      <c r="E581" s="11">
        <v>2098</v>
      </c>
      <c r="F581" s="10" t="s">
        <v>1756</v>
      </c>
      <c r="G581" s="10" t="s">
        <v>44</v>
      </c>
      <c r="H581" s="11">
        <v>36511</v>
      </c>
      <c r="I581" s="10" t="s">
        <v>1770</v>
      </c>
      <c r="J581" s="10"/>
      <c r="K581" s="10" t="s">
        <v>1771</v>
      </c>
      <c r="L581" s="10"/>
      <c r="M581" s="10" t="s">
        <v>1772</v>
      </c>
    </row>
    <row r="582" spans="1:13" x14ac:dyDescent="0.2">
      <c r="A582" s="10" t="s">
        <v>2449</v>
      </c>
      <c r="B582" s="10" t="s">
        <v>1773</v>
      </c>
      <c r="C582" s="10" t="s">
        <v>1774</v>
      </c>
      <c r="D582" s="10" t="s">
        <v>1769</v>
      </c>
      <c r="E582" s="11">
        <v>2098</v>
      </c>
      <c r="F582" s="10" t="s">
        <v>1756</v>
      </c>
      <c r="G582" s="10" t="s">
        <v>44</v>
      </c>
      <c r="H582" s="11">
        <v>36511</v>
      </c>
      <c r="I582" s="10" t="s">
        <v>1770</v>
      </c>
      <c r="J582" s="10"/>
      <c r="K582" s="10" t="s">
        <v>1771</v>
      </c>
      <c r="L582" s="10"/>
      <c r="M582" s="10" t="s">
        <v>1772</v>
      </c>
    </row>
    <row r="583" spans="1:13" x14ac:dyDescent="0.2">
      <c r="A583" s="10" t="s">
        <v>2450</v>
      </c>
      <c r="B583" s="10" t="s">
        <v>1776</v>
      </c>
      <c r="C583" s="10" t="s">
        <v>1777</v>
      </c>
      <c r="D583" s="10" t="s">
        <v>1769</v>
      </c>
      <c r="E583" s="11">
        <v>2098</v>
      </c>
      <c r="F583" s="10" t="s">
        <v>1756</v>
      </c>
      <c r="G583" s="10" t="s">
        <v>44</v>
      </c>
      <c r="H583" s="11">
        <v>36511</v>
      </c>
      <c r="I583" s="10" t="s">
        <v>1770</v>
      </c>
      <c r="J583" s="10"/>
      <c r="K583" s="10" t="s">
        <v>1771</v>
      </c>
      <c r="L583" s="10"/>
      <c r="M583" s="10" t="s">
        <v>1772</v>
      </c>
    </row>
    <row r="584" spans="1:13" x14ac:dyDescent="0.2">
      <c r="A584" s="10" t="s">
        <v>2521</v>
      </c>
      <c r="B584" s="10" t="s">
        <v>2244</v>
      </c>
      <c r="C584" s="10" t="s">
        <v>2245</v>
      </c>
      <c r="D584" s="10" t="s">
        <v>2246</v>
      </c>
      <c r="E584" s="11">
        <v>2139</v>
      </c>
      <c r="F584" s="10" t="s">
        <v>2247</v>
      </c>
      <c r="G584" s="10" t="s">
        <v>44</v>
      </c>
      <c r="H584" s="11">
        <v>638678</v>
      </c>
      <c r="I584" s="10" t="s">
        <v>2248</v>
      </c>
      <c r="J584" s="10" t="s">
        <v>2249</v>
      </c>
      <c r="K584" s="10" t="s">
        <v>2250</v>
      </c>
      <c r="L584" s="10"/>
      <c r="M584" s="10" t="s">
        <v>2251</v>
      </c>
    </row>
    <row r="585" spans="1:13" x14ac:dyDescent="0.2">
      <c r="A585" s="10" t="s">
        <v>2523</v>
      </c>
      <c r="B585" s="10" t="s">
        <v>2257</v>
      </c>
      <c r="C585" s="10" t="s">
        <v>2258</v>
      </c>
      <c r="D585" s="10" t="s">
        <v>2259</v>
      </c>
      <c r="E585" s="11">
        <v>2153</v>
      </c>
      <c r="F585" s="10" t="s">
        <v>2260</v>
      </c>
      <c r="G585" s="10" t="s">
        <v>44</v>
      </c>
      <c r="H585" s="11"/>
      <c r="I585" s="10"/>
      <c r="J585" s="10"/>
      <c r="K585" s="10" t="s">
        <v>2261</v>
      </c>
      <c r="L585" s="10"/>
      <c r="M585" s="10"/>
    </row>
    <row r="586" spans="1:13" x14ac:dyDescent="0.2">
      <c r="A586" s="10" t="s">
        <v>2523</v>
      </c>
      <c r="B586" s="10" t="s">
        <v>2257</v>
      </c>
      <c r="C586" s="10" t="s">
        <v>2258</v>
      </c>
      <c r="D586" s="10" t="s">
        <v>2262</v>
      </c>
      <c r="E586" s="11">
        <v>2156</v>
      </c>
      <c r="F586" s="10" t="s">
        <v>2263</v>
      </c>
      <c r="G586" s="10" t="s">
        <v>44</v>
      </c>
      <c r="H586" s="11">
        <v>11995575</v>
      </c>
      <c r="I586" s="10" t="s">
        <v>2264</v>
      </c>
      <c r="J586" s="10"/>
      <c r="K586" s="10" t="s">
        <v>2265</v>
      </c>
      <c r="L586" s="10"/>
      <c r="M586" s="10" t="s">
        <v>2266</v>
      </c>
    </row>
    <row r="587" spans="1:13" x14ac:dyDescent="0.2">
      <c r="A587" s="10" t="s">
        <v>2473</v>
      </c>
      <c r="B587" s="10" t="s">
        <v>344</v>
      </c>
      <c r="C587" s="10" t="s">
        <v>1972</v>
      </c>
      <c r="D587" s="10" t="s">
        <v>1973</v>
      </c>
      <c r="E587" s="11">
        <v>2168</v>
      </c>
      <c r="F587" s="10" t="s">
        <v>1974</v>
      </c>
      <c r="G587" s="10" t="s">
        <v>44</v>
      </c>
      <c r="H587" s="11"/>
      <c r="I587" s="10" t="s">
        <v>1975</v>
      </c>
      <c r="J587" s="10" t="s">
        <v>1976</v>
      </c>
      <c r="K587" s="10" t="s">
        <v>1977</v>
      </c>
      <c r="L587" s="10"/>
      <c r="M587" s="10" t="s">
        <v>1978</v>
      </c>
    </row>
    <row r="588" spans="1:13" x14ac:dyDescent="0.2">
      <c r="A588" s="10" t="s">
        <v>2524</v>
      </c>
      <c r="B588" s="10" t="s">
        <v>345</v>
      </c>
      <c r="C588" s="10" t="s">
        <v>2267</v>
      </c>
      <c r="D588" s="10" t="s">
        <v>1973</v>
      </c>
      <c r="E588" s="11">
        <v>2168</v>
      </c>
      <c r="F588" s="10" t="s">
        <v>1974</v>
      </c>
      <c r="G588" s="10" t="s">
        <v>44</v>
      </c>
      <c r="H588" s="11"/>
      <c r="I588" s="10" t="s">
        <v>1975</v>
      </c>
      <c r="J588" s="10" t="s">
        <v>1976</v>
      </c>
      <c r="K588" s="10" t="s">
        <v>1977</v>
      </c>
      <c r="L588" s="10"/>
      <c r="M588" s="10" t="s">
        <v>1978</v>
      </c>
    </row>
    <row r="589" spans="1:13" x14ac:dyDescent="0.2">
      <c r="A589" s="10" t="s">
        <v>2525</v>
      </c>
      <c r="B589" s="10" t="s">
        <v>2268</v>
      </c>
      <c r="C589" s="10" t="s">
        <v>2269</v>
      </c>
      <c r="D589" s="10" t="s">
        <v>1973</v>
      </c>
      <c r="E589" s="11">
        <v>2168</v>
      </c>
      <c r="F589" s="10" t="s">
        <v>1974</v>
      </c>
      <c r="G589" s="10" t="s">
        <v>44</v>
      </c>
      <c r="H589" s="11"/>
      <c r="I589" s="10" t="s">
        <v>1975</v>
      </c>
      <c r="J589" s="10" t="s">
        <v>1976</v>
      </c>
      <c r="K589" s="10" t="s">
        <v>1977</v>
      </c>
      <c r="L589" s="10"/>
      <c r="M589" s="10" t="s">
        <v>1978</v>
      </c>
    </row>
    <row r="590" spans="1:13" x14ac:dyDescent="0.2">
      <c r="A590" s="10" t="s">
        <v>2526</v>
      </c>
      <c r="B590" s="10" t="s">
        <v>346</v>
      </c>
      <c r="C590" s="10" t="s">
        <v>2270</v>
      </c>
      <c r="D590" s="10" t="s">
        <v>1973</v>
      </c>
      <c r="E590" s="11">
        <v>2168</v>
      </c>
      <c r="F590" s="10" t="s">
        <v>1974</v>
      </c>
      <c r="G590" s="10" t="s">
        <v>44</v>
      </c>
      <c r="H590" s="11"/>
      <c r="I590" s="10" t="s">
        <v>1975</v>
      </c>
      <c r="J590" s="10" t="s">
        <v>1976</v>
      </c>
      <c r="K590" s="10" t="s">
        <v>1977</v>
      </c>
      <c r="L590" s="10"/>
      <c r="M590" s="10" t="s">
        <v>1978</v>
      </c>
    </row>
    <row r="591" spans="1:13" x14ac:dyDescent="0.2">
      <c r="A591" s="10" t="s">
        <v>2473</v>
      </c>
      <c r="B591" s="10" t="s">
        <v>344</v>
      </c>
      <c r="C591" s="10" t="s">
        <v>1972</v>
      </c>
      <c r="D591" s="10" t="s">
        <v>1979</v>
      </c>
      <c r="E591" s="11">
        <v>2174</v>
      </c>
      <c r="F591" s="10" t="s">
        <v>1980</v>
      </c>
      <c r="G591" s="10" t="s">
        <v>44</v>
      </c>
      <c r="H591" s="11">
        <v>439302</v>
      </c>
      <c r="I591" s="10" t="s">
        <v>1981</v>
      </c>
      <c r="J591" s="10" t="s">
        <v>1979</v>
      </c>
      <c r="K591" s="10" t="s">
        <v>1982</v>
      </c>
      <c r="L591" s="10"/>
      <c r="M591" s="10" t="s">
        <v>1983</v>
      </c>
    </row>
    <row r="592" spans="1:13" x14ac:dyDescent="0.2">
      <c r="A592" s="10" t="s">
        <v>2524</v>
      </c>
      <c r="B592" s="10" t="s">
        <v>345</v>
      </c>
      <c r="C592" s="10" t="s">
        <v>2267</v>
      </c>
      <c r="D592" s="10" t="s">
        <v>1979</v>
      </c>
      <c r="E592" s="11">
        <v>2174</v>
      </c>
      <c r="F592" s="10" t="s">
        <v>1980</v>
      </c>
      <c r="G592" s="10" t="s">
        <v>44</v>
      </c>
      <c r="H592" s="11">
        <v>439302</v>
      </c>
      <c r="I592" s="10" t="s">
        <v>1981</v>
      </c>
      <c r="J592" s="10" t="s">
        <v>1979</v>
      </c>
      <c r="K592" s="10" t="s">
        <v>1982</v>
      </c>
      <c r="L592" s="10"/>
      <c r="M592" s="10" t="s">
        <v>1983</v>
      </c>
    </row>
    <row r="593" spans="1:13" x14ac:dyDescent="0.2">
      <c r="A593" s="10" t="s">
        <v>2525</v>
      </c>
      <c r="B593" s="10" t="s">
        <v>2268</v>
      </c>
      <c r="C593" s="10" t="s">
        <v>2269</v>
      </c>
      <c r="D593" s="10" t="s">
        <v>1979</v>
      </c>
      <c r="E593" s="11">
        <v>2174</v>
      </c>
      <c r="F593" s="10" t="s">
        <v>1980</v>
      </c>
      <c r="G593" s="10" t="s">
        <v>44</v>
      </c>
      <c r="H593" s="11">
        <v>439302</v>
      </c>
      <c r="I593" s="10" t="s">
        <v>1981</v>
      </c>
      <c r="J593" s="10" t="s">
        <v>1979</v>
      </c>
      <c r="K593" s="10" t="s">
        <v>1982</v>
      </c>
      <c r="L593" s="10"/>
      <c r="M593" s="10" t="s">
        <v>1983</v>
      </c>
    </row>
    <row r="594" spans="1:13" x14ac:dyDescent="0.2">
      <c r="A594" s="10" t="s">
        <v>2526</v>
      </c>
      <c r="B594" s="10" t="s">
        <v>346</v>
      </c>
      <c r="C594" s="10" t="s">
        <v>2270</v>
      </c>
      <c r="D594" s="10" t="s">
        <v>1979</v>
      </c>
      <c r="E594" s="11">
        <v>2174</v>
      </c>
      <c r="F594" s="10" t="s">
        <v>1980</v>
      </c>
      <c r="G594" s="10" t="s">
        <v>44</v>
      </c>
      <c r="H594" s="11">
        <v>439302</v>
      </c>
      <c r="I594" s="10" t="s">
        <v>1981</v>
      </c>
      <c r="J594" s="10" t="s">
        <v>1979</v>
      </c>
      <c r="K594" s="10" t="s">
        <v>1982</v>
      </c>
      <c r="L594" s="10"/>
      <c r="M594" s="10" t="s">
        <v>1983</v>
      </c>
    </row>
    <row r="595" spans="1:13" x14ac:dyDescent="0.2">
      <c r="A595" s="10" t="s">
        <v>2483</v>
      </c>
      <c r="B595" s="10" t="s">
        <v>2021</v>
      </c>
      <c r="C595" s="10" t="s">
        <v>2022</v>
      </c>
      <c r="D595" s="10" t="s">
        <v>2026</v>
      </c>
      <c r="E595" s="11">
        <v>2257</v>
      </c>
      <c r="F595" s="10" t="s">
        <v>2027</v>
      </c>
      <c r="G595" s="10" t="s">
        <v>44</v>
      </c>
      <c r="H595" s="11">
        <v>16133238</v>
      </c>
      <c r="I595" s="10"/>
      <c r="J595" s="10"/>
      <c r="K595" s="10" t="s">
        <v>2028</v>
      </c>
      <c r="L595" s="10"/>
      <c r="M595" s="10" t="s">
        <v>2029</v>
      </c>
    </row>
    <row r="596" spans="1:13" x14ac:dyDescent="0.2">
      <c r="A596" s="10" t="s">
        <v>2527</v>
      </c>
      <c r="B596" s="10" t="s">
        <v>347</v>
      </c>
      <c r="C596" s="10" t="s">
        <v>2271</v>
      </c>
      <c r="D596" s="10" t="s">
        <v>2026</v>
      </c>
      <c r="E596" s="11">
        <v>2257</v>
      </c>
      <c r="F596" s="10" t="s">
        <v>2027</v>
      </c>
      <c r="G596" s="10" t="s">
        <v>44</v>
      </c>
      <c r="H596" s="11">
        <v>16133238</v>
      </c>
      <c r="I596" s="10"/>
      <c r="J596" s="10"/>
      <c r="K596" s="10" t="s">
        <v>2028</v>
      </c>
      <c r="L596" s="10"/>
      <c r="M596" s="10" t="s">
        <v>2029</v>
      </c>
    </row>
    <row r="597" spans="1:13" x14ac:dyDescent="0.2">
      <c r="A597" s="10" t="s">
        <v>2528</v>
      </c>
      <c r="B597" s="10" t="s">
        <v>2272</v>
      </c>
      <c r="C597" s="10" t="s">
        <v>2273</v>
      </c>
      <c r="D597" s="10" t="s">
        <v>2026</v>
      </c>
      <c r="E597" s="11">
        <v>2257</v>
      </c>
      <c r="F597" s="10" t="s">
        <v>2027</v>
      </c>
      <c r="G597" s="10" t="s">
        <v>44</v>
      </c>
      <c r="H597" s="11">
        <v>16133238</v>
      </c>
      <c r="I597" s="10"/>
      <c r="J597" s="10"/>
      <c r="K597" s="10" t="s">
        <v>2028</v>
      </c>
      <c r="L597" s="10"/>
      <c r="M597" s="10" t="s">
        <v>2029</v>
      </c>
    </row>
    <row r="598" spans="1:13" x14ac:dyDescent="0.2">
      <c r="A598" s="10" t="s">
        <v>2483</v>
      </c>
      <c r="B598" s="10" t="s">
        <v>2021</v>
      </c>
      <c r="C598" s="10" t="s">
        <v>2022</v>
      </c>
      <c r="D598" s="10" t="s">
        <v>2030</v>
      </c>
      <c r="E598" s="11">
        <v>2258</v>
      </c>
      <c r="F598" s="10" t="s">
        <v>2031</v>
      </c>
      <c r="G598" s="10" t="s">
        <v>44</v>
      </c>
      <c r="H598" s="11"/>
      <c r="I598" s="10"/>
      <c r="J598" s="10"/>
      <c r="K598" s="10" t="s">
        <v>2032</v>
      </c>
      <c r="L598" s="10"/>
      <c r="M598" s="10"/>
    </row>
    <row r="599" spans="1:13" x14ac:dyDescent="0.2">
      <c r="A599" s="10" t="s">
        <v>2527</v>
      </c>
      <c r="B599" s="10" t="s">
        <v>347</v>
      </c>
      <c r="C599" s="10" t="s">
        <v>2271</v>
      </c>
      <c r="D599" s="10" t="s">
        <v>2030</v>
      </c>
      <c r="E599" s="11">
        <v>2258</v>
      </c>
      <c r="F599" s="10" t="s">
        <v>2031</v>
      </c>
      <c r="G599" s="10" t="s">
        <v>44</v>
      </c>
      <c r="H599" s="11"/>
      <c r="I599" s="10"/>
      <c r="J599" s="10"/>
      <c r="K599" s="10" t="s">
        <v>2032</v>
      </c>
      <c r="L599" s="10"/>
      <c r="M599" s="10"/>
    </row>
    <row r="600" spans="1:13" x14ac:dyDescent="0.2">
      <c r="A600" s="10" t="s">
        <v>2528</v>
      </c>
      <c r="B600" s="10" t="s">
        <v>2272</v>
      </c>
      <c r="C600" s="10" t="s">
        <v>2273</v>
      </c>
      <c r="D600" s="10" t="s">
        <v>2030</v>
      </c>
      <c r="E600" s="11">
        <v>2258</v>
      </c>
      <c r="F600" s="10" t="s">
        <v>2031</v>
      </c>
      <c r="G600" s="10" t="s">
        <v>44</v>
      </c>
      <c r="H600" s="11"/>
      <c r="I600" s="10"/>
      <c r="J600" s="10"/>
      <c r="K600" s="10" t="s">
        <v>2032</v>
      </c>
      <c r="L600" s="10"/>
      <c r="M600" s="10"/>
    </row>
    <row r="601" spans="1:13" x14ac:dyDescent="0.2">
      <c r="A601" s="10" t="s">
        <v>2375</v>
      </c>
      <c r="B601" s="10" t="s">
        <v>1231</v>
      </c>
      <c r="C601" s="10" t="s">
        <v>1232</v>
      </c>
      <c r="D601" s="10" t="s">
        <v>1233</v>
      </c>
      <c r="E601" s="11">
        <v>2270</v>
      </c>
      <c r="F601" s="10" t="s">
        <v>1234</v>
      </c>
      <c r="G601" s="10" t="s">
        <v>44</v>
      </c>
      <c r="H601" s="11">
        <v>16132353</v>
      </c>
      <c r="I601" s="10"/>
      <c r="J601" s="10" t="s">
        <v>1235</v>
      </c>
      <c r="K601" s="10" t="s">
        <v>1236</v>
      </c>
      <c r="L601" s="10"/>
      <c r="M601" s="10"/>
    </row>
    <row r="602" spans="1:13" x14ac:dyDescent="0.2">
      <c r="A602" s="10" t="s">
        <v>2527</v>
      </c>
      <c r="B602" s="10" t="s">
        <v>347</v>
      </c>
      <c r="C602" s="10" t="s">
        <v>2271</v>
      </c>
      <c r="D602" s="10" t="s">
        <v>1233</v>
      </c>
      <c r="E602" s="11">
        <v>2270</v>
      </c>
      <c r="F602" s="10" t="s">
        <v>1234</v>
      </c>
      <c r="G602" s="10" t="s">
        <v>44</v>
      </c>
      <c r="H602" s="11">
        <v>16132353</v>
      </c>
      <c r="I602" s="10"/>
      <c r="J602" s="10" t="s">
        <v>1235</v>
      </c>
      <c r="K602" s="10" t="s">
        <v>1236</v>
      </c>
      <c r="L602" s="10"/>
      <c r="M602" s="10"/>
    </row>
    <row r="603" spans="1:13" x14ac:dyDescent="0.2">
      <c r="A603" s="10" t="s">
        <v>2528</v>
      </c>
      <c r="B603" s="10" t="s">
        <v>2272</v>
      </c>
      <c r="C603" s="10" t="s">
        <v>2273</v>
      </c>
      <c r="D603" s="10" t="s">
        <v>1233</v>
      </c>
      <c r="E603" s="11">
        <v>2270</v>
      </c>
      <c r="F603" s="10" t="s">
        <v>1234</v>
      </c>
      <c r="G603" s="10" t="s">
        <v>44</v>
      </c>
      <c r="H603" s="11">
        <v>16132353</v>
      </c>
      <c r="I603" s="10"/>
      <c r="J603" s="10" t="s">
        <v>1235</v>
      </c>
      <c r="K603" s="10" t="s">
        <v>1236</v>
      </c>
      <c r="L603" s="10"/>
      <c r="M603" s="10"/>
    </row>
    <row r="604" spans="1:13" x14ac:dyDescent="0.2">
      <c r="A604" s="10" t="s">
        <v>2483</v>
      </c>
      <c r="B604" s="10" t="s">
        <v>2021</v>
      </c>
      <c r="C604" s="10" t="s">
        <v>2022</v>
      </c>
      <c r="D604" s="10" t="s">
        <v>2033</v>
      </c>
      <c r="E604" s="11">
        <v>2274</v>
      </c>
      <c r="F604" s="10" t="s">
        <v>2034</v>
      </c>
      <c r="G604" s="10" t="s">
        <v>44</v>
      </c>
      <c r="H604" s="11"/>
      <c r="I604" s="10"/>
      <c r="J604" s="10"/>
      <c r="K604" s="10" t="s">
        <v>2035</v>
      </c>
      <c r="L604" s="10"/>
      <c r="M604" s="10"/>
    </row>
    <row r="605" spans="1:13" x14ac:dyDescent="0.2">
      <c r="A605" s="10" t="s">
        <v>2527</v>
      </c>
      <c r="B605" s="10" t="s">
        <v>347</v>
      </c>
      <c r="C605" s="10" t="s">
        <v>2271</v>
      </c>
      <c r="D605" s="10" t="s">
        <v>2033</v>
      </c>
      <c r="E605" s="11">
        <v>2274</v>
      </c>
      <c r="F605" s="10" t="s">
        <v>2034</v>
      </c>
      <c r="G605" s="10" t="s">
        <v>44</v>
      </c>
      <c r="H605" s="11"/>
      <c r="I605" s="10"/>
      <c r="J605" s="10"/>
      <c r="K605" s="10" t="s">
        <v>2035</v>
      </c>
      <c r="L605" s="10"/>
      <c r="M605" s="10"/>
    </row>
    <row r="606" spans="1:13" x14ac:dyDescent="0.2">
      <c r="A606" s="10" t="s">
        <v>2316</v>
      </c>
      <c r="B606" s="10" t="s">
        <v>276</v>
      </c>
      <c r="C606" s="10" t="s">
        <v>721</v>
      </c>
      <c r="D606" s="10" t="s">
        <v>726</v>
      </c>
      <c r="E606" s="11">
        <v>2504</v>
      </c>
      <c r="F606" s="10" t="s">
        <v>723</v>
      </c>
      <c r="G606" s="10" t="s">
        <v>44</v>
      </c>
      <c r="H606" s="11">
        <v>172198</v>
      </c>
      <c r="I606" s="10" t="s">
        <v>727</v>
      </c>
      <c r="J606" s="10" t="s">
        <v>726</v>
      </c>
      <c r="K606" s="10" t="s">
        <v>728</v>
      </c>
      <c r="L606" s="10"/>
      <c r="M606" s="10" t="s">
        <v>729</v>
      </c>
    </row>
    <row r="607" spans="1:13" x14ac:dyDescent="0.2">
      <c r="A607" s="10" t="s">
        <v>2317</v>
      </c>
      <c r="B607" s="10" t="s">
        <v>735</v>
      </c>
      <c r="C607" s="10" t="s">
        <v>736</v>
      </c>
      <c r="D607" s="10" t="s">
        <v>726</v>
      </c>
      <c r="E607" s="11">
        <v>2504</v>
      </c>
      <c r="F607" s="10" t="s">
        <v>723</v>
      </c>
      <c r="G607" s="10" t="s">
        <v>44</v>
      </c>
      <c r="H607" s="11">
        <v>172198</v>
      </c>
      <c r="I607" s="10" t="s">
        <v>727</v>
      </c>
      <c r="J607" s="10" t="s">
        <v>726</v>
      </c>
      <c r="K607" s="10" t="s">
        <v>728</v>
      </c>
      <c r="L607" s="10"/>
      <c r="M607" s="10" t="s">
        <v>729</v>
      </c>
    </row>
    <row r="608" spans="1:13" x14ac:dyDescent="0.2">
      <c r="A608" s="10" t="s">
        <v>2340</v>
      </c>
      <c r="B608" s="10" t="s">
        <v>958</v>
      </c>
      <c r="C608" s="10" t="s">
        <v>959</v>
      </c>
      <c r="D608" s="10" t="s">
        <v>960</v>
      </c>
      <c r="E608" s="11">
        <v>2945</v>
      </c>
      <c r="F608" s="10" t="s">
        <v>961</v>
      </c>
      <c r="G608" s="10" t="s">
        <v>44</v>
      </c>
      <c r="H608" s="11"/>
      <c r="I608" s="10"/>
      <c r="J608" s="10"/>
      <c r="K608" s="10" t="s">
        <v>962</v>
      </c>
      <c r="L608" s="10"/>
      <c r="M608" s="10"/>
    </row>
    <row r="609" spans="1:13" x14ac:dyDescent="0.2">
      <c r="A609" s="10" t="s">
        <v>5606</v>
      </c>
      <c r="B609" s="10" t="s">
        <v>1433</v>
      </c>
      <c r="C609" s="10" t="s">
        <v>5607</v>
      </c>
      <c r="D609" s="10" t="s">
        <v>960</v>
      </c>
      <c r="E609" s="11">
        <v>2945</v>
      </c>
      <c r="F609" s="10" t="s">
        <v>961</v>
      </c>
      <c r="G609" s="10" t="s">
        <v>44</v>
      </c>
      <c r="H609" s="11"/>
      <c r="I609" s="10"/>
      <c r="J609" s="10"/>
      <c r="K609" s="10" t="s">
        <v>962</v>
      </c>
      <c r="L609" s="10"/>
      <c r="M609" s="10"/>
    </row>
    <row r="610" spans="1:13" x14ac:dyDescent="0.2">
      <c r="A610" s="10" t="s">
        <v>2377</v>
      </c>
      <c r="B610" s="10" t="s">
        <v>301</v>
      </c>
      <c r="C610" s="10" t="s">
        <v>1242</v>
      </c>
      <c r="D610" s="10" t="s">
        <v>1243</v>
      </c>
      <c r="E610" s="11">
        <v>3542</v>
      </c>
      <c r="F610" s="10" t="s">
        <v>1244</v>
      </c>
      <c r="G610" s="10" t="s">
        <v>44</v>
      </c>
      <c r="H610" s="11"/>
      <c r="I610" s="10"/>
      <c r="J610" s="10"/>
      <c r="K610" s="10" t="s">
        <v>1245</v>
      </c>
      <c r="L610" s="10"/>
      <c r="M610" s="10"/>
    </row>
    <row r="611" spans="1:13" x14ac:dyDescent="0.2">
      <c r="A611" s="10" t="s">
        <v>2378</v>
      </c>
      <c r="B611" s="10" t="s">
        <v>302</v>
      </c>
      <c r="C611" s="10" t="s">
        <v>1246</v>
      </c>
      <c r="D611" s="10" t="s">
        <v>1252</v>
      </c>
      <c r="E611" s="11">
        <v>3544</v>
      </c>
      <c r="F611" s="10" t="s">
        <v>1248</v>
      </c>
      <c r="G611" s="10" t="s">
        <v>44</v>
      </c>
      <c r="H611" s="11">
        <v>16133830</v>
      </c>
      <c r="I611" s="10"/>
      <c r="J611" s="10"/>
      <c r="K611" s="10" t="s">
        <v>1253</v>
      </c>
      <c r="L611" s="10"/>
      <c r="M611" s="10"/>
    </row>
    <row r="612" spans="1:13" x14ac:dyDescent="0.2">
      <c r="A612" s="10" t="s">
        <v>2368</v>
      </c>
      <c r="B612" s="10" t="s">
        <v>1193</v>
      </c>
      <c r="C612" s="10" t="s">
        <v>1194</v>
      </c>
      <c r="D612" s="10" t="s">
        <v>1195</v>
      </c>
      <c r="E612" s="11">
        <v>3547</v>
      </c>
      <c r="F612" s="10" t="s">
        <v>1196</v>
      </c>
      <c r="G612" s="10" t="s">
        <v>44</v>
      </c>
      <c r="H612" s="11"/>
      <c r="I612" s="10"/>
      <c r="J612" s="10"/>
      <c r="K612" s="10" t="s">
        <v>1197</v>
      </c>
      <c r="L612" s="10"/>
      <c r="M612" s="10"/>
    </row>
    <row r="613" spans="1:13" x14ac:dyDescent="0.2">
      <c r="A613" s="10" t="s">
        <v>2366</v>
      </c>
      <c r="B613" s="10" t="s">
        <v>1175</v>
      </c>
      <c r="C613" s="10" t="s">
        <v>1176</v>
      </c>
      <c r="D613" s="10" t="s">
        <v>1177</v>
      </c>
      <c r="E613" s="11">
        <v>3548</v>
      </c>
      <c r="F613" s="10" t="s">
        <v>1178</v>
      </c>
      <c r="G613" s="10" t="s">
        <v>44</v>
      </c>
      <c r="H613" s="11"/>
      <c r="I613" s="10"/>
      <c r="J613" s="10"/>
      <c r="K613" s="10" t="s">
        <v>1179</v>
      </c>
      <c r="L613" s="10"/>
      <c r="M613" s="10"/>
    </row>
    <row r="614" spans="1:13" x14ac:dyDescent="0.2">
      <c r="A614" s="10" t="s">
        <v>2367</v>
      </c>
      <c r="B614" s="10" t="s">
        <v>1191</v>
      </c>
      <c r="C614" s="10" t="s">
        <v>1192</v>
      </c>
      <c r="D614" s="10" t="s">
        <v>1177</v>
      </c>
      <c r="E614" s="11">
        <v>3548</v>
      </c>
      <c r="F614" s="10" t="s">
        <v>1178</v>
      </c>
      <c r="G614" s="10" t="s">
        <v>44</v>
      </c>
      <c r="H614" s="11"/>
      <c r="I614" s="10"/>
      <c r="J614" s="10"/>
      <c r="K614" s="10" t="s">
        <v>1179</v>
      </c>
      <c r="L614" s="10"/>
      <c r="M614" s="10"/>
    </row>
    <row r="615" spans="1:13" x14ac:dyDescent="0.2">
      <c r="A615" s="10" t="s">
        <v>2368</v>
      </c>
      <c r="B615" s="10" t="s">
        <v>1193</v>
      </c>
      <c r="C615" s="10" t="s">
        <v>1194</v>
      </c>
      <c r="D615" s="10" t="s">
        <v>1177</v>
      </c>
      <c r="E615" s="11">
        <v>3548</v>
      </c>
      <c r="F615" s="10" t="s">
        <v>1178</v>
      </c>
      <c r="G615" s="10" t="s">
        <v>44</v>
      </c>
      <c r="H615" s="11"/>
      <c r="I615" s="10"/>
      <c r="J615" s="10"/>
      <c r="K615" s="10" t="s">
        <v>1179</v>
      </c>
      <c r="L615" s="10"/>
      <c r="M615" s="10"/>
    </row>
    <row r="616" spans="1:13" x14ac:dyDescent="0.2">
      <c r="A616" s="10" t="s">
        <v>2366</v>
      </c>
      <c r="B616" s="10" t="s">
        <v>1175</v>
      </c>
      <c r="C616" s="10" t="s">
        <v>1176</v>
      </c>
      <c r="D616" s="10" t="s">
        <v>1180</v>
      </c>
      <c r="E616" s="11">
        <v>3549</v>
      </c>
      <c r="F616" s="10" t="s">
        <v>1181</v>
      </c>
      <c r="G616" s="10" t="s">
        <v>44</v>
      </c>
      <c r="H616" s="11"/>
      <c r="I616" s="10"/>
      <c r="J616" s="10"/>
      <c r="K616" s="10" t="s">
        <v>1182</v>
      </c>
      <c r="L616" s="10"/>
      <c r="M616" s="10"/>
    </row>
    <row r="617" spans="1:13" x14ac:dyDescent="0.2">
      <c r="A617" s="10" t="s">
        <v>2368</v>
      </c>
      <c r="B617" s="10" t="s">
        <v>1193</v>
      </c>
      <c r="C617" s="10" t="s">
        <v>1194</v>
      </c>
      <c r="D617" s="10" t="s">
        <v>1180</v>
      </c>
      <c r="E617" s="11">
        <v>3549</v>
      </c>
      <c r="F617" s="10" t="s">
        <v>1181</v>
      </c>
      <c r="G617" s="10" t="s">
        <v>44</v>
      </c>
      <c r="H617" s="11"/>
      <c r="I617" s="10"/>
      <c r="J617" s="10"/>
      <c r="K617" s="10" t="s">
        <v>1182</v>
      </c>
      <c r="L617" s="10"/>
      <c r="M617" s="10"/>
    </row>
    <row r="618" spans="1:13" x14ac:dyDescent="0.2">
      <c r="A618" s="10" t="s">
        <v>2326</v>
      </c>
      <c r="B618" s="10" t="s">
        <v>288</v>
      </c>
      <c r="C618" s="10" t="s">
        <v>845</v>
      </c>
      <c r="D618" s="10" t="s">
        <v>860</v>
      </c>
      <c r="E618" s="11">
        <v>3552</v>
      </c>
      <c r="F618" s="10" t="s">
        <v>847</v>
      </c>
      <c r="G618" s="10" t="s">
        <v>44</v>
      </c>
      <c r="H618" s="11"/>
      <c r="I618" s="10"/>
      <c r="J618" s="10"/>
      <c r="K618" s="10"/>
      <c r="L618" s="10"/>
      <c r="M618" s="10"/>
    </row>
    <row r="619" spans="1:13" x14ac:dyDescent="0.2">
      <c r="A619" s="10" t="s">
        <v>2374</v>
      </c>
      <c r="B619" s="10" t="s">
        <v>1219</v>
      </c>
      <c r="C619" s="10" t="s">
        <v>1220</v>
      </c>
      <c r="D619" s="10" t="s">
        <v>860</v>
      </c>
      <c r="E619" s="11">
        <v>3552</v>
      </c>
      <c r="F619" s="10" t="s">
        <v>847</v>
      </c>
      <c r="G619" s="10" t="s">
        <v>44</v>
      </c>
      <c r="H619" s="11"/>
      <c r="I619" s="10"/>
      <c r="J619" s="10"/>
      <c r="K619" s="10"/>
      <c r="L619" s="10"/>
      <c r="M619" s="10"/>
    </row>
    <row r="620" spans="1:13" x14ac:dyDescent="0.2">
      <c r="A620" s="10" t="s">
        <v>2318</v>
      </c>
      <c r="B620" s="10" t="s">
        <v>277</v>
      </c>
      <c r="C620" s="10" t="s">
        <v>742</v>
      </c>
      <c r="D620" s="10" t="s">
        <v>751</v>
      </c>
      <c r="E620" s="11">
        <v>3556</v>
      </c>
      <c r="F620" s="10" t="s">
        <v>744</v>
      </c>
      <c r="G620" s="10" t="s">
        <v>44</v>
      </c>
      <c r="H620" s="11">
        <v>16130452</v>
      </c>
      <c r="I620" s="10"/>
      <c r="J620" s="10"/>
      <c r="K620" s="10" t="s">
        <v>752</v>
      </c>
      <c r="L620" s="10"/>
      <c r="M620" s="10"/>
    </row>
    <row r="621" spans="1:13" x14ac:dyDescent="0.2">
      <c r="A621" s="10" t="s">
        <v>2374</v>
      </c>
      <c r="B621" s="10" t="s">
        <v>1219</v>
      </c>
      <c r="C621" s="10" t="s">
        <v>1220</v>
      </c>
      <c r="D621" s="10" t="s">
        <v>1221</v>
      </c>
      <c r="E621" s="11">
        <v>3558</v>
      </c>
      <c r="F621" s="10" t="s">
        <v>862</v>
      </c>
      <c r="G621" s="10" t="s">
        <v>44</v>
      </c>
      <c r="H621" s="11"/>
      <c r="I621" s="10"/>
      <c r="J621" s="10"/>
      <c r="K621" s="10" t="s">
        <v>1222</v>
      </c>
      <c r="L621" s="10"/>
      <c r="M621" s="10"/>
    </row>
    <row r="622" spans="1:13" x14ac:dyDescent="0.2">
      <c r="A622" s="10" t="s">
        <v>2326</v>
      </c>
      <c r="B622" s="10" t="s">
        <v>288</v>
      </c>
      <c r="C622" s="10" t="s">
        <v>845</v>
      </c>
      <c r="D622" s="10" t="s">
        <v>861</v>
      </c>
      <c r="E622" s="11">
        <v>3559</v>
      </c>
      <c r="F622" s="10" t="s">
        <v>862</v>
      </c>
      <c r="G622" s="10" t="s">
        <v>44</v>
      </c>
      <c r="H622" s="11">
        <v>16162108</v>
      </c>
      <c r="I622" s="10"/>
      <c r="J622" s="10"/>
      <c r="K622" s="10" t="s">
        <v>863</v>
      </c>
      <c r="L622" s="10"/>
      <c r="M622" s="10"/>
    </row>
    <row r="623" spans="1:13" x14ac:dyDescent="0.2">
      <c r="A623" s="10" t="s">
        <v>2374</v>
      </c>
      <c r="B623" s="10" t="s">
        <v>1219</v>
      </c>
      <c r="C623" s="10" t="s">
        <v>1220</v>
      </c>
      <c r="D623" s="10" t="s">
        <v>861</v>
      </c>
      <c r="E623" s="11">
        <v>3559</v>
      </c>
      <c r="F623" s="10" t="s">
        <v>862</v>
      </c>
      <c r="G623" s="10" t="s">
        <v>44</v>
      </c>
      <c r="H623" s="11">
        <v>16162108</v>
      </c>
      <c r="I623" s="10"/>
      <c r="J623" s="10"/>
      <c r="K623" s="10" t="s">
        <v>863</v>
      </c>
      <c r="L623" s="10"/>
      <c r="M623" s="10"/>
    </row>
    <row r="624" spans="1:13" x14ac:dyDescent="0.2">
      <c r="A624" s="10" t="s">
        <v>2374</v>
      </c>
      <c r="B624" s="10" t="s">
        <v>1219</v>
      </c>
      <c r="C624" s="10" t="s">
        <v>1220</v>
      </c>
      <c r="D624" s="10" t="s">
        <v>1223</v>
      </c>
      <c r="E624" s="11">
        <v>3562</v>
      </c>
      <c r="F624" s="10" t="s">
        <v>862</v>
      </c>
      <c r="G624" s="10" t="s">
        <v>44</v>
      </c>
      <c r="H624" s="11"/>
      <c r="I624" s="10"/>
      <c r="J624" s="10"/>
      <c r="K624" s="10" t="s">
        <v>1224</v>
      </c>
      <c r="L624" s="10"/>
      <c r="M624" s="10"/>
    </row>
    <row r="625" spans="1:13" x14ac:dyDescent="0.2">
      <c r="A625" s="10" t="s">
        <v>2374</v>
      </c>
      <c r="B625" s="10" t="s">
        <v>1219</v>
      </c>
      <c r="C625" s="10" t="s">
        <v>1220</v>
      </c>
      <c r="D625" s="10" t="s">
        <v>1225</v>
      </c>
      <c r="E625" s="11">
        <v>3566</v>
      </c>
      <c r="F625" s="10" t="s">
        <v>862</v>
      </c>
      <c r="G625" s="10" t="s">
        <v>44</v>
      </c>
      <c r="H625" s="11"/>
      <c r="I625" s="10"/>
      <c r="J625" s="10"/>
      <c r="K625" s="10"/>
      <c r="L625" s="10"/>
      <c r="M625" s="10"/>
    </row>
    <row r="626" spans="1:13" x14ac:dyDescent="0.2">
      <c r="A626" s="10" t="s">
        <v>2362</v>
      </c>
      <c r="B626" s="10" t="s">
        <v>1116</v>
      </c>
      <c r="C626" s="10" t="s">
        <v>114</v>
      </c>
      <c r="D626" s="10" t="s">
        <v>1128</v>
      </c>
      <c r="E626" s="11">
        <v>3570</v>
      </c>
      <c r="F626" s="10" t="s">
        <v>1129</v>
      </c>
      <c r="G626" s="10" t="s">
        <v>44</v>
      </c>
      <c r="H626" s="11"/>
      <c r="I626" s="10"/>
      <c r="J626" s="10"/>
      <c r="K626" s="10"/>
      <c r="L626" s="10"/>
      <c r="M626" s="10"/>
    </row>
    <row r="627" spans="1:13" x14ac:dyDescent="0.2">
      <c r="A627" s="10" t="s">
        <v>2486</v>
      </c>
      <c r="B627" s="10" t="s">
        <v>2041</v>
      </c>
      <c r="C627" s="10" t="s">
        <v>213</v>
      </c>
      <c r="D627" s="10" t="s">
        <v>1128</v>
      </c>
      <c r="E627" s="11">
        <v>3570</v>
      </c>
      <c r="F627" s="10" t="s">
        <v>1129</v>
      </c>
      <c r="G627" s="10" t="s">
        <v>44</v>
      </c>
      <c r="H627" s="11"/>
      <c r="I627" s="10"/>
      <c r="J627" s="10"/>
      <c r="K627" s="10"/>
      <c r="L627" s="10"/>
      <c r="M627" s="10"/>
    </row>
    <row r="628" spans="1:13" x14ac:dyDescent="0.2">
      <c r="A628" s="10" t="s">
        <v>2319</v>
      </c>
      <c r="B628" s="10" t="s">
        <v>279</v>
      </c>
      <c r="C628" s="10" t="s">
        <v>762</v>
      </c>
      <c r="D628" s="10" t="s">
        <v>786</v>
      </c>
      <c r="E628" s="11">
        <v>3578</v>
      </c>
      <c r="F628" s="10" t="s">
        <v>769</v>
      </c>
      <c r="G628" s="10" t="s">
        <v>44</v>
      </c>
      <c r="H628" s="11"/>
      <c r="I628" s="10"/>
      <c r="J628" s="10"/>
      <c r="K628" s="10" t="s">
        <v>787</v>
      </c>
      <c r="L628" s="10"/>
      <c r="M628" s="10"/>
    </row>
    <row r="629" spans="1:13" x14ac:dyDescent="0.2">
      <c r="A629" s="10" t="s">
        <v>2320</v>
      </c>
      <c r="B629" s="10" t="s">
        <v>280</v>
      </c>
      <c r="C629" s="10" t="s">
        <v>790</v>
      </c>
      <c r="D629" s="10" t="s">
        <v>786</v>
      </c>
      <c r="E629" s="11">
        <v>3578</v>
      </c>
      <c r="F629" s="10" t="s">
        <v>769</v>
      </c>
      <c r="G629" s="10" t="s">
        <v>44</v>
      </c>
      <c r="H629" s="11"/>
      <c r="I629" s="10"/>
      <c r="J629" s="10"/>
      <c r="K629" s="10" t="s">
        <v>787</v>
      </c>
      <c r="L629" s="10"/>
      <c r="M629" s="10"/>
    </row>
    <row r="630" spans="1:13" x14ac:dyDescent="0.2">
      <c r="A630" s="10" t="s">
        <v>2319</v>
      </c>
      <c r="B630" s="10" t="s">
        <v>279</v>
      </c>
      <c r="C630" s="10" t="s">
        <v>762</v>
      </c>
      <c r="D630" s="10" t="s">
        <v>788</v>
      </c>
      <c r="E630" s="11">
        <v>3580</v>
      </c>
      <c r="F630" s="10" t="s">
        <v>774</v>
      </c>
      <c r="G630" s="10" t="s">
        <v>44</v>
      </c>
      <c r="H630" s="11"/>
      <c r="I630" s="10"/>
      <c r="J630" s="10"/>
      <c r="K630" s="10" t="s">
        <v>789</v>
      </c>
      <c r="L630" s="10"/>
      <c r="M630" s="10"/>
    </row>
    <row r="631" spans="1:13" x14ac:dyDescent="0.2">
      <c r="A631" s="10" t="s">
        <v>2320</v>
      </c>
      <c r="B631" s="10" t="s">
        <v>280</v>
      </c>
      <c r="C631" s="10" t="s">
        <v>790</v>
      </c>
      <c r="D631" s="10" t="s">
        <v>788</v>
      </c>
      <c r="E631" s="11">
        <v>3580</v>
      </c>
      <c r="F631" s="10" t="s">
        <v>774</v>
      </c>
      <c r="G631" s="10" t="s">
        <v>44</v>
      </c>
      <c r="H631" s="11"/>
      <c r="I631" s="10"/>
      <c r="J631" s="10"/>
      <c r="K631" s="10" t="s">
        <v>789</v>
      </c>
      <c r="L631" s="10"/>
      <c r="M631" s="10"/>
    </row>
    <row r="632" spans="1:13" x14ac:dyDescent="0.2">
      <c r="A632" s="10" t="s">
        <v>2415</v>
      </c>
      <c r="B632" s="10" t="s">
        <v>1562</v>
      </c>
      <c r="C632" s="10" t="s">
        <v>1563</v>
      </c>
      <c r="D632" s="10" t="s">
        <v>1572</v>
      </c>
      <c r="E632" s="11">
        <v>3582</v>
      </c>
      <c r="F632" s="10" t="s">
        <v>1573</v>
      </c>
      <c r="G632" s="10" t="s">
        <v>44</v>
      </c>
      <c r="H632" s="11"/>
      <c r="I632" s="10"/>
      <c r="J632" s="10"/>
      <c r="K632" s="10" t="s">
        <v>1574</v>
      </c>
      <c r="L632" s="10"/>
      <c r="M632" s="10"/>
    </row>
    <row r="633" spans="1:13" x14ac:dyDescent="0.2">
      <c r="A633" s="10" t="s">
        <v>2451</v>
      </c>
      <c r="B633" s="10" t="s">
        <v>1778</v>
      </c>
      <c r="C633" s="10" t="s">
        <v>1779</v>
      </c>
      <c r="D633" s="10" t="s">
        <v>1572</v>
      </c>
      <c r="E633" s="11">
        <v>3582</v>
      </c>
      <c r="F633" s="10" t="s">
        <v>1573</v>
      </c>
      <c r="G633" s="10" t="s">
        <v>44</v>
      </c>
      <c r="H633" s="11"/>
      <c r="I633" s="10"/>
      <c r="J633" s="10"/>
      <c r="K633" s="10" t="s">
        <v>1574</v>
      </c>
      <c r="L633" s="10"/>
      <c r="M633" s="10"/>
    </row>
    <row r="634" spans="1:13" x14ac:dyDescent="0.2">
      <c r="A634" s="10" t="s">
        <v>2371</v>
      </c>
      <c r="B634" s="10" t="s">
        <v>1209</v>
      </c>
      <c r="C634" s="10" t="s">
        <v>1210</v>
      </c>
      <c r="D634" s="10" t="s">
        <v>1211</v>
      </c>
      <c r="E634" s="11">
        <v>3592</v>
      </c>
      <c r="F634" s="10" t="s">
        <v>1212</v>
      </c>
      <c r="G634" s="10" t="s">
        <v>44</v>
      </c>
      <c r="H634" s="11"/>
      <c r="I634" s="10"/>
      <c r="J634" s="10"/>
      <c r="K634" s="10"/>
      <c r="L634" s="10"/>
      <c r="M634" s="10"/>
    </row>
    <row r="635" spans="1:13" x14ac:dyDescent="0.2">
      <c r="A635" s="10" t="s">
        <v>2372</v>
      </c>
      <c r="B635" s="10" t="s">
        <v>1215</v>
      </c>
      <c r="C635" s="10" t="s">
        <v>1216</v>
      </c>
      <c r="D635" s="10" t="s">
        <v>1211</v>
      </c>
      <c r="E635" s="11">
        <v>3592</v>
      </c>
      <c r="F635" s="10" t="s">
        <v>1212</v>
      </c>
      <c r="G635" s="10" t="s">
        <v>44</v>
      </c>
      <c r="H635" s="11"/>
      <c r="I635" s="10"/>
      <c r="J635" s="10"/>
      <c r="K635" s="10"/>
      <c r="L635" s="10"/>
      <c r="M635" s="10"/>
    </row>
    <row r="636" spans="1:13" x14ac:dyDescent="0.2">
      <c r="A636" s="10" t="s">
        <v>2373</v>
      </c>
      <c r="B636" s="10" t="s">
        <v>1217</v>
      </c>
      <c r="C636" s="10" t="s">
        <v>1218</v>
      </c>
      <c r="D636" s="10" t="s">
        <v>1211</v>
      </c>
      <c r="E636" s="11">
        <v>3592</v>
      </c>
      <c r="F636" s="10" t="s">
        <v>1212</v>
      </c>
      <c r="G636" s="10" t="s">
        <v>44</v>
      </c>
      <c r="H636" s="11"/>
      <c r="I636" s="10"/>
      <c r="J636" s="10"/>
      <c r="K636" s="10"/>
      <c r="L636" s="10"/>
      <c r="M636" s="10"/>
    </row>
    <row r="637" spans="1:13" x14ac:dyDescent="0.2">
      <c r="A637" s="10" t="s">
        <v>2371</v>
      </c>
      <c r="B637" s="10" t="s">
        <v>1209</v>
      </c>
      <c r="C637" s="10" t="s">
        <v>1210</v>
      </c>
      <c r="D637" s="10" t="s">
        <v>1213</v>
      </c>
      <c r="E637" s="11">
        <v>3594</v>
      </c>
      <c r="F637" s="10" t="s">
        <v>1214</v>
      </c>
      <c r="G637" s="10" t="s">
        <v>44</v>
      </c>
      <c r="H637" s="11"/>
      <c r="I637" s="10"/>
      <c r="J637" s="10"/>
      <c r="K637" s="10"/>
      <c r="L637" s="10"/>
      <c r="M637" s="10"/>
    </row>
    <row r="638" spans="1:13" x14ac:dyDescent="0.2">
      <c r="A638" s="10" t="s">
        <v>2372</v>
      </c>
      <c r="B638" s="10" t="s">
        <v>1215</v>
      </c>
      <c r="C638" s="10" t="s">
        <v>1216</v>
      </c>
      <c r="D638" s="10" t="s">
        <v>1213</v>
      </c>
      <c r="E638" s="11">
        <v>3594</v>
      </c>
      <c r="F638" s="10" t="s">
        <v>1214</v>
      </c>
      <c r="G638" s="10" t="s">
        <v>44</v>
      </c>
      <c r="H638" s="11"/>
      <c r="I638" s="10"/>
      <c r="J638" s="10"/>
      <c r="K638" s="10"/>
      <c r="L638" s="10"/>
      <c r="M638" s="10"/>
    </row>
    <row r="639" spans="1:13" x14ac:dyDescent="0.2">
      <c r="A639" s="10" t="s">
        <v>2373</v>
      </c>
      <c r="B639" s="10" t="s">
        <v>1217</v>
      </c>
      <c r="C639" s="10" t="s">
        <v>1218</v>
      </c>
      <c r="D639" s="10" t="s">
        <v>1213</v>
      </c>
      <c r="E639" s="11">
        <v>3594</v>
      </c>
      <c r="F639" s="10" t="s">
        <v>1214</v>
      </c>
      <c r="G639" s="10" t="s">
        <v>44</v>
      </c>
      <c r="H639" s="11"/>
      <c r="I639" s="10"/>
      <c r="J639" s="10"/>
      <c r="K639" s="10"/>
      <c r="L639" s="10"/>
      <c r="M639" s="10"/>
    </row>
    <row r="640" spans="1:13" x14ac:dyDescent="0.2">
      <c r="A640" s="10" t="s">
        <v>2376</v>
      </c>
      <c r="B640" s="10" t="s">
        <v>300</v>
      </c>
      <c r="C640" s="10" t="s">
        <v>1237</v>
      </c>
      <c r="D640" s="10" t="s">
        <v>1240</v>
      </c>
      <c r="E640" s="11">
        <v>3600</v>
      </c>
      <c r="F640" s="10" t="s">
        <v>1239</v>
      </c>
      <c r="G640" s="10" t="s">
        <v>44</v>
      </c>
      <c r="H640" s="11"/>
      <c r="I640" s="10"/>
      <c r="J640" s="10"/>
      <c r="K640" s="10" t="s">
        <v>1241</v>
      </c>
      <c r="L640" s="10"/>
      <c r="M640" s="10"/>
    </row>
    <row r="641" spans="1:13" x14ac:dyDescent="0.2">
      <c r="A641" s="10" t="s">
        <v>2436</v>
      </c>
      <c r="B641" s="10" t="s">
        <v>317</v>
      </c>
      <c r="C641" s="10" t="s">
        <v>1702</v>
      </c>
      <c r="D641" s="10" t="s">
        <v>1711</v>
      </c>
      <c r="E641" s="11">
        <v>3606</v>
      </c>
      <c r="F641" s="10" t="s">
        <v>670</v>
      </c>
      <c r="G641" s="10" t="s">
        <v>44</v>
      </c>
      <c r="H641" s="11"/>
      <c r="I641" s="10"/>
      <c r="J641" s="10"/>
      <c r="K641" s="10" t="s">
        <v>1712</v>
      </c>
      <c r="L641" s="10"/>
      <c r="M641" s="10"/>
    </row>
    <row r="642" spans="1:13" x14ac:dyDescent="0.2">
      <c r="A642" s="10" t="s">
        <v>2437</v>
      </c>
      <c r="B642" s="10" t="s">
        <v>318</v>
      </c>
      <c r="C642" s="10" t="s">
        <v>1713</v>
      </c>
      <c r="D642" s="10" t="s">
        <v>1711</v>
      </c>
      <c r="E642" s="11">
        <v>3606</v>
      </c>
      <c r="F642" s="10" t="s">
        <v>670</v>
      </c>
      <c r="G642" s="10" t="s">
        <v>44</v>
      </c>
      <c r="H642" s="11"/>
      <c r="I642" s="10"/>
      <c r="J642" s="10"/>
      <c r="K642" s="10" t="s">
        <v>1712</v>
      </c>
      <c r="L642" s="10"/>
      <c r="M642" s="10"/>
    </row>
    <row r="643" spans="1:13" x14ac:dyDescent="0.2">
      <c r="A643" s="10" t="s">
        <v>2438</v>
      </c>
      <c r="B643" s="10" t="s">
        <v>1714</v>
      </c>
      <c r="C643" s="10" t="s">
        <v>1715</v>
      </c>
      <c r="D643" s="10" t="s">
        <v>1711</v>
      </c>
      <c r="E643" s="11">
        <v>3606</v>
      </c>
      <c r="F643" s="10" t="s">
        <v>670</v>
      </c>
      <c r="G643" s="10" t="s">
        <v>44</v>
      </c>
      <c r="H643" s="11"/>
      <c r="I643" s="10"/>
      <c r="J643" s="10"/>
      <c r="K643" s="10" t="s">
        <v>1712</v>
      </c>
      <c r="L643" s="10"/>
      <c r="M643" s="10"/>
    </row>
    <row r="644" spans="1:13" x14ac:dyDescent="0.2">
      <c r="A644" s="10" t="s">
        <v>2444</v>
      </c>
      <c r="B644" s="10" t="s">
        <v>1739</v>
      </c>
      <c r="C644" s="10" t="s">
        <v>1740</v>
      </c>
      <c r="D644" s="10" t="s">
        <v>1711</v>
      </c>
      <c r="E644" s="11">
        <v>3606</v>
      </c>
      <c r="F644" s="10" t="s">
        <v>670</v>
      </c>
      <c r="G644" s="10" t="s">
        <v>44</v>
      </c>
      <c r="H644" s="11"/>
      <c r="I644" s="10"/>
      <c r="J644" s="10"/>
      <c r="K644" s="10" t="s">
        <v>1712</v>
      </c>
      <c r="L644" s="10"/>
      <c r="M644" s="10"/>
    </row>
    <row r="645" spans="1:13" x14ac:dyDescent="0.2">
      <c r="A645" s="10" t="s">
        <v>2463</v>
      </c>
      <c r="B645" s="10" t="s">
        <v>1854</v>
      </c>
      <c r="C645" s="10" t="s">
        <v>1855</v>
      </c>
      <c r="D645" s="10" t="s">
        <v>1866</v>
      </c>
      <c r="E645" s="11">
        <v>3625</v>
      </c>
      <c r="F645" s="10" t="s">
        <v>1857</v>
      </c>
      <c r="G645" s="10" t="s">
        <v>44</v>
      </c>
      <c r="H645" s="11"/>
      <c r="I645" s="10"/>
      <c r="J645" s="10"/>
      <c r="K645" s="10"/>
      <c r="L645" s="10"/>
      <c r="M645" s="10"/>
    </row>
    <row r="646" spans="1:13" x14ac:dyDescent="0.2">
      <c r="A646" s="10" t="s">
        <v>2464</v>
      </c>
      <c r="B646" s="10" t="s">
        <v>1867</v>
      </c>
      <c r="C646" s="10" t="s">
        <v>1868</v>
      </c>
      <c r="D646" s="10" t="s">
        <v>1866</v>
      </c>
      <c r="E646" s="11">
        <v>3625</v>
      </c>
      <c r="F646" s="10" t="s">
        <v>1857</v>
      </c>
      <c r="G646" s="10" t="s">
        <v>44</v>
      </c>
      <c r="H646" s="11"/>
      <c r="I646" s="10"/>
      <c r="J646" s="10"/>
      <c r="K646" s="10"/>
      <c r="L646" s="10"/>
      <c r="M646" s="10"/>
    </row>
    <row r="647" spans="1:13" x14ac:dyDescent="0.2">
      <c r="A647" s="10" t="s">
        <v>2460</v>
      </c>
      <c r="B647" s="10" t="s">
        <v>1845</v>
      </c>
      <c r="C647" s="10" t="s">
        <v>1846</v>
      </c>
      <c r="D647" s="10" t="s">
        <v>1849</v>
      </c>
      <c r="E647" s="11">
        <v>3627</v>
      </c>
      <c r="F647" s="10" t="s">
        <v>1836</v>
      </c>
      <c r="G647" s="10" t="s">
        <v>44</v>
      </c>
      <c r="H647" s="11"/>
      <c r="I647" s="10"/>
      <c r="J647" s="10"/>
      <c r="K647" s="10" t="s">
        <v>1850</v>
      </c>
      <c r="L647" s="10"/>
      <c r="M647" s="10"/>
    </row>
    <row r="648" spans="1:13" x14ac:dyDescent="0.2">
      <c r="A648" s="10" t="s">
        <v>2304</v>
      </c>
      <c r="B648" s="10" t="s">
        <v>667</v>
      </c>
      <c r="C648" s="10" t="s">
        <v>668</v>
      </c>
      <c r="D648" s="10" t="s">
        <v>669</v>
      </c>
      <c r="E648" s="11">
        <v>3633</v>
      </c>
      <c r="F648" s="10" t="s">
        <v>670</v>
      </c>
      <c r="G648" s="10" t="s">
        <v>44</v>
      </c>
      <c r="H648" s="11">
        <v>134611880</v>
      </c>
      <c r="I648" s="10"/>
      <c r="J648" s="10" t="s">
        <v>671</v>
      </c>
      <c r="K648" s="10" t="s">
        <v>672</v>
      </c>
      <c r="L648" s="10"/>
      <c r="M648" s="10" t="s">
        <v>673</v>
      </c>
    </row>
    <row r="649" spans="1:13" x14ac:dyDescent="0.2">
      <c r="A649" s="10" t="s">
        <v>2436</v>
      </c>
      <c r="B649" s="10" t="s">
        <v>317</v>
      </c>
      <c r="C649" s="10" t="s">
        <v>1702</v>
      </c>
      <c r="D649" s="10" t="s">
        <v>669</v>
      </c>
      <c r="E649" s="11">
        <v>3633</v>
      </c>
      <c r="F649" s="10" t="s">
        <v>670</v>
      </c>
      <c r="G649" s="10" t="s">
        <v>44</v>
      </c>
      <c r="H649" s="11">
        <v>134611880</v>
      </c>
      <c r="I649" s="10"/>
      <c r="J649" s="10" t="s">
        <v>671</v>
      </c>
      <c r="K649" s="10" t="s">
        <v>672</v>
      </c>
      <c r="L649" s="10"/>
      <c r="M649" s="10" t="s">
        <v>673</v>
      </c>
    </row>
    <row r="650" spans="1:13" x14ac:dyDescent="0.2">
      <c r="A650" s="10" t="s">
        <v>2437</v>
      </c>
      <c r="B650" s="10" t="s">
        <v>318</v>
      </c>
      <c r="C650" s="10" t="s">
        <v>1713</v>
      </c>
      <c r="D650" s="10" t="s">
        <v>669</v>
      </c>
      <c r="E650" s="11">
        <v>3633</v>
      </c>
      <c r="F650" s="10" t="s">
        <v>670</v>
      </c>
      <c r="G650" s="10" t="s">
        <v>44</v>
      </c>
      <c r="H650" s="11">
        <v>134611880</v>
      </c>
      <c r="I650" s="10"/>
      <c r="J650" s="10" t="s">
        <v>671</v>
      </c>
      <c r="K650" s="10" t="s">
        <v>672</v>
      </c>
      <c r="L650" s="10"/>
      <c r="M650" s="10" t="s">
        <v>673</v>
      </c>
    </row>
    <row r="651" spans="1:13" x14ac:dyDescent="0.2">
      <c r="A651" s="10" t="s">
        <v>2438</v>
      </c>
      <c r="B651" s="10" t="s">
        <v>1714</v>
      </c>
      <c r="C651" s="10" t="s">
        <v>1715</v>
      </c>
      <c r="D651" s="10" t="s">
        <v>669</v>
      </c>
      <c r="E651" s="11">
        <v>3633</v>
      </c>
      <c r="F651" s="10" t="s">
        <v>670</v>
      </c>
      <c r="G651" s="10" t="s">
        <v>44</v>
      </c>
      <c r="H651" s="11">
        <v>134611880</v>
      </c>
      <c r="I651" s="10"/>
      <c r="J651" s="10" t="s">
        <v>671</v>
      </c>
      <c r="K651" s="10" t="s">
        <v>672</v>
      </c>
      <c r="L651" s="10"/>
      <c r="M651" s="10" t="s">
        <v>673</v>
      </c>
    </row>
    <row r="652" spans="1:13" x14ac:dyDescent="0.2">
      <c r="A652" s="10" t="s">
        <v>2444</v>
      </c>
      <c r="B652" s="10" t="s">
        <v>1739</v>
      </c>
      <c r="C652" s="10" t="s">
        <v>1740</v>
      </c>
      <c r="D652" s="10" t="s">
        <v>669</v>
      </c>
      <c r="E652" s="11">
        <v>3633</v>
      </c>
      <c r="F652" s="10" t="s">
        <v>670</v>
      </c>
      <c r="G652" s="10" t="s">
        <v>44</v>
      </c>
      <c r="H652" s="11">
        <v>134611880</v>
      </c>
      <c r="I652" s="10"/>
      <c r="J652" s="10" t="s">
        <v>671</v>
      </c>
      <c r="K652" s="10" t="s">
        <v>672</v>
      </c>
      <c r="L652" s="10"/>
      <c r="M652" s="10" t="s">
        <v>673</v>
      </c>
    </row>
    <row r="653" spans="1:13" x14ac:dyDescent="0.2">
      <c r="A653" s="10" t="s">
        <v>2321</v>
      </c>
      <c r="B653" s="10" t="s">
        <v>791</v>
      </c>
      <c r="C653" s="10" t="s">
        <v>792</v>
      </c>
      <c r="D653" s="10" t="s">
        <v>796</v>
      </c>
      <c r="E653" s="11">
        <v>3640</v>
      </c>
      <c r="F653" s="10" t="s">
        <v>797</v>
      </c>
      <c r="G653" s="10" t="s">
        <v>44</v>
      </c>
      <c r="H653" s="11"/>
      <c r="I653" s="10"/>
      <c r="J653" s="10"/>
      <c r="K653" s="10" t="s">
        <v>798</v>
      </c>
      <c r="L653" s="10"/>
      <c r="M653" s="10"/>
    </row>
    <row r="654" spans="1:13" x14ac:dyDescent="0.2">
      <c r="A654" s="10" t="s">
        <v>2322</v>
      </c>
      <c r="B654" s="10" t="s">
        <v>291</v>
      </c>
      <c r="C654" s="10" t="s">
        <v>799</v>
      </c>
      <c r="D654" s="10" t="s">
        <v>796</v>
      </c>
      <c r="E654" s="11">
        <v>3640</v>
      </c>
      <c r="F654" s="10" t="s">
        <v>797</v>
      </c>
      <c r="G654" s="10" t="s">
        <v>44</v>
      </c>
      <c r="H654" s="11"/>
      <c r="I654" s="10"/>
      <c r="J654" s="10"/>
      <c r="K654" s="10" t="s">
        <v>798</v>
      </c>
      <c r="L654" s="10"/>
      <c r="M654" s="10"/>
    </row>
    <row r="655" spans="1:13" x14ac:dyDescent="0.2">
      <c r="A655" s="10" t="s">
        <v>2511</v>
      </c>
      <c r="B655" s="10" t="s">
        <v>2174</v>
      </c>
      <c r="C655" s="10" t="s">
        <v>2175</v>
      </c>
      <c r="D655" s="10" t="s">
        <v>2176</v>
      </c>
      <c r="E655" s="11">
        <v>3643</v>
      </c>
      <c r="F655" s="10" t="s">
        <v>2177</v>
      </c>
      <c r="G655" s="10" t="s">
        <v>44</v>
      </c>
      <c r="H655" s="11">
        <v>16129665</v>
      </c>
      <c r="I655" s="10"/>
      <c r="J655" s="10" t="s">
        <v>2178</v>
      </c>
      <c r="K655" s="10" t="s">
        <v>2179</v>
      </c>
      <c r="L655" s="10"/>
      <c r="M655" s="10"/>
    </row>
    <row r="656" spans="1:13" x14ac:dyDescent="0.2">
      <c r="A656" s="10" t="s">
        <v>2527</v>
      </c>
      <c r="B656" s="10" t="s">
        <v>347</v>
      </c>
      <c r="C656" s="10" t="s">
        <v>2271</v>
      </c>
      <c r="D656" s="10" t="s">
        <v>2176</v>
      </c>
      <c r="E656" s="11">
        <v>3643</v>
      </c>
      <c r="F656" s="10" t="s">
        <v>2177</v>
      </c>
      <c r="G656" s="10" t="s">
        <v>44</v>
      </c>
      <c r="H656" s="11">
        <v>16129665</v>
      </c>
      <c r="I656" s="10"/>
      <c r="J656" s="10" t="s">
        <v>2178</v>
      </c>
      <c r="K656" s="10" t="s">
        <v>2179</v>
      </c>
      <c r="L656" s="10"/>
      <c r="M656" s="10"/>
    </row>
    <row r="657" spans="1:13" x14ac:dyDescent="0.2">
      <c r="A657" s="10" t="s">
        <v>2528</v>
      </c>
      <c r="B657" s="10" t="s">
        <v>2272</v>
      </c>
      <c r="C657" s="10" t="s">
        <v>2273</v>
      </c>
      <c r="D657" s="10" t="s">
        <v>2176</v>
      </c>
      <c r="E657" s="11">
        <v>3643</v>
      </c>
      <c r="F657" s="10" t="s">
        <v>2177</v>
      </c>
      <c r="G657" s="10" t="s">
        <v>44</v>
      </c>
      <c r="H657" s="11">
        <v>16129665</v>
      </c>
      <c r="I657" s="10"/>
      <c r="J657" s="10" t="s">
        <v>2178</v>
      </c>
      <c r="K657" s="10" t="s">
        <v>2179</v>
      </c>
      <c r="L657" s="10"/>
      <c r="M657" s="10"/>
    </row>
    <row r="658" spans="1:13" x14ac:dyDescent="0.2">
      <c r="A658" s="10" t="s">
        <v>2349</v>
      </c>
      <c r="B658" s="10" t="s">
        <v>287</v>
      </c>
      <c r="C658" s="10" t="s">
        <v>77</v>
      </c>
      <c r="D658" s="10" t="s">
        <v>1028</v>
      </c>
      <c r="E658" s="11">
        <v>3645</v>
      </c>
      <c r="F658" s="10" t="s">
        <v>1029</v>
      </c>
      <c r="G658" s="10" t="s">
        <v>44</v>
      </c>
      <c r="H658" s="11"/>
      <c r="I658" s="10"/>
      <c r="J658" s="10"/>
      <c r="K658" s="10" t="s">
        <v>1030</v>
      </c>
      <c r="L658" s="10"/>
      <c r="M658" s="10"/>
    </row>
    <row r="659" spans="1:13" x14ac:dyDescent="0.2">
      <c r="A659" s="10" t="s">
        <v>2328</v>
      </c>
      <c r="B659" s="10" t="s">
        <v>898</v>
      </c>
      <c r="C659" s="10" t="s">
        <v>63</v>
      </c>
      <c r="D659" s="10" t="s">
        <v>899</v>
      </c>
      <c r="E659" s="11">
        <v>3646</v>
      </c>
      <c r="F659" s="10" t="s">
        <v>900</v>
      </c>
      <c r="G659" s="10" t="s">
        <v>44</v>
      </c>
      <c r="H659" s="11"/>
      <c r="I659" s="10"/>
      <c r="J659" s="10"/>
      <c r="K659" s="10"/>
      <c r="L659" s="10"/>
      <c r="M659" s="10"/>
    </row>
    <row r="660" spans="1:13" x14ac:dyDescent="0.2">
      <c r="A660" s="10" t="s">
        <v>2529</v>
      </c>
      <c r="B660" s="10" t="s">
        <v>2274</v>
      </c>
      <c r="C660" s="10" t="s">
        <v>79</v>
      </c>
      <c r="D660" s="10" t="s">
        <v>2275</v>
      </c>
      <c r="E660" s="11">
        <v>3647</v>
      </c>
      <c r="F660" s="10" t="s">
        <v>2276</v>
      </c>
      <c r="G660" s="10" t="s">
        <v>44</v>
      </c>
      <c r="H660" s="11"/>
      <c r="I660" s="10"/>
      <c r="J660" s="10"/>
      <c r="K660" s="10" t="s">
        <v>2277</v>
      </c>
      <c r="L660" s="10"/>
      <c r="M660" s="10"/>
    </row>
    <row r="661" spans="1:13" x14ac:dyDescent="0.2">
      <c r="A661" s="10" t="s">
        <v>2333</v>
      </c>
      <c r="B661" s="10" t="s">
        <v>284</v>
      </c>
      <c r="C661" s="10" t="s">
        <v>68</v>
      </c>
      <c r="D661" s="10" t="s">
        <v>931</v>
      </c>
      <c r="E661" s="11">
        <v>3648</v>
      </c>
      <c r="F661" s="10" t="s">
        <v>932</v>
      </c>
      <c r="G661" s="10" t="s">
        <v>44</v>
      </c>
      <c r="H661" s="11"/>
      <c r="I661" s="10"/>
      <c r="J661" s="10"/>
      <c r="K661" s="10" t="s">
        <v>933</v>
      </c>
      <c r="L661" s="10"/>
      <c r="M661" s="10"/>
    </row>
    <row r="662" spans="1:13" x14ac:dyDescent="0.2">
      <c r="A662" s="10" t="s">
        <v>2328</v>
      </c>
      <c r="B662" s="10" t="s">
        <v>898</v>
      </c>
      <c r="C662" s="10" t="s">
        <v>63</v>
      </c>
      <c r="D662" s="10" t="s">
        <v>901</v>
      </c>
      <c r="E662" s="11">
        <v>3649</v>
      </c>
      <c r="F662" s="10" t="s">
        <v>902</v>
      </c>
      <c r="G662" s="10" t="s">
        <v>44</v>
      </c>
      <c r="H662" s="11"/>
      <c r="I662" s="10"/>
      <c r="J662" s="10"/>
      <c r="K662" s="10"/>
      <c r="L662" s="10"/>
      <c r="M662" s="10"/>
    </row>
    <row r="663" spans="1:13" x14ac:dyDescent="0.2">
      <c r="A663" s="10" t="s">
        <v>2330</v>
      </c>
      <c r="B663" s="10" t="s">
        <v>915</v>
      </c>
      <c r="C663" s="10" t="s">
        <v>65</v>
      </c>
      <c r="D663" s="10" t="s">
        <v>901</v>
      </c>
      <c r="E663" s="11">
        <v>3649</v>
      </c>
      <c r="F663" s="10" t="s">
        <v>902</v>
      </c>
      <c r="G663" s="10" t="s">
        <v>44</v>
      </c>
      <c r="H663" s="11"/>
      <c r="I663" s="10"/>
      <c r="J663" s="10"/>
      <c r="K663" s="10"/>
      <c r="L663" s="10"/>
      <c r="M663" s="10"/>
    </row>
    <row r="664" spans="1:13" x14ac:dyDescent="0.2">
      <c r="A664" s="10" t="s">
        <v>2456</v>
      </c>
      <c r="B664" s="10" t="s">
        <v>326</v>
      </c>
      <c r="C664" s="10" t="s">
        <v>1808</v>
      </c>
      <c r="D664" s="10" t="s">
        <v>1815</v>
      </c>
      <c r="E664" s="11">
        <v>3665</v>
      </c>
      <c r="F664" s="10" t="s">
        <v>1816</v>
      </c>
      <c r="G664" s="10" t="s">
        <v>44</v>
      </c>
      <c r="H664" s="11"/>
      <c r="I664" s="10"/>
      <c r="J664" s="10"/>
      <c r="K664" s="10" t="s">
        <v>1817</v>
      </c>
      <c r="L664" s="10"/>
      <c r="M664" s="10"/>
    </row>
    <row r="665" spans="1:13" x14ac:dyDescent="0.2">
      <c r="A665" s="10" t="s">
        <v>2457</v>
      </c>
      <c r="B665" s="10" t="s">
        <v>327</v>
      </c>
      <c r="C665" s="10" t="s">
        <v>1828</v>
      </c>
      <c r="D665" s="10" t="s">
        <v>1815</v>
      </c>
      <c r="E665" s="11">
        <v>3665</v>
      </c>
      <c r="F665" s="10" t="s">
        <v>1816</v>
      </c>
      <c r="G665" s="10" t="s">
        <v>44</v>
      </c>
      <c r="H665" s="11"/>
      <c r="I665" s="10"/>
      <c r="J665" s="10"/>
      <c r="K665" s="10" t="s">
        <v>1817</v>
      </c>
      <c r="L665" s="10"/>
      <c r="M665" s="10"/>
    </row>
    <row r="666" spans="1:13" x14ac:dyDescent="0.2">
      <c r="A666" s="10" t="s">
        <v>2501</v>
      </c>
      <c r="B666" s="10" t="s">
        <v>2135</v>
      </c>
      <c r="C666" s="10" t="s">
        <v>2136</v>
      </c>
      <c r="D666" s="10" t="s">
        <v>1815</v>
      </c>
      <c r="E666" s="11">
        <v>3665</v>
      </c>
      <c r="F666" s="10" t="s">
        <v>1816</v>
      </c>
      <c r="G666" s="10" t="s">
        <v>44</v>
      </c>
      <c r="H666" s="11"/>
      <c r="I666" s="10"/>
      <c r="J666" s="10"/>
      <c r="K666" s="10" t="s">
        <v>1817</v>
      </c>
      <c r="L666" s="10"/>
      <c r="M666" s="10"/>
    </row>
    <row r="667" spans="1:13" x14ac:dyDescent="0.2">
      <c r="A667" s="10" t="s">
        <v>2449</v>
      </c>
      <c r="B667" s="10" t="s">
        <v>1773</v>
      </c>
      <c r="C667" s="10" t="s">
        <v>1774</v>
      </c>
      <c r="D667" s="10" t="s">
        <v>1775</v>
      </c>
      <c r="E667" s="11">
        <v>3667</v>
      </c>
      <c r="F667" s="10" t="s">
        <v>1756</v>
      </c>
      <c r="G667" s="10" t="s">
        <v>44</v>
      </c>
      <c r="H667" s="11">
        <v>16132172</v>
      </c>
      <c r="I667" s="10"/>
      <c r="J667" s="10"/>
      <c r="K667" s="10"/>
      <c r="L667" s="10"/>
      <c r="M667" s="10"/>
    </row>
    <row r="668" spans="1:13" x14ac:dyDescent="0.2">
      <c r="A668" s="10" t="s">
        <v>2467</v>
      </c>
      <c r="B668" s="10" t="s">
        <v>332</v>
      </c>
      <c r="C668" s="10" t="s">
        <v>1905</v>
      </c>
      <c r="D668" s="10" t="s">
        <v>1906</v>
      </c>
      <c r="E668" s="11">
        <v>3668</v>
      </c>
      <c r="F668" s="10"/>
      <c r="G668" s="10" t="s">
        <v>44</v>
      </c>
      <c r="H668" s="11">
        <v>5311081</v>
      </c>
      <c r="I668" s="10" t="s">
        <v>1907</v>
      </c>
      <c r="J668" s="10"/>
      <c r="K668" s="10"/>
      <c r="L668" s="10"/>
      <c r="M668" s="10" t="s">
        <v>1908</v>
      </c>
    </row>
    <row r="669" spans="1:13" x14ac:dyDescent="0.2">
      <c r="A669" s="10" t="s">
        <v>2466</v>
      </c>
      <c r="B669" s="10" t="s">
        <v>331</v>
      </c>
      <c r="C669" s="10" t="s">
        <v>1901</v>
      </c>
      <c r="D669" s="10" t="s">
        <v>1903</v>
      </c>
      <c r="E669" s="11">
        <v>3669</v>
      </c>
      <c r="F669" s="10" t="s">
        <v>1875</v>
      </c>
      <c r="G669" s="10" t="s">
        <v>44</v>
      </c>
      <c r="H669" s="11"/>
      <c r="I669" s="10"/>
      <c r="J669" s="10"/>
      <c r="K669" s="10" t="s">
        <v>1904</v>
      </c>
      <c r="L669" s="10"/>
      <c r="M669" s="10"/>
    </row>
    <row r="670" spans="1:13" x14ac:dyDescent="0.2">
      <c r="A670" s="10" t="s">
        <v>2366</v>
      </c>
      <c r="B670" s="10" t="s">
        <v>1175</v>
      </c>
      <c r="C670" s="10" t="s">
        <v>1176</v>
      </c>
      <c r="D670" s="10" t="s">
        <v>1183</v>
      </c>
      <c r="E670" s="11">
        <v>3672</v>
      </c>
      <c r="F670" s="10" t="s">
        <v>1184</v>
      </c>
      <c r="G670" s="10" t="s">
        <v>44</v>
      </c>
      <c r="H670" s="11"/>
      <c r="I670" s="10"/>
      <c r="J670" s="10"/>
      <c r="K670" s="10"/>
      <c r="L670" s="10"/>
      <c r="M670" s="10"/>
    </row>
    <row r="671" spans="1:13" x14ac:dyDescent="0.2">
      <c r="A671" s="10" t="s">
        <v>2366</v>
      </c>
      <c r="B671" s="10" t="s">
        <v>1175</v>
      </c>
      <c r="C671" s="10" t="s">
        <v>1176</v>
      </c>
      <c r="D671" s="10" t="s">
        <v>1185</v>
      </c>
      <c r="E671" s="11">
        <v>3673</v>
      </c>
      <c r="F671" s="10" t="s">
        <v>1186</v>
      </c>
      <c r="G671" s="10" t="s">
        <v>44</v>
      </c>
      <c r="H671" s="11"/>
      <c r="I671" s="10"/>
      <c r="J671" s="10"/>
      <c r="K671" s="10" t="s">
        <v>1187</v>
      </c>
      <c r="L671" s="10"/>
      <c r="M671" s="10"/>
    </row>
    <row r="672" spans="1:13" x14ac:dyDescent="0.2">
      <c r="A672" s="10" t="s">
        <v>2366</v>
      </c>
      <c r="B672" s="10" t="s">
        <v>1175</v>
      </c>
      <c r="C672" s="10" t="s">
        <v>1176</v>
      </c>
      <c r="D672" s="10" t="s">
        <v>1188</v>
      </c>
      <c r="E672" s="11">
        <v>3681</v>
      </c>
      <c r="F672" s="10" t="s">
        <v>1189</v>
      </c>
      <c r="G672" s="10" t="s">
        <v>44</v>
      </c>
      <c r="H672" s="11"/>
      <c r="I672" s="10"/>
      <c r="J672" s="10"/>
      <c r="K672" s="10" t="s">
        <v>1190</v>
      </c>
      <c r="L672" s="10"/>
      <c r="M672" s="10"/>
    </row>
    <row r="673" spans="1:13" x14ac:dyDescent="0.2">
      <c r="A673" s="10" t="s">
        <v>2424</v>
      </c>
      <c r="B673" s="10" t="s">
        <v>1620</v>
      </c>
      <c r="C673" s="10" t="s">
        <v>1621</v>
      </c>
      <c r="D673" s="10" t="s">
        <v>1622</v>
      </c>
      <c r="E673" s="11">
        <v>3697</v>
      </c>
      <c r="F673" s="10" t="s">
        <v>1623</v>
      </c>
      <c r="G673" s="10" t="s">
        <v>44</v>
      </c>
      <c r="H673" s="11"/>
      <c r="I673" s="10"/>
      <c r="J673" s="10"/>
      <c r="K673" s="10" t="s">
        <v>1624</v>
      </c>
      <c r="L673" s="10"/>
      <c r="M673" s="10"/>
    </row>
    <row r="674" spans="1:13" x14ac:dyDescent="0.2">
      <c r="A674" s="10" t="s">
        <v>2425</v>
      </c>
      <c r="B674" s="10" t="s">
        <v>1634</v>
      </c>
      <c r="C674" s="10" t="s">
        <v>1635</v>
      </c>
      <c r="D674" s="10" t="s">
        <v>1622</v>
      </c>
      <c r="E674" s="11">
        <v>3697</v>
      </c>
      <c r="F674" s="10" t="s">
        <v>1623</v>
      </c>
      <c r="G674" s="10" t="s">
        <v>44</v>
      </c>
      <c r="H674" s="11"/>
      <c r="I674" s="10"/>
      <c r="J674" s="10"/>
      <c r="K674" s="10" t="s">
        <v>1624</v>
      </c>
      <c r="L674" s="10"/>
      <c r="M674" s="10"/>
    </row>
    <row r="675" spans="1:13" x14ac:dyDescent="0.2">
      <c r="A675" s="10" t="s">
        <v>2426</v>
      </c>
      <c r="B675" s="10" t="s">
        <v>1636</v>
      </c>
      <c r="C675" s="10" t="s">
        <v>1637</v>
      </c>
      <c r="D675" s="10" t="s">
        <v>1622</v>
      </c>
      <c r="E675" s="11">
        <v>3697</v>
      </c>
      <c r="F675" s="10" t="s">
        <v>1623</v>
      </c>
      <c r="G675" s="10" t="s">
        <v>44</v>
      </c>
      <c r="H675" s="11"/>
      <c r="I675" s="10"/>
      <c r="J675" s="10"/>
      <c r="K675" s="10" t="s">
        <v>1624</v>
      </c>
      <c r="L675" s="10"/>
      <c r="M675" s="10"/>
    </row>
    <row r="676" spans="1:13" x14ac:dyDescent="0.2">
      <c r="A676" s="10" t="s">
        <v>2424</v>
      </c>
      <c r="B676" s="10" t="s">
        <v>1620</v>
      </c>
      <c r="C676" s="10" t="s">
        <v>1621</v>
      </c>
      <c r="D676" s="10" t="s">
        <v>1625</v>
      </c>
      <c r="E676" s="11">
        <v>3698</v>
      </c>
      <c r="F676" s="10" t="s">
        <v>1626</v>
      </c>
      <c r="G676" s="10" t="s">
        <v>44</v>
      </c>
      <c r="H676" s="11"/>
      <c r="I676" s="10"/>
      <c r="J676" s="10"/>
      <c r="K676" s="10" t="s">
        <v>1627</v>
      </c>
      <c r="L676" s="10"/>
      <c r="M676" s="10"/>
    </row>
    <row r="677" spans="1:13" x14ac:dyDescent="0.2">
      <c r="A677" s="10" t="s">
        <v>2425</v>
      </c>
      <c r="B677" s="10" t="s">
        <v>1634</v>
      </c>
      <c r="C677" s="10" t="s">
        <v>1635</v>
      </c>
      <c r="D677" s="10" t="s">
        <v>1625</v>
      </c>
      <c r="E677" s="11">
        <v>3698</v>
      </c>
      <c r="F677" s="10" t="s">
        <v>1626</v>
      </c>
      <c r="G677" s="10" t="s">
        <v>44</v>
      </c>
      <c r="H677" s="11"/>
      <c r="I677" s="10"/>
      <c r="J677" s="10"/>
      <c r="K677" s="10" t="s">
        <v>1627</v>
      </c>
      <c r="L677" s="10"/>
      <c r="M677" s="10"/>
    </row>
    <row r="678" spans="1:13" x14ac:dyDescent="0.2">
      <c r="A678" s="10" t="s">
        <v>2426</v>
      </c>
      <c r="B678" s="10" t="s">
        <v>1636</v>
      </c>
      <c r="C678" s="10" t="s">
        <v>1637</v>
      </c>
      <c r="D678" s="10" t="s">
        <v>1625</v>
      </c>
      <c r="E678" s="11">
        <v>3698</v>
      </c>
      <c r="F678" s="10" t="s">
        <v>1626</v>
      </c>
      <c r="G678" s="10" t="s">
        <v>44</v>
      </c>
      <c r="H678" s="11"/>
      <c r="I678" s="10"/>
      <c r="J678" s="10"/>
      <c r="K678" s="10" t="s">
        <v>1627</v>
      </c>
      <c r="L678" s="10"/>
      <c r="M678" s="10"/>
    </row>
    <row r="679" spans="1:13" x14ac:dyDescent="0.2">
      <c r="A679" s="10" t="s">
        <v>2424</v>
      </c>
      <c r="B679" s="10" t="s">
        <v>1620</v>
      </c>
      <c r="C679" s="10" t="s">
        <v>1621</v>
      </c>
      <c r="D679" s="10" t="s">
        <v>1628</v>
      </c>
      <c r="E679" s="11">
        <v>3699</v>
      </c>
      <c r="F679" s="10" t="s">
        <v>1629</v>
      </c>
      <c r="G679" s="10" t="s">
        <v>44</v>
      </c>
      <c r="H679" s="11"/>
      <c r="I679" s="10"/>
      <c r="J679" s="10"/>
      <c r="K679" s="10" t="s">
        <v>1630</v>
      </c>
      <c r="L679" s="10"/>
      <c r="M679" s="10"/>
    </row>
    <row r="680" spans="1:13" x14ac:dyDescent="0.2">
      <c r="A680" s="10" t="s">
        <v>2425</v>
      </c>
      <c r="B680" s="10" t="s">
        <v>1634</v>
      </c>
      <c r="C680" s="10" t="s">
        <v>1635</v>
      </c>
      <c r="D680" s="10" t="s">
        <v>1628</v>
      </c>
      <c r="E680" s="11">
        <v>3699</v>
      </c>
      <c r="F680" s="10" t="s">
        <v>1629</v>
      </c>
      <c r="G680" s="10" t="s">
        <v>44</v>
      </c>
      <c r="H680" s="11"/>
      <c r="I680" s="10"/>
      <c r="J680" s="10"/>
      <c r="K680" s="10" t="s">
        <v>1630</v>
      </c>
      <c r="L680" s="10"/>
      <c r="M680" s="10"/>
    </row>
    <row r="681" spans="1:13" x14ac:dyDescent="0.2">
      <c r="A681" s="10" t="s">
        <v>2426</v>
      </c>
      <c r="B681" s="10" t="s">
        <v>1636</v>
      </c>
      <c r="C681" s="10" t="s">
        <v>1637</v>
      </c>
      <c r="D681" s="10" t="s">
        <v>1628</v>
      </c>
      <c r="E681" s="11">
        <v>3699</v>
      </c>
      <c r="F681" s="10" t="s">
        <v>1629</v>
      </c>
      <c r="G681" s="10" t="s">
        <v>44</v>
      </c>
      <c r="H681" s="11"/>
      <c r="I681" s="10"/>
      <c r="J681" s="10"/>
      <c r="K681" s="10" t="s">
        <v>1630</v>
      </c>
      <c r="L681" s="10"/>
      <c r="M681" s="10"/>
    </row>
    <row r="682" spans="1:13" x14ac:dyDescent="0.2">
      <c r="A682" s="10" t="s">
        <v>2424</v>
      </c>
      <c r="B682" s="10" t="s">
        <v>1620</v>
      </c>
      <c r="C682" s="10" t="s">
        <v>1621</v>
      </c>
      <c r="D682" s="10" t="s">
        <v>1631</v>
      </c>
      <c r="E682" s="11">
        <v>3700</v>
      </c>
      <c r="F682" s="10" t="s">
        <v>1632</v>
      </c>
      <c r="G682" s="10" t="s">
        <v>44</v>
      </c>
      <c r="H682" s="11"/>
      <c r="I682" s="10"/>
      <c r="J682" s="10"/>
      <c r="K682" s="10" t="s">
        <v>1633</v>
      </c>
      <c r="L682" s="10"/>
      <c r="M682" s="10"/>
    </row>
    <row r="683" spans="1:13" x14ac:dyDescent="0.2">
      <c r="A683" s="10" t="s">
        <v>2425</v>
      </c>
      <c r="B683" s="10" t="s">
        <v>1634</v>
      </c>
      <c r="C683" s="10" t="s">
        <v>1635</v>
      </c>
      <c r="D683" s="10" t="s">
        <v>1631</v>
      </c>
      <c r="E683" s="11">
        <v>3700</v>
      </c>
      <c r="F683" s="10" t="s">
        <v>1632</v>
      </c>
      <c r="G683" s="10" t="s">
        <v>44</v>
      </c>
      <c r="H683" s="11"/>
      <c r="I683" s="10"/>
      <c r="J683" s="10"/>
      <c r="K683" s="10" t="s">
        <v>1633</v>
      </c>
      <c r="L683" s="10"/>
      <c r="M683" s="10"/>
    </row>
    <row r="684" spans="1:13" x14ac:dyDescent="0.2">
      <c r="A684" s="10" t="s">
        <v>2426</v>
      </c>
      <c r="B684" s="10" t="s">
        <v>1636</v>
      </c>
      <c r="C684" s="10" t="s">
        <v>1637</v>
      </c>
      <c r="D684" s="10" t="s">
        <v>1631</v>
      </c>
      <c r="E684" s="11">
        <v>3700</v>
      </c>
      <c r="F684" s="10" t="s">
        <v>1632</v>
      </c>
      <c r="G684" s="10" t="s">
        <v>44</v>
      </c>
      <c r="H684" s="11"/>
      <c r="I684" s="10"/>
      <c r="J684" s="10"/>
      <c r="K684" s="10" t="s">
        <v>1633</v>
      </c>
      <c r="L684" s="10"/>
      <c r="M684" s="10"/>
    </row>
    <row r="685" spans="1:13" x14ac:dyDescent="0.2">
      <c r="A685" s="10" t="s">
        <v>2483</v>
      </c>
      <c r="B685" s="10" t="s">
        <v>2021</v>
      </c>
      <c r="C685" s="10" t="s">
        <v>2022</v>
      </c>
      <c r="D685" s="10" t="s">
        <v>2036</v>
      </c>
      <c r="E685" s="11">
        <v>3706</v>
      </c>
      <c r="F685" s="10" t="s">
        <v>2034</v>
      </c>
      <c r="G685" s="10" t="s">
        <v>44</v>
      </c>
      <c r="H685" s="11"/>
      <c r="I685" s="10"/>
      <c r="J685" s="10"/>
      <c r="K685" s="10" t="s">
        <v>2037</v>
      </c>
      <c r="L685" s="10"/>
      <c r="M685" s="10"/>
    </row>
    <row r="686" spans="1:13" x14ac:dyDescent="0.2">
      <c r="A686" s="10" t="s">
        <v>2326</v>
      </c>
      <c r="B686" s="10" t="s">
        <v>288</v>
      </c>
      <c r="C686" s="10" t="s">
        <v>845</v>
      </c>
      <c r="D686" s="10" t="s">
        <v>864</v>
      </c>
      <c r="E686" s="11">
        <v>3725</v>
      </c>
      <c r="F686" s="10"/>
      <c r="G686" s="10" t="s">
        <v>44</v>
      </c>
      <c r="H686" s="11">
        <v>3084441</v>
      </c>
      <c r="I686" s="10" t="s">
        <v>865</v>
      </c>
      <c r="J686" s="10"/>
      <c r="K686" s="10" t="s">
        <v>866</v>
      </c>
      <c r="L686" s="10"/>
      <c r="M686" s="10" t="s">
        <v>867</v>
      </c>
    </row>
    <row r="687" spans="1:13" x14ac:dyDescent="0.2">
      <c r="A687" s="10" t="s">
        <v>2374</v>
      </c>
      <c r="B687" s="10" t="s">
        <v>1219</v>
      </c>
      <c r="C687" s="10" t="s">
        <v>1220</v>
      </c>
      <c r="D687" s="10" t="s">
        <v>864</v>
      </c>
      <c r="E687" s="11">
        <v>3725</v>
      </c>
      <c r="F687" s="10"/>
      <c r="G687" s="10" t="s">
        <v>44</v>
      </c>
      <c r="H687" s="11">
        <v>3084441</v>
      </c>
      <c r="I687" s="10" t="s">
        <v>865</v>
      </c>
      <c r="J687" s="10"/>
      <c r="K687" s="10" t="s">
        <v>866</v>
      </c>
      <c r="L687" s="10"/>
      <c r="M687" s="10" t="s">
        <v>867</v>
      </c>
    </row>
    <row r="688" spans="1:13" x14ac:dyDescent="0.2">
      <c r="A688" s="10" t="s">
        <v>2322</v>
      </c>
      <c r="B688" s="10" t="s">
        <v>291</v>
      </c>
      <c r="C688" s="10" t="s">
        <v>799</v>
      </c>
      <c r="D688" s="10" t="s">
        <v>802</v>
      </c>
      <c r="E688" s="11">
        <v>3728</v>
      </c>
      <c r="F688" s="10" t="s">
        <v>803</v>
      </c>
      <c r="G688" s="10" t="s">
        <v>44</v>
      </c>
      <c r="H688" s="11"/>
      <c r="I688" s="10"/>
      <c r="J688" s="10"/>
      <c r="K688" s="10" t="s">
        <v>804</v>
      </c>
      <c r="L688" s="10"/>
      <c r="M688" s="10"/>
    </row>
    <row r="689" spans="1:13" x14ac:dyDescent="0.2">
      <c r="A689" s="10" t="s">
        <v>2345</v>
      </c>
      <c r="B689" s="10" t="s">
        <v>998</v>
      </c>
      <c r="C689" s="10" t="s">
        <v>73</v>
      </c>
      <c r="D689" s="10" t="s">
        <v>1007</v>
      </c>
      <c r="E689" s="11">
        <v>3729</v>
      </c>
      <c r="F689" s="10" t="s">
        <v>1008</v>
      </c>
      <c r="G689" s="10" t="s">
        <v>44</v>
      </c>
      <c r="H689" s="11"/>
      <c r="I689" s="10"/>
      <c r="J689" s="10"/>
      <c r="K689" s="10"/>
      <c r="L689" s="10"/>
      <c r="M689" s="10"/>
    </row>
    <row r="690" spans="1:13" x14ac:dyDescent="0.2">
      <c r="A690" s="10" t="s">
        <v>2456</v>
      </c>
      <c r="B690" s="10" t="s">
        <v>326</v>
      </c>
      <c r="C690" s="10" t="s">
        <v>1808</v>
      </c>
      <c r="D690" s="10" t="s">
        <v>1818</v>
      </c>
      <c r="E690" s="11">
        <v>3735</v>
      </c>
      <c r="F690" s="10" t="s">
        <v>1819</v>
      </c>
      <c r="G690" s="10" t="s">
        <v>44</v>
      </c>
      <c r="H690" s="11"/>
      <c r="I690" s="10"/>
      <c r="J690" s="10"/>
      <c r="K690" s="10" t="s">
        <v>1820</v>
      </c>
      <c r="L690" s="10"/>
      <c r="M690" s="10"/>
    </row>
    <row r="691" spans="1:13" x14ac:dyDescent="0.2">
      <c r="A691" s="10" t="s">
        <v>2457</v>
      </c>
      <c r="B691" s="10" t="s">
        <v>327</v>
      </c>
      <c r="C691" s="10" t="s">
        <v>1828</v>
      </c>
      <c r="D691" s="10" t="s">
        <v>1818</v>
      </c>
      <c r="E691" s="11">
        <v>3735</v>
      </c>
      <c r="F691" s="10" t="s">
        <v>1819</v>
      </c>
      <c r="G691" s="10" t="s">
        <v>44</v>
      </c>
      <c r="H691" s="11"/>
      <c r="I691" s="10"/>
      <c r="J691" s="10"/>
      <c r="K691" s="10" t="s">
        <v>1820</v>
      </c>
      <c r="L691" s="10"/>
      <c r="M691" s="10"/>
    </row>
    <row r="692" spans="1:13" x14ac:dyDescent="0.2">
      <c r="A692" s="10" t="s">
        <v>2456</v>
      </c>
      <c r="B692" s="10" t="s">
        <v>326</v>
      </c>
      <c r="C692" s="10" t="s">
        <v>1808</v>
      </c>
      <c r="D692" s="10" t="s">
        <v>1821</v>
      </c>
      <c r="E692" s="11">
        <v>3736</v>
      </c>
      <c r="F692" s="10" t="s">
        <v>1819</v>
      </c>
      <c r="G692" s="10" t="s">
        <v>44</v>
      </c>
      <c r="H692" s="11"/>
      <c r="I692" s="10"/>
      <c r="J692" s="10"/>
      <c r="K692" s="10" t="s">
        <v>1822</v>
      </c>
      <c r="L692" s="10"/>
      <c r="M692" s="10"/>
    </row>
    <row r="693" spans="1:13" x14ac:dyDescent="0.2">
      <c r="A693" s="10" t="s">
        <v>2457</v>
      </c>
      <c r="B693" s="10" t="s">
        <v>327</v>
      </c>
      <c r="C693" s="10" t="s">
        <v>1828</v>
      </c>
      <c r="D693" s="10" t="s">
        <v>1821</v>
      </c>
      <c r="E693" s="11">
        <v>3736</v>
      </c>
      <c r="F693" s="10" t="s">
        <v>1819</v>
      </c>
      <c r="G693" s="10" t="s">
        <v>44</v>
      </c>
      <c r="H693" s="11"/>
      <c r="I693" s="10"/>
      <c r="J693" s="10"/>
      <c r="K693" s="10" t="s">
        <v>1822</v>
      </c>
      <c r="L693" s="10"/>
      <c r="M693" s="10"/>
    </row>
    <row r="694" spans="1:13" x14ac:dyDescent="0.2">
      <c r="A694" s="10" t="s">
        <v>2497</v>
      </c>
      <c r="B694" s="10" t="s">
        <v>2102</v>
      </c>
      <c r="C694" s="10" t="s">
        <v>2103</v>
      </c>
      <c r="D694" s="10" t="s">
        <v>2106</v>
      </c>
      <c r="E694" s="11">
        <v>3738</v>
      </c>
      <c r="F694" s="10" t="s">
        <v>2107</v>
      </c>
      <c r="G694" s="10" t="s">
        <v>44</v>
      </c>
      <c r="H694" s="11"/>
      <c r="I694" s="10"/>
      <c r="J694" s="10"/>
      <c r="K694" s="10" t="s">
        <v>2108</v>
      </c>
      <c r="L694" s="10"/>
      <c r="M694" s="10"/>
    </row>
    <row r="695" spans="1:13" x14ac:dyDescent="0.2">
      <c r="A695" s="10" t="s">
        <v>2499</v>
      </c>
      <c r="B695" s="10" t="s">
        <v>336</v>
      </c>
      <c r="C695" s="10" t="s">
        <v>2121</v>
      </c>
      <c r="D695" s="10" t="s">
        <v>2106</v>
      </c>
      <c r="E695" s="11">
        <v>3738</v>
      </c>
      <c r="F695" s="10" t="s">
        <v>2107</v>
      </c>
      <c r="G695" s="10" t="s">
        <v>44</v>
      </c>
      <c r="H695" s="11"/>
      <c r="I695" s="10"/>
      <c r="J695" s="10"/>
      <c r="K695" s="10" t="s">
        <v>2108</v>
      </c>
      <c r="L695" s="10"/>
      <c r="M695" s="10"/>
    </row>
    <row r="696" spans="1:13" x14ac:dyDescent="0.2">
      <c r="A696" s="10" t="s">
        <v>2500</v>
      </c>
      <c r="B696" s="10" t="s">
        <v>2131</v>
      </c>
      <c r="C696" s="10" t="s">
        <v>2132</v>
      </c>
      <c r="D696" s="10" t="s">
        <v>2106</v>
      </c>
      <c r="E696" s="11">
        <v>3738</v>
      </c>
      <c r="F696" s="10" t="s">
        <v>2107</v>
      </c>
      <c r="G696" s="10" t="s">
        <v>44</v>
      </c>
      <c r="H696" s="11"/>
      <c r="I696" s="10"/>
      <c r="J696" s="10"/>
      <c r="K696" s="10" t="s">
        <v>2108</v>
      </c>
      <c r="L696" s="10"/>
      <c r="M696" s="10"/>
    </row>
    <row r="697" spans="1:13" x14ac:dyDescent="0.2">
      <c r="A697" s="10" t="s">
        <v>2522</v>
      </c>
      <c r="B697" s="10" t="s">
        <v>2252</v>
      </c>
      <c r="C697" s="10" t="s">
        <v>2253</v>
      </c>
      <c r="D697" s="10" t="s">
        <v>2254</v>
      </c>
      <c r="E697" s="11">
        <v>3920</v>
      </c>
      <c r="F697" s="10"/>
      <c r="G697" s="10" t="s">
        <v>44</v>
      </c>
      <c r="H697" s="11"/>
      <c r="I697" s="10"/>
      <c r="J697" s="10" t="s">
        <v>2255</v>
      </c>
      <c r="K697" s="10" t="s">
        <v>2256</v>
      </c>
      <c r="L697" s="10"/>
      <c r="M697" s="10"/>
    </row>
    <row r="698" spans="1:13" x14ac:dyDescent="0.2">
      <c r="A698" s="10" t="s">
        <v>2364</v>
      </c>
      <c r="B698" s="10" t="s">
        <v>1165</v>
      </c>
      <c r="C698" s="10" t="s">
        <v>116</v>
      </c>
      <c r="D698" s="10" t="s">
        <v>1168</v>
      </c>
      <c r="E698" s="11">
        <v>3935</v>
      </c>
      <c r="F698" s="10" t="s">
        <v>1169</v>
      </c>
      <c r="G698" s="10" t="s">
        <v>44</v>
      </c>
      <c r="H698" s="11"/>
      <c r="I698" s="10"/>
      <c r="J698" s="10"/>
      <c r="K698" s="10"/>
      <c r="L698" s="10"/>
      <c r="M698" s="10"/>
    </row>
    <row r="699" spans="1:13" x14ac:dyDescent="0.2">
      <c r="A699" s="10" t="s">
        <v>2456</v>
      </c>
      <c r="B699" s="10" t="s">
        <v>326</v>
      </c>
      <c r="C699" s="10" t="s">
        <v>1808</v>
      </c>
      <c r="D699" s="10" t="s">
        <v>1823</v>
      </c>
      <c r="E699" s="11">
        <v>4016</v>
      </c>
      <c r="F699" s="10" t="s">
        <v>1824</v>
      </c>
      <c r="G699" s="10" t="s">
        <v>44</v>
      </c>
      <c r="H699" s="11"/>
      <c r="I699" s="10"/>
      <c r="J699" s="10"/>
      <c r="K699" s="10" t="s">
        <v>1825</v>
      </c>
      <c r="L699" s="10"/>
      <c r="M699" s="10"/>
    </row>
    <row r="700" spans="1:13" x14ac:dyDescent="0.2">
      <c r="A700" s="10" t="s">
        <v>2457</v>
      </c>
      <c r="B700" s="10" t="s">
        <v>327</v>
      </c>
      <c r="C700" s="10" t="s">
        <v>1828</v>
      </c>
      <c r="D700" s="10" t="s">
        <v>1823</v>
      </c>
      <c r="E700" s="11">
        <v>4016</v>
      </c>
      <c r="F700" s="10" t="s">
        <v>1824</v>
      </c>
      <c r="G700" s="10" t="s">
        <v>44</v>
      </c>
      <c r="H700" s="11"/>
      <c r="I700" s="10"/>
      <c r="J700" s="10"/>
      <c r="K700" s="10" t="s">
        <v>1825</v>
      </c>
      <c r="L700" s="10"/>
      <c r="M700" s="10"/>
    </row>
    <row r="701" spans="1:13" x14ac:dyDescent="0.2">
      <c r="A701" s="10" t="s">
        <v>2443</v>
      </c>
      <c r="B701" s="10" t="s">
        <v>1735</v>
      </c>
      <c r="C701" s="10" t="s">
        <v>1736</v>
      </c>
      <c r="D701" s="10" t="s">
        <v>1737</v>
      </c>
      <c r="E701" s="11">
        <v>4057</v>
      </c>
      <c r="F701" s="10" t="s">
        <v>816</v>
      </c>
      <c r="G701" s="10" t="s">
        <v>44</v>
      </c>
      <c r="H701" s="11"/>
      <c r="I701" s="10"/>
      <c r="J701" s="10"/>
      <c r="K701" s="10" t="s">
        <v>1738</v>
      </c>
      <c r="L701" s="10"/>
      <c r="M701" s="10"/>
    </row>
    <row r="702" spans="1:13" x14ac:dyDescent="0.2">
      <c r="A702" s="10" t="s">
        <v>2442</v>
      </c>
      <c r="B702" s="10" t="s">
        <v>1729</v>
      </c>
      <c r="C702" s="10" t="s">
        <v>1730</v>
      </c>
      <c r="D702" s="10" t="s">
        <v>1731</v>
      </c>
      <c r="E702" s="11">
        <v>4058</v>
      </c>
      <c r="F702" s="10" t="s">
        <v>1732</v>
      </c>
      <c r="G702" s="10" t="s">
        <v>44</v>
      </c>
      <c r="H702" s="11">
        <v>16158367</v>
      </c>
      <c r="I702" s="10"/>
      <c r="J702" s="10"/>
      <c r="K702" s="10" t="s">
        <v>1733</v>
      </c>
      <c r="L702" s="10"/>
      <c r="M702" s="10" t="s">
        <v>1734</v>
      </c>
    </row>
    <row r="703" spans="1:13" x14ac:dyDescent="0.2">
      <c r="A703" s="10" t="s">
        <v>2297</v>
      </c>
      <c r="B703" s="10" t="s">
        <v>639</v>
      </c>
      <c r="C703" s="10" t="s">
        <v>60</v>
      </c>
      <c r="D703" s="10" t="s">
        <v>643</v>
      </c>
      <c r="E703" s="11">
        <v>4358</v>
      </c>
      <c r="F703" s="10" t="s">
        <v>644</v>
      </c>
      <c r="G703" s="10" t="s">
        <v>44</v>
      </c>
      <c r="H703" s="11"/>
      <c r="I703" s="10"/>
      <c r="J703" s="10"/>
      <c r="K703" s="10" t="s">
        <v>645</v>
      </c>
      <c r="L703" s="10"/>
      <c r="M703" s="10"/>
    </row>
    <row r="704" spans="1:13" x14ac:dyDescent="0.2">
      <c r="A704" s="10" t="s">
        <v>2347</v>
      </c>
      <c r="B704" s="10" t="s">
        <v>1021</v>
      </c>
      <c r="C704" s="10" t="s">
        <v>75</v>
      </c>
      <c r="D704" s="10" t="s">
        <v>643</v>
      </c>
      <c r="E704" s="11">
        <v>4358</v>
      </c>
      <c r="F704" s="10" t="s">
        <v>644</v>
      </c>
      <c r="G704" s="10" t="s">
        <v>44</v>
      </c>
      <c r="H704" s="11"/>
      <c r="I704" s="10"/>
      <c r="J704" s="10"/>
      <c r="K704" s="10" t="s">
        <v>645</v>
      </c>
      <c r="L704" s="10"/>
      <c r="M704" s="10"/>
    </row>
    <row r="705" spans="1:13" x14ac:dyDescent="0.2">
      <c r="A705" s="10" t="s">
        <v>2348</v>
      </c>
      <c r="B705" s="10" t="s">
        <v>286</v>
      </c>
      <c r="C705" s="10" t="s">
        <v>76</v>
      </c>
      <c r="D705" s="10" t="s">
        <v>643</v>
      </c>
      <c r="E705" s="11">
        <v>4358</v>
      </c>
      <c r="F705" s="10" t="s">
        <v>644</v>
      </c>
      <c r="G705" s="10" t="s">
        <v>44</v>
      </c>
      <c r="H705" s="11"/>
      <c r="I705" s="10"/>
      <c r="J705" s="10"/>
      <c r="K705" s="10" t="s">
        <v>645</v>
      </c>
      <c r="L705" s="10"/>
      <c r="M705" s="10"/>
    </row>
    <row r="706" spans="1:13" x14ac:dyDescent="0.2">
      <c r="A706" s="10" t="s">
        <v>2529</v>
      </c>
      <c r="B706" s="10" t="s">
        <v>2274</v>
      </c>
      <c r="C706" s="10" t="s">
        <v>79</v>
      </c>
      <c r="D706" s="10" t="s">
        <v>2278</v>
      </c>
      <c r="E706" s="11">
        <v>4370</v>
      </c>
      <c r="F706" s="10" t="s">
        <v>2279</v>
      </c>
      <c r="G706" s="10" t="s">
        <v>44</v>
      </c>
      <c r="H706" s="11"/>
      <c r="I706" s="10"/>
      <c r="J706" s="10"/>
      <c r="K706" s="10" t="s">
        <v>2280</v>
      </c>
      <c r="L706" s="10"/>
      <c r="M706" s="10"/>
    </row>
    <row r="707" spans="1:13" x14ac:dyDescent="0.2">
      <c r="A707" s="10" t="s">
        <v>2484</v>
      </c>
      <c r="B707" s="10" t="s">
        <v>342</v>
      </c>
      <c r="C707" s="10" t="s">
        <v>210</v>
      </c>
      <c r="D707" s="10" t="s">
        <v>2038</v>
      </c>
      <c r="E707" s="11">
        <v>4453</v>
      </c>
      <c r="F707" s="10" t="s">
        <v>2039</v>
      </c>
      <c r="G707" s="10" t="s">
        <v>44</v>
      </c>
      <c r="H707" s="11"/>
      <c r="I707" s="10"/>
      <c r="J707" s="10"/>
      <c r="K707" s="10"/>
      <c r="L707" s="10"/>
      <c r="M707" s="10"/>
    </row>
    <row r="708" spans="1:13" x14ac:dyDescent="0.2">
      <c r="A708" s="10" t="s">
        <v>2485</v>
      </c>
      <c r="B708" s="10" t="s">
        <v>2040</v>
      </c>
      <c r="C708" s="10" t="s">
        <v>212</v>
      </c>
      <c r="D708" s="10" t="s">
        <v>2038</v>
      </c>
      <c r="E708" s="11">
        <v>4453</v>
      </c>
      <c r="F708" s="10" t="s">
        <v>2039</v>
      </c>
      <c r="G708" s="10" t="s">
        <v>44</v>
      </c>
      <c r="H708" s="11"/>
      <c r="I708" s="10"/>
      <c r="J708" s="10"/>
      <c r="K708" s="10"/>
      <c r="L708" s="10"/>
      <c r="M708" s="10"/>
    </row>
    <row r="709" spans="1:13" x14ac:dyDescent="0.2">
      <c r="A709" s="10" t="s">
        <v>2486</v>
      </c>
      <c r="B709" s="10" t="s">
        <v>2041</v>
      </c>
      <c r="C709" s="10" t="s">
        <v>213</v>
      </c>
      <c r="D709" s="10" t="s">
        <v>2038</v>
      </c>
      <c r="E709" s="11">
        <v>4453</v>
      </c>
      <c r="F709" s="10" t="s">
        <v>2039</v>
      </c>
      <c r="G709" s="10" t="s">
        <v>44</v>
      </c>
      <c r="H709" s="11"/>
      <c r="I709" s="10"/>
      <c r="J709" s="10"/>
      <c r="K709" s="10"/>
      <c r="L709" s="10"/>
      <c r="M709" s="10"/>
    </row>
    <row r="710" spans="1:13" x14ac:dyDescent="0.2">
      <c r="A710" s="10" t="s">
        <v>2401</v>
      </c>
      <c r="B710" s="10" t="s">
        <v>290</v>
      </c>
      <c r="C710" s="10" t="s">
        <v>1497</v>
      </c>
      <c r="D710" s="10" t="s">
        <v>1498</v>
      </c>
      <c r="E710" s="11">
        <v>5336</v>
      </c>
      <c r="F710" s="10" t="s">
        <v>1239</v>
      </c>
      <c r="G710" s="10" t="s">
        <v>44</v>
      </c>
      <c r="H710" s="11"/>
      <c r="I710" s="10"/>
      <c r="J710" s="10"/>
      <c r="K710" s="10"/>
      <c r="L710" s="10"/>
      <c r="M710" s="10"/>
    </row>
    <row r="711" spans="1:13" x14ac:dyDescent="0.2">
      <c r="A711" s="10" t="s">
        <v>2456</v>
      </c>
      <c r="B711" s="10" t="s">
        <v>326</v>
      </c>
      <c r="C711" s="10" t="s">
        <v>1808</v>
      </c>
      <c r="D711" s="10" t="s">
        <v>1826</v>
      </c>
      <c r="E711" s="11">
        <v>5340</v>
      </c>
      <c r="F711" s="10" t="s">
        <v>1824</v>
      </c>
      <c r="G711" s="10" t="s">
        <v>44</v>
      </c>
      <c r="H711" s="11"/>
      <c r="I711" s="10"/>
      <c r="J711" s="10"/>
      <c r="K711" s="10" t="s">
        <v>1827</v>
      </c>
      <c r="L711" s="10"/>
      <c r="M711" s="10"/>
    </row>
    <row r="712" spans="1:13" x14ac:dyDescent="0.2">
      <c r="A712" s="10" t="s">
        <v>2457</v>
      </c>
      <c r="B712" s="10" t="s">
        <v>327</v>
      </c>
      <c r="C712" s="10" t="s">
        <v>1828</v>
      </c>
      <c r="D712" s="10" t="s">
        <v>1826</v>
      </c>
      <c r="E712" s="11">
        <v>5340</v>
      </c>
      <c r="F712" s="10" t="s">
        <v>1824</v>
      </c>
      <c r="G712" s="10" t="s">
        <v>44</v>
      </c>
      <c r="H712" s="11"/>
      <c r="I712" s="10"/>
      <c r="J712" s="10"/>
      <c r="K712" s="10" t="s">
        <v>1827</v>
      </c>
      <c r="L712" s="10"/>
      <c r="M712" s="10"/>
    </row>
    <row r="713" spans="1:13" x14ac:dyDescent="0.2">
      <c r="A713" s="10" t="s">
        <v>2316</v>
      </c>
      <c r="B713" s="10" t="s">
        <v>276</v>
      </c>
      <c r="C713" s="10" t="s">
        <v>721</v>
      </c>
      <c r="D713" s="10" t="s">
        <v>730</v>
      </c>
      <c r="E713" s="11">
        <v>5368</v>
      </c>
      <c r="F713" s="10" t="s">
        <v>723</v>
      </c>
      <c r="G713" s="10" t="s">
        <v>44</v>
      </c>
      <c r="H713" s="11">
        <v>123814</v>
      </c>
      <c r="I713" s="10"/>
      <c r="J713" s="10"/>
      <c r="K713" s="10" t="s">
        <v>731</v>
      </c>
      <c r="L713" s="10"/>
      <c r="M713" s="10"/>
    </row>
    <row r="714" spans="1:13" x14ac:dyDescent="0.2">
      <c r="A714" s="10" t="s">
        <v>2363</v>
      </c>
      <c r="B714" s="10" t="s">
        <v>1130</v>
      </c>
      <c r="C714" s="10" t="s">
        <v>1131</v>
      </c>
      <c r="D714" s="10" t="s">
        <v>1151</v>
      </c>
      <c r="E714" s="11">
        <v>5527</v>
      </c>
      <c r="F714" s="10" t="s">
        <v>1152</v>
      </c>
      <c r="G714" s="10" t="s">
        <v>44</v>
      </c>
      <c r="H714" s="11">
        <v>134611881</v>
      </c>
      <c r="I714" s="10"/>
      <c r="J714" s="10"/>
      <c r="K714" s="10" t="s">
        <v>1153</v>
      </c>
      <c r="L714" s="10"/>
      <c r="M714" s="10" t="s">
        <v>1154</v>
      </c>
    </row>
    <row r="715" spans="1:13" x14ac:dyDescent="0.2">
      <c r="A715" s="10" t="s">
        <v>2382</v>
      </c>
      <c r="B715" s="10" t="s">
        <v>1269</v>
      </c>
      <c r="C715" s="10" t="s">
        <v>1270</v>
      </c>
      <c r="D715" s="10" t="s">
        <v>1271</v>
      </c>
      <c r="E715" s="11">
        <v>5654</v>
      </c>
      <c r="F715" s="10"/>
      <c r="G715" s="10" t="s">
        <v>44</v>
      </c>
      <c r="H715" s="11"/>
      <c r="I715" s="10"/>
      <c r="J715" s="10"/>
      <c r="K715" s="10" t="s">
        <v>1272</v>
      </c>
      <c r="L715" s="10"/>
      <c r="M715" s="10"/>
    </row>
    <row r="716" spans="1:13" x14ac:dyDescent="0.2">
      <c r="A716" s="10" t="s">
        <v>2501</v>
      </c>
      <c r="B716" s="10" t="s">
        <v>2135</v>
      </c>
      <c r="C716" s="10" t="s">
        <v>2136</v>
      </c>
      <c r="D716" s="10" t="s">
        <v>2137</v>
      </c>
      <c r="E716" s="11">
        <v>5895</v>
      </c>
      <c r="F716" s="10"/>
      <c r="G716" s="10" t="s">
        <v>44</v>
      </c>
      <c r="H716" s="11"/>
      <c r="I716" s="10"/>
      <c r="J716" s="10"/>
      <c r="K716" s="10" t="s">
        <v>2138</v>
      </c>
      <c r="L716" s="10"/>
      <c r="M716" s="10"/>
    </row>
    <row r="717" spans="1:13" x14ac:dyDescent="0.2">
      <c r="A717" s="10" t="s">
        <v>2315</v>
      </c>
      <c r="B717" s="10" t="s">
        <v>718</v>
      </c>
      <c r="C717" s="10" t="s">
        <v>719</v>
      </c>
      <c r="D717" s="10" t="s">
        <v>720</v>
      </c>
      <c r="E717" s="11">
        <v>5899</v>
      </c>
      <c r="F717" s="10"/>
      <c r="G717" s="10" t="s">
        <v>44</v>
      </c>
      <c r="H717" s="11"/>
      <c r="I717" s="10"/>
      <c r="J717" s="10"/>
      <c r="K717" s="10"/>
      <c r="L717" s="10"/>
      <c r="M717" s="10"/>
    </row>
    <row r="718" spans="1:13" x14ac:dyDescent="0.2">
      <c r="A718" s="10" t="s">
        <v>2369</v>
      </c>
      <c r="B718" s="10" t="s">
        <v>1198</v>
      </c>
      <c r="C718" s="10" t="s">
        <v>1199</v>
      </c>
      <c r="D718" s="10" t="s">
        <v>1200</v>
      </c>
      <c r="E718" s="11">
        <v>6067</v>
      </c>
      <c r="F718" s="10" t="s">
        <v>1201</v>
      </c>
      <c r="G718" s="10" t="s">
        <v>44</v>
      </c>
      <c r="H718" s="11"/>
      <c r="I718" s="10"/>
      <c r="J718" s="10"/>
      <c r="K718" s="10"/>
      <c r="L718" s="10"/>
      <c r="M718" s="10"/>
    </row>
    <row r="719" spans="1:13" x14ac:dyDescent="0.2">
      <c r="A719" s="10" t="s">
        <v>2400</v>
      </c>
      <c r="B719" s="10" t="s">
        <v>1495</v>
      </c>
      <c r="C719" s="10" t="s">
        <v>1496</v>
      </c>
      <c r="D719" s="10" t="s">
        <v>1200</v>
      </c>
      <c r="E719" s="11">
        <v>6067</v>
      </c>
      <c r="F719" s="10" t="s">
        <v>1201</v>
      </c>
      <c r="G719" s="10" t="s">
        <v>44</v>
      </c>
      <c r="H719" s="11"/>
      <c r="I719" s="10"/>
      <c r="J719" s="10"/>
      <c r="K719" s="10"/>
      <c r="L719" s="10"/>
      <c r="M719" s="10"/>
    </row>
    <row r="720" spans="1:13" x14ac:dyDescent="0.2">
      <c r="A720" s="10" t="s">
        <v>2415</v>
      </c>
      <c r="B720" s="10" t="s">
        <v>1562</v>
      </c>
      <c r="C720" s="10" t="s">
        <v>1563</v>
      </c>
      <c r="D720" s="10" t="s">
        <v>1575</v>
      </c>
      <c r="E720" s="11">
        <v>6175</v>
      </c>
      <c r="F720" s="10"/>
      <c r="G720" s="10" t="s">
        <v>44</v>
      </c>
      <c r="H720" s="11"/>
      <c r="I720" s="10"/>
      <c r="J720" s="10"/>
      <c r="K720" s="10" t="s">
        <v>1576</v>
      </c>
      <c r="L720" s="10"/>
      <c r="M720" s="10"/>
    </row>
    <row r="721" spans="1:13" x14ac:dyDescent="0.2">
      <c r="A721" s="10" t="s">
        <v>2451</v>
      </c>
      <c r="B721" s="10" t="s">
        <v>1778</v>
      </c>
      <c r="C721" s="10" t="s">
        <v>1779</v>
      </c>
      <c r="D721" s="10" t="s">
        <v>1575</v>
      </c>
      <c r="E721" s="11">
        <v>6175</v>
      </c>
      <c r="F721" s="10"/>
      <c r="G721" s="10" t="s">
        <v>44</v>
      </c>
      <c r="H721" s="11"/>
      <c r="I721" s="10"/>
      <c r="J721" s="10"/>
      <c r="K721" s="10" t="s">
        <v>1576</v>
      </c>
      <c r="L721" s="10"/>
      <c r="M721" s="10"/>
    </row>
    <row r="722" spans="1:13" x14ac:dyDescent="0.2">
      <c r="A722" s="10" t="s">
        <v>2415</v>
      </c>
      <c r="B722" s="10" t="s">
        <v>1562</v>
      </c>
      <c r="C722" s="10" t="s">
        <v>1563</v>
      </c>
      <c r="D722" s="10" t="s">
        <v>1577</v>
      </c>
      <c r="E722" s="11">
        <v>6178</v>
      </c>
      <c r="F722" s="10"/>
      <c r="G722" s="10" t="s">
        <v>44</v>
      </c>
      <c r="H722" s="11"/>
      <c r="I722" s="10"/>
      <c r="J722" s="10"/>
      <c r="K722" s="10" t="s">
        <v>1578</v>
      </c>
      <c r="L722" s="10"/>
      <c r="M722" s="10"/>
    </row>
    <row r="723" spans="1:13" x14ac:dyDescent="0.2">
      <c r="A723" s="10" t="s">
        <v>2363</v>
      </c>
      <c r="B723" s="10" t="s">
        <v>1130</v>
      </c>
      <c r="C723" s="10" t="s">
        <v>1131</v>
      </c>
      <c r="D723" s="10" t="s">
        <v>1160</v>
      </c>
      <c r="E723" s="11">
        <v>6242</v>
      </c>
      <c r="F723" s="10" t="s">
        <v>1161</v>
      </c>
      <c r="G723" s="10" t="s">
        <v>44</v>
      </c>
      <c r="H723" s="11"/>
      <c r="I723" s="10"/>
      <c r="J723" s="10"/>
      <c r="K723" s="10" t="s">
        <v>1162</v>
      </c>
      <c r="L723" s="10"/>
      <c r="M723" s="10"/>
    </row>
    <row r="724" spans="1:13" x14ac:dyDescent="0.2">
      <c r="A724" s="10" t="s">
        <v>2363</v>
      </c>
      <c r="B724" s="10" t="s">
        <v>1130</v>
      </c>
      <c r="C724" s="10" t="s">
        <v>1131</v>
      </c>
      <c r="D724" s="10" t="s">
        <v>1163</v>
      </c>
      <c r="E724" s="11">
        <v>6244</v>
      </c>
      <c r="F724" s="10" t="s">
        <v>1164</v>
      </c>
      <c r="G724" s="10" t="s">
        <v>44</v>
      </c>
      <c r="H724" s="11"/>
      <c r="I724" s="10"/>
      <c r="J724" s="10"/>
      <c r="K724" s="10"/>
      <c r="L724" s="10"/>
      <c r="M724" s="10"/>
    </row>
    <row r="725" spans="1:13" x14ac:dyDescent="0.2">
      <c r="A725" s="10" t="s">
        <v>2316</v>
      </c>
      <c r="B725" s="10" t="s">
        <v>276</v>
      </c>
      <c r="C725" s="10" t="s">
        <v>721</v>
      </c>
      <c r="D725" s="10" t="s">
        <v>732</v>
      </c>
      <c r="E725" s="11">
        <v>6894</v>
      </c>
      <c r="F725" s="10" t="s">
        <v>733</v>
      </c>
      <c r="G725" s="10" t="s">
        <v>44</v>
      </c>
      <c r="H725" s="11"/>
      <c r="I725" s="10"/>
      <c r="J725" s="10"/>
      <c r="K725" s="10" t="s">
        <v>734</v>
      </c>
      <c r="L725" s="10"/>
      <c r="M725" s="10"/>
    </row>
    <row r="726" spans="1:13" x14ac:dyDescent="0.2">
      <c r="A726" s="10" t="s">
        <v>2324</v>
      </c>
      <c r="B726" s="10" t="s">
        <v>807</v>
      </c>
      <c r="C726" s="10" t="s">
        <v>808</v>
      </c>
      <c r="D726" s="10" t="s">
        <v>827</v>
      </c>
      <c r="E726" s="11">
        <v>6973</v>
      </c>
      <c r="F726" s="10"/>
      <c r="G726" s="10" t="s">
        <v>44</v>
      </c>
      <c r="H726" s="11"/>
      <c r="I726" s="10"/>
      <c r="J726" s="10"/>
      <c r="K726" s="10" t="s">
        <v>828</v>
      </c>
      <c r="L726" s="10"/>
      <c r="M726" s="10" t="s">
        <v>5608</v>
      </c>
    </row>
    <row r="727" spans="1:13" x14ac:dyDescent="0.2">
      <c r="A727" s="10" t="s">
        <v>2318</v>
      </c>
      <c r="B727" s="10" t="s">
        <v>277</v>
      </c>
      <c r="C727" s="10" t="s">
        <v>742</v>
      </c>
      <c r="D727" s="10" t="s">
        <v>753</v>
      </c>
      <c r="E727" s="11">
        <v>7930</v>
      </c>
      <c r="F727" s="10" t="s">
        <v>754</v>
      </c>
      <c r="G727" s="10" t="s">
        <v>44</v>
      </c>
      <c r="H727" s="11"/>
      <c r="I727" s="10"/>
      <c r="J727" s="10"/>
      <c r="K727" s="10" t="s">
        <v>755</v>
      </c>
      <c r="L727" s="10"/>
      <c r="M727" s="10"/>
    </row>
    <row r="728" spans="1:13" x14ac:dyDescent="0.2">
      <c r="A728" s="10" t="s">
        <v>2374</v>
      </c>
      <c r="B728" s="10" t="s">
        <v>1219</v>
      </c>
      <c r="C728" s="10" t="s">
        <v>1220</v>
      </c>
      <c r="D728" s="10" t="s">
        <v>1226</v>
      </c>
      <c r="E728" s="11">
        <v>8408</v>
      </c>
      <c r="F728" s="10" t="s">
        <v>862</v>
      </c>
      <c r="G728" s="10" t="s">
        <v>44</v>
      </c>
      <c r="H728" s="11"/>
      <c r="I728" s="10"/>
      <c r="J728" s="10"/>
      <c r="K728" s="10" t="s">
        <v>1227</v>
      </c>
      <c r="L728" s="10"/>
      <c r="M728" s="10" t="s">
        <v>5609</v>
      </c>
    </row>
    <row r="729" spans="1:13" x14ac:dyDescent="0.2">
      <c r="A729" s="10" t="s">
        <v>2374</v>
      </c>
      <c r="B729" s="10" t="s">
        <v>1219</v>
      </c>
      <c r="C729" s="10" t="s">
        <v>1220</v>
      </c>
      <c r="D729" s="10" t="s">
        <v>1228</v>
      </c>
      <c r="E729" s="11">
        <v>8409</v>
      </c>
      <c r="F729" s="10" t="s">
        <v>862</v>
      </c>
      <c r="G729" s="10" t="s">
        <v>44</v>
      </c>
      <c r="H729" s="11"/>
      <c r="I729" s="10"/>
      <c r="J729" s="10"/>
      <c r="K729" s="10"/>
      <c r="L729" s="10"/>
      <c r="M729" s="10" t="s">
        <v>5610</v>
      </c>
    </row>
    <row r="730" spans="1:13" x14ac:dyDescent="0.2">
      <c r="A730" s="10" t="s">
        <v>2374</v>
      </c>
      <c r="B730" s="10" t="s">
        <v>1219</v>
      </c>
      <c r="C730" s="10" t="s">
        <v>1220</v>
      </c>
      <c r="D730" s="10" t="s">
        <v>1229</v>
      </c>
      <c r="E730" s="11">
        <v>8410</v>
      </c>
      <c r="F730" s="10" t="s">
        <v>862</v>
      </c>
      <c r="G730" s="10" t="s">
        <v>44</v>
      </c>
      <c r="H730" s="11"/>
      <c r="I730" s="10"/>
      <c r="J730" s="10"/>
      <c r="K730" s="10"/>
      <c r="L730" s="10"/>
      <c r="M730" s="10"/>
    </row>
    <row r="731" spans="1:13" x14ac:dyDescent="0.2">
      <c r="A731" s="10" t="s">
        <v>2374</v>
      </c>
      <c r="B731" s="10" t="s">
        <v>1219</v>
      </c>
      <c r="C731" s="10" t="s">
        <v>1220</v>
      </c>
      <c r="D731" s="10" t="s">
        <v>1230</v>
      </c>
      <c r="E731" s="11">
        <v>8411</v>
      </c>
      <c r="F731" s="10" t="s">
        <v>862</v>
      </c>
      <c r="G731" s="10" t="s">
        <v>44</v>
      </c>
      <c r="H731" s="11"/>
      <c r="I731" s="10"/>
      <c r="J731" s="10"/>
      <c r="K731" s="10"/>
      <c r="L731" s="10"/>
      <c r="M731" s="10" t="s">
        <v>5611</v>
      </c>
    </row>
    <row r="732" spans="1:13" x14ac:dyDescent="0.2">
      <c r="A732" s="10" t="s">
        <v>2318</v>
      </c>
      <c r="B732" s="10" t="s">
        <v>277</v>
      </c>
      <c r="C732" s="10" t="s">
        <v>742</v>
      </c>
      <c r="D732" s="10" t="s">
        <v>756</v>
      </c>
      <c r="E732" s="11">
        <v>8524</v>
      </c>
      <c r="F732" s="10" t="s">
        <v>754</v>
      </c>
      <c r="G732" s="10" t="s">
        <v>44</v>
      </c>
      <c r="H732" s="11"/>
      <c r="I732" s="10"/>
      <c r="J732" s="10"/>
      <c r="K732" s="10" t="s">
        <v>757</v>
      </c>
      <c r="L732" s="10"/>
      <c r="M732" s="10"/>
    </row>
    <row r="733" spans="1:13" x14ac:dyDescent="0.2">
      <c r="A733" s="10" t="s">
        <v>2318</v>
      </c>
      <c r="B733" s="10" t="s">
        <v>277</v>
      </c>
      <c r="C733" s="10" t="s">
        <v>742</v>
      </c>
      <c r="D733" s="10" t="s">
        <v>758</v>
      </c>
      <c r="E733" s="11">
        <v>8525</v>
      </c>
      <c r="F733" s="10" t="s">
        <v>754</v>
      </c>
      <c r="G733" s="10" t="s">
        <v>44</v>
      </c>
      <c r="H733" s="11"/>
      <c r="I733" s="10"/>
      <c r="J733" s="10"/>
      <c r="K733" s="10" t="s">
        <v>759</v>
      </c>
      <c r="L733" s="10"/>
      <c r="M733" s="10" t="s">
        <v>5612</v>
      </c>
    </row>
    <row r="734" spans="1:13" x14ac:dyDescent="0.2">
      <c r="A734" s="10" t="s">
        <v>2318</v>
      </c>
      <c r="B734" s="10" t="s">
        <v>277</v>
      </c>
      <c r="C734" s="10" t="s">
        <v>742</v>
      </c>
      <c r="D734" s="10" t="s">
        <v>760</v>
      </c>
      <c r="E734" s="11">
        <v>8526</v>
      </c>
      <c r="F734" s="10" t="s">
        <v>754</v>
      </c>
      <c r="G734" s="10" t="s">
        <v>44</v>
      </c>
      <c r="H734" s="11"/>
      <c r="I734" s="10"/>
      <c r="J734" s="10"/>
      <c r="K734" s="10" t="s">
        <v>761</v>
      </c>
      <c r="L734" s="10"/>
      <c r="M734" s="10"/>
    </row>
    <row r="735" spans="1:13" x14ac:dyDescent="0.2">
      <c r="A735" s="10" t="s">
        <v>2348</v>
      </c>
      <c r="B735" s="10" t="s">
        <v>286</v>
      </c>
      <c r="C735" s="10" t="s">
        <v>76</v>
      </c>
      <c r="D735" s="10" t="s">
        <v>1024</v>
      </c>
      <c r="E735" s="11">
        <v>8530</v>
      </c>
      <c r="F735" s="10" t="s">
        <v>644</v>
      </c>
      <c r="G735" s="10" t="s">
        <v>44</v>
      </c>
      <c r="H735" s="11"/>
      <c r="I735" s="10"/>
      <c r="J735" s="10"/>
      <c r="K735" s="10"/>
      <c r="L735" s="10"/>
      <c r="M735" s="10"/>
    </row>
    <row r="736" spans="1:13" x14ac:dyDescent="0.2">
      <c r="A736" s="10" t="s">
        <v>2348</v>
      </c>
      <c r="B736" s="10" t="s">
        <v>286</v>
      </c>
      <c r="C736" s="10" t="s">
        <v>76</v>
      </c>
      <c r="D736" s="10" t="s">
        <v>1025</v>
      </c>
      <c r="E736" s="11">
        <v>8531</v>
      </c>
      <c r="F736" s="10" t="s">
        <v>644</v>
      </c>
      <c r="G736" s="10" t="s">
        <v>44</v>
      </c>
      <c r="H736" s="11"/>
      <c r="I736" s="10"/>
      <c r="J736" s="10"/>
      <c r="K736" s="10"/>
      <c r="L736" s="10"/>
      <c r="M736" s="10"/>
    </row>
    <row r="737" spans="1:13" x14ac:dyDescent="0.2">
      <c r="A737" s="10" t="s">
        <v>2348</v>
      </c>
      <c r="B737" s="10" t="s">
        <v>286</v>
      </c>
      <c r="C737" s="10" t="s">
        <v>76</v>
      </c>
      <c r="D737" s="10" t="s">
        <v>1026</v>
      </c>
      <c r="E737" s="11">
        <v>8532</v>
      </c>
      <c r="F737" s="10" t="s">
        <v>644</v>
      </c>
      <c r="G737" s="10" t="s">
        <v>44</v>
      </c>
      <c r="H737" s="11"/>
      <c r="I737" s="10"/>
      <c r="J737" s="10"/>
      <c r="K737" s="10"/>
      <c r="L737" s="10"/>
      <c r="M737" s="10"/>
    </row>
    <row r="738" spans="1:13" x14ac:dyDescent="0.2">
      <c r="A738" s="10" t="s">
        <v>2348</v>
      </c>
      <c r="B738" s="10" t="s">
        <v>286</v>
      </c>
      <c r="C738" s="10" t="s">
        <v>76</v>
      </c>
      <c r="D738" s="10" t="s">
        <v>1027</v>
      </c>
      <c r="E738" s="11">
        <v>8533</v>
      </c>
      <c r="F738" s="10" t="s">
        <v>644</v>
      </c>
      <c r="G738" s="10" t="s">
        <v>44</v>
      </c>
      <c r="H738" s="11"/>
      <c r="I738" s="10"/>
      <c r="J738" s="10"/>
      <c r="K738" s="10"/>
      <c r="L738" s="10"/>
      <c r="M738" s="10"/>
    </row>
    <row r="739" spans="1:13" x14ac:dyDescent="0.2">
      <c r="A739" s="10" t="s">
        <v>2326</v>
      </c>
      <c r="B739" s="10" t="s">
        <v>288</v>
      </c>
      <c r="C739" s="10" t="s">
        <v>845</v>
      </c>
      <c r="D739" s="10" t="s">
        <v>868</v>
      </c>
      <c r="E739" s="11">
        <v>10221</v>
      </c>
      <c r="F739" s="10"/>
      <c r="G739" s="10" t="s">
        <v>44</v>
      </c>
      <c r="H739" s="11"/>
      <c r="I739" s="10"/>
      <c r="J739" s="10"/>
      <c r="K739" s="10"/>
      <c r="L739" s="10"/>
      <c r="M739" s="10"/>
    </row>
    <row r="740" spans="1:13" x14ac:dyDescent="0.2">
      <c r="A740" s="10" t="s">
        <v>2374</v>
      </c>
      <c r="B740" s="10" t="s">
        <v>1219</v>
      </c>
      <c r="C740" s="10" t="s">
        <v>1220</v>
      </c>
      <c r="D740" s="10" t="s">
        <v>868</v>
      </c>
      <c r="E740" s="11">
        <v>10221</v>
      </c>
      <c r="F740" s="10"/>
      <c r="G740" s="10" t="s">
        <v>44</v>
      </c>
      <c r="H740" s="11"/>
      <c r="I740" s="10"/>
      <c r="J740" s="10"/>
      <c r="K740" s="10"/>
      <c r="L740" s="10"/>
      <c r="M740" s="10"/>
    </row>
    <row r="741" spans="1:13" x14ac:dyDescent="0.2">
      <c r="A741" s="10" t="s">
        <v>2499</v>
      </c>
      <c r="B741" s="10" t="s">
        <v>336</v>
      </c>
      <c r="C741" s="10" t="s">
        <v>5613</v>
      </c>
      <c r="D741" t="s">
        <v>249</v>
      </c>
      <c r="E741" s="9">
        <v>4448</v>
      </c>
      <c r="G741" s="10" t="s">
        <v>44</v>
      </c>
      <c r="H741" s="9">
        <v>16132393</v>
      </c>
      <c r="J741">
        <v>5411</v>
      </c>
      <c r="M741" t="s">
        <v>5614</v>
      </c>
    </row>
    <row r="742" spans="1:13" x14ac:dyDescent="0.2">
      <c r="A742" s="10" t="s">
        <v>2484</v>
      </c>
      <c r="B742" s="10" t="s">
        <v>342</v>
      </c>
      <c r="C742" t="s">
        <v>5615</v>
      </c>
      <c r="D742" t="s">
        <v>247</v>
      </c>
      <c r="E742" s="9">
        <v>3742</v>
      </c>
      <c r="G742" s="10" t="s">
        <v>44</v>
      </c>
      <c r="H742" s="11">
        <v>10146183</v>
      </c>
      <c r="K742" t="s">
        <v>5616</v>
      </c>
      <c r="M742" t="s">
        <v>5617</v>
      </c>
    </row>
    <row r="743" spans="1:13" x14ac:dyDescent="0.2">
      <c r="A743" s="10" t="s">
        <v>5618</v>
      </c>
      <c r="B743" s="10" t="s">
        <v>4472</v>
      </c>
      <c r="C743" s="10" t="s">
        <v>5619</v>
      </c>
      <c r="D743" t="s">
        <v>244</v>
      </c>
      <c r="E743" s="9">
        <v>3740</v>
      </c>
      <c r="G743" s="10" t="s">
        <v>44</v>
      </c>
      <c r="H743" s="9"/>
    </row>
    <row r="744" spans="1:13" x14ac:dyDescent="0.2">
      <c r="A744" s="10" t="s">
        <v>2467</v>
      </c>
      <c r="B744" s="10" t="s">
        <v>332</v>
      </c>
      <c r="C744" t="s">
        <v>2714</v>
      </c>
      <c r="D744" t="s">
        <v>2714</v>
      </c>
      <c r="E744" s="9">
        <v>1647</v>
      </c>
      <c r="G744" s="10" t="s">
        <v>44</v>
      </c>
      <c r="H744" s="9">
        <v>5462471</v>
      </c>
      <c r="I744" t="s">
        <v>5620</v>
      </c>
      <c r="K744" t="s">
        <v>5621</v>
      </c>
      <c r="M744" t="s">
        <v>5622</v>
      </c>
    </row>
    <row r="745" spans="1:13" x14ac:dyDescent="0.2">
      <c r="A745" s="10" t="s">
        <v>2415</v>
      </c>
      <c r="B745" s="10" t="s">
        <v>1562</v>
      </c>
      <c r="C745" t="s">
        <v>49</v>
      </c>
      <c r="D745" s="4" t="s">
        <v>49</v>
      </c>
      <c r="E745" s="9">
        <v>616</v>
      </c>
      <c r="G745" s="10" t="s">
        <v>44</v>
      </c>
      <c r="H745" s="9">
        <v>16133800</v>
      </c>
      <c r="M745" t="s">
        <v>5623</v>
      </c>
    </row>
    <row r="746" spans="1:13" x14ac:dyDescent="0.2">
      <c r="A746" s="10" t="s">
        <v>2443</v>
      </c>
      <c r="B746" s="10" t="s">
        <v>1735</v>
      </c>
      <c r="C746" s="4" t="s">
        <v>522</v>
      </c>
      <c r="D746" s="4" t="s">
        <v>522</v>
      </c>
      <c r="E746" s="9">
        <v>2007</v>
      </c>
      <c r="G746" s="10" t="s">
        <v>44</v>
      </c>
      <c r="H746" s="9"/>
      <c r="K746" t="s">
        <v>5624</v>
      </c>
    </row>
    <row r="747" spans="1:13" x14ac:dyDescent="0.2">
      <c r="A747" s="10" t="s">
        <v>2373</v>
      </c>
      <c r="B747" s="10" t="s">
        <v>1217</v>
      </c>
      <c r="C747" t="s">
        <v>122</v>
      </c>
      <c r="D747" s="4" t="s">
        <v>482</v>
      </c>
      <c r="E747" s="9">
        <v>3593</v>
      </c>
      <c r="G747" s="10" t="s">
        <v>44</v>
      </c>
      <c r="H747" s="9">
        <v>16133243</v>
      </c>
    </row>
    <row r="748" spans="1:13" x14ac:dyDescent="0.2">
      <c r="A748" s="10" t="s">
        <v>5618</v>
      </c>
      <c r="B748" s="10" t="s">
        <v>4472</v>
      </c>
      <c r="C748" s="10" t="s">
        <v>5619</v>
      </c>
      <c r="D748" t="s">
        <v>244</v>
      </c>
      <c r="E748" s="9">
        <v>3741</v>
      </c>
      <c r="G748" s="10" t="s">
        <v>44</v>
      </c>
      <c r="H748" s="9"/>
    </row>
    <row r="749" spans="1:13" x14ac:dyDescent="0.2">
      <c r="A749" s="10" t="s">
        <v>2363</v>
      </c>
      <c r="B749" s="10" t="s">
        <v>1130</v>
      </c>
      <c r="C749" t="s">
        <v>5625</v>
      </c>
      <c r="D749" s="4" t="s">
        <v>475</v>
      </c>
      <c r="E749" s="9">
        <v>1048</v>
      </c>
      <c r="G749" s="10" t="s">
        <v>44</v>
      </c>
      <c r="H749" s="9"/>
      <c r="K749" t="s">
        <v>5626</v>
      </c>
    </row>
    <row r="750" spans="1:13" x14ac:dyDescent="0.2">
      <c r="A750" s="10" t="s">
        <v>2381</v>
      </c>
      <c r="B750" s="10" t="s">
        <v>305</v>
      </c>
      <c r="C750" s="4" t="s">
        <v>579</v>
      </c>
      <c r="D750" s="4" t="s">
        <v>579</v>
      </c>
      <c r="E750" s="9">
        <v>1175</v>
      </c>
      <c r="G750" s="10" t="s">
        <v>44</v>
      </c>
      <c r="H750" s="9">
        <v>657181</v>
      </c>
      <c r="J750">
        <v>5025</v>
      </c>
      <c r="K750" t="s">
        <v>5627</v>
      </c>
      <c r="M750" t="s">
        <v>5628</v>
      </c>
    </row>
    <row r="751" spans="1:13" x14ac:dyDescent="0.2">
      <c r="A751" s="10" t="s">
        <v>2463</v>
      </c>
      <c r="B751" s="10" t="s">
        <v>1854</v>
      </c>
      <c r="C751" t="s">
        <v>5629</v>
      </c>
      <c r="D751" t="s">
        <v>5629</v>
      </c>
      <c r="E751" s="9">
        <v>5311318</v>
      </c>
      <c r="G751" s="10" t="s">
        <v>44</v>
      </c>
      <c r="H751" s="9">
        <v>5311318</v>
      </c>
      <c r="M751" t="s">
        <v>5630</v>
      </c>
    </row>
    <row r="752" spans="1:13" x14ac:dyDescent="0.2">
      <c r="A752" s="10" t="s">
        <v>2390</v>
      </c>
      <c r="B752" s="10" t="s">
        <v>1381</v>
      </c>
      <c r="C752" s="10" t="s">
        <v>1382</v>
      </c>
      <c r="D752" s="10" t="s">
        <v>1395</v>
      </c>
      <c r="E752" s="11">
        <v>722</v>
      </c>
      <c r="F752" s="10"/>
      <c r="G752" s="10" t="s">
        <v>1100</v>
      </c>
      <c r="H752" s="11">
        <v>9750</v>
      </c>
      <c r="I752" s="10" t="s">
        <v>1396</v>
      </c>
      <c r="J752" s="10"/>
      <c r="K752" s="10"/>
      <c r="L752" s="10" t="s">
        <v>1397</v>
      </c>
      <c r="M752" s="10" t="s">
        <v>1398</v>
      </c>
    </row>
    <row r="753" spans="1:13" x14ac:dyDescent="0.2">
      <c r="A753" s="10" t="s">
        <v>2417</v>
      </c>
      <c r="B753" s="10" t="s">
        <v>308</v>
      </c>
      <c r="C753" s="10" t="s">
        <v>1586</v>
      </c>
      <c r="D753" s="243" t="s">
        <v>1587</v>
      </c>
      <c r="E753" s="11">
        <v>1593</v>
      </c>
      <c r="F753" s="10"/>
      <c r="G753" s="10" t="s">
        <v>1100</v>
      </c>
      <c r="H753" s="11">
        <v>92135</v>
      </c>
      <c r="I753" s="10" t="s">
        <v>1588</v>
      </c>
      <c r="J753" s="10"/>
      <c r="K753" s="10" t="s">
        <v>1589</v>
      </c>
      <c r="L753" s="10" t="s">
        <v>1590</v>
      </c>
      <c r="M753" s="10" t="s">
        <v>1591</v>
      </c>
    </row>
    <row r="754" spans="1:13" x14ac:dyDescent="0.2">
      <c r="A754" s="10" t="s">
        <v>2488</v>
      </c>
      <c r="B754" s="10" t="s">
        <v>2079</v>
      </c>
      <c r="C754" s="10" t="s">
        <v>2080</v>
      </c>
      <c r="D754" s="243" t="s">
        <v>2081</v>
      </c>
      <c r="E754" s="11">
        <v>1908</v>
      </c>
      <c r="F754" s="10"/>
      <c r="G754" s="10" t="s">
        <v>1100</v>
      </c>
      <c r="H754" s="11">
        <v>656745</v>
      </c>
      <c r="I754" s="10" t="s">
        <v>2082</v>
      </c>
      <c r="J754" s="10"/>
      <c r="K754" s="10"/>
      <c r="L754" s="10" t="s">
        <v>2083</v>
      </c>
      <c r="M754" s="10" t="s">
        <v>2084</v>
      </c>
    </row>
    <row r="755" spans="1:13" x14ac:dyDescent="0.2">
      <c r="A755" s="10" t="s">
        <v>2404</v>
      </c>
      <c r="B755" s="10" t="s">
        <v>1512</v>
      </c>
      <c r="C755" s="243" t="s">
        <v>1513</v>
      </c>
      <c r="D755" s="243" t="s">
        <v>1514</v>
      </c>
      <c r="E755" s="11">
        <v>2921</v>
      </c>
      <c r="F755" s="10"/>
      <c r="G755" s="10" t="s">
        <v>1100</v>
      </c>
      <c r="H755" s="11">
        <v>644260</v>
      </c>
      <c r="I755" s="10" t="s">
        <v>1515</v>
      </c>
      <c r="J755" s="10"/>
      <c r="K755" s="10" t="s">
        <v>1516</v>
      </c>
      <c r="L755" s="10" t="s">
        <v>1517</v>
      </c>
      <c r="M755" s="10" t="s">
        <v>1518</v>
      </c>
    </row>
    <row r="756" spans="1:13" x14ac:dyDescent="0.2">
      <c r="A756" s="10" t="s">
        <v>2399</v>
      </c>
      <c r="B756" s="10" t="s">
        <v>1483</v>
      </c>
      <c r="C756" s="10" t="s">
        <v>1484</v>
      </c>
      <c r="D756" s="243" t="s">
        <v>1490</v>
      </c>
      <c r="E756" s="11">
        <v>2936</v>
      </c>
      <c r="F756" s="10"/>
      <c r="G756" s="10" t="s">
        <v>1100</v>
      </c>
      <c r="H756" s="11">
        <v>56947016</v>
      </c>
      <c r="I756" s="10" t="s">
        <v>1491</v>
      </c>
      <c r="J756" s="10"/>
      <c r="K756" s="10" t="s">
        <v>1492</v>
      </c>
      <c r="L756" s="10" t="s">
        <v>1493</v>
      </c>
      <c r="M756" s="10" t="s">
        <v>1494</v>
      </c>
    </row>
    <row r="757" spans="1:13" x14ac:dyDescent="0.2">
      <c r="A757" s="10" t="s">
        <v>2359</v>
      </c>
      <c r="B757" s="10" t="s">
        <v>297</v>
      </c>
      <c r="C757" s="243" t="s">
        <v>1084</v>
      </c>
      <c r="D757" s="243" t="s">
        <v>1099</v>
      </c>
      <c r="E757" s="11">
        <v>6499</v>
      </c>
      <c r="F757" s="10"/>
      <c r="G757" s="10" t="s">
        <v>1100</v>
      </c>
      <c r="H757" s="11">
        <v>125468</v>
      </c>
      <c r="I757" s="10" t="s">
        <v>1101</v>
      </c>
      <c r="J757" s="10"/>
      <c r="K757" s="10" t="s">
        <v>1102</v>
      </c>
      <c r="L757" s="10" t="s">
        <v>1103</v>
      </c>
      <c r="M757" s="10" t="s">
        <v>1104</v>
      </c>
    </row>
    <row r="758" spans="1:13" x14ac:dyDescent="0.2">
      <c r="A758" s="10" t="s">
        <v>2359</v>
      </c>
      <c r="B758" s="10" t="s">
        <v>297</v>
      </c>
      <c r="C758" s="10" t="s">
        <v>1084</v>
      </c>
      <c r="D758" s="10" t="s">
        <v>1105</v>
      </c>
      <c r="E758" s="11">
        <v>6500</v>
      </c>
      <c r="F758" s="10"/>
      <c r="G758" s="10" t="s">
        <v>1100</v>
      </c>
      <c r="H758" s="11">
        <v>81326</v>
      </c>
      <c r="I758" s="10" t="s">
        <v>1106</v>
      </c>
      <c r="J758" s="10"/>
      <c r="K758" s="10"/>
      <c r="L758" s="10" t="s">
        <v>1107</v>
      </c>
      <c r="M758" s="10" t="s">
        <v>1108</v>
      </c>
    </row>
    <row r="759" spans="1:13" x14ac:dyDescent="0.2">
      <c r="A759" s="10" t="s">
        <v>2360</v>
      </c>
      <c r="B759" s="10" t="s">
        <v>298</v>
      </c>
      <c r="C759" s="10" t="s">
        <v>1109</v>
      </c>
      <c r="D759" s="243" t="s">
        <v>1105</v>
      </c>
      <c r="E759" s="11">
        <v>6500</v>
      </c>
      <c r="F759" s="10"/>
      <c r="G759" s="10" t="s">
        <v>1100</v>
      </c>
      <c r="H759" s="11">
        <v>81326</v>
      </c>
      <c r="I759" s="10" t="s">
        <v>1106</v>
      </c>
      <c r="J759" s="10"/>
      <c r="K759" s="10"/>
      <c r="L759" s="10" t="s">
        <v>1107</v>
      </c>
      <c r="M759" s="10" t="s">
        <v>1108</v>
      </c>
    </row>
    <row r="760" spans="1:13" x14ac:dyDescent="0.2">
      <c r="A760" s="10" t="s">
        <v>2517</v>
      </c>
      <c r="B760" s="10" t="s">
        <v>2200</v>
      </c>
      <c r="C760" s="10" t="s">
        <v>2201</v>
      </c>
      <c r="D760" s="10" t="s">
        <v>2207</v>
      </c>
      <c r="E760" s="11">
        <v>9630</v>
      </c>
      <c r="F760" s="10"/>
      <c r="G760" s="10" t="s">
        <v>1100</v>
      </c>
      <c r="H760" s="11">
        <v>444266</v>
      </c>
      <c r="I760" s="10" t="s">
        <v>2208</v>
      </c>
      <c r="J760" s="10"/>
      <c r="K760" s="10"/>
      <c r="L760" s="10" t="s">
        <v>5631</v>
      </c>
      <c r="M760" s="10" t="s">
        <v>2209</v>
      </c>
    </row>
    <row r="761" spans="1:13" x14ac:dyDescent="0.2">
      <c r="A761" s="10" t="s">
        <v>2465</v>
      </c>
      <c r="B761" s="10" t="s">
        <v>330</v>
      </c>
      <c r="C761" t="s">
        <v>5632</v>
      </c>
      <c r="D761" t="s">
        <v>2711</v>
      </c>
      <c r="E761" s="9">
        <v>1611</v>
      </c>
      <c r="G761" s="10" t="s">
        <v>1100</v>
      </c>
      <c r="H761" s="9">
        <v>123924</v>
      </c>
      <c r="I761" t="s">
        <v>5633</v>
      </c>
      <c r="K761" t="s">
        <v>2712</v>
      </c>
      <c r="L761" t="s">
        <v>5634</v>
      </c>
      <c r="M761" t="s">
        <v>5635</v>
      </c>
    </row>
    <row r="762" spans="1:13" x14ac:dyDescent="0.2">
      <c r="A762" s="10" t="s">
        <v>2342</v>
      </c>
      <c r="B762" s="10" t="s">
        <v>282</v>
      </c>
      <c r="C762" t="s">
        <v>2689</v>
      </c>
      <c r="D762" t="s">
        <v>2689</v>
      </c>
      <c r="E762" s="9">
        <v>733</v>
      </c>
      <c r="G762" s="10" t="s">
        <v>1100</v>
      </c>
      <c r="H762" s="9">
        <v>5311501</v>
      </c>
      <c r="I762" t="s">
        <v>5636</v>
      </c>
      <c r="K762" t="s">
        <v>5637</v>
      </c>
      <c r="L762" t="s">
        <v>5638</v>
      </c>
      <c r="M762" t="s">
        <v>5639</v>
      </c>
    </row>
    <row r="763" spans="1:13" x14ac:dyDescent="0.2">
      <c r="A763" s="10" t="s">
        <v>2435</v>
      </c>
      <c r="B763" s="10" t="s">
        <v>313</v>
      </c>
      <c r="C763" s="1" t="s">
        <v>443</v>
      </c>
      <c r="D763" s="3" t="s">
        <v>443</v>
      </c>
      <c r="E763" s="9">
        <v>6161</v>
      </c>
      <c r="G763" s="10" t="s">
        <v>1100</v>
      </c>
      <c r="H763" s="9">
        <v>51529932</v>
      </c>
      <c r="I763" t="s">
        <v>5640</v>
      </c>
      <c r="K763" t="s">
        <v>5641</v>
      </c>
      <c r="L763" t="s">
        <v>5642</v>
      </c>
      <c r="M763" t="s">
        <v>5643</v>
      </c>
    </row>
    <row r="764" spans="1:13" x14ac:dyDescent="0.2">
      <c r="A764" s="10" t="s">
        <v>2341</v>
      </c>
      <c r="B764" s="10" t="s">
        <v>281</v>
      </c>
      <c r="C764" t="s">
        <v>5644</v>
      </c>
      <c r="D764" s="4" t="s">
        <v>457</v>
      </c>
      <c r="E764" s="9">
        <v>730</v>
      </c>
      <c r="G764" s="10" t="s">
        <v>1100</v>
      </c>
      <c r="H764" s="9">
        <v>104895</v>
      </c>
      <c r="I764" t="s">
        <v>5645</v>
      </c>
      <c r="K764" t="s">
        <v>5646</v>
      </c>
      <c r="L764" t="s">
        <v>5647</v>
      </c>
      <c r="M764" t="s">
        <v>5648</v>
      </c>
    </row>
    <row r="765" spans="1:13" x14ac:dyDescent="0.2">
      <c r="A765" s="10" t="s">
        <v>2383</v>
      </c>
      <c r="B765" s="10" t="s">
        <v>1273</v>
      </c>
      <c r="C765" s="3" t="s">
        <v>485</v>
      </c>
      <c r="D765" s="3" t="s">
        <v>485</v>
      </c>
      <c r="E765" s="244" t="s">
        <v>486</v>
      </c>
      <c r="G765" s="10" t="s">
        <v>1100</v>
      </c>
      <c r="H765" s="9">
        <v>24996872</v>
      </c>
      <c r="L765" t="s">
        <v>5649</v>
      </c>
      <c r="M765" t="s">
        <v>5650</v>
      </c>
    </row>
    <row r="766" spans="1:13" x14ac:dyDescent="0.2">
      <c r="A766" s="10" t="s">
        <v>2494</v>
      </c>
      <c r="B766" s="10" t="s">
        <v>2090</v>
      </c>
      <c r="C766" s="4" t="s">
        <v>553</v>
      </c>
      <c r="D766" s="4" t="s">
        <v>553</v>
      </c>
      <c r="E766" s="9">
        <v>1895</v>
      </c>
      <c r="G766" s="10" t="s">
        <v>1100</v>
      </c>
      <c r="H766" s="9">
        <v>6435378</v>
      </c>
      <c r="I766" t="s">
        <v>5651</v>
      </c>
      <c r="J766">
        <v>4972</v>
      </c>
      <c r="K766" t="s">
        <v>5652</v>
      </c>
      <c r="L766" t="s">
        <v>5653</v>
      </c>
      <c r="M766" t="s">
        <v>5654</v>
      </c>
    </row>
    <row r="767" spans="1:13" x14ac:dyDescent="0.2">
      <c r="A767" s="10" t="s">
        <v>2311</v>
      </c>
      <c r="B767" s="10" t="s">
        <v>274</v>
      </c>
      <c r="C767" t="s">
        <v>5655</v>
      </c>
      <c r="D767" s="4" t="s">
        <v>446</v>
      </c>
      <c r="E767" s="9">
        <v>536</v>
      </c>
      <c r="G767" s="10" t="s">
        <v>1100</v>
      </c>
      <c r="H767" s="9">
        <v>3779</v>
      </c>
      <c r="I767" t="s">
        <v>5656</v>
      </c>
      <c r="J767">
        <v>4201</v>
      </c>
      <c r="K767" t="s">
        <v>5657</v>
      </c>
      <c r="L767" t="s">
        <v>5658</v>
      </c>
      <c r="M767" t="s">
        <v>5659</v>
      </c>
    </row>
    <row r="768" spans="1:13" x14ac:dyDescent="0.2">
      <c r="A768" s="10" t="s">
        <v>2393</v>
      </c>
      <c r="B768" s="10" t="s">
        <v>1441</v>
      </c>
      <c r="C768" s="4" t="s">
        <v>5660</v>
      </c>
      <c r="D768" s="4" t="s">
        <v>490</v>
      </c>
      <c r="E768" s="244" t="s">
        <v>491</v>
      </c>
      <c r="G768" s="10" t="s">
        <v>1100</v>
      </c>
      <c r="H768" s="9">
        <v>446916</v>
      </c>
      <c r="I768" t="s">
        <v>5661</v>
      </c>
      <c r="L768" t="s">
        <v>5662</v>
      </c>
      <c r="M768" t="s">
        <v>5663</v>
      </c>
    </row>
    <row r="769" spans="1:13" x14ac:dyDescent="0.2">
      <c r="A769" s="10" t="s">
        <v>2376</v>
      </c>
      <c r="B769" s="10" t="s">
        <v>300</v>
      </c>
      <c r="C769" t="s">
        <v>5664</v>
      </c>
      <c r="D769" s="4" t="s">
        <v>433</v>
      </c>
      <c r="E769" s="9">
        <v>5867</v>
      </c>
      <c r="G769" s="10" t="s">
        <v>1100</v>
      </c>
      <c r="H769" s="9">
        <v>178024</v>
      </c>
      <c r="I769" t="s">
        <v>5665</v>
      </c>
      <c r="J769">
        <v>7682</v>
      </c>
      <c r="K769" t="s">
        <v>5666</v>
      </c>
      <c r="L769" t="s">
        <v>5667</v>
      </c>
      <c r="M769" t="s">
        <v>5668</v>
      </c>
    </row>
    <row r="770" spans="1:13" x14ac:dyDescent="0.2">
      <c r="A770" s="10" t="s">
        <v>2361</v>
      </c>
      <c r="B770" s="10" t="s">
        <v>299</v>
      </c>
      <c r="C770" s="4" t="s">
        <v>5669</v>
      </c>
      <c r="D770" s="4" t="s">
        <v>460</v>
      </c>
      <c r="E770" s="9">
        <v>6490</v>
      </c>
      <c r="G770" s="10" t="s">
        <v>1100</v>
      </c>
      <c r="H770" s="9">
        <v>57522038</v>
      </c>
      <c r="I770" t="s">
        <v>5670</v>
      </c>
      <c r="K770" t="s">
        <v>5671</v>
      </c>
      <c r="L770" t="s">
        <v>5672</v>
      </c>
      <c r="M770" t="s">
        <v>5673</v>
      </c>
    </row>
    <row r="771" spans="1:13" x14ac:dyDescent="0.2">
      <c r="A771" s="10" t="s">
        <v>2518</v>
      </c>
      <c r="B771" s="10" t="s">
        <v>2210</v>
      </c>
      <c r="C771" s="1" t="s">
        <v>5674</v>
      </c>
      <c r="D771" s="3" t="s">
        <v>568</v>
      </c>
      <c r="E771" s="9">
        <v>1888</v>
      </c>
      <c r="G771" s="10" t="s">
        <v>1100</v>
      </c>
      <c r="H771" s="9">
        <v>5311493</v>
      </c>
      <c r="I771" s="1" t="s">
        <v>5675</v>
      </c>
      <c r="K771" t="s">
        <v>5676</v>
      </c>
      <c r="L771" t="s">
        <v>5677</v>
      </c>
      <c r="M771" t="s">
        <v>5678</v>
      </c>
    </row>
    <row r="772" spans="1:13" x14ac:dyDescent="0.2">
      <c r="A772" s="10" t="s">
        <v>2399</v>
      </c>
      <c r="B772" s="10" t="s">
        <v>1483</v>
      </c>
      <c r="C772" s="4" t="s">
        <v>497</v>
      </c>
      <c r="D772" s="4" t="s">
        <v>497</v>
      </c>
      <c r="E772" s="9">
        <v>2919</v>
      </c>
      <c r="G772" s="10" t="s">
        <v>1100</v>
      </c>
      <c r="H772" s="9">
        <v>5722</v>
      </c>
      <c r="I772" t="s">
        <v>5679</v>
      </c>
      <c r="J772">
        <v>5096</v>
      </c>
      <c r="K772" t="s">
        <v>5680</v>
      </c>
      <c r="L772" t="s">
        <v>5681</v>
      </c>
      <c r="M772" t="s">
        <v>5682</v>
      </c>
    </row>
    <row r="773" spans="1:13" x14ac:dyDescent="0.2">
      <c r="A773" s="10" t="s">
        <v>5683</v>
      </c>
      <c r="B773" s="10" t="s">
        <v>3937</v>
      </c>
      <c r="C773" t="s">
        <v>5684</v>
      </c>
      <c r="D773" t="s">
        <v>5684</v>
      </c>
      <c r="E773" s="9">
        <v>631</v>
      </c>
      <c r="G773" s="10" t="s">
        <v>44</v>
      </c>
      <c r="I773" t="s">
        <v>5684</v>
      </c>
      <c r="K773" t="s">
        <v>5685</v>
      </c>
    </row>
    <row r="774" spans="1:13" x14ac:dyDescent="0.2">
      <c r="A774" s="10" t="s">
        <v>2518</v>
      </c>
      <c r="B774" s="10" t="s">
        <v>2210</v>
      </c>
      <c r="C774" s="245" t="s">
        <v>5687</v>
      </c>
      <c r="D774" s="245" t="s">
        <v>5686</v>
      </c>
      <c r="E774" s="9">
        <v>4483</v>
      </c>
      <c r="G774" s="10" t="s">
        <v>601</v>
      </c>
      <c r="H774">
        <v>445049</v>
      </c>
      <c r="I774" t="s">
        <v>5688</v>
      </c>
      <c r="K774" t="s">
        <v>5689</v>
      </c>
      <c r="L774" t="s">
        <v>5691</v>
      </c>
      <c r="M774" t="s">
        <v>5690</v>
      </c>
    </row>
    <row r="775" spans="1:13" x14ac:dyDescent="0.2">
      <c r="A775" s="10" t="s">
        <v>5692</v>
      </c>
      <c r="B775" s="10" t="s">
        <v>4938</v>
      </c>
      <c r="C775" t="s">
        <v>5693</v>
      </c>
      <c r="D775" s="245" t="s">
        <v>5693</v>
      </c>
      <c r="E775" s="9">
        <v>70678714</v>
      </c>
      <c r="G775" s="10" t="s">
        <v>44</v>
      </c>
      <c r="H775" s="9">
        <v>70678714</v>
      </c>
      <c r="L775" t="s">
        <v>5701</v>
      </c>
      <c r="M775" t="s">
        <v>5702</v>
      </c>
    </row>
    <row r="776" spans="1:13" x14ac:dyDescent="0.2">
      <c r="A776" s="10" t="s">
        <v>2343</v>
      </c>
      <c r="B776" s="10" t="s">
        <v>292</v>
      </c>
      <c r="C776" t="s">
        <v>5693</v>
      </c>
      <c r="D776" s="245" t="s">
        <v>5693</v>
      </c>
      <c r="E776" s="9">
        <v>70678714</v>
      </c>
      <c r="G776" s="10" t="s">
        <v>44</v>
      </c>
      <c r="H776" s="9">
        <v>70678714</v>
      </c>
      <c r="L776" t="s">
        <v>5701</v>
      </c>
      <c r="M776" t="s">
        <v>5702</v>
      </c>
    </row>
    <row r="777" spans="1:13" x14ac:dyDescent="0.2">
      <c r="A777" s="10" t="s">
        <v>5694</v>
      </c>
      <c r="B777" s="10" t="s">
        <v>4420</v>
      </c>
      <c r="C777" t="s">
        <v>5695</v>
      </c>
      <c r="D777" s="245" t="s">
        <v>5695</v>
      </c>
      <c r="E777" s="9">
        <v>56649300</v>
      </c>
      <c r="G777" s="10" t="s">
        <v>1100</v>
      </c>
      <c r="H777" s="9">
        <v>56649300</v>
      </c>
      <c r="K777" t="s">
        <v>3275</v>
      </c>
      <c r="L777" t="s">
        <v>5696</v>
      </c>
      <c r="M777" t="s">
        <v>5697</v>
      </c>
    </row>
    <row r="778" spans="1:13" x14ac:dyDescent="0.2">
      <c r="A778" s="10" t="s">
        <v>2378</v>
      </c>
      <c r="B778" s="10" t="s">
        <v>302</v>
      </c>
      <c r="C778" t="s">
        <v>5698</v>
      </c>
      <c r="D778" t="s">
        <v>5698</v>
      </c>
      <c r="E778" s="9">
        <v>16133831</v>
      </c>
      <c r="G778" s="10" t="s">
        <v>44</v>
      </c>
      <c r="H778" s="9">
        <v>16133831</v>
      </c>
      <c r="L778" t="s">
        <v>5700</v>
      </c>
      <c r="M778" t="s">
        <v>5699</v>
      </c>
    </row>
    <row r="779" spans="1:13" x14ac:dyDescent="0.2">
      <c r="A779" s="10" t="s">
        <v>2379</v>
      </c>
      <c r="B779" t="s">
        <v>303</v>
      </c>
      <c r="C779" t="s">
        <v>5703</v>
      </c>
      <c r="D779" t="s">
        <v>5703</v>
      </c>
      <c r="E779" s="9">
        <v>90488756</v>
      </c>
      <c r="G779" s="10" t="s">
        <v>44</v>
      </c>
      <c r="H779" s="9">
        <v>90488756</v>
      </c>
      <c r="L779" t="s">
        <v>5704</v>
      </c>
      <c r="M779" t="s">
        <v>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XFD1"/>
    </sheetView>
  </sheetViews>
  <sheetFormatPr baseColWidth="10" defaultRowHeight="15" x14ac:dyDescent="0.2"/>
  <cols>
    <col min="1" max="1" width="7.83203125" style="57" bestFit="1" customWidth="1"/>
    <col min="2" max="14" width="7" style="57" bestFit="1" customWidth="1"/>
    <col min="15" max="16" width="8.5" style="57" bestFit="1" customWidth="1"/>
    <col min="17" max="16384" width="10.83203125" style="57"/>
  </cols>
  <sheetData>
    <row r="1" spans="1:16" s="131" customFormat="1" ht="30" x14ac:dyDescent="0.2">
      <c r="A1" s="129"/>
      <c r="B1" s="130" t="s">
        <v>2764</v>
      </c>
      <c r="C1" s="130" t="s">
        <v>2765</v>
      </c>
      <c r="D1" s="130" t="s">
        <v>2766</v>
      </c>
      <c r="E1" s="130" t="s">
        <v>2767</v>
      </c>
      <c r="F1" s="130" t="s">
        <v>2768</v>
      </c>
      <c r="G1" s="130" t="s">
        <v>2769</v>
      </c>
      <c r="H1" s="130" t="s">
        <v>2770</v>
      </c>
      <c r="I1" s="130" t="s">
        <v>2771</v>
      </c>
      <c r="J1" s="130" t="s">
        <v>2820</v>
      </c>
      <c r="K1" s="130" t="s">
        <v>2772</v>
      </c>
      <c r="L1" s="130" t="s">
        <v>2773</v>
      </c>
      <c r="M1" s="130" t="s">
        <v>2774</v>
      </c>
      <c r="N1" s="130" t="s">
        <v>2859</v>
      </c>
      <c r="O1" s="130" t="s">
        <v>2860</v>
      </c>
      <c r="P1" s="130" t="s">
        <v>2861</v>
      </c>
    </row>
    <row r="2" spans="1:16" ht="30" x14ac:dyDescent="0.2">
      <c r="A2" s="72" t="s">
        <v>2764</v>
      </c>
      <c r="B2" s="73">
        <v>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1:16" ht="30" x14ac:dyDescent="0.2">
      <c r="A3" s="72" t="s">
        <v>2765</v>
      </c>
      <c r="B3" s="73">
        <v>-0.30413201924374178</v>
      </c>
      <c r="C3" s="73">
        <v>1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ht="30" x14ac:dyDescent="0.2">
      <c r="A4" s="72" t="s">
        <v>2766</v>
      </c>
      <c r="B4" s="73">
        <v>-0.28048074377937005</v>
      </c>
      <c r="C4" s="73">
        <v>0.92757852731211921</v>
      </c>
      <c r="D4" s="73">
        <v>1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</row>
    <row r="5" spans="1:16" ht="30" x14ac:dyDescent="0.2">
      <c r="A5" s="72" t="s">
        <v>2767</v>
      </c>
      <c r="B5" s="73">
        <v>-0.27692570602137634</v>
      </c>
      <c r="C5" s="73">
        <v>0.84915586936257847</v>
      </c>
      <c r="D5" s="73">
        <v>0.82974094109541807</v>
      </c>
      <c r="E5" s="73">
        <v>1</v>
      </c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</row>
    <row r="6" spans="1:16" ht="30" x14ac:dyDescent="0.2">
      <c r="A6" s="72" t="s">
        <v>2768</v>
      </c>
      <c r="B6" s="73">
        <v>-0.18553462026195261</v>
      </c>
      <c r="C6" s="73">
        <v>0.8405445982632348</v>
      </c>
      <c r="D6" s="73">
        <v>0.82845615398194106</v>
      </c>
      <c r="E6" s="73">
        <v>0.92657308811952277</v>
      </c>
      <c r="F6" s="73">
        <v>1</v>
      </c>
      <c r="G6" s="73"/>
      <c r="H6" s="73"/>
      <c r="I6" s="73"/>
      <c r="J6" s="73"/>
      <c r="K6" s="73"/>
      <c r="L6" s="73"/>
      <c r="M6" s="73"/>
      <c r="N6" s="73"/>
      <c r="O6" s="73"/>
      <c r="P6" s="73"/>
    </row>
    <row r="7" spans="1:16" ht="30" x14ac:dyDescent="0.2">
      <c r="A7" s="72" t="s">
        <v>2769</v>
      </c>
      <c r="B7" s="73">
        <v>-0.16522242909859258</v>
      </c>
      <c r="C7" s="73">
        <v>0.63681152058704416</v>
      </c>
      <c r="D7" s="73">
        <v>0.58219735443483145</v>
      </c>
      <c r="E7" s="73">
        <v>0.64955369303120514</v>
      </c>
      <c r="F7" s="73">
        <v>0.72940827183396251</v>
      </c>
      <c r="G7" s="73">
        <v>1</v>
      </c>
      <c r="H7" s="73"/>
      <c r="I7" s="73"/>
      <c r="J7" s="73"/>
      <c r="K7" s="73"/>
      <c r="L7" s="73"/>
      <c r="M7" s="73"/>
      <c r="N7" s="73"/>
      <c r="O7" s="73"/>
      <c r="P7" s="73"/>
    </row>
    <row r="8" spans="1:16" ht="30" x14ac:dyDescent="0.2">
      <c r="A8" s="72" t="s">
        <v>2770</v>
      </c>
      <c r="B8" s="73">
        <v>5.9993600303419013E-3</v>
      </c>
      <c r="C8" s="73">
        <v>0.12215949551224412</v>
      </c>
      <c r="D8" s="73">
        <v>5.3869403095812861E-2</v>
      </c>
      <c r="E8" s="73">
        <v>0.17885734057255723</v>
      </c>
      <c r="F8" s="73">
        <v>0.14023266240069079</v>
      </c>
      <c r="G8" s="73">
        <v>0.14810982337939629</v>
      </c>
      <c r="H8" s="73">
        <v>1</v>
      </c>
      <c r="I8" s="73"/>
      <c r="J8" s="73"/>
      <c r="K8" s="73"/>
      <c r="L8" s="73"/>
      <c r="M8" s="73"/>
      <c r="N8" s="73"/>
      <c r="O8" s="73"/>
      <c r="P8" s="73"/>
    </row>
    <row r="9" spans="1:16" ht="30" x14ac:dyDescent="0.2">
      <c r="A9" s="72" t="s">
        <v>2771</v>
      </c>
      <c r="B9" s="73">
        <v>-5.344239964037599E-2</v>
      </c>
      <c r="C9" s="73">
        <v>9.1966216532597456E-2</v>
      </c>
      <c r="D9" s="73">
        <v>1.9678955137370599E-2</v>
      </c>
      <c r="E9" s="73">
        <v>0.17138816036342058</v>
      </c>
      <c r="F9" s="73">
        <v>0.12786203770064938</v>
      </c>
      <c r="G9" s="73">
        <v>0.14463659843700943</v>
      </c>
      <c r="H9" s="73">
        <v>0.95883296527420336</v>
      </c>
      <c r="I9" s="73">
        <v>1</v>
      </c>
      <c r="J9" s="73"/>
      <c r="K9" s="73"/>
      <c r="L9" s="73"/>
      <c r="M9" s="73"/>
      <c r="N9" s="73"/>
      <c r="O9" s="73"/>
      <c r="P9" s="73"/>
    </row>
    <row r="10" spans="1:16" ht="30" x14ac:dyDescent="0.2">
      <c r="A10" s="72" t="s">
        <v>2820</v>
      </c>
      <c r="B10" s="73">
        <v>-5.6967186735052383E-2</v>
      </c>
      <c r="C10" s="73">
        <v>0.16605932067592954</v>
      </c>
      <c r="D10" s="73">
        <v>8.637234516241811E-2</v>
      </c>
      <c r="E10" s="73">
        <v>0.25727776221246162</v>
      </c>
      <c r="F10" s="73">
        <v>0.2205825803172782</v>
      </c>
      <c r="G10" s="73">
        <v>0.27923115785000308</v>
      </c>
      <c r="H10" s="73">
        <v>0.90039165954913392</v>
      </c>
      <c r="I10" s="73">
        <v>0.9128138878404034</v>
      </c>
      <c r="J10" s="73">
        <v>1</v>
      </c>
      <c r="K10" s="73"/>
      <c r="L10" s="73"/>
      <c r="M10" s="73"/>
      <c r="N10" s="73"/>
      <c r="O10" s="73"/>
      <c r="P10" s="73"/>
    </row>
    <row r="11" spans="1:16" ht="30" x14ac:dyDescent="0.2">
      <c r="A11" s="72" t="s">
        <v>2772</v>
      </c>
      <c r="B11" s="73">
        <v>0.30694995883140369</v>
      </c>
      <c r="C11" s="73">
        <v>0.15425437393673877</v>
      </c>
      <c r="D11" s="73">
        <v>0.10455708666342714</v>
      </c>
      <c r="E11" s="73">
        <v>0.14591790446411146</v>
      </c>
      <c r="F11" s="73">
        <v>0.18585282733148384</v>
      </c>
      <c r="G11" s="73">
        <v>0.24884150461507082</v>
      </c>
      <c r="H11" s="73">
        <v>0.39769540473054943</v>
      </c>
      <c r="I11" s="73">
        <v>0.37607877852912941</v>
      </c>
      <c r="J11" s="73">
        <v>0.46656090778712883</v>
      </c>
      <c r="K11" s="73">
        <v>1</v>
      </c>
      <c r="L11" s="73"/>
      <c r="M11" s="73"/>
      <c r="N11" s="73"/>
      <c r="O11" s="73"/>
      <c r="P11" s="73"/>
    </row>
    <row r="12" spans="1:16" ht="30" x14ac:dyDescent="0.2">
      <c r="A12" s="72" t="s">
        <v>2773</v>
      </c>
      <c r="B12" s="73">
        <v>6.4638226822358286E-2</v>
      </c>
      <c r="C12" s="73">
        <v>2.550157968873917E-2</v>
      </c>
      <c r="D12" s="73">
        <v>1.3276345156541599E-2</v>
      </c>
      <c r="E12" s="73">
        <v>9.2818682442015688E-2</v>
      </c>
      <c r="F12" s="73">
        <v>0.14174190395811545</v>
      </c>
      <c r="G12" s="73">
        <v>0.17468969739627788</v>
      </c>
      <c r="H12" s="73">
        <v>0.1956719928188409</v>
      </c>
      <c r="I12" s="73">
        <v>0.22782947955637106</v>
      </c>
      <c r="J12" s="73">
        <v>0.25503966550213431</v>
      </c>
      <c r="K12" s="73">
        <v>0.15759630036509592</v>
      </c>
      <c r="L12" s="73">
        <v>1</v>
      </c>
      <c r="M12" s="73"/>
      <c r="N12" s="73"/>
      <c r="O12" s="73"/>
      <c r="P12" s="73"/>
    </row>
    <row r="13" spans="1:16" ht="30" x14ac:dyDescent="0.2">
      <c r="A13" s="72" t="s">
        <v>2774</v>
      </c>
      <c r="B13" s="73">
        <v>4.0981718351542303E-2</v>
      </c>
      <c r="C13" s="73">
        <v>0.14528411545232761</v>
      </c>
      <c r="D13" s="73">
        <v>0.10333346317785434</v>
      </c>
      <c r="E13" s="73">
        <v>0.2353353041845242</v>
      </c>
      <c r="F13" s="73">
        <v>0.25397831142570748</v>
      </c>
      <c r="G13" s="73">
        <v>0.25062381360912045</v>
      </c>
      <c r="H13" s="73">
        <v>0.27510715907367633</v>
      </c>
      <c r="I13" s="73">
        <v>0.32518655114267575</v>
      </c>
      <c r="J13" s="73">
        <v>0.2926023736485544</v>
      </c>
      <c r="K13" s="73">
        <v>0.20384515136293352</v>
      </c>
      <c r="L13" s="73">
        <v>0.72564821071400165</v>
      </c>
      <c r="M13" s="73">
        <v>1</v>
      </c>
      <c r="N13" s="73"/>
      <c r="O13" s="73"/>
      <c r="P13" s="73"/>
    </row>
    <row r="14" spans="1:16" ht="30" x14ac:dyDescent="0.2">
      <c r="A14" s="72" t="s">
        <v>2859</v>
      </c>
      <c r="B14" s="73">
        <v>1.4347108626905301E-2</v>
      </c>
      <c r="C14" s="73">
        <v>0.36606973324342879</v>
      </c>
      <c r="D14" s="73">
        <v>0.33483908016715974</v>
      </c>
      <c r="E14" s="73">
        <v>0.35113683944557544</v>
      </c>
      <c r="F14" s="73">
        <v>0.44433044061616495</v>
      </c>
      <c r="G14" s="73">
        <v>0.42319317263047995</v>
      </c>
      <c r="H14" s="73">
        <v>0.10402613142796296</v>
      </c>
      <c r="I14" s="73">
        <v>4.0813154675606422E-2</v>
      </c>
      <c r="J14" s="73">
        <v>0.14554126325904382</v>
      </c>
      <c r="K14" s="73">
        <v>0.35239003337117958</v>
      </c>
      <c r="L14" s="73">
        <v>0.14993295073399576</v>
      </c>
      <c r="M14" s="73">
        <v>0.19958804256468002</v>
      </c>
      <c r="N14" s="73">
        <v>1</v>
      </c>
      <c r="O14" s="73"/>
      <c r="P14" s="73"/>
    </row>
    <row r="15" spans="1:16" ht="30" x14ac:dyDescent="0.2">
      <c r="A15" s="72" t="s">
        <v>2860</v>
      </c>
      <c r="B15" s="73">
        <v>9.6123396759044341E-2</v>
      </c>
      <c r="C15" s="73">
        <v>0.34555929408870734</v>
      </c>
      <c r="D15" s="73">
        <v>0.27642468005793974</v>
      </c>
      <c r="E15" s="73">
        <v>0.33859683582970301</v>
      </c>
      <c r="F15" s="73">
        <v>0.41370870414686411</v>
      </c>
      <c r="G15" s="73">
        <v>0.43339455033313179</v>
      </c>
      <c r="H15" s="73">
        <v>0.2116673209357893</v>
      </c>
      <c r="I15" s="73">
        <v>0.2268588792525193</v>
      </c>
      <c r="J15" s="73">
        <v>0.29320443551984415</v>
      </c>
      <c r="K15" s="73">
        <v>0.41451116278233635</v>
      </c>
      <c r="L15" s="73">
        <v>0.21183960854500183</v>
      </c>
      <c r="M15" s="73">
        <v>0.34838687901299858</v>
      </c>
      <c r="N15" s="73">
        <v>0.80446362706350216</v>
      </c>
      <c r="O15" s="73">
        <v>1</v>
      </c>
      <c r="P15" s="73"/>
    </row>
    <row r="16" spans="1:16" ht="31" thickBot="1" x14ac:dyDescent="0.25">
      <c r="A16" s="71" t="s">
        <v>2861</v>
      </c>
      <c r="B16" s="74">
        <v>0.10365483054806307</v>
      </c>
      <c r="C16" s="74">
        <v>0.42104656978636601</v>
      </c>
      <c r="D16" s="74">
        <v>0.3963012283029036</v>
      </c>
      <c r="E16" s="74">
        <v>0.42590247469870868</v>
      </c>
      <c r="F16" s="74">
        <v>0.481211674168736</v>
      </c>
      <c r="G16" s="74">
        <v>0.47030716349253215</v>
      </c>
      <c r="H16" s="74">
        <v>0.15441713429848899</v>
      </c>
      <c r="I16" s="74">
        <v>0.10569835309822456</v>
      </c>
      <c r="J16" s="74">
        <v>0.21529119352153431</v>
      </c>
      <c r="K16" s="74">
        <v>0.38672716882356911</v>
      </c>
      <c r="L16" s="74">
        <v>0.14576952296033743</v>
      </c>
      <c r="M16" s="74">
        <v>0.24699162625588153</v>
      </c>
      <c r="N16" s="74">
        <v>0.89287355884330455</v>
      </c>
      <c r="O16" s="74">
        <v>0.81155224969681106</v>
      </c>
      <c r="P16" s="74">
        <v>1</v>
      </c>
    </row>
  </sheetData>
  <conditionalFormatting sqref="B2:P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Bouvier</vt:lpstr>
      <vt:lpstr>Roth</vt:lpstr>
      <vt:lpstr>Martemyanov</vt:lpstr>
      <vt:lpstr>Inoue</vt:lpstr>
      <vt:lpstr>Bouvier-Fam_rank</vt:lpstr>
      <vt:lpstr>Inoue_cut-off_definition</vt:lpstr>
      <vt:lpstr>Martemyanov-Not_used</vt:lpstr>
      <vt:lpstr>Inoue-Not_used</vt:lpstr>
      <vt:lpstr>GtoPdb</vt:lpstr>
      <vt:lpstr>B-Ligands</vt:lpstr>
      <vt:lpstr>I-Ligands</vt:lpstr>
      <vt:lpstr>DroplistTerms</vt:lpstr>
      <vt:lpstr>RecNamesAll</vt:lpstr>
      <vt:lpstr>LigandIDs</vt:lpstr>
      <vt:lpstr>CorrMatrix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Gaspar Pandy</cp:lastModifiedBy>
  <dcterms:created xsi:type="dcterms:W3CDTF">2020-02-19T09:48:46Z</dcterms:created>
  <dcterms:modified xsi:type="dcterms:W3CDTF">2023-10-06T09:18:55Z</dcterms:modified>
</cp:coreProperties>
</file>