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K27" i="1"/>
  <c r="K26" i="1"/>
  <c r="K25" i="1"/>
  <c r="K24" i="1"/>
  <c r="K23" i="1"/>
  <c r="H28" i="1"/>
  <c r="H26" i="1"/>
  <c r="H23" i="1"/>
  <c r="G28" i="1"/>
  <c r="G27" i="1"/>
  <c r="G26" i="1"/>
  <c r="G25" i="1"/>
  <c r="G24" i="1"/>
  <c r="G23" i="1"/>
  <c r="D23" i="1"/>
  <c r="C24" i="1"/>
  <c r="C23" i="1"/>
  <c r="P15" i="1"/>
  <c r="P14" i="1"/>
  <c r="P18" i="1"/>
  <c r="P12" i="1"/>
  <c r="R12" i="1"/>
  <c r="L24" i="1" l="1"/>
  <c r="L25" i="1"/>
  <c r="L26" i="1"/>
  <c r="L27" i="1"/>
  <c r="L28" i="1"/>
  <c r="H24" i="1"/>
  <c r="H25" i="1"/>
  <c r="H27" i="1"/>
  <c r="P13" i="1"/>
  <c r="O18" i="1"/>
  <c r="O13" i="1"/>
  <c r="R13" i="1" s="1"/>
  <c r="O14" i="1"/>
  <c r="R14" i="1" s="1"/>
  <c r="O15" i="1"/>
  <c r="R15" i="1" s="1"/>
  <c r="O16" i="1"/>
  <c r="R16" i="1" s="1"/>
  <c r="O17" i="1"/>
  <c r="R17" i="1" s="1"/>
  <c r="O19" i="1"/>
  <c r="O12" i="1"/>
  <c r="L23" i="1"/>
  <c r="P19" i="1"/>
  <c r="S19" i="1" l="1"/>
  <c r="Q13" i="1"/>
  <c r="S18" i="1"/>
  <c r="S13" i="1"/>
  <c r="S15" i="1"/>
  <c r="L29" i="1"/>
  <c r="H29" i="1"/>
  <c r="S14" i="1"/>
  <c r="S12" i="1"/>
  <c r="Q12" i="1"/>
</calcChain>
</file>

<file path=xl/comments1.xml><?xml version="1.0" encoding="utf-8"?>
<comments xmlns="http://schemas.openxmlformats.org/spreadsheetml/2006/main">
  <authors>
    <author>Author</author>
  </authors>
  <commentList>
    <comment ref="I14" authorId="0" shapeId="0">
      <text>
        <r>
          <rPr>
            <sz val="10"/>
            <color indexed="81"/>
            <rFont val="Calibri"/>
            <family val="2"/>
          </rPr>
          <t>https://en.wikipedia.org/wiki/Carbon_dioxide_(data_page)</t>
        </r>
      </text>
    </comment>
  </commentList>
</comments>
</file>

<file path=xl/sharedStrings.xml><?xml version="1.0" encoding="utf-8"?>
<sst xmlns="http://schemas.openxmlformats.org/spreadsheetml/2006/main" count="78" uniqueCount="40">
  <si>
    <t>T</t>
  </si>
  <si>
    <t>FEED</t>
  </si>
  <si>
    <t>x</t>
  </si>
  <si>
    <t>CO</t>
  </si>
  <si>
    <t>H2</t>
  </si>
  <si>
    <t>V</t>
  </si>
  <si>
    <t>CO2</t>
  </si>
  <si>
    <t>H2O</t>
  </si>
  <si>
    <t>y</t>
  </si>
  <si>
    <t>L</t>
  </si>
  <si>
    <t>C6H12</t>
  </si>
  <si>
    <t>C6H14</t>
  </si>
  <si>
    <t>C20H40</t>
  </si>
  <si>
    <t>C20H42</t>
  </si>
  <si>
    <t>Tb</t>
  </si>
  <si>
    <t>Tc</t>
  </si>
  <si>
    <t>Pc</t>
  </si>
  <si>
    <t>Vc</t>
  </si>
  <si>
    <t>Omega</t>
  </si>
  <si>
    <t>Hf0</t>
  </si>
  <si>
    <t>Gf0</t>
  </si>
  <si>
    <t>HV</t>
  </si>
  <si>
    <t>a0</t>
  </si>
  <si>
    <t>a1</t>
  </si>
  <si>
    <t>a2</t>
  </si>
  <si>
    <t>a3</t>
  </si>
  <si>
    <t>a4</t>
  </si>
  <si>
    <t>Cp_Int</t>
  </si>
  <si>
    <t>T0_f</t>
  </si>
  <si>
    <t>dHV</t>
  </si>
  <si>
    <t>dH_F</t>
  </si>
  <si>
    <t>dH_V</t>
  </si>
  <si>
    <t>dH_L</t>
  </si>
  <si>
    <t>H_F</t>
  </si>
  <si>
    <t>H_V</t>
  </si>
  <si>
    <t>H_L</t>
  </si>
  <si>
    <t>Fixed Variables</t>
  </si>
  <si>
    <t>Component Properties Data</t>
  </si>
  <si>
    <t>Calculation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</si>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</sst>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1" fontId="0" fillId="3" borderId="1" xfId="0" applyNumberForma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3" xfId="0" applyFont="1" applyBorder="1"/>
    <xf numFmtId="0" fontId="4" fillId="0" borderId="0" xfId="0" applyFont="1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4" xfId="0" applyFont="1" applyBorder="1"/>
    <xf numFmtId="0" fontId="2" fillId="0" borderId="6" xfId="0" applyFont="1" applyBorder="1" applyAlignment="1">
      <alignment horizontal="center"/>
    </xf>
    <xf numFmtId="0" fontId="0" fillId="2" borderId="7" xfId="0" applyFill="1" applyBorder="1"/>
    <xf numFmtId="0" fontId="0" fillId="2" borderId="0" xfId="0" applyFill="1" applyBorder="1"/>
    <xf numFmtId="0" fontId="0" fillId="2" borderId="1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6" xfId="0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1" fontId="0" fillId="3" borderId="2" xfId="0" applyNumberFormat="1" applyFill="1" applyBorder="1" applyAlignment="1">
      <alignment horizontal="center" vertical="center"/>
    </xf>
    <xf numFmtId="11" fontId="0" fillId="3" borderId="6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1" fontId="0" fillId="3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7" xfId="0" applyNumberFormat="1" applyBorder="1"/>
    <xf numFmtId="11" fontId="0" fillId="0" borderId="0" xfId="0" applyNumberFormat="1" applyBorder="1"/>
    <xf numFmtId="11" fontId="0" fillId="0" borderId="1" xfId="0" applyNumberFormat="1" applyBorder="1"/>
    <xf numFmtId="2" fontId="0" fillId="0" borderId="0" xfId="0" applyNumberFormat="1" applyBorder="1"/>
    <xf numFmtId="11" fontId="0" fillId="0" borderId="8" xfId="0" applyNumberFormat="1" applyBorder="1"/>
    <xf numFmtId="11" fontId="0" fillId="0" borderId="6" xfId="0" applyNumberFormat="1" applyBorder="1"/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0" fontId="2" fillId="0" borderId="7" xfId="0" applyFont="1" applyBorder="1"/>
    <xf numFmtId="0" fontId="2" fillId="0" borderId="0" xfId="0" applyFont="1" applyBorder="1"/>
    <xf numFmtId="0" fontId="0" fillId="0" borderId="0" xfId="0" applyFill="1" applyBorder="1"/>
    <xf numFmtId="11" fontId="2" fillId="5" borderId="0" xfId="0" applyNumberFormat="1" applyFont="1" applyFill="1" applyBorder="1"/>
    <xf numFmtId="0" fontId="0" fillId="0" borderId="1" xfId="0" applyBorder="1"/>
    <xf numFmtId="0" fontId="2" fillId="5" borderId="2" xfId="0" applyFont="1" applyFill="1" applyBorder="1"/>
    <xf numFmtId="0" fontId="2" fillId="5" borderId="6" xfId="0" applyFont="1" applyFill="1" applyBorder="1"/>
    <xf numFmtId="0" fontId="2" fillId="0" borderId="5" xfId="0" applyFont="1" applyBorder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9"/>
  <sheetViews>
    <sheetView tabSelected="1" zoomScale="80" zoomScaleNormal="80" workbookViewId="0">
      <selection activeCell="D23" sqref="D23"/>
    </sheetView>
  </sheetViews>
  <sheetFormatPr defaultRowHeight="14.6" x14ac:dyDescent="0.4"/>
  <sheetData>
    <row r="1" spans="1:19" ht="15.9" x14ac:dyDescent="0.45">
      <c r="A1" s="57" t="s">
        <v>36</v>
      </c>
      <c r="B1" s="58"/>
      <c r="C1" s="58"/>
      <c r="D1" s="58"/>
      <c r="E1" s="58"/>
      <c r="F1" s="58"/>
      <c r="G1" s="58"/>
      <c r="H1" s="59"/>
      <c r="I1" s="9"/>
    </row>
    <row r="2" spans="1:19" x14ac:dyDescent="0.4">
      <c r="A2" s="15" t="s">
        <v>0</v>
      </c>
      <c r="B2" s="8" t="s">
        <v>28</v>
      </c>
      <c r="C2" s="4" t="s">
        <v>1</v>
      </c>
      <c r="D2" s="4" t="s">
        <v>8</v>
      </c>
      <c r="E2" s="4" t="s">
        <v>5</v>
      </c>
      <c r="F2" s="4" t="s">
        <v>8</v>
      </c>
      <c r="G2" s="4" t="s">
        <v>9</v>
      </c>
      <c r="H2" s="16" t="s">
        <v>2</v>
      </c>
    </row>
    <row r="3" spans="1:19" x14ac:dyDescent="0.4">
      <c r="A3" s="17">
        <v>500</v>
      </c>
      <c r="B3" s="18">
        <v>298.14999999999998</v>
      </c>
      <c r="C3" s="12" t="s">
        <v>3</v>
      </c>
      <c r="D3" s="13">
        <v>0.5</v>
      </c>
      <c r="E3" s="12" t="s">
        <v>3</v>
      </c>
      <c r="F3" s="13">
        <v>0.2</v>
      </c>
      <c r="G3" s="12" t="s">
        <v>3</v>
      </c>
      <c r="H3" s="19">
        <v>0.1</v>
      </c>
    </row>
    <row r="4" spans="1:19" x14ac:dyDescent="0.4">
      <c r="A4" s="20"/>
      <c r="B4" s="10"/>
      <c r="C4" s="12" t="s">
        <v>4</v>
      </c>
      <c r="D4" s="13">
        <v>0.5</v>
      </c>
      <c r="E4" s="12" t="s">
        <v>4</v>
      </c>
      <c r="F4" s="13">
        <v>0.2</v>
      </c>
      <c r="G4" s="12" t="s">
        <v>4</v>
      </c>
      <c r="H4" s="19">
        <v>0.1</v>
      </c>
    </row>
    <row r="5" spans="1:19" x14ac:dyDescent="0.4">
      <c r="A5" s="20"/>
      <c r="B5" s="10"/>
      <c r="C5" s="11"/>
      <c r="D5" s="11"/>
      <c r="E5" s="12" t="s">
        <v>6</v>
      </c>
      <c r="F5" s="13">
        <v>0.2</v>
      </c>
      <c r="G5" s="12" t="s">
        <v>6</v>
      </c>
      <c r="H5" s="19">
        <v>0.1</v>
      </c>
    </row>
    <row r="6" spans="1:19" x14ac:dyDescent="0.4">
      <c r="A6" s="20"/>
      <c r="B6" s="10"/>
      <c r="C6" s="11"/>
      <c r="D6" s="11"/>
      <c r="E6" s="12" t="s">
        <v>7</v>
      </c>
      <c r="F6" s="13">
        <v>0.2</v>
      </c>
      <c r="G6" s="12" t="s">
        <v>7</v>
      </c>
      <c r="H6" s="19">
        <v>0.1</v>
      </c>
    </row>
    <row r="7" spans="1:19" x14ac:dyDescent="0.4">
      <c r="A7" s="20"/>
      <c r="B7" s="10"/>
      <c r="C7" s="11"/>
      <c r="D7" s="11"/>
      <c r="E7" s="12" t="s">
        <v>10</v>
      </c>
      <c r="F7" s="13">
        <v>0.1</v>
      </c>
      <c r="G7" s="12" t="s">
        <v>12</v>
      </c>
      <c r="H7" s="19">
        <v>0.3</v>
      </c>
    </row>
    <row r="8" spans="1:19" x14ac:dyDescent="0.4">
      <c r="A8" s="21"/>
      <c r="B8" s="5"/>
      <c r="C8" s="6"/>
      <c r="D8" s="6"/>
      <c r="E8" s="4" t="s">
        <v>11</v>
      </c>
      <c r="F8" s="7">
        <v>0.1</v>
      </c>
      <c r="G8" s="4" t="s">
        <v>13</v>
      </c>
      <c r="H8" s="22">
        <v>0.3</v>
      </c>
    </row>
    <row r="9" spans="1:19" x14ac:dyDescent="0.4">
      <c r="A9" s="10"/>
      <c r="B9" s="10"/>
      <c r="C9" s="11"/>
      <c r="D9" s="11"/>
      <c r="E9" s="12"/>
      <c r="F9" s="14"/>
      <c r="G9" s="12"/>
      <c r="H9" s="14"/>
    </row>
    <row r="10" spans="1:19" ht="15.9" x14ac:dyDescent="0.45">
      <c r="A10" s="57" t="s">
        <v>37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9"/>
      <c r="O10" s="57" t="s">
        <v>38</v>
      </c>
      <c r="P10" s="58"/>
      <c r="Q10" s="58"/>
      <c r="R10" s="58"/>
      <c r="S10" s="59"/>
    </row>
    <row r="11" spans="1:19" x14ac:dyDescent="0.4">
      <c r="A11" s="20"/>
      <c r="B11" s="23" t="s">
        <v>14</v>
      </c>
      <c r="C11" s="23" t="s">
        <v>15</v>
      </c>
      <c r="D11" s="23" t="s">
        <v>16</v>
      </c>
      <c r="E11" s="23" t="s">
        <v>17</v>
      </c>
      <c r="F11" s="23" t="s">
        <v>18</v>
      </c>
      <c r="G11" s="23" t="s">
        <v>19</v>
      </c>
      <c r="H11" s="23" t="s">
        <v>20</v>
      </c>
      <c r="I11" s="23" t="s">
        <v>21</v>
      </c>
      <c r="J11" s="23" t="s">
        <v>22</v>
      </c>
      <c r="K11" s="23" t="s">
        <v>23</v>
      </c>
      <c r="L11" s="23" t="s">
        <v>24</v>
      </c>
      <c r="M11" s="23" t="s">
        <v>25</v>
      </c>
      <c r="N11" s="24" t="s">
        <v>26</v>
      </c>
      <c r="O11" s="44" t="s">
        <v>27</v>
      </c>
      <c r="P11" s="45" t="s">
        <v>29</v>
      </c>
      <c r="Q11" s="45" t="s">
        <v>30</v>
      </c>
      <c r="R11" s="45" t="s">
        <v>31</v>
      </c>
      <c r="S11" s="46" t="s">
        <v>32</v>
      </c>
    </row>
    <row r="12" spans="1:19" x14ac:dyDescent="0.4">
      <c r="A12" s="29" t="s">
        <v>3</v>
      </c>
      <c r="B12" s="30">
        <v>81.66</v>
      </c>
      <c r="C12" s="30">
        <v>132.85</v>
      </c>
      <c r="D12" s="30">
        <v>34.94</v>
      </c>
      <c r="E12" s="30">
        <v>93.1</v>
      </c>
      <c r="F12" s="30">
        <v>4.4999999999999998E-2</v>
      </c>
      <c r="G12" s="30">
        <v>-110.53</v>
      </c>
      <c r="H12" s="30">
        <v>-137.16</v>
      </c>
      <c r="I12" s="30">
        <v>6.04</v>
      </c>
      <c r="J12" s="31">
        <v>32.526166737600001</v>
      </c>
      <c r="K12" s="31">
        <v>-3.2534481197399996E-2</v>
      </c>
      <c r="L12" s="31">
        <v>9.8276914835999997E-5</v>
      </c>
      <c r="M12" s="31">
        <v>-1.08254266596E-7</v>
      </c>
      <c r="N12" s="1">
        <v>4.2819467969999998E-11</v>
      </c>
      <c r="O12" s="38">
        <f t="shared" ref="O12:O19" si="0">0.001*(J12*(A$3-B$3)+1/2*K12*(A$3^2-B$3^2)+1/3*L12*(A$3^3-B$3^3)+1/4*M12*(A$3^4-B$3^4)+1/5*N12*(A$3^5-B$3^5))</f>
        <v>5.9411186076257589</v>
      </c>
      <c r="P12" s="10">
        <f>I12</f>
        <v>6.04</v>
      </c>
      <c r="Q12" s="39">
        <f>G12+O12</f>
        <v>-104.58888139237425</v>
      </c>
      <c r="R12" s="39">
        <f>G12+O12</f>
        <v>-104.58888139237425</v>
      </c>
      <c r="S12" s="40">
        <f>G12+O12-P12</f>
        <v>-110.62888139237425</v>
      </c>
    </row>
    <row r="13" spans="1:19" x14ac:dyDescent="0.4">
      <c r="A13" s="29" t="s">
        <v>4</v>
      </c>
      <c r="B13" s="30">
        <v>20.38</v>
      </c>
      <c r="C13" s="30">
        <v>33.25</v>
      </c>
      <c r="D13" s="30">
        <v>12.97</v>
      </c>
      <c r="E13" s="30">
        <v>65</v>
      </c>
      <c r="F13" s="30">
        <v>-0.216</v>
      </c>
      <c r="G13" s="32">
        <v>0</v>
      </c>
      <c r="H13" s="32">
        <v>0</v>
      </c>
      <c r="I13" s="30">
        <v>0.9</v>
      </c>
      <c r="J13" s="31">
        <v>23.970587603399998</v>
      </c>
      <c r="K13" s="31">
        <v>3.0605526523800001E-2</v>
      </c>
      <c r="L13" s="31">
        <v>-6.4187629656000002E-5</v>
      </c>
      <c r="M13" s="31">
        <v>5.7536061815999992E-8</v>
      </c>
      <c r="N13" s="1">
        <v>-1.7709799374000001E-11</v>
      </c>
      <c r="O13" s="38">
        <f t="shared" si="0"/>
        <v>5.8794180301754313</v>
      </c>
      <c r="P13" s="10">
        <f>I13</f>
        <v>0.9</v>
      </c>
      <c r="Q13" s="39">
        <f>G13+O13</f>
        <v>5.8794180301754313</v>
      </c>
      <c r="R13" s="39">
        <f>G13+O13</f>
        <v>5.8794180301754313</v>
      </c>
      <c r="S13" s="40">
        <f t="shared" ref="S13:S14" si="1">G13+O13-P13</f>
        <v>4.9794180301754309</v>
      </c>
    </row>
    <row r="14" spans="1:19" x14ac:dyDescent="0.4">
      <c r="A14" s="29" t="s">
        <v>6</v>
      </c>
      <c r="B14" s="32">
        <v>1</v>
      </c>
      <c r="C14" s="30">
        <v>304.12</v>
      </c>
      <c r="D14" s="30">
        <v>73.739999999999995</v>
      </c>
      <c r="E14" s="30">
        <v>94.07</v>
      </c>
      <c r="F14" s="30">
        <v>0.22500000000000001</v>
      </c>
      <c r="G14" s="30">
        <v>-393.51</v>
      </c>
      <c r="H14" s="30">
        <v>-394.38</v>
      </c>
      <c r="I14" s="33">
        <v>15.326000000000001</v>
      </c>
      <c r="J14" s="31">
        <v>27.096824488199999</v>
      </c>
      <c r="K14" s="31">
        <v>1.1274407488800002E-2</v>
      </c>
      <c r="L14" s="31">
        <v>1.24883186196E-4</v>
      </c>
      <c r="M14" s="31">
        <v>-1.9738527565200002E-7</v>
      </c>
      <c r="N14" s="1">
        <v>8.7800695488000001E-11</v>
      </c>
      <c r="O14" s="38">
        <f t="shared" si="0"/>
        <v>8.2910415876182721</v>
      </c>
      <c r="P14" s="41">
        <f>I14</f>
        <v>15.326000000000001</v>
      </c>
      <c r="Q14" s="10"/>
      <c r="R14" s="39">
        <f t="shared" ref="R14" si="2">G14+O14</f>
        <v>-385.21895841238171</v>
      </c>
      <c r="S14" s="40">
        <f t="shared" si="1"/>
        <v>-400.54495841238173</v>
      </c>
    </row>
    <row r="15" spans="1:19" x14ac:dyDescent="0.4">
      <c r="A15" s="29" t="s">
        <v>7</v>
      </c>
      <c r="B15" s="30">
        <v>373.15</v>
      </c>
      <c r="C15" s="30">
        <v>647.14</v>
      </c>
      <c r="D15" s="30">
        <v>220.64</v>
      </c>
      <c r="E15" s="30">
        <v>55.95</v>
      </c>
      <c r="F15" s="30">
        <v>0.34399999999999997</v>
      </c>
      <c r="G15" s="30">
        <v>-241.81</v>
      </c>
      <c r="H15" s="30">
        <v>-228.42</v>
      </c>
      <c r="I15" s="30">
        <v>40.659999999999997</v>
      </c>
      <c r="J15" s="31">
        <v>36.542050820999997</v>
      </c>
      <c r="K15" s="31">
        <v>-3.4804328722799996E-2</v>
      </c>
      <c r="L15" s="31">
        <v>1.1681816019000001E-4</v>
      </c>
      <c r="M15" s="31">
        <v>-1.30038151272E-7</v>
      </c>
      <c r="N15" s="1">
        <v>5.2547385935999994E-11</v>
      </c>
      <c r="O15" s="38">
        <f t="shared" si="0"/>
        <v>6.9365067197701773</v>
      </c>
      <c r="P15" s="10">
        <f>I15*((C15-A$3)/(C15-B15))^0.38</f>
        <v>32.104496947630452</v>
      </c>
      <c r="Q15" s="10"/>
      <c r="R15" s="39">
        <f>G15+O15</f>
        <v>-234.87349328022984</v>
      </c>
      <c r="S15" s="40">
        <f>G15+O15-P15</f>
        <v>-266.97799022786029</v>
      </c>
    </row>
    <row r="16" spans="1:19" x14ac:dyDescent="0.4">
      <c r="A16" s="29" t="s">
        <v>10</v>
      </c>
      <c r="B16" s="30">
        <v>336.63</v>
      </c>
      <c r="C16" s="30">
        <v>504</v>
      </c>
      <c r="D16" s="30">
        <v>31.43</v>
      </c>
      <c r="E16" s="30">
        <v>355.1</v>
      </c>
      <c r="F16" s="30">
        <v>0.28100000000000003</v>
      </c>
      <c r="G16" s="30">
        <v>-41.95</v>
      </c>
      <c r="H16" s="30">
        <v>86.9</v>
      </c>
      <c r="I16" s="30">
        <v>28.28</v>
      </c>
      <c r="J16" s="31">
        <v>52.406040119399997</v>
      </c>
      <c r="K16" s="31">
        <v>0.1027002074496</v>
      </c>
      <c r="L16" s="31">
        <v>8.5289728628400001E-4</v>
      </c>
      <c r="M16" s="31">
        <v>-1.1866397026559999E-6</v>
      </c>
      <c r="N16" s="1">
        <v>4.7458936538399996E-10</v>
      </c>
      <c r="O16" s="38">
        <f t="shared" si="0"/>
        <v>33.398974565310631</v>
      </c>
      <c r="P16" s="10"/>
      <c r="Q16" s="10"/>
      <c r="R16" s="39">
        <f>G16+O16</f>
        <v>-8.5510254346893717</v>
      </c>
      <c r="S16" s="40"/>
    </row>
    <row r="17" spans="1:19" x14ac:dyDescent="0.4">
      <c r="A17" s="29" t="s">
        <v>11</v>
      </c>
      <c r="B17" s="30">
        <v>341.88</v>
      </c>
      <c r="C17" s="30">
        <v>507.6</v>
      </c>
      <c r="D17" s="30">
        <v>30.25</v>
      </c>
      <c r="E17" s="30">
        <v>368</v>
      </c>
      <c r="F17" s="30">
        <v>0.3</v>
      </c>
      <c r="G17" s="30">
        <v>-166.92</v>
      </c>
      <c r="H17" s="30">
        <v>0.15</v>
      </c>
      <c r="I17" s="30">
        <v>28.85</v>
      </c>
      <c r="J17" s="31">
        <v>73.4249944938</v>
      </c>
      <c r="K17" s="31">
        <v>-1.3802003268000001E-3</v>
      </c>
      <c r="L17" s="31">
        <v>1.189134040596E-3</v>
      </c>
      <c r="M17" s="31">
        <v>-1.522710167772E-6</v>
      </c>
      <c r="N17" s="1">
        <v>5.9232211615199995E-10</v>
      </c>
      <c r="O17" s="38">
        <f t="shared" si="0"/>
        <v>36.390168007446796</v>
      </c>
      <c r="P17" s="10"/>
      <c r="Q17" s="10"/>
      <c r="R17" s="39">
        <f>G17+O17</f>
        <v>-130.5298319925532</v>
      </c>
      <c r="S17" s="40"/>
    </row>
    <row r="18" spans="1:19" x14ac:dyDescent="0.4">
      <c r="A18" s="29" t="s">
        <v>12</v>
      </c>
      <c r="B18" s="34">
        <v>653.68000000000006</v>
      </c>
      <c r="C18" s="34">
        <v>815.36547302922497</v>
      </c>
      <c r="D18" s="34">
        <v>10.432733075603096</v>
      </c>
      <c r="E18" s="34">
        <v>1136.5</v>
      </c>
      <c r="F18" s="35"/>
      <c r="G18" s="34">
        <v>-331.21000000000004</v>
      </c>
      <c r="H18" s="34">
        <v>205.35999999999999</v>
      </c>
      <c r="I18" s="34">
        <v>59.441200000000009</v>
      </c>
      <c r="J18" s="36">
        <v>-18.283000000000001</v>
      </c>
      <c r="K18" s="36">
        <v>1.8838200000000001</v>
      </c>
      <c r="L18" s="36">
        <v>-1.0871000000000001E-3</v>
      </c>
      <c r="M18" s="36">
        <v>2.4420000000000003E-7</v>
      </c>
      <c r="N18" s="2">
        <v>0</v>
      </c>
      <c r="O18" s="38">
        <f t="shared" si="0"/>
        <v>115.69885668882907</v>
      </c>
      <c r="P18" s="10">
        <f>I18*((C18-A$3)/(C18-B18))^0.38</f>
        <v>76.61996733728472</v>
      </c>
      <c r="Q18" s="10"/>
      <c r="R18" s="10"/>
      <c r="S18" s="40">
        <f>G18+O18-P18</f>
        <v>-292.13111064845566</v>
      </c>
    </row>
    <row r="19" spans="1:19" x14ac:dyDescent="0.4">
      <c r="A19" s="37" t="s">
        <v>13</v>
      </c>
      <c r="B19" s="25">
        <v>616.84</v>
      </c>
      <c r="C19" s="25">
        <v>768</v>
      </c>
      <c r="D19" s="25">
        <v>10.7</v>
      </c>
      <c r="E19" s="26">
        <v>1155.5</v>
      </c>
      <c r="F19" s="25">
        <v>0.86499999999999999</v>
      </c>
      <c r="G19" s="25">
        <v>-455.83</v>
      </c>
      <c r="H19" s="25">
        <v>115.77</v>
      </c>
      <c r="I19" s="25">
        <v>57.49</v>
      </c>
      <c r="J19" s="27">
        <v>230.84266188719999</v>
      </c>
      <c r="K19" s="27">
        <v>-8.6378922862199989E-2</v>
      </c>
      <c r="L19" s="27">
        <v>4.438175496642E-3</v>
      </c>
      <c r="M19" s="27">
        <v>-5.9504094450659992E-6</v>
      </c>
      <c r="N19" s="28">
        <v>2.404042906572E-9</v>
      </c>
      <c r="O19" s="42">
        <f t="shared" si="0"/>
        <v>118.02472618112498</v>
      </c>
      <c r="P19" s="5">
        <f>I19*((C19-A$3)/(C19-B19))^0.38</f>
        <v>71.465677423187117</v>
      </c>
      <c r="Q19" s="5"/>
      <c r="R19" s="5"/>
      <c r="S19" s="43">
        <f>G19+O19-P19</f>
        <v>-409.2709512420621</v>
      </c>
    </row>
    <row r="20" spans="1:19" x14ac:dyDescent="0.4">
      <c r="A20" s="47"/>
      <c r="B20" s="3"/>
      <c r="C20" s="3"/>
      <c r="D20" s="3"/>
      <c r="E20" s="3"/>
      <c r="F20" s="3"/>
      <c r="G20" s="3"/>
      <c r="H20" s="3"/>
      <c r="I20" s="3"/>
      <c r="J20" s="48"/>
      <c r="K20" s="48"/>
      <c r="L20" s="48"/>
      <c r="M20" s="48"/>
      <c r="N20" s="48"/>
      <c r="O20" s="39"/>
      <c r="P20" s="10"/>
      <c r="Q20" s="10"/>
      <c r="R20" s="10"/>
      <c r="S20" s="39"/>
    </row>
    <row r="21" spans="1:19" ht="15.9" x14ac:dyDescent="0.4">
      <c r="A21" s="60" t="s">
        <v>39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2"/>
    </row>
    <row r="22" spans="1:19" x14ac:dyDescent="0.4">
      <c r="A22" s="15" t="s">
        <v>1</v>
      </c>
      <c r="B22" s="8" t="s">
        <v>8</v>
      </c>
      <c r="C22" s="8" t="s">
        <v>30</v>
      </c>
      <c r="D22" s="8" t="s">
        <v>33</v>
      </c>
      <c r="E22" s="8" t="s">
        <v>5</v>
      </c>
      <c r="F22" s="8" t="s">
        <v>8</v>
      </c>
      <c r="G22" s="8" t="s">
        <v>31</v>
      </c>
      <c r="H22" s="8" t="s">
        <v>34</v>
      </c>
      <c r="I22" s="8" t="s">
        <v>9</v>
      </c>
      <c r="J22" s="8" t="s">
        <v>2</v>
      </c>
      <c r="K22" s="8" t="s">
        <v>32</v>
      </c>
      <c r="L22" s="56" t="s">
        <v>35</v>
      </c>
    </row>
    <row r="23" spans="1:19" x14ac:dyDescent="0.4">
      <c r="A23" s="49" t="s">
        <v>3</v>
      </c>
      <c r="B23" s="51">
        <v>0.5</v>
      </c>
      <c r="C23" s="39">
        <f>Q12</f>
        <v>-104.58888139237425</v>
      </c>
      <c r="D23" s="52">
        <f>B23*C23+B24*C24</f>
        <v>-49.354731681099409</v>
      </c>
      <c r="E23" s="50" t="s">
        <v>3</v>
      </c>
      <c r="F23" s="51">
        <v>0.2</v>
      </c>
      <c r="G23" s="39">
        <f t="shared" ref="G23:G28" si="3">R12</f>
        <v>-104.58888139237425</v>
      </c>
      <c r="H23" s="39">
        <f>F23*G23</f>
        <v>-20.91777627847485</v>
      </c>
      <c r="I23" s="50" t="s">
        <v>3</v>
      </c>
      <c r="J23" s="51">
        <v>0.1</v>
      </c>
      <c r="K23" s="39">
        <f>S12</f>
        <v>-110.62888139237425</v>
      </c>
      <c r="L23" s="53">
        <f>J23*K23</f>
        <v>-11.062888139237426</v>
      </c>
    </row>
    <row r="24" spans="1:19" x14ac:dyDescent="0.4">
      <c r="A24" s="49" t="s">
        <v>4</v>
      </c>
      <c r="B24" s="51">
        <v>0.5</v>
      </c>
      <c r="C24" s="39">
        <f>Q13</f>
        <v>5.8794180301754313</v>
      </c>
      <c r="D24" s="10"/>
      <c r="E24" s="50" t="s">
        <v>4</v>
      </c>
      <c r="F24" s="51">
        <v>0.2</v>
      </c>
      <c r="G24" s="39">
        <f t="shared" si="3"/>
        <v>5.8794180301754313</v>
      </c>
      <c r="H24" s="10">
        <f>F24*G24</f>
        <v>1.1758836060350863</v>
      </c>
      <c r="I24" s="50" t="s">
        <v>4</v>
      </c>
      <c r="J24" s="51">
        <v>0.1</v>
      </c>
      <c r="K24" s="39">
        <f>S13</f>
        <v>4.9794180301754309</v>
      </c>
      <c r="L24" s="53">
        <f t="shared" ref="L24:L28" si="4">J24*K24</f>
        <v>0.49794180301754309</v>
      </c>
    </row>
    <row r="25" spans="1:19" x14ac:dyDescent="0.4">
      <c r="A25" s="20"/>
      <c r="B25" s="10"/>
      <c r="C25" s="10"/>
      <c r="D25" s="10"/>
      <c r="E25" s="50" t="s">
        <v>6</v>
      </c>
      <c r="F25" s="51">
        <v>0.2</v>
      </c>
      <c r="G25" s="39">
        <f t="shared" si="3"/>
        <v>-385.21895841238171</v>
      </c>
      <c r="H25" s="10">
        <f t="shared" ref="H25:H27" si="5">F25*G25</f>
        <v>-77.043791682476353</v>
      </c>
      <c r="I25" s="50" t="s">
        <v>6</v>
      </c>
      <c r="J25" s="51">
        <v>0.1</v>
      </c>
      <c r="K25" s="39">
        <f>S14</f>
        <v>-400.54495841238173</v>
      </c>
      <c r="L25" s="53">
        <f t="shared" si="4"/>
        <v>-40.054495841238179</v>
      </c>
    </row>
    <row r="26" spans="1:19" x14ac:dyDescent="0.4">
      <c r="A26" s="20"/>
      <c r="B26" s="10"/>
      <c r="C26" s="10"/>
      <c r="D26" s="10"/>
      <c r="E26" s="50" t="s">
        <v>7</v>
      </c>
      <c r="F26" s="51">
        <v>0.2</v>
      </c>
      <c r="G26" s="39">
        <f t="shared" si="3"/>
        <v>-234.87349328022984</v>
      </c>
      <c r="H26" s="39">
        <f>F26*G26</f>
        <v>-46.974698656045973</v>
      </c>
      <c r="I26" s="50" t="s">
        <v>7</v>
      </c>
      <c r="J26" s="51">
        <v>0.1</v>
      </c>
      <c r="K26" s="39">
        <f>S15</f>
        <v>-266.97799022786029</v>
      </c>
      <c r="L26" s="53">
        <f t="shared" si="4"/>
        <v>-26.697799022786029</v>
      </c>
    </row>
    <row r="27" spans="1:19" x14ac:dyDescent="0.4">
      <c r="A27" s="20"/>
      <c r="B27" s="10"/>
      <c r="C27" s="10"/>
      <c r="D27" s="10"/>
      <c r="E27" s="50" t="s">
        <v>10</v>
      </c>
      <c r="F27" s="51">
        <v>0.1</v>
      </c>
      <c r="G27" s="39">
        <f t="shared" si="3"/>
        <v>-8.5510254346893717</v>
      </c>
      <c r="H27" s="10">
        <f t="shared" si="5"/>
        <v>-0.85510254346893722</v>
      </c>
      <c r="I27" s="50" t="s">
        <v>12</v>
      </c>
      <c r="J27" s="51">
        <v>0.3</v>
      </c>
      <c r="K27" s="39">
        <f>S18</f>
        <v>-292.13111064845566</v>
      </c>
      <c r="L27" s="53">
        <f t="shared" si="4"/>
        <v>-87.63933319453669</v>
      </c>
    </row>
    <row r="28" spans="1:19" x14ac:dyDescent="0.4">
      <c r="A28" s="20"/>
      <c r="B28" s="10"/>
      <c r="C28" s="10"/>
      <c r="D28" s="10"/>
      <c r="E28" s="50" t="s">
        <v>11</v>
      </c>
      <c r="F28" s="51">
        <v>0.1</v>
      </c>
      <c r="G28" s="39">
        <f t="shared" si="3"/>
        <v>-130.5298319925532</v>
      </c>
      <c r="H28" s="39">
        <f>F28*G28</f>
        <v>-13.052983199255321</v>
      </c>
      <c r="I28" s="50" t="s">
        <v>13</v>
      </c>
      <c r="J28" s="51">
        <v>0.3</v>
      </c>
      <c r="K28" s="39">
        <f>S19</f>
        <v>-409.2709512420621</v>
      </c>
      <c r="L28" s="53">
        <f t="shared" si="4"/>
        <v>-122.78128537261863</v>
      </c>
    </row>
    <row r="29" spans="1:19" x14ac:dyDescent="0.4">
      <c r="A29" s="21"/>
      <c r="B29" s="5"/>
      <c r="C29" s="5"/>
      <c r="D29" s="5"/>
      <c r="E29" s="5"/>
      <c r="F29" s="5"/>
      <c r="G29" s="5"/>
      <c r="H29" s="54">
        <f>SUM(H23:H28)</f>
        <v>-157.66846875368634</v>
      </c>
      <c r="I29" s="5"/>
      <c r="J29" s="5"/>
      <c r="K29" s="5"/>
      <c r="L29" s="55">
        <f>SUM(L23:L28)</f>
        <v>-287.73785976739941</v>
      </c>
    </row>
  </sheetData>
  <mergeCells count="4">
    <mergeCell ref="A1:H1"/>
    <mergeCell ref="A10:N10"/>
    <mergeCell ref="O10:S10"/>
    <mergeCell ref="A21:L21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2018-04-26T20:55:04Z</dcterms:modified>
</cp:coreProperties>
</file>