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3" windowWidth="38400" windowHeight="21137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D44" i="1"/>
  <c r="H44" i="1"/>
  <c r="D45" i="1"/>
  <c r="H45" i="1"/>
  <c r="D46" i="1"/>
  <c r="H46" i="1"/>
  <c r="D47" i="1"/>
  <c r="H47" i="1"/>
  <c r="D48" i="1"/>
  <c r="H48" i="1"/>
  <c r="D49" i="1"/>
  <c r="H49" i="1"/>
  <c r="D50" i="1"/>
  <c r="H50" i="1"/>
  <c r="D51" i="1"/>
  <c r="H51" i="1"/>
  <c r="D52" i="1"/>
  <c r="H52" i="1"/>
  <c r="D53" i="1"/>
  <c r="H53" i="1"/>
  <c r="D54" i="1"/>
  <c r="H54" i="1"/>
  <c r="D55" i="1"/>
  <c r="H55" i="1"/>
  <c r="D56" i="1"/>
  <c r="H56" i="1"/>
  <c r="D57" i="1"/>
  <c r="H57" i="1"/>
  <c r="D58" i="1"/>
  <c r="H58" i="1"/>
  <c r="D59" i="1"/>
  <c r="H59" i="1"/>
  <c r="D60" i="1"/>
  <c r="H60" i="1"/>
  <c r="D61" i="1"/>
  <c r="H61" i="1"/>
  <c r="D62" i="1"/>
  <c r="H62" i="1"/>
  <c r="D63" i="1"/>
  <c r="H63" i="1"/>
  <c r="D64" i="1"/>
  <c r="H64" i="1"/>
  <c r="D65" i="1"/>
  <c r="H65" i="1"/>
  <c r="D66" i="1"/>
  <c r="H66" i="1"/>
  <c r="D67" i="1"/>
  <c r="H67" i="1"/>
  <c r="D68" i="1"/>
  <c r="H68" i="1"/>
  <c r="D69" i="1"/>
  <c r="H69" i="1"/>
  <c r="D70" i="1"/>
  <c r="H70" i="1"/>
  <c r="D71" i="1"/>
  <c r="H71" i="1"/>
  <c r="D72" i="1"/>
  <c r="H72" i="1"/>
  <c r="G14" i="1"/>
  <c r="C14" i="1"/>
  <c r="B3" i="1"/>
  <c r="D14" i="1"/>
  <c r="E14" i="1"/>
  <c r="F14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I25" i="1"/>
  <c r="I72" i="1"/>
  <c r="K14" i="1"/>
  <c r="J14" i="1"/>
  <c r="F17" i="1"/>
  <c r="C17" i="1"/>
  <c r="B14" i="1"/>
  <c r="I19" i="1"/>
  <c r="I18" i="1"/>
  <c r="I20" i="1"/>
  <c r="I21" i="1"/>
  <c r="I22" i="1"/>
  <c r="I23" i="1"/>
  <c r="I2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17" i="1"/>
  <c r="L14" i="1"/>
  <c r="C18" i="1"/>
  <c r="F50" i="1"/>
  <c r="C60" i="1"/>
  <c r="G25" i="1"/>
  <c r="C31" i="1"/>
  <c r="G67" i="1"/>
  <c r="C54" i="1"/>
  <c r="C59" i="1"/>
  <c r="F26" i="1"/>
  <c r="C19" i="1"/>
  <c r="C48" i="1"/>
  <c r="C72" i="1"/>
  <c r="C46" i="1"/>
  <c r="G57" i="1"/>
  <c r="F35" i="1"/>
  <c r="C65" i="1"/>
  <c r="C56" i="1"/>
  <c r="F40" i="1"/>
  <c r="C30" i="1"/>
  <c r="C66" i="1"/>
  <c r="C55" i="1"/>
  <c r="C69" i="1"/>
  <c r="F21" i="1"/>
  <c r="G64" i="1"/>
  <c r="L17" i="1"/>
  <c r="K17" i="1"/>
  <c r="O14" i="1"/>
  <c r="N14" i="1"/>
  <c r="P14" i="1"/>
  <c r="M14" i="1"/>
  <c r="G18" i="1"/>
  <c r="F18" i="1"/>
  <c r="G58" i="1"/>
  <c r="G20" i="1"/>
  <c r="G17" i="1"/>
  <c r="G62" i="1"/>
  <c r="F71" i="1"/>
  <c r="F28" i="1"/>
  <c r="F68" i="1"/>
  <c r="F23" i="1"/>
  <c r="G65" i="1"/>
  <c r="F42" i="1"/>
  <c r="F63" i="1"/>
  <c r="G36" i="1"/>
  <c r="G31" i="1"/>
  <c r="F55" i="1"/>
  <c r="G55" i="1"/>
  <c r="F66" i="1"/>
  <c r="G66" i="1"/>
  <c r="C27" i="1"/>
  <c r="G27" i="1"/>
  <c r="G21" i="1"/>
  <c r="C21" i="1"/>
  <c r="G34" i="1"/>
  <c r="C34" i="1"/>
  <c r="G42" i="1"/>
  <c r="C42" i="1"/>
  <c r="G71" i="1"/>
  <c r="C71" i="1"/>
  <c r="G61" i="1"/>
  <c r="C61" i="1"/>
  <c r="F31" i="1"/>
  <c r="F58" i="1"/>
  <c r="C58" i="1"/>
  <c r="F20" i="1"/>
  <c r="C20" i="1"/>
  <c r="C43" i="1"/>
  <c r="G52" i="1"/>
  <c r="C52" i="1"/>
  <c r="G37" i="1"/>
  <c r="C37" i="1"/>
  <c r="G33" i="1"/>
  <c r="C33" i="1"/>
  <c r="F33" i="1"/>
  <c r="F51" i="1"/>
  <c r="C51" i="1"/>
  <c r="F39" i="1"/>
  <c r="C39" i="1"/>
  <c r="F34" i="1"/>
  <c r="C22" i="1"/>
  <c r="G40" i="1"/>
  <c r="C40" i="1"/>
  <c r="G23" i="1"/>
  <c r="C23" i="1"/>
  <c r="G39" i="1"/>
  <c r="F53" i="1"/>
  <c r="C53" i="1"/>
  <c r="F36" i="1"/>
  <c r="C36" i="1"/>
  <c r="F65" i="1"/>
  <c r="G45" i="1"/>
  <c r="G22" i="1"/>
  <c r="F24" i="1"/>
  <c r="C24" i="1"/>
  <c r="C38" i="1"/>
  <c r="F64" i="1"/>
  <c r="C64" i="1"/>
  <c r="G26" i="1"/>
  <c r="C26" i="1"/>
  <c r="C62" i="1"/>
  <c r="G53" i="1"/>
  <c r="G28" i="1"/>
  <c r="C28" i="1"/>
  <c r="G41" i="1"/>
  <c r="C41" i="1"/>
  <c r="F41" i="1"/>
  <c r="G63" i="1"/>
  <c r="C63" i="1"/>
  <c r="G35" i="1"/>
  <c r="C35" i="1"/>
  <c r="G50" i="1"/>
  <c r="C50" i="1"/>
  <c r="G68" i="1"/>
  <c r="C68" i="1"/>
  <c r="F27" i="1"/>
  <c r="F61" i="1"/>
  <c r="F47" i="1"/>
  <c r="C47" i="1"/>
  <c r="C49" i="1"/>
  <c r="C32" i="1"/>
  <c r="G29" i="1"/>
  <c r="C29" i="1"/>
  <c r="G44" i="1"/>
  <c r="C44" i="1"/>
  <c r="F25" i="1"/>
  <c r="C25" i="1"/>
  <c r="F70" i="1"/>
  <c r="C70" i="1"/>
  <c r="G70" i="1"/>
  <c r="F67" i="1"/>
  <c r="C67" i="1"/>
  <c r="F45" i="1"/>
  <c r="C45" i="1"/>
  <c r="F57" i="1"/>
  <c r="C57" i="1"/>
  <c r="F52" i="1"/>
  <c r="F37" i="1"/>
  <c r="F22" i="1"/>
  <c r="G47" i="1"/>
  <c r="G24" i="1"/>
  <c r="F56" i="1"/>
  <c r="G56" i="1"/>
  <c r="G59" i="1"/>
  <c r="F59" i="1"/>
  <c r="F54" i="1"/>
  <c r="G54" i="1"/>
  <c r="F32" i="1"/>
  <c r="G32" i="1"/>
  <c r="F29" i="1"/>
  <c r="G49" i="1"/>
  <c r="F62" i="1"/>
  <c r="G51" i="1"/>
  <c r="F46" i="1"/>
  <c r="G46" i="1"/>
  <c r="F49" i="1"/>
  <c r="F72" i="1"/>
  <c r="G72" i="1"/>
  <c r="G43" i="1"/>
  <c r="F43" i="1"/>
  <c r="F44" i="1"/>
  <c r="G69" i="1"/>
  <c r="F69" i="1"/>
  <c r="G30" i="1"/>
  <c r="F30" i="1"/>
  <c r="F48" i="1"/>
  <c r="G48" i="1"/>
  <c r="F60" i="1"/>
  <c r="G60" i="1"/>
  <c r="F19" i="1"/>
  <c r="G19" i="1"/>
  <c r="G38" i="1"/>
  <c r="F38" i="1"/>
</calcChain>
</file>

<file path=xl/sharedStrings.xml><?xml version="1.0" encoding="utf-8"?>
<sst xmlns="http://schemas.openxmlformats.org/spreadsheetml/2006/main" count="50" uniqueCount="49">
  <si>
    <t>f_CO</t>
  </si>
  <si>
    <t>f_H2</t>
  </si>
  <si>
    <t>f_H2O</t>
  </si>
  <si>
    <t>T</t>
  </si>
  <si>
    <t>P</t>
  </si>
  <si>
    <t>cat</t>
  </si>
  <si>
    <t>R</t>
  </si>
  <si>
    <t>k0_FT</t>
  </si>
  <si>
    <t>E_FT</t>
  </si>
  <si>
    <t>c_FT</t>
  </si>
  <si>
    <t>d_FT</t>
  </si>
  <si>
    <t>k0_WGS</t>
  </si>
  <si>
    <t>E_WGS</t>
  </si>
  <si>
    <t>s1_WGS</t>
  </si>
  <si>
    <t>s2_WGS</t>
  </si>
  <si>
    <t>s3_WGS</t>
  </si>
  <si>
    <t>s4_WGS</t>
  </si>
  <si>
    <t>s5_WGS</t>
  </si>
  <si>
    <t>g0_inter_FT</t>
  </si>
  <si>
    <t>g0_slope_FT</t>
  </si>
  <si>
    <t>k_FT</t>
  </si>
  <si>
    <t>r_FT</t>
  </si>
  <si>
    <t>g0_FT</t>
  </si>
  <si>
    <t>exp(g0_FT/R/T)</t>
  </si>
  <si>
    <t>alpha</t>
  </si>
  <si>
    <t>C_NUMBER</t>
  </si>
  <si>
    <t>r_FT_cnum</t>
  </si>
  <si>
    <t>op_ratio</t>
  </si>
  <si>
    <t>r_FT_para</t>
  </si>
  <si>
    <t>r_FT_ole</t>
  </si>
  <si>
    <t>k_WGS</t>
  </si>
  <si>
    <t>K_WGS</t>
  </si>
  <si>
    <t>r_WGS</t>
  </si>
  <si>
    <t>f_CO2</t>
  </si>
  <si>
    <t>R1_FT</t>
  </si>
  <si>
    <t>H2_consumption</t>
  </si>
  <si>
    <t>r_FT_H2</t>
  </si>
  <si>
    <t>r_FT_CO</t>
  </si>
  <si>
    <t>r_FT_H2O</t>
  </si>
  <si>
    <t>r_FT_CO2</t>
  </si>
  <si>
    <t>r_WGS_CO</t>
  </si>
  <si>
    <t>r_WGS_H2O</t>
  </si>
  <si>
    <t>r_WGS_CO2</t>
  </si>
  <si>
    <t>r_WGS_H2</t>
  </si>
  <si>
    <t>log(r_FT_cnum)</t>
  </si>
  <si>
    <t>Fixed Variables</t>
  </si>
  <si>
    <t>Data</t>
  </si>
  <si>
    <t>FT Reaction</t>
  </si>
  <si>
    <t>WGS 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</si>
</sst>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4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5" xfId="0" applyBorder="1"/>
    <xf numFmtId="11" fontId="0" fillId="2" borderId="0" xfId="0" applyNumberFormat="1" applyFill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0" fillId="3" borderId="6" xfId="0" applyFill="1" applyBorder="1"/>
    <xf numFmtId="0" fontId="0" fillId="3" borderId="8" xfId="0" applyFill="1" applyBorder="1"/>
    <xf numFmtId="0" fontId="1" fillId="0" borderId="2" xfId="0" applyFont="1" applyBorder="1"/>
    <xf numFmtId="11" fontId="0" fillId="3" borderId="6" xfId="0" applyNumberFormat="1" applyFill="1" applyBorder="1"/>
    <xf numFmtId="0" fontId="0" fillId="3" borderId="7" xfId="0" applyFill="1" applyBorder="1"/>
    <xf numFmtId="0" fontId="1" fillId="0" borderId="9" xfId="0" applyFont="1" applyBorder="1"/>
    <xf numFmtId="0" fontId="1" fillId="0" borderId="10" xfId="0" applyFont="1" applyBorder="1"/>
    <xf numFmtId="0" fontId="0" fillId="0" borderId="4" xfId="0" applyBorder="1"/>
    <xf numFmtId="0" fontId="0" fillId="3" borderId="0" xfId="0" applyFill="1" applyBorder="1"/>
    <xf numFmtId="0" fontId="0" fillId="0" borderId="6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164" fontId="0" fillId="3" borderId="6" xfId="0" applyNumberFormat="1" applyFill="1" applyBorder="1"/>
    <xf numFmtId="11" fontId="0" fillId="3" borderId="7" xfId="0" applyNumberFormat="1" applyFill="1" applyBorder="1"/>
    <xf numFmtId="11" fontId="0" fillId="0" borderId="7" xfId="0" applyNumberFormat="1" applyBorder="1"/>
    <xf numFmtId="11" fontId="0" fillId="0" borderId="8" xfId="0" applyNumberFormat="1" applyBorder="1"/>
    <xf numFmtId="0" fontId="0" fillId="3" borderId="5" xfId="0" applyFill="1" applyBorder="1"/>
    <xf numFmtId="0" fontId="0" fillId="0" borderId="10" xfId="0" applyBorder="1"/>
    <xf numFmtId="0" fontId="1" fillId="0" borderId="11" xfId="0" applyFont="1" applyBorder="1"/>
    <xf numFmtId="0" fontId="3" fillId="0" borderId="1" xfId="0" applyFont="1" applyBorder="1"/>
    <xf numFmtId="0" fontId="3" fillId="0" borderId="2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log(r_FT_cnum)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8756136942178E-2"/>
                  <c:y val="-0.21283513515687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Sheet1!$B$17:$B$72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Sheet1!$C$17:$C$72</c:f>
              <c:numCache>
                <c:formatCode>General</c:formatCode>
                <c:ptCount val="56"/>
                <c:pt idx="0">
                  <c:v>-3.9087052319738875</c:v>
                </c:pt>
                <c:pt idx="1">
                  <c:v>-3.9363141297044741</c:v>
                </c:pt>
                <c:pt idx="2">
                  <c:v>-3.9639230274350608</c:v>
                </c:pt>
                <c:pt idx="3">
                  <c:v>-3.9915319251656474</c:v>
                </c:pt>
                <c:pt idx="4">
                  <c:v>-4.019140822896234</c:v>
                </c:pt>
                <c:pt idx="5">
                  <c:v>-4.0467497206268197</c:v>
                </c:pt>
                <c:pt idx="6">
                  <c:v>-4.0743586183574063</c:v>
                </c:pt>
                <c:pt idx="7">
                  <c:v>-4.1019675160879929</c:v>
                </c:pt>
                <c:pt idx="8">
                  <c:v>-4.1295764138185795</c:v>
                </c:pt>
                <c:pt idx="9">
                  <c:v>-4.1571853115491662</c:v>
                </c:pt>
                <c:pt idx="10">
                  <c:v>-4.1847942092797528</c:v>
                </c:pt>
                <c:pt idx="11">
                  <c:v>-4.2124031070103394</c:v>
                </c:pt>
                <c:pt idx="12">
                  <c:v>-4.2400120047409251</c:v>
                </c:pt>
                <c:pt idx="13">
                  <c:v>-4.2676209024715117</c:v>
                </c:pt>
                <c:pt idx="14">
                  <c:v>-4.2952298002020983</c:v>
                </c:pt>
                <c:pt idx="15">
                  <c:v>-4.3228386979326849</c:v>
                </c:pt>
                <c:pt idx="16">
                  <c:v>-4.3504475956632715</c:v>
                </c:pt>
                <c:pt idx="17">
                  <c:v>-4.3780564933938582</c:v>
                </c:pt>
                <c:pt idx="18">
                  <c:v>-4.4056653911244448</c:v>
                </c:pt>
                <c:pt idx="19">
                  <c:v>-4.4332742888550314</c:v>
                </c:pt>
                <c:pt idx="20">
                  <c:v>-4.4608831865856171</c:v>
                </c:pt>
                <c:pt idx="21">
                  <c:v>-4.4884920843162037</c:v>
                </c:pt>
                <c:pt idx="22">
                  <c:v>-4.5161009820467903</c:v>
                </c:pt>
                <c:pt idx="23">
                  <c:v>-4.5437098797773769</c:v>
                </c:pt>
                <c:pt idx="24">
                  <c:v>-4.5713187775079636</c:v>
                </c:pt>
                <c:pt idx="25">
                  <c:v>-4.5989276752385502</c:v>
                </c:pt>
                <c:pt idx="26">
                  <c:v>-4.6265365729691359</c:v>
                </c:pt>
                <c:pt idx="27">
                  <c:v>-4.6541454706997225</c:v>
                </c:pt>
                <c:pt idx="28">
                  <c:v>-4.6817543684303091</c:v>
                </c:pt>
                <c:pt idx="29">
                  <c:v>-4.7093632661608957</c:v>
                </c:pt>
                <c:pt idx="30">
                  <c:v>-4.7369721638914823</c:v>
                </c:pt>
                <c:pt idx="31">
                  <c:v>-4.764581061622069</c:v>
                </c:pt>
                <c:pt idx="32">
                  <c:v>-4.7921899593526556</c:v>
                </c:pt>
                <c:pt idx="33">
                  <c:v>-4.8197988570832413</c:v>
                </c:pt>
                <c:pt idx="34">
                  <c:v>-4.8474077548138279</c:v>
                </c:pt>
                <c:pt idx="35">
                  <c:v>-4.8750166525444145</c:v>
                </c:pt>
                <c:pt idx="36">
                  <c:v>-4.9026255502750011</c:v>
                </c:pt>
                <c:pt idx="37">
                  <c:v>-4.9302344480055877</c:v>
                </c:pt>
                <c:pt idx="38">
                  <c:v>-4.9578433457361744</c:v>
                </c:pt>
                <c:pt idx="39">
                  <c:v>-4.985452243466761</c:v>
                </c:pt>
                <c:pt idx="40">
                  <c:v>-5.0130611411973467</c:v>
                </c:pt>
                <c:pt idx="41">
                  <c:v>-5.0406700389279333</c:v>
                </c:pt>
                <c:pt idx="42">
                  <c:v>-5.0682789366585199</c:v>
                </c:pt>
                <c:pt idx="43">
                  <c:v>-5.0958878343891065</c:v>
                </c:pt>
                <c:pt idx="44">
                  <c:v>-5.1234967321196931</c:v>
                </c:pt>
                <c:pt idx="45">
                  <c:v>-5.1511056298502798</c:v>
                </c:pt>
                <c:pt idx="46">
                  <c:v>-5.1787145275808664</c:v>
                </c:pt>
                <c:pt idx="47">
                  <c:v>-5.2063234253114521</c:v>
                </c:pt>
                <c:pt idx="48">
                  <c:v>-5.2339323230420387</c:v>
                </c:pt>
                <c:pt idx="49">
                  <c:v>-5.2615412207726253</c:v>
                </c:pt>
                <c:pt idx="50">
                  <c:v>-5.2891501185032119</c:v>
                </c:pt>
                <c:pt idx="51">
                  <c:v>-5.3167590162337985</c:v>
                </c:pt>
                <c:pt idx="52">
                  <c:v>-5.3443679139643852</c:v>
                </c:pt>
                <c:pt idx="53">
                  <c:v>-5.3719768116949718</c:v>
                </c:pt>
                <c:pt idx="54">
                  <c:v>-5.3995857094255575</c:v>
                </c:pt>
                <c:pt idx="55">
                  <c:v>-5.4271946071561441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E0-405B-B699-D914CF66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789216"/>
        <c:axId val="757678816"/>
      </c:scatterChart>
      <c:valAx>
        <c:axId val="75878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78816"/>
        <c:crosses val="autoZero"/>
        <c:crossBetween val="midCat"/>
      </c:valAx>
      <c:valAx>
        <c:axId val="757678816"/>
        <c:scaling>
          <c:orientation val="minMax"/>
          <c:max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8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663510</xdr:colOff>
      <xdr:row>20</xdr:row>
      <xdr:rowOff>119422</xdr:rowOff>
    </xdr:from>
    <xdr:to>
      <xdr:col>22</xdr:col>
      <xdr:colOff>495838</xdr:colOff>
      <xdr:row>41</xdr:row>
      <xdr:rowOff>82797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topLeftCell="A7" zoomScale="70" zoomScaleNormal="70" workbookViewId="0">
      <selection activeCell="T44" sqref="T44"/>
    </sheetView>
  </sheetViews>
  <sheetFormatPr defaultColWidth="8.84375" defaultRowHeight="14.6" x14ac:dyDescent="0.4"/>
  <cols>
    <col min="1" max="1" width="10.23046875" customWidth="1"/>
    <col min="2" max="2" width="10.69140625" customWidth="1"/>
    <col min="3" max="3" width="13.69140625" customWidth="1"/>
    <col min="4" max="4" width="10.69140625" customWidth="1"/>
    <col min="5" max="5" width="13.69140625" customWidth="1"/>
    <col min="6" max="6" width="12.69140625" customWidth="1"/>
    <col min="9" max="9" width="14.69140625" customWidth="1"/>
    <col min="10" max="16" width="10.69140625" customWidth="1"/>
  </cols>
  <sheetData>
    <row r="1" spans="1:16" ht="15.9" x14ac:dyDescent="0.45">
      <c r="A1" s="38" t="s">
        <v>45</v>
      </c>
      <c r="B1" s="39"/>
      <c r="C1" s="39"/>
      <c r="D1" s="39"/>
      <c r="E1" s="39"/>
      <c r="F1" s="39"/>
      <c r="G1" s="39"/>
      <c r="H1" s="40"/>
    </row>
    <row r="2" spans="1:16" x14ac:dyDescent="0.4">
      <c r="A2" s="1" t="s">
        <v>0</v>
      </c>
      <c r="B2" s="2">
        <v>1</v>
      </c>
      <c r="C2" s="3" t="s">
        <v>1</v>
      </c>
      <c r="D2" s="2">
        <v>1</v>
      </c>
      <c r="E2" s="3" t="s">
        <v>2</v>
      </c>
      <c r="F2" s="2">
        <v>1</v>
      </c>
      <c r="G2" s="3" t="s">
        <v>33</v>
      </c>
      <c r="H2" s="4">
        <v>1</v>
      </c>
    </row>
    <row r="3" spans="1:16" x14ac:dyDescent="0.4">
      <c r="A3" s="5" t="s">
        <v>3</v>
      </c>
      <c r="B3" s="6">
        <f>200+273.15</f>
        <v>473.15</v>
      </c>
      <c r="C3" s="7" t="s">
        <v>4</v>
      </c>
      <c r="D3" s="6">
        <v>20</v>
      </c>
      <c r="E3" s="7" t="s">
        <v>5</v>
      </c>
      <c r="F3" s="6">
        <v>1000</v>
      </c>
      <c r="G3" s="8"/>
      <c r="H3" s="9"/>
    </row>
    <row r="4" spans="1:16" x14ac:dyDescent="0.4">
      <c r="A4" s="3"/>
      <c r="B4" s="11"/>
      <c r="C4" s="3"/>
      <c r="D4" s="11"/>
      <c r="E4" s="3"/>
      <c r="F4" s="11"/>
      <c r="G4" s="10"/>
      <c r="H4" s="10"/>
    </row>
    <row r="5" spans="1:16" ht="15.9" x14ac:dyDescent="0.45">
      <c r="A5" s="38" t="s">
        <v>46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40"/>
    </row>
    <row r="6" spans="1:16" x14ac:dyDescent="0.4">
      <c r="A6" s="1" t="s">
        <v>6</v>
      </c>
      <c r="B6" s="2">
        <v>8.3144597999999998</v>
      </c>
      <c r="C6" s="11"/>
      <c r="D6" s="10"/>
      <c r="E6" s="10"/>
      <c r="F6" s="10"/>
      <c r="G6" s="10"/>
      <c r="H6" s="10"/>
      <c r="I6" s="10"/>
      <c r="J6" s="10"/>
      <c r="K6" s="10"/>
      <c r="L6" s="10"/>
      <c r="M6" s="10"/>
      <c r="N6" s="12"/>
    </row>
    <row r="7" spans="1:16" x14ac:dyDescent="0.4">
      <c r="A7" s="1" t="s">
        <v>7</v>
      </c>
      <c r="B7" s="13">
        <v>38276</v>
      </c>
      <c r="C7" s="3" t="s">
        <v>8</v>
      </c>
      <c r="D7" s="13">
        <v>79.900000000000006</v>
      </c>
      <c r="E7" s="3" t="s">
        <v>9</v>
      </c>
      <c r="F7" s="2">
        <v>0.24199999999999999</v>
      </c>
      <c r="G7" s="3" t="s">
        <v>10</v>
      </c>
      <c r="H7" s="2">
        <v>0.185</v>
      </c>
      <c r="I7" s="10"/>
      <c r="J7" s="10"/>
      <c r="K7" s="10"/>
      <c r="L7" s="10"/>
      <c r="M7" s="10"/>
      <c r="N7" s="12"/>
    </row>
    <row r="8" spans="1:16" x14ac:dyDescent="0.4">
      <c r="A8" s="1" t="s">
        <v>11</v>
      </c>
      <c r="B8" s="13">
        <v>80695000000</v>
      </c>
      <c r="C8" s="3" t="s">
        <v>12</v>
      </c>
      <c r="D8" s="13">
        <v>149.69999999999999</v>
      </c>
      <c r="E8" s="3" t="s">
        <v>13</v>
      </c>
      <c r="F8" s="2">
        <v>9998.2199999999993</v>
      </c>
      <c r="G8" s="3" t="s">
        <v>14</v>
      </c>
      <c r="H8" s="2">
        <v>-10.212999999999999</v>
      </c>
      <c r="I8" s="3" t="s">
        <v>15</v>
      </c>
      <c r="J8" s="13">
        <v>2.7464999999999998E-3</v>
      </c>
      <c r="K8" s="3" t="s">
        <v>16</v>
      </c>
      <c r="L8" s="13">
        <v>-4.5299999999999998E-6</v>
      </c>
      <c r="M8" s="3" t="s">
        <v>17</v>
      </c>
      <c r="N8" s="4">
        <v>-0.20100000000000001</v>
      </c>
    </row>
    <row r="9" spans="1:16" x14ac:dyDescent="0.4">
      <c r="A9" s="5" t="s">
        <v>18</v>
      </c>
      <c r="B9" s="6">
        <v>80.064999999999998</v>
      </c>
      <c r="C9" s="7" t="s">
        <v>19</v>
      </c>
      <c r="D9" s="6">
        <v>-0.14710000000000001</v>
      </c>
      <c r="E9" s="8"/>
      <c r="F9" s="8"/>
      <c r="G9" s="8"/>
      <c r="H9" s="8"/>
      <c r="I9" s="8"/>
      <c r="J9" s="8"/>
      <c r="K9" s="8"/>
      <c r="L9" s="8"/>
      <c r="M9" s="8"/>
      <c r="N9" s="9"/>
    </row>
    <row r="12" spans="1:16" ht="15.9" x14ac:dyDescent="0.45">
      <c r="B12" s="38" t="s">
        <v>47</v>
      </c>
      <c r="C12" s="39"/>
      <c r="D12" s="39"/>
      <c r="E12" s="39"/>
      <c r="F12" s="39"/>
      <c r="G12" s="39"/>
      <c r="H12" s="40"/>
      <c r="J12" s="38" t="s">
        <v>48</v>
      </c>
      <c r="K12" s="39"/>
      <c r="L12" s="39"/>
      <c r="M12" s="39"/>
      <c r="N12" s="39"/>
      <c r="O12" s="39"/>
      <c r="P12" s="40"/>
    </row>
    <row r="13" spans="1:16" x14ac:dyDescent="0.4">
      <c r="B13" s="14" t="s">
        <v>20</v>
      </c>
      <c r="C13" s="37" t="s">
        <v>21</v>
      </c>
      <c r="D13" s="18" t="s">
        <v>22</v>
      </c>
      <c r="E13" s="18" t="s">
        <v>23</v>
      </c>
      <c r="F13" s="15" t="s">
        <v>24</v>
      </c>
      <c r="G13" s="36" t="s">
        <v>21</v>
      </c>
      <c r="H13" s="41" t="s">
        <v>34</v>
      </c>
      <c r="J13" s="26" t="s">
        <v>30</v>
      </c>
      <c r="K13" s="27" t="s">
        <v>31</v>
      </c>
      <c r="L13" s="27" t="s">
        <v>32</v>
      </c>
      <c r="M13" s="27" t="s">
        <v>40</v>
      </c>
      <c r="N13" s="27" t="s">
        <v>41</v>
      </c>
      <c r="O13" s="27" t="s">
        <v>42</v>
      </c>
      <c r="P13" s="28" t="s">
        <v>43</v>
      </c>
    </row>
    <row r="14" spans="1:16" x14ac:dyDescent="0.4">
      <c r="B14" s="19">
        <f>B7*EXP(-D7/(B6*0.001)/B3)</f>
        <v>5.7852870703055094E-5</v>
      </c>
      <c r="C14" s="20">
        <f>B14*(B2)^0.5*(D2)^0.5/(1+F7*B2^0.5+H7*D2^0.5)^2*F3</f>
        <v>2.8410375093148053E-2</v>
      </c>
      <c r="D14" s="20">
        <f>B9+B3*D9</f>
        <v>10.464635000000001</v>
      </c>
      <c r="E14" s="20">
        <f>EXP(D14/(B6*0.001)/B3)</f>
        <v>14.297126768589397</v>
      </c>
      <c r="F14" s="17">
        <f>(-E14+SQRT(E14^2+4*E14))/2</f>
        <v>0.93840670516824432</v>
      </c>
      <c r="G14" s="16">
        <f>SUM(H17:H72)</f>
        <v>2.8410375176451605E-2</v>
      </c>
      <c r="H14" s="17">
        <v>1.2339420606697656E-4</v>
      </c>
      <c r="J14" s="29">
        <f>B8*EXP(-D8/(B6*0.001)/B3)</f>
        <v>2.4023598511682472E-6</v>
      </c>
      <c r="K14" s="30">
        <f>B3^(N8/B6)*EXP((F8/B3+H8+J8*B3+L8*B3^2)/B6)</f>
        <v>3.3153932126631522</v>
      </c>
      <c r="L14" s="30">
        <f>J14*D3^0.75*(B2-(D2*H2)/(K14*F2))*F3</f>
        <v>1.5867199046388406E-2</v>
      </c>
      <c r="M14" s="31">
        <f>-L14</f>
        <v>-1.5867199046388406E-2</v>
      </c>
      <c r="N14" s="31">
        <f>-L14</f>
        <v>-1.5867199046388406E-2</v>
      </c>
      <c r="O14" s="31">
        <f>L14</f>
        <v>1.5867199046388406E-2</v>
      </c>
      <c r="P14" s="32">
        <f>L14</f>
        <v>1.5867199046388406E-2</v>
      </c>
    </row>
    <row r="16" spans="1:16" x14ac:dyDescent="0.4">
      <c r="B16" s="21" t="s">
        <v>25</v>
      </c>
      <c r="C16" s="22" t="s">
        <v>44</v>
      </c>
      <c r="D16" s="22" t="s">
        <v>26</v>
      </c>
      <c r="E16" s="22" t="s">
        <v>27</v>
      </c>
      <c r="F16" s="22" t="s">
        <v>28</v>
      </c>
      <c r="G16" s="22" t="s">
        <v>29</v>
      </c>
      <c r="H16" s="34"/>
      <c r="I16" s="22" t="s">
        <v>35</v>
      </c>
      <c r="J16" s="22" t="s">
        <v>36</v>
      </c>
      <c r="K16" s="22" t="s">
        <v>37</v>
      </c>
      <c r="L16" s="22" t="s">
        <v>38</v>
      </c>
      <c r="M16" s="35" t="s">
        <v>39</v>
      </c>
    </row>
    <row r="17" spans="2:13" x14ac:dyDescent="0.4">
      <c r="B17" s="23">
        <v>1</v>
      </c>
      <c r="C17" s="10">
        <f>LOG(D17)</f>
        <v>-3.9087052319738875</v>
      </c>
      <c r="D17" s="10">
        <f t="shared" ref="D17:D48" si="0">H$14*F$14^(B17-1)</f>
        <v>1.2339420606697656E-4</v>
      </c>
      <c r="E17" s="10">
        <v>0</v>
      </c>
      <c r="F17" s="24">
        <f>1/(E17+1)*D17</f>
        <v>1.2339420606697656E-4</v>
      </c>
      <c r="G17" s="24">
        <f>E17/(E17+1)*D17</f>
        <v>0</v>
      </c>
      <c r="H17" s="10">
        <f t="shared" ref="H17:H48" si="1">D17*B17</f>
        <v>1.2339420606697656E-4</v>
      </c>
      <c r="I17" s="10">
        <f t="shared" ref="I17:I48" si="2">1/(E17+1)*(2*B17+1)+E17/(1+E17)*(2*B17)</f>
        <v>3</v>
      </c>
      <c r="J17" s="10">
        <f t="shared" ref="J17:J48" si="3">I17*D17</f>
        <v>3.7018261820092967E-4</v>
      </c>
      <c r="K17" s="24">
        <f>-C14</f>
        <v>-2.8410375093148053E-2</v>
      </c>
      <c r="L17" s="24">
        <f>C14</f>
        <v>2.8410375093148053E-2</v>
      </c>
      <c r="M17" s="33">
        <v>0</v>
      </c>
    </row>
    <row r="18" spans="2:13" x14ac:dyDescent="0.4">
      <c r="B18" s="23">
        <v>2</v>
      </c>
      <c r="C18" s="10">
        <f t="shared" ref="C18:C72" si="4">LOG(D18)</f>
        <v>-3.9363141297044741</v>
      </c>
      <c r="D18" s="10">
        <f t="shared" si="0"/>
        <v>1.1579395035216286E-4</v>
      </c>
      <c r="E18" s="10">
        <v>1.86</v>
      </c>
      <c r="F18" s="24">
        <f t="shared" ref="F18:F48" si="5">1/(E18+1)*D18</f>
        <v>4.0487395228028968E-5</v>
      </c>
      <c r="G18" s="24">
        <f t="shared" ref="G18:G72" si="6">E18/(E18+1)*D18</f>
        <v>7.5306555124133876E-5</v>
      </c>
      <c r="H18" s="10">
        <f t="shared" si="1"/>
        <v>2.3158790070432572E-4</v>
      </c>
      <c r="I18" s="10">
        <f t="shared" si="2"/>
        <v>4.3496503496503491</v>
      </c>
      <c r="J18" s="10">
        <f t="shared" si="3"/>
        <v>5.0366319663668036E-4</v>
      </c>
      <c r="K18" s="10"/>
      <c r="L18" s="10"/>
      <c r="M18" s="12"/>
    </row>
    <row r="19" spans="2:13" x14ac:dyDescent="0.4">
      <c r="B19" s="23">
        <v>3</v>
      </c>
      <c r="C19" s="10">
        <f t="shared" si="4"/>
        <v>-3.9639230274350608</v>
      </c>
      <c r="D19" s="10">
        <f t="shared" si="0"/>
        <v>1.0866181942838841E-4</v>
      </c>
      <c r="E19" s="10">
        <v>4</v>
      </c>
      <c r="F19" s="24">
        <f t="shared" si="5"/>
        <v>2.1732363885677681E-5</v>
      </c>
      <c r="G19" s="24">
        <f t="shared" si="6"/>
        <v>8.6929455542710725E-5</v>
      </c>
      <c r="H19" s="10">
        <f t="shared" si="1"/>
        <v>3.2598545828516523E-4</v>
      </c>
      <c r="I19" s="10">
        <f t="shared" si="2"/>
        <v>6.2000000000000011</v>
      </c>
      <c r="J19" s="10">
        <f t="shared" si="3"/>
        <v>6.7370328045600824E-4</v>
      </c>
      <c r="K19" s="10"/>
      <c r="L19" s="10"/>
      <c r="M19" s="12"/>
    </row>
    <row r="20" spans="2:13" x14ac:dyDescent="0.4">
      <c r="B20" s="23">
        <v>4</v>
      </c>
      <c r="C20" s="10">
        <f t="shared" si="4"/>
        <v>-3.9915319251656474</v>
      </c>
      <c r="D20" s="10">
        <f t="shared" si="0"/>
        <v>1.0196897994738067E-4</v>
      </c>
      <c r="E20" s="10">
        <v>3.17</v>
      </c>
      <c r="F20" s="24">
        <f t="shared" si="5"/>
        <v>2.4452992793136853E-5</v>
      </c>
      <c r="G20" s="24">
        <f t="shared" si="6"/>
        <v>7.7515987154243824E-5</v>
      </c>
      <c r="H20" s="10">
        <f t="shared" si="1"/>
        <v>4.0787591978952268E-4</v>
      </c>
      <c r="I20" s="10">
        <f t="shared" si="2"/>
        <v>8.2398081534772185</v>
      </c>
      <c r="J20" s="10">
        <f t="shared" si="3"/>
        <v>8.4020483237218224E-4</v>
      </c>
      <c r="K20" s="10"/>
      <c r="L20" s="10"/>
      <c r="M20" s="12"/>
    </row>
    <row r="21" spans="2:13" x14ac:dyDescent="0.4">
      <c r="B21" s="23">
        <v>5</v>
      </c>
      <c r="C21" s="10">
        <f t="shared" si="4"/>
        <v>-4.019140822896234</v>
      </c>
      <c r="D21" s="10">
        <f t="shared" si="0"/>
        <v>9.5688374501788287E-5</v>
      </c>
      <c r="E21" s="10">
        <v>1.7</v>
      </c>
      <c r="F21" s="24">
        <f t="shared" si="5"/>
        <v>3.5440138704366033E-5</v>
      </c>
      <c r="G21" s="24">
        <f t="shared" si="6"/>
        <v>6.0248235797422247E-5</v>
      </c>
      <c r="H21" s="10">
        <f t="shared" si="1"/>
        <v>4.7844187250894142E-4</v>
      </c>
      <c r="I21" s="10">
        <f t="shared" si="2"/>
        <v>10.37037037037037</v>
      </c>
      <c r="J21" s="10">
        <f t="shared" si="3"/>
        <v>9.9232388372224884E-4</v>
      </c>
      <c r="K21" s="10"/>
      <c r="L21" s="10"/>
      <c r="M21" s="12"/>
    </row>
    <row r="22" spans="2:13" x14ac:dyDescent="0.4">
      <c r="B22" s="23">
        <v>6</v>
      </c>
      <c r="C22" s="10">
        <f t="shared" si="4"/>
        <v>-4.0467497206268197</v>
      </c>
      <c r="D22" s="10">
        <f t="shared" si="0"/>
        <v>8.9794612239128184E-5</v>
      </c>
      <c r="E22" s="10">
        <v>1.7</v>
      </c>
      <c r="F22" s="24">
        <f t="shared" si="5"/>
        <v>3.3257263792269695E-5</v>
      </c>
      <c r="G22" s="24">
        <f t="shared" si="6"/>
        <v>5.6537348446858475E-5</v>
      </c>
      <c r="H22" s="10">
        <f t="shared" si="1"/>
        <v>5.387676734347691E-4</v>
      </c>
      <c r="I22" s="10">
        <f t="shared" si="2"/>
        <v>12.37037037037037</v>
      </c>
      <c r="J22" s="10">
        <f t="shared" si="3"/>
        <v>1.110792610661808E-3</v>
      </c>
      <c r="K22" s="10"/>
      <c r="L22" s="10"/>
      <c r="M22" s="12"/>
    </row>
    <row r="23" spans="2:13" x14ac:dyDescent="0.4">
      <c r="B23" s="23">
        <v>7</v>
      </c>
      <c r="C23" s="10">
        <f t="shared" si="4"/>
        <v>-4.0743586183574063</v>
      </c>
      <c r="D23" s="10">
        <f t="shared" si="0"/>
        <v>8.4263866213180383E-5</v>
      </c>
      <c r="E23" s="10">
        <v>1.7</v>
      </c>
      <c r="F23" s="24">
        <f t="shared" si="5"/>
        <v>3.1208839338214955E-5</v>
      </c>
      <c r="G23" s="24">
        <f t="shared" si="6"/>
        <v>5.3055026874965421E-5</v>
      </c>
      <c r="H23" s="10">
        <f t="shared" si="1"/>
        <v>5.8984706349226267E-4</v>
      </c>
      <c r="I23" s="10">
        <f t="shared" si="2"/>
        <v>14.370370370370368</v>
      </c>
      <c r="J23" s="10">
        <f t="shared" si="3"/>
        <v>1.2109029663227402E-3</v>
      </c>
      <c r="K23" s="10"/>
      <c r="L23" s="10"/>
      <c r="M23" s="12"/>
    </row>
    <row r="24" spans="2:13" x14ac:dyDescent="0.4">
      <c r="B24" s="23">
        <v>8</v>
      </c>
      <c r="C24" s="10">
        <f t="shared" si="4"/>
        <v>-4.1019675160879929</v>
      </c>
      <c r="D24" s="10">
        <f t="shared" si="0"/>
        <v>7.9073777057848344E-5</v>
      </c>
      <c r="E24" s="10">
        <v>1.7</v>
      </c>
      <c r="F24" s="24">
        <f t="shared" si="5"/>
        <v>2.9286584095499385E-5</v>
      </c>
      <c r="G24" s="24">
        <f t="shared" si="6"/>
        <v>4.9787192962348949E-5</v>
      </c>
      <c r="H24" s="10">
        <f t="shared" si="1"/>
        <v>6.3259021646278675E-4</v>
      </c>
      <c r="I24" s="10">
        <f t="shared" si="2"/>
        <v>16.370370370370367</v>
      </c>
      <c r="J24" s="10">
        <f t="shared" si="3"/>
        <v>1.2944670170210726E-3</v>
      </c>
      <c r="K24" s="10"/>
      <c r="L24" s="10"/>
      <c r="M24" s="12"/>
    </row>
    <row r="25" spans="2:13" x14ac:dyDescent="0.4">
      <c r="B25" s="23">
        <v>9</v>
      </c>
      <c r="C25" s="10">
        <f t="shared" si="4"/>
        <v>-4.1295764138185795</v>
      </c>
      <c r="D25" s="10">
        <f t="shared" si="0"/>
        <v>7.4203362594063777E-5</v>
      </c>
      <c r="E25" s="10">
        <v>1.7</v>
      </c>
      <c r="F25" s="24">
        <f t="shared" si="5"/>
        <v>2.7482726886690286E-5</v>
      </c>
      <c r="G25" s="24">
        <f t="shared" si="6"/>
        <v>4.6720635707373481E-5</v>
      </c>
      <c r="H25" s="10">
        <f t="shared" si="1"/>
        <v>6.6783026334657405E-4</v>
      </c>
      <c r="I25" s="10">
        <f t="shared" si="2"/>
        <v>18.370370370370367</v>
      </c>
      <c r="J25" s="10">
        <f t="shared" si="3"/>
        <v>1.3631432535798379E-3</v>
      </c>
      <c r="K25" s="10"/>
      <c r="L25" s="10"/>
      <c r="M25" s="12"/>
    </row>
    <row r="26" spans="2:13" x14ac:dyDescent="0.4">
      <c r="B26" s="23">
        <v>10</v>
      </c>
      <c r="C26" s="10">
        <f t="shared" si="4"/>
        <v>-4.1571853115491662</v>
      </c>
      <c r="D26" s="10">
        <f t="shared" si="0"/>
        <v>6.9632933004299931E-5</v>
      </c>
      <c r="E26" s="10">
        <v>1.7</v>
      </c>
      <c r="F26" s="24">
        <f t="shared" si="5"/>
        <v>2.5789975186777752E-5</v>
      </c>
      <c r="G26" s="24">
        <f t="shared" si="6"/>
        <v>4.3842957817522173E-5</v>
      </c>
      <c r="H26" s="10">
        <f t="shared" si="1"/>
        <v>6.9632933004299931E-4</v>
      </c>
      <c r="I26" s="10">
        <f t="shared" si="2"/>
        <v>20.37037037037037</v>
      </c>
      <c r="J26" s="10">
        <f t="shared" si="3"/>
        <v>1.4184486352727763E-3</v>
      </c>
      <c r="K26" s="10"/>
      <c r="L26" s="10"/>
      <c r="M26" s="12"/>
    </row>
    <row r="27" spans="2:13" x14ac:dyDescent="0.4">
      <c r="B27" s="23">
        <v>11</v>
      </c>
      <c r="C27" s="10">
        <f t="shared" si="4"/>
        <v>-4.1847942092797528</v>
      </c>
      <c r="D27" s="10">
        <f t="shared" si="0"/>
        <v>6.5344011231766198E-5</v>
      </c>
      <c r="E27" s="10">
        <v>0.67</v>
      </c>
      <c r="F27" s="24">
        <f t="shared" si="5"/>
        <v>3.9128150438183356E-5</v>
      </c>
      <c r="G27" s="24">
        <f t="shared" si="6"/>
        <v>2.6215860793582849E-5</v>
      </c>
      <c r="H27" s="10">
        <f t="shared" si="1"/>
        <v>7.1878412354942816E-4</v>
      </c>
      <c r="I27" s="10">
        <f t="shared" si="2"/>
        <v>22.598802395209582</v>
      </c>
      <c r="J27" s="10">
        <f t="shared" si="3"/>
        <v>1.4766963975370397E-3</v>
      </c>
      <c r="K27" s="10"/>
      <c r="L27" s="10"/>
      <c r="M27" s="12"/>
    </row>
    <row r="28" spans="2:13" x14ac:dyDescent="0.4">
      <c r="B28" s="23">
        <v>12</v>
      </c>
      <c r="C28" s="10">
        <f t="shared" si="4"/>
        <v>-4.2124031070103394</v>
      </c>
      <c r="D28" s="10">
        <f t="shared" si="0"/>
        <v>6.1319258282478467E-5</v>
      </c>
      <c r="E28" s="10">
        <v>0.67</v>
      </c>
      <c r="F28" s="24">
        <f t="shared" si="5"/>
        <v>3.6718118732023037E-5</v>
      </c>
      <c r="G28" s="24">
        <f t="shared" si="6"/>
        <v>2.4601139550455437E-5</v>
      </c>
      <c r="H28" s="10">
        <f t="shared" si="1"/>
        <v>7.358310993897416E-4</v>
      </c>
      <c r="I28" s="10">
        <f t="shared" si="2"/>
        <v>24.598802395209582</v>
      </c>
      <c r="J28" s="10">
        <f t="shared" si="3"/>
        <v>1.5083803175115064E-3</v>
      </c>
      <c r="K28" s="10"/>
      <c r="L28" s="10"/>
      <c r="M28" s="12"/>
    </row>
    <row r="29" spans="2:13" x14ac:dyDescent="0.4">
      <c r="B29" s="23">
        <v>13</v>
      </c>
      <c r="C29" s="10">
        <f t="shared" si="4"/>
        <v>-4.2400120047409251</v>
      </c>
      <c r="D29" s="10">
        <f t="shared" si="0"/>
        <v>5.7542403128221193E-5</v>
      </c>
      <c r="E29" s="10">
        <v>0.67</v>
      </c>
      <c r="F29" s="24">
        <f t="shared" si="5"/>
        <v>3.445652881929413E-5</v>
      </c>
      <c r="G29" s="24">
        <f t="shared" si="6"/>
        <v>2.3085874308927069E-5</v>
      </c>
      <c r="H29" s="10">
        <f t="shared" si="1"/>
        <v>7.4805124066687555E-4</v>
      </c>
      <c r="I29" s="10">
        <f t="shared" si="2"/>
        <v>26.598802395209582</v>
      </c>
      <c r="J29" s="10">
        <f t="shared" si="3"/>
        <v>1.5305590101530452E-3</v>
      </c>
      <c r="K29" s="10"/>
      <c r="L29" s="10"/>
      <c r="M29" s="12"/>
    </row>
    <row r="30" spans="2:13" x14ac:dyDescent="0.4">
      <c r="B30" s="23">
        <v>14</v>
      </c>
      <c r="C30" s="10">
        <f t="shared" si="4"/>
        <v>-4.2676209024715117</v>
      </c>
      <c r="D30" s="10">
        <f t="shared" si="0"/>
        <v>5.3998176927016922E-5</v>
      </c>
      <c r="E30" s="10">
        <v>0.67</v>
      </c>
      <c r="F30" s="24">
        <f t="shared" si="5"/>
        <v>3.2334237680848458E-5</v>
      </c>
      <c r="G30" s="24">
        <f t="shared" si="6"/>
        <v>2.1663939246168467E-5</v>
      </c>
      <c r="H30" s="10">
        <f t="shared" si="1"/>
        <v>7.5597447697823693E-4</v>
      </c>
      <c r="I30" s="10">
        <f t="shared" si="2"/>
        <v>28.598802395209585</v>
      </c>
      <c r="J30" s="10">
        <f t="shared" si="3"/>
        <v>1.5442831916373226E-3</v>
      </c>
      <c r="K30" s="10"/>
      <c r="L30" s="10"/>
      <c r="M30" s="12"/>
    </row>
    <row r="31" spans="2:13" x14ac:dyDescent="0.4">
      <c r="B31" s="23">
        <v>15</v>
      </c>
      <c r="C31" s="10">
        <f t="shared" si="4"/>
        <v>-4.2952298002020983</v>
      </c>
      <c r="D31" s="10">
        <f t="shared" si="0"/>
        <v>5.0672251295173864E-5</v>
      </c>
      <c r="E31" s="10">
        <v>0.67</v>
      </c>
      <c r="F31" s="24">
        <f t="shared" si="5"/>
        <v>3.0342665446211899E-5</v>
      </c>
      <c r="G31" s="24">
        <f t="shared" si="6"/>
        <v>2.0329585848961972E-5</v>
      </c>
      <c r="H31" s="10">
        <f t="shared" si="1"/>
        <v>7.6008376942760794E-4</v>
      </c>
      <c r="I31" s="10">
        <f t="shared" si="2"/>
        <v>30.598802395209582</v>
      </c>
      <c r="J31" s="10">
        <f t="shared" si="3"/>
        <v>1.5505102043014279E-3</v>
      </c>
      <c r="K31" s="10"/>
      <c r="L31" s="10"/>
      <c r="M31" s="12"/>
    </row>
    <row r="32" spans="2:13" x14ac:dyDescent="0.4">
      <c r="B32" s="23">
        <v>16</v>
      </c>
      <c r="C32" s="10">
        <f t="shared" si="4"/>
        <v>-4.3228386979326849</v>
      </c>
      <c r="D32" s="10">
        <f t="shared" si="0"/>
        <v>4.7551180381361411E-5</v>
      </c>
      <c r="E32" s="10">
        <v>0.67</v>
      </c>
      <c r="F32" s="24">
        <f t="shared" si="5"/>
        <v>2.8473760707402045E-5</v>
      </c>
      <c r="G32" s="24">
        <f t="shared" si="6"/>
        <v>1.9077419673959373E-5</v>
      </c>
      <c r="H32" s="10">
        <f t="shared" si="1"/>
        <v>7.6081888610178257E-4</v>
      </c>
      <c r="I32" s="10">
        <f t="shared" si="2"/>
        <v>32.598802395209589</v>
      </c>
      <c r="J32" s="10">
        <f t="shared" si="3"/>
        <v>1.5501115329109676E-3</v>
      </c>
      <c r="K32" s="10"/>
      <c r="L32" s="10"/>
      <c r="M32" s="12"/>
    </row>
    <row r="33" spans="2:13" x14ac:dyDescent="0.4">
      <c r="B33" s="23">
        <v>17</v>
      </c>
      <c r="C33" s="10">
        <f t="shared" si="4"/>
        <v>-4.3504475956632715</v>
      </c>
      <c r="D33" s="10">
        <f t="shared" si="0"/>
        <v>4.4622346508534215E-5</v>
      </c>
      <c r="E33" s="10">
        <v>0.67</v>
      </c>
      <c r="F33" s="24">
        <f t="shared" si="5"/>
        <v>2.6719967969182167E-5</v>
      </c>
      <c r="G33" s="24">
        <f t="shared" si="6"/>
        <v>1.7902378539352054E-5</v>
      </c>
      <c r="H33" s="10">
        <f t="shared" si="1"/>
        <v>7.5857989064508167E-4</v>
      </c>
      <c r="I33" s="10">
        <f t="shared" si="2"/>
        <v>34.598802395209582</v>
      </c>
      <c r="J33" s="10">
        <f t="shared" si="3"/>
        <v>1.5438797492593455E-3</v>
      </c>
      <c r="K33" s="10"/>
      <c r="L33" s="10"/>
      <c r="M33" s="12"/>
    </row>
    <row r="34" spans="2:13" x14ac:dyDescent="0.4">
      <c r="B34" s="23">
        <v>18</v>
      </c>
      <c r="C34" s="10">
        <f t="shared" si="4"/>
        <v>-4.3780564933938582</v>
      </c>
      <c r="D34" s="10">
        <f t="shared" si="0"/>
        <v>4.1873909163949302E-5</v>
      </c>
      <c r="E34" s="10">
        <v>0.67</v>
      </c>
      <c r="F34" s="24">
        <f t="shared" si="5"/>
        <v>2.5074197104161261E-5</v>
      </c>
      <c r="G34" s="24">
        <f t="shared" si="6"/>
        <v>1.6799712059788045E-5</v>
      </c>
      <c r="H34" s="10">
        <f t="shared" si="1"/>
        <v>7.5373036495108745E-4</v>
      </c>
      <c r="I34" s="10">
        <f t="shared" si="2"/>
        <v>36.598802395209589</v>
      </c>
      <c r="J34" s="10">
        <f t="shared" si="3"/>
        <v>1.5325349270063364E-3</v>
      </c>
      <c r="K34" s="10"/>
      <c r="L34" s="10"/>
      <c r="M34" s="12"/>
    </row>
    <row r="35" spans="2:13" x14ac:dyDescent="0.4">
      <c r="B35" s="23">
        <v>19</v>
      </c>
      <c r="C35" s="10">
        <f t="shared" si="4"/>
        <v>-4.4056653911244448</v>
      </c>
      <c r="D35" s="10">
        <f t="shared" si="0"/>
        <v>3.9294757131056018E-5</v>
      </c>
      <c r="E35" s="10">
        <v>0.67</v>
      </c>
      <c r="F35" s="24">
        <f t="shared" si="5"/>
        <v>2.3529794689255104E-5</v>
      </c>
      <c r="G35" s="24">
        <f t="shared" si="6"/>
        <v>1.5764962441800918E-5</v>
      </c>
      <c r="H35" s="10">
        <f t="shared" si="1"/>
        <v>7.4660038549006439E-4</v>
      </c>
      <c r="I35" s="10">
        <f t="shared" si="2"/>
        <v>38.598802395209589</v>
      </c>
      <c r="J35" s="10">
        <f t="shared" si="3"/>
        <v>1.5167305656693842E-3</v>
      </c>
      <c r="K35" s="10"/>
      <c r="L35" s="10"/>
      <c r="M35" s="12"/>
    </row>
    <row r="36" spans="2:13" x14ac:dyDescent="0.4">
      <c r="B36" s="23">
        <v>20</v>
      </c>
      <c r="C36" s="10">
        <f t="shared" si="4"/>
        <v>-4.4332742888550314</v>
      </c>
      <c r="D36" s="10">
        <f t="shared" si="0"/>
        <v>3.6874463569740645E-5</v>
      </c>
      <c r="E36" s="10">
        <v>0.67</v>
      </c>
      <c r="F36" s="24">
        <f t="shared" si="5"/>
        <v>2.2080517107629132E-5</v>
      </c>
      <c r="G36" s="24">
        <f t="shared" si="6"/>
        <v>1.4793946462111518E-5</v>
      </c>
      <c r="H36" s="10">
        <f t="shared" si="1"/>
        <v>7.374892713948129E-4</v>
      </c>
      <c r="I36" s="10">
        <f t="shared" si="2"/>
        <v>40.598802395209589</v>
      </c>
      <c r="J36" s="10">
        <f t="shared" si="3"/>
        <v>1.4970590598972551E-3</v>
      </c>
      <c r="K36" s="10"/>
      <c r="L36" s="10"/>
      <c r="M36" s="12"/>
    </row>
    <row r="37" spans="2:13" x14ac:dyDescent="0.4">
      <c r="B37" s="23">
        <v>21</v>
      </c>
      <c r="C37" s="10">
        <f t="shared" si="4"/>
        <v>-4.4608831865856171</v>
      </c>
      <c r="D37" s="10">
        <f t="shared" si="0"/>
        <v>3.4603243863326783E-5</v>
      </c>
      <c r="E37" s="10">
        <v>0</v>
      </c>
      <c r="F37" s="24">
        <f t="shared" si="5"/>
        <v>3.4603243863326783E-5</v>
      </c>
      <c r="G37" s="24">
        <f t="shared" si="6"/>
        <v>0</v>
      </c>
      <c r="H37" s="10">
        <f t="shared" si="1"/>
        <v>7.2666812112986241E-4</v>
      </c>
      <c r="I37" s="10">
        <f t="shared" si="2"/>
        <v>43</v>
      </c>
      <c r="J37" s="10">
        <f t="shared" si="3"/>
        <v>1.4879394861230517E-3</v>
      </c>
      <c r="K37" s="10"/>
      <c r="L37" s="10"/>
      <c r="M37" s="12"/>
    </row>
    <row r="38" spans="2:13" x14ac:dyDescent="0.4">
      <c r="B38" s="23">
        <v>22</v>
      </c>
      <c r="C38" s="10">
        <f t="shared" si="4"/>
        <v>-4.4884920843162037</v>
      </c>
      <c r="D38" s="10">
        <f t="shared" si="0"/>
        <v>3.247191606191775E-5</v>
      </c>
      <c r="E38" s="10">
        <v>0</v>
      </c>
      <c r="F38" s="24">
        <f t="shared" si="5"/>
        <v>3.247191606191775E-5</v>
      </c>
      <c r="G38" s="24">
        <f t="shared" si="6"/>
        <v>0</v>
      </c>
      <c r="H38" s="10">
        <f t="shared" si="1"/>
        <v>7.1438215336219052E-4</v>
      </c>
      <c r="I38" s="10">
        <f t="shared" si="2"/>
        <v>45</v>
      </c>
      <c r="J38" s="10">
        <f t="shared" si="3"/>
        <v>1.4612362227862988E-3</v>
      </c>
      <c r="K38" s="10"/>
      <c r="L38" s="10"/>
      <c r="M38" s="12"/>
    </row>
    <row r="39" spans="2:13" x14ac:dyDescent="0.4">
      <c r="B39" s="23">
        <v>23</v>
      </c>
      <c r="C39" s="10">
        <f t="shared" si="4"/>
        <v>-4.5161009820467903</v>
      </c>
      <c r="D39" s="10">
        <f t="shared" si="0"/>
        <v>3.0471863762164031E-5</v>
      </c>
      <c r="E39" s="10">
        <v>0</v>
      </c>
      <c r="F39" s="24">
        <f t="shared" si="5"/>
        <v>3.0471863762164031E-5</v>
      </c>
      <c r="G39" s="24">
        <f t="shared" si="6"/>
        <v>0</v>
      </c>
      <c r="H39" s="10">
        <f t="shared" si="1"/>
        <v>7.008528665297727E-4</v>
      </c>
      <c r="I39" s="10">
        <f t="shared" si="2"/>
        <v>47</v>
      </c>
      <c r="J39" s="10">
        <f t="shared" si="3"/>
        <v>1.4321775968217094E-3</v>
      </c>
      <c r="K39" s="10"/>
      <c r="L39" s="10"/>
      <c r="M39" s="12"/>
    </row>
    <row r="40" spans="2:13" x14ac:dyDescent="0.4">
      <c r="B40" s="23">
        <v>24</v>
      </c>
      <c r="C40" s="10">
        <f t="shared" si="4"/>
        <v>-4.5437098797773769</v>
      </c>
      <c r="D40" s="10">
        <f t="shared" si="0"/>
        <v>2.859500127338797E-5</v>
      </c>
      <c r="E40" s="10">
        <v>0</v>
      </c>
      <c r="F40" s="24">
        <f t="shared" si="5"/>
        <v>2.859500127338797E-5</v>
      </c>
      <c r="G40" s="24">
        <f t="shared" si="6"/>
        <v>0</v>
      </c>
      <c r="H40" s="10">
        <f t="shared" si="1"/>
        <v>6.8628003056131134E-4</v>
      </c>
      <c r="I40" s="10">
        <f t="shared" si="2"/>
        <v>49</v>
      </c>
      <c r="J40" s="10">
        <f t="shared" si="3"/>
        <v>1.4011550623960105E-3</v>
      </c>
      <c r="K40" s="10"/>
      <c r="L40" s="10"/>
      <c r="M40" s="12"/>
    </row>
    <row r="41" spans="2:13" x14ac:dyDescent="0.4">
      <c r="B41" s="23">
        <v>25</v>
      </c>
      <c r="C41" s="10">
        <f t="shared" si="4"/>
        <v>-4.5713187775079636</v>
      </c>
      <c r="D41" s="10">
        <f t="shared" si="0"/>
        <v>2.6833740929241757E-5</v>
      </c>
      <c r="E41" s="10">
        <v>0</v>
      </c>
      <c r="F41" s="24">
        <f t="shared" si="5"/>
        <v>2.6833740929241757E-5</v>
      </c>
      <c r="G41" s="24">
        <f t="shared" si="6"/>
        <v>0</v>
      </c>
      <c r="H41" s="10">
        <f t="shared" si="1"/>
        <v>6.7084352323104396E-4</v>
      </c>
      <c r="I41" s="10">
        <f t="shared" si="2"/>
        <v>51</v>
      </c>
      <c r="J41" s="10">
        <f t="shared" si="3"/>
        <v>1.3685207873913297E-3</v>
      </c>
      <c r="K41" s="10"/>
      <c r="L41" s="10"/>
      <c r="M41" s="12"/>
    </row>
    <row r="42" spans="2:13" x14ac:dyDescent="0.4">
      <c r="B42" s="23">
        <v>26</v>
      </c>
      <c r="C42" s="10">
        <f t="shared" si="4"/>
        <v>-4.5989276752385502</v>
      </c>
      <c r="D42" s="10">
        <f t="shared" si="0"/>
        <v>2.5180962412748016E-5</v>
      </c>
      <c r="E42" s="10">
        <v>0</v>
      </c>
      <c r="F42" s="24">
        <f t="shared" si="5"/>
        <v>2.5180962412748016E-5</v>
      </c>
      <c r="G42" s="24">
        <f t="shared" si="6"/>
        <v>0</v>
      </c>
      <c r="H42" s="10">
        <f t="shared" si="1"/>
        <v>6.5470502273144845E-4</v>
      </c>
      <c r="I42" s="10">
        <f t="shared" si="2"/>
        <v>53</v>
      </c>
      <c r="J42" s="10">
        <f t="shared" si="3"/>
        <v>1.3345910078756448E-3</v>
      </c>
      <c r="K42" s="10"/>
      <c r="L42" s="10"/>
      <c r="M42" s="12"/>
    </row>
    <row r="43" spans="2:13" x14ac:dyDescent="0.4">
      <c r="B43" s="23">
        <v>27</v>
      </c>
      <c r="C43" s="10">
        <f t="shared" si="4"/>
        <v>-4.6265365729691359</v>
      </c>
      <c r="D43" s="10">
        <f t="shared" si="0"/>
        <v>2.3629983970712273E-5</v>
      </c>
      <c r="E43" s="10">
        <v>0</v>
      </c>
      <c r="F43" s="24">
        <f t="shared" si="5"/>
        <v>2.3629983970712273E-5</v>
      </c>
      <c r="G43" s="24">
        <f t="shared" si="6"/>
        <v>0</v>
      </c>
      <c r="H43" s="10">
        <f t="shared" si="1"/>
        <v>6.3800956720923134E-4</v>
      </c>
      <c r="I43" s="10">
        <f t="shared" si="2"/>
        <v>55</v>
      </c>
      <c r="J43" s="10">
        <f t="shared" si="3"/>
        <v>1.2996491183891749E-3</v>
      </c>
      <c r="K43" s="10"/>
      <c r="L43" s="10"/>
      <c r="M43" s="12"/>
    </row>
    <row r="44" spans="2:13" x14ac:dyDescent="0.4">
      <c r="B44" s="23">
        <v>28</v>
      </c>
      <c r="C44" s="10">
        <f t="shared" si="4"/>
        <v>-4.6541454706997225</v>
      </c>
      <c r="D44" s="10">
        <f t="shared" si="0"/>
        <v>2.2174535401134531E-5</v>
      </c>
      <c r="E44" s="10">
        <v>0</v>
      </c>
      <c r="F44" s="24">
        <f t="shared" si="5"/>
        <v>2.2174535401134531E-5</v>
      </c>
      <c r="G44" s="24">
        <f t="shared" si="6"/>
        <v>0</v>
      </c>
      <c r="H44" s="10">
        <f t="shared" si="1"/>
        <v>6.2088699123176688E-4</v>
      </c>
      <c r="I44" s="10">
        <f t="shared" si="2"/>
        <v>57</v>
      </c>
      <c r="J44" s="10">
        <f t="shared" si="3"/>
        <v>1.2639485178646682E-3</v>
      </c>
      <c r="K44" s="10"/>
      <c r="L44" s="10"/>
      <c r="M44" s="12"/>
    </row>
    <row r="45" spans="2:13" x14ac:dyDescent="0.4">
      <c r="B45" s="23">
        <v>29</v>
      </c>
      <c r="C45" s="10">
        <f t="shared" si="4"/>
        <v>-4.6817543684303091</v>
      </c>
      <c r="D45" s="10">
        <f t="shared" si="0"/>
        <v>2.0808732704415246E-5</v>
      </c>
      <c r="E45" s="10">
        <v>0</v>
      </c>
      <c r="F45" s="24">
        <f t="shared" si="5"/>
        <v>2.0808732704415246E-5</v>
      </c>
      <c r="G45" s="24">
        <f t="shared" si="6"/>
        <v>0</v>
      </c>
      <c r="H45" s="10">
        <f t="shared" si="1"/>
        <v>6.0345324842804213E-4</v>
      </c>
      <c r="I45" s="10">
        <f t="shared" si="2"/>
        <v>59</v>
      </c>
      <c r="J45" s="10">
        <f t="shared" si="3"/>
        <v>1.2277152295604994E-3</v>
      </c>
      <c r="K45" s="10"/>
      <c r="L45" s="10"/>
      <c r="M45" s="12"/>
    </row>
    <row r="46" spans="2:13" x14ac:dyDescent="0.4">
      <c r="B46" s="23">
        <v>30</v>
      </c>
      <c r="C46" s="10">
        <f t="shared" si="4"/>
        <v>-4.7093632661608957</v>
      </c>
      <c r="D46" s="10">
        <f t="shared" si="0"/>
        <v>1.9527054295877003E-5</v>
      </c>
      <c r="E46" s="10">
        <v>0</v>
      </c>
      <c r="F46" s="24">
        <f t="shared" si="5"/>
        <v>1.9527054295877003E-5</v>
      </c>
      <c r="G46" s="24">
        <f t="shared" si="6"/>
        <v>0</v>
      </c>
      <c r="H46" s="10">
        <f t="shared" si="1"/>
        <v>5.8581162887631007E-4</v>
      </c>
      <c r="I46" s="10">
        <f t="shared" si="2"/>
        <v>61</v>
      </c>
      <c r="J46" s="10">
        <f t="shared" si="3"/>
        <v>1.1911503120484973E-3</v>
      </c>
      <c r="K46" s="10"/>
      <c r="L46" s="10"/>
      <c r="M46" s="12"/>
    </row>
    <row r="47" spans="2:13" x14ac:dyDescent="0.4">
      <c r="B47" s="23">
        <v>31</v>
      </c>
      <c r="C47" s="10">
        <f t="shared" si="4"/>
        <v>-4.7369721638914823</v>
      </c>
      <c r="D47" s="10">
        <f t="shared" si="0"/>
        <v>1.8324318683435346E-5</v>
      </c>
      <c r="E47" s="10">
        <v>0</v>
      </c>
      <c r="F47" s="24">
        <f t="shared" si="5"/>
        <v>1.8324318683435346E-5</v>
      </c>
      <c r="G47" s="24">
        <f t="shared" si="6"/>
        <v>0</v>
      </c>
      <c r="H47" s="10">
        <f t="shared" si="1"/>
        <v>5.6805387918649575E-4</v>
      </c>
      <c r="I47" s="10">
        <f t="shared" si="2"/>
        <v>63</v>
      </c>
      <c r="J47" s="10">
        <f t="shared" si="3"/>
        <v>1.1544320770564267E-3</v>
      </c>
      <c r="K47" s="10"/>
      <c r="L47" s="10"/>
      <c r="M47" s="12"/>
    </row>
    <row r="48" spans="2:13" x14ac:dyDescent="0.4">
      <c r="B48" s="23">
        <v>32</v>
      </c>
      <c r="C48" s="10">
        <f t="shared" si="4"/>
        <v>-4.764581061622069</v>
      </c>
      <c r="D48" s="10">
        <f t="shared" si="0"/>
        <v>1.7195663520175466E-5</v>
      </c>
      <c r="E48" s="10">
        <v>0</v>
      </c>
      <c r="F48" s="24">
        <f t="shared" si="5"/>
        <v>1.7195663520175466E-5</v>
      </c>
      <c r="G48" s="24">
        <f t="shared" si="6"/>
        <v>0</v>
      </c>
      <c r="H48" s="10">
        <f t="shared" si="1"/>
        <v>5.5026123264561493E-4</v>
      </c>
      <c r="I48" s="10">
        <f t="shared" si="2"/>
        <v>65</v>
      </c>
      <c r="J48" s="10">
        <f t="shared" si="3"/>
        <v>1.1177181288114053E-3</v>
      </c>
      <c r="K48" s="10"/>
      <c r="L48" s="10"/>
      <c r="M48" s="12"/>
    </row>
    <row r="49" spans="2:13" x14ac:dyDescent="0.4">
      <c r="B49" s="23">
        <v>33</v>
      </c>
      <c r="C49" s="10">
        <f t="shared" si="4"/>
        <v>-4.7921899593526556</v>
      </c>
      <c r="D49" s="10">
        <f t="shared" ref="D49:D72" si="7">H$14*F$14^(B49-1)</f>
        <v>1.6136525947149632E-5</v>
      </c>
      <c r="E49" s="10">
        <v>0</v>
      </c>
      <c r="F49" s="24">
        <f t="shared" ref="F49:F72" si="8">1/(E49+1)*D49</f>
        <v>1.6136525947149632E-5</v>
      </c>
      <c r="G49" s="24">
        <f t="shared" si="6"/>
        <v>0</v>
      </c>
      <c r="H49" s="10">
        <f t="shared" ref="H49:H72" si="9">D49*B49</f>
        <v>5.3250535625593779E-4</v>
      </c>
      <c r="I49" s="10">
        <f t="shared" ref="I49:I72" si="10">1/(E49+1)*(2*B49+1)+E49/(1+E49)*(2*B49)</f>
        <v>67</v>
      </c>
      <c r="J49" s="10">
        <f t="shared" ref="J49:J80" si="11">I49*D49</f>
        <v>1.0811472384590253E-3</v>
      </c>
      <c r="K49" s="10"/>
      <c r="L49" s="10"/>
      <c r="M49" s="12"/>
    </row>
    <row r="50" spans="2:13" x14ac:dyDescent="0.4">
      <c r="B50" s="23">
        <v>34</v>
      </c>
      <c r="C50" s="10">
        <f t="shared" si="4"/>
        <v>-4.8197988570832413</v>
      </c>
      <c r="D50" s="10">
        <f t="shared" si="7"/>
        <v>1.5142624146926569E-5</v>
      </c>
      <c r="E50" s="10">
        <v>0</v>
      </c>
      <c r="F50" s="24">
        <f t="shared" si="8"/>
        <v>1.5142624146926569E-5</v>
      </c>
      <c r="G50" s="24">
        <f t="shared" si="6"/>
        <v>0</v>
      </c>
      <c r="H50" s="10">
        <f t="shared" si="9"/>
        <v>5.1484922099550331E-4</v>
      </c>
      <c r="I50" s="10">
        <f t="shared" si="10"/>
        <v>69</v>
      </c>
      <c r="J50" s="10">
        <f t="shared" si="11"/>
        <v>1.0448410661379334E-3</v>
      </c>
      <c r="K50" s="10"/>
      <c r="L50" s="10"/>
      <c r="M50" s="12"/>
    </row>
    <row r="51" spans="2:13" x14ac:dyDescent="0.4">
      <c r="B51" s="23">
        <v>35</v>
      </c>
      <c r="C51" s="10">
        <f t="shared" si="4"/>
        <v>-4.8474077548138279</v>
      </c>
      <c r="D51" s="10">
        <f t="shared" si="7"/>
        <v>1.4209940033318456E-5</v>
      </c>
      <c r="E51" s="10">
        <v>0</v>
      </c>
      <c r="F51" s="24">
        <f t="shared" si="8"/>
        <v>1.4209940033318456E-5</v>
      </c>
      <c r="G51" s="24">
        <f t="shared" si="6"/>
        <v>0</v>
      </c>
      <c r="H51" s="10">
        <f t="shared" si="9"/>
        <v>4.9734790116614603E-4</v>
      </c>
      <c r="I51" s="10">
        <f t="shared" si="10"/>
        <v>71</v>
      </c>
      <c r="J51" s="10">
        <f t="shared" si="11"/>
        <v>1.0089057423656104E-3</v>
      </c>
      <c r="K51" s="10"/>
      <c r="L51" s="10"/>
      <c r="M51" s="12"/>
    </row>
    <row r="52" spans="2:13" x14ac:dyDescent="0.4">
      <c r="B52" s="23">
        <v>36</v>
      </c>
      <c r="C52" s="10">
        <f t="shared" si="4"/>
        <v>-4.8750166525444145</v>
      </c>
      <c r="D52" s="10">
        <f t="shared" si="7"/>
        <v>1.3334703007304705E-5</v>
      </c>
      <c r="E52" s="10">
        <v>0</v>
      </c>
      <c r="F52" s="24">
        <f t="shared" si="8"/>
        <v>1.3334703007304705E-5</v>
      </c>
      <c r="G52" s="24">
        <f t="shared" si="6"/>
        <v>0</v>
      </c>
      <c r="H52" s="10">
        <f t="shared" si="9"/>
        <v>4.8004930826296937E-4</v>
      </c>
      <c r="I52" s="10">
        <f t="shared" si="10"/>
        <v>73</v>
      </c>
      <c r="J52" s="10">
        <f t="shared" si="11"/>
        <v>9.7343331953324351E-4</v>
      </c>
      <c r="K52" s="10"/>
      <c r="L52" s="10"/>
      <c r="M52" s="12"/>
    </row>
    <row r="53" spans="2:13" x14ac:dyDescent="0.4">
      <c r="B53" s="23">
        <v>37</v>
      </c>
      <c r="C53" s="10">
        <f t="shared" si="4"/>
        <v>-4.9026255502750011</v>
      </c>
      <c r="D53" s="10">
        <f t="shared" si="7"/>
        <v>1.2513374713481888E-5</v>
      </c>
      <c r="E53" s="10">
        <v>0</v>
      </c>
      <c r="F53" s="24">
        <f t="shared" si="8"/>
        <v>1.2513374713481888E-5</v>
      </c>
      <c r="G53" s="24">
        <f t="shared" si="6"/>
        <v>0</v>
      </c>
      <c r="H53" s="10">
        <f t="shared" si="9"/>
        <v>4.6299486439882985E-4</v>
      </c>
      <c r="I53" s="10">
        <f t="shared" si="10"/>
        <v>75</v>
      </c>
      <c r="J53" s="10">
        <f t="shared" si="11"/>
        <v>9.3850310351114154E-4</v>
      </c>
      <c r="K53" s="10"/>
      <c r="L53" s="10"/>
      <c r="M53" s="12"/>
    </row>
    <row r="54" spans="2:13" x14ac:dyDescent="0.4">
      <c r="B54" s="23">
        <v>38</v>
      </c>
      <c r="C54" s="10">
        <f t="shared" si="4"/>
        <v>-4.9302344480055877</v>
      </c>
      <c r="D54" s="10">
        <f t="shared" si="7"/>
        <v>1.174263473541416E-5</v>
      </c>
      <c r="E54" s="10">
        <v>0</v>
      </c>
      <c r="F54" s="24">
        <f t="shared" si="8"/>
        <v>1.174263473541416E-5</v>
      </c>
      <c r="G54" s="24">
        <f t="shared" si="6"/>
        <v>0</v>
      </c>
      <c r="H54" s="10">
        <f t="shared" si="9"/>
        <v>4.4622011994573812E-4</v>
      </c>
      <c r="I54" s="10">
        <f t="shared" si="10"/>
        <v>77</v>
      </c>
      <c r="J54" s="10">
        <f t="shared" si="11"/>
        <v>9.0418287462689035E-4</v>
      </c>
      <c r="K54" s="10"/>
      <c r="L54" s="10"/>
      <c r="M54" s="12"/>
    </row>
    <row r="55" spans="2:13" x14ac:dyDescent="0.4">
      <c r="B55" s="23">
        <v>39</v>
      </c>
      <c r="C55" s="10">
        <f t="shared" si="4"/>
        <v>-4.9578433457361744</v>
      </c>
      <c r="D55" s="10">
        <f t="shared" si="7"/>
        <v>1.1019367172054182E-5</v>
      </c>
      <c r="E55" s="10">
        <v>0</v>
      </c>
      <c r="F55" s="24">
        <f t="shared" si="8"/>
        <v>1.1019367172054182E-5</v>
      </c>
      <c r="G55" s="24">
        <f t="shared" si="6"/>
        <v>0</v>
      </c>
      <c r="H55" s="10">
        <f t="shared" si="9"/>
        <v>4.2975531971011307E-4</v>
      </c>
      <c r="I55" s="10">
        <f t="shared" si="10"/>
        <v>79</v>
      </c>
      <c r="J55" s="10">
        <f t="shared" si="11"/>
        <v>8.7053000659228033E-4</v>
      </c>
      <c r="K55" s="10"/>
      <c r="L55" s="10"/>
      <c r="M55" s="12"/>
    </row>
    <row r="56" spans="2:13" x14ac:dyDescent="0.4">
      <c r="B56" s="23">
        <v>40</v>
      </c>
      <c r="C56" s="10">
        <f t="shared" si="4"/>
        <v>-4.985452243466761</v>
      </c>
      <c r="D56" s="10">
        <f t="shared" si="7"/>
        <v>1.0340648040966479E-5</v>
      </c>
      <c r="E56" s="10">
        <v>0</v>
      </c>
      <c r="F56" s="24">
        <f t="shared" si="8"/>
        <v>1.0340648040966479E-5</v>
      </c>
      <c r="G56" s="24">
        <f t="shared" si="6"/>
        <v>0</v>
      </c>
      <c r="H56" s="10">
        <f t="shared" si="9"/>
        <v>4.136259216386592E-4</v>
      </c>
      <c r="I56" s="10">
        <f t="shared" si="10"/>
        <v>81</v>
      </c>
      <c r="J56" s="10">
        <f t="shared" si="11"/>
        <v>8.3759249131828484E-4</v>
      </c>
      <c r="K56" s="10"/>
      <c r="L56" s="10"/>
      <c r="M56" s="12"/>
    </row>
    <row r="57" spans="2:13" x14ac:dyDescent="0.4">
      <c r="B57" s="23">
        <v>41</v>
      </c>
      <c r="C57" s="10">
        <f t="shared" si="4"/>
        <v>-5.0130611411973467</v>
      </c>
      <c r="D57" s="10">
        <f t="shared" si="7"/>
        <v>9.703733457427814E-6</v>
      </c>
      <c r="E57" s="10">
        <v>0</v>
      </c>
      <c r="F57" s="24">
        <f t="shared" si="8"/>
        <v>9.703733457427814E-6</v>
      </c>
      <c r="G57" s="24">
        <f t="shared" si="6"/>
        <v>0</v>
      </c>
      <c r="H57" s="10">
        <f t="shared" si="9"/>
        <v>3.9785307175454039E-4</v>
      </c>
      <c r="I57" s="10">
        <f t="shared" si="10"/>
        <v>83</v>
      </c>
      <c r="J57" s="10">
        <f t="shared" si="11"/>
        <v>8.0540987696650851E-4</v>
      </c>
      <c r="K57" s="10"/>
      <c r="L57" s="10"/>
      <c r="M57" s="12"/>
    </row>
    <row r="58" spans="2:13" x14ac:dyDescent="0.4">
      <c r="B58" s="23">
        <v>42</v>
      </c>
      <c r="C58" s="10">
        <f t="shared" si="4"/>
        <v>-5.0406700389279333</v>
      </c>
      <c r="D58" s="10">
        <f t="shared" si="7"/>
        <v>9.1060485416156891E-6</v>
      </c>
      <c r="E58" s="10">
        <v>0</v>
      </c>
      <c r="F58" s="24">
        <f t="shared" si="8"/>
        <v>9.1060485416156891E-6</v>
      </c>
      <c r="G58" s="24">
        <f t="shared" si="6"/>
        <v>0</v>
      </c>
      <c r="H58" s="10">
        <f t="shared" si="9"/>
        <v>3.8245403874785893E-4</v>
      </c>
      <c r="I58" s="10">
        <f t="shared" si="10"/>
        <v>85</v>
      </c>
      <c r="J58" s="10">
        <f t="shared" si="11"/>
        <v>7.7401412603733363E-4</v>
      </c>
      <c r="K58" s="10"/>
      <c r="L58" s="10"/>
      <c r="M58" s="12"/>
    </row>
    <row r="59" spans="2:13" x14ac:dyDescent="0.4">
      <c r="B59" s="23">
        <v>43</v>
      </c>
      <c r="C59" s="10">
        <f t="shared" si="4"/>
        <v>-5.0682789366585199</v>
      </c>
      <c r="D59" s="10">
        <f t="shared" si="7"/>
        <v>8.5451770090396774E-6</v>
      </c>
      <c r="E59" s="10">
        <v>0</v>
      </c>
      <c r="F59" s="24">
        <f t="shared" si="8"/>
        <v>8.5451770090396774E-6</v>
      </c>
      <c r="G59" s="24">
        <f t="shared" si="6"/>
        <v>0</v>
      </c>
      <c r="H59" s="10">
        <f t="shared" si="9"/>
        <v>3.6744261138870615E-4</v>
      </c>
      <c r="I59" s="10">
        <f t="shared" si="10"/>
        <v>87</v>
      </c>
      <c r="J59" s="10">
        <f t="shared" si="11"/>
        <v>7.4343039978645188E-4</v>
      </c>
      <c r="K59" s="10"/>
      <c r="L59" s="10"/>
      <c r="M59" s="12"/>
    </row>
    <row r="60" spans="2:13" x14ac:dyDescent="0.4">
      <c r="B60" s="23">
        <v>44</v>
      </c>
      <c r="C60" s="10">
        <f t="shared" si="4"/>
        <v>-5.0958878343891065</v>
      </c>
      <c r="D60" s="10">
        <f t="shared" si="7"/>
        <v>8.0188514021323558E-6</v>
      </c>
      <c r="E60" s="10">
        <v>0</v>
      </c>
      <c r="F60" s="24">
        <f t="shared" si="8"/>
        <v>8.0188514021323558E-6</v>
      </c>
      <c r="G60" s="24">
        <f t="shared" si="6"/>
        <v>0</v>
      </c>
      <c r="H60" s="10">
        <f t="shared" si="9"/>
        <v>3.5282946169382367E-4</v>
      </c>
      <c r="I60" s="10">
        <f t="shared" si="10"/>
        <v>89</v>
      </c>
      <c r="J60" s="10">
        <f t="shared" si="11"/>
        <v>7.1367777478977966E-4</v>
      </c>
      <c r="K60" s="10"/>
      <c r="L60" s="10"/>
      <c r="M60" s="12"/>
    </row>
    <row r="61" spans="2:13" x14ac:dyDescent="0.4">
      <c r="B61" s="23">
        <v>45</v>
      </c>
      <c r="C61" s="10">
        <f t="shared" si="4"/>
        <v>-5.1234967321196931</v>
      </c>
      <c r="D61" s="10">
        <f t="shared" si="7"/>
        <v>7.5249439235087796E-6</v>
      </c>
      <c r="E61" s="10">
        <v>0</v>
      </c>
      <c r="F61" s="24">
        <f t="shared" si="8"/>
        <v>7.5249439235087796E-6</v>
      </c>
      <c r="G61" s="24">
        <f t="shared" si="6"/>
        <v>0</v>
      </c>
      <c r="H61" s="10">
        <f t="shared" si="9"/>
        <v>3.386224765578951E-4</v>
      </c>
      <c r="I61" s="10">
        <f t="shared" si="10"/>
        <v>91</v>
      </c>
      <c r="J61" s="10">
        <f t="shared" si="11"/>
        <v>6.8476989703929896E-4</v>
      </c>
      <c r="K61" s="10"/>
      <c r="L61" s="10"/>
      <c r="M61" s="12"/>
    </row>
    <row r="62" spans="2:13" x14ac:dyDescent="0.4">
      <c r="B62" s="23">
        <v>46</v>
      </c>
      <c r="C62" s="10">
        <f t="shared" si="4"/>
        <v>-5.1511056298502798</v>
      </c>
      <c r="D62" s="10">
        <f t="shared" si="7"/>
        <v>7.061457833835675E-6</v>
      </c>
      <c r="E62" s="10">
        <v>0</v>
      </c>
      <c r="F62" s="24">
        <f t="shared" si="8"/>
        <v>7.061457833835675E-6</v>
      </c>
      <c r="G62" s="24">
        <f t="shared" si="6"/>
        <v>0</v>
      </c>
      <c r="H62" s="10">
        <f t="shared" si="9"/>
        <v>3.2482706035644106E-4</v>
      </c>
      <c r="I62" s="10">
        <f t="shared" si="10"/>
        <v>93</v>
      </c>
      <c r="J62" s="10">
        <f t="shared" si="11"/>
        <v>6.5671557854671779E-4</v>
      </c>
      <c r="K62" s="10"/>
      <c r="L62" s="10"/>
      <c r="M62" s="12"/>
    </row>
    <row r="63" spans="2:13" x14ac:dyDescent="0.4">
      <c r="B63" s="23">
        <v>47</v>
      </c>
      <c r="C63" s="10">
        <f t="shared" si="4"/>
        <v>-5.1787145275808664</v>
      </c>
      <c r="D63" s="10">
        <f t="shared" si="7"/>
        <v>6.6265193795342229E-6</v>
      </c>
      <c r="E63" s="10">
        <v>0</v>
      </c>
      <c r="F63" s="24">
        <f t="shared" si="8"/>
        <v>6.6265193795342229E-6</v>
      </c>
      <c r="G63" s="24">
        <f t="shared" si="6"/>
        <v>0</v>
      </c>
      <c r="H63" s="10">
        <f t="shared" si="9"/>
        <v>3.1144641083810849E-4</v>
      </c>
      <c r="I63" s="10">
        <f t="shared" si="10"/>
        <v>95</v>
      </c>
      <c r="J63" s="10">
        <f t="shared" si="11"/>
        <v>6.2951934105575117E-4</v>
      </c>
      <c r="K63" s="10"/>
      <c r="L63" s="10"/>
      <c r="M63" s="12"/>
    </row>
    <row r="64" spans="2:13" x14ac:dyDescent="0.4">
      <c r="B64" s="23">
        <v>48</v>
      </c>
      <c r="C64" s="10">
        <f t="shared" si="4"/>
        <v>-5.2063234253114521</v>
      </c>
      <c r="D64" s="10">
        <f t="shared" si="7"/>
        <v>6.2183702176822286E-6</v>
      </c>
      <c r="E64" s="10">
        <v>0</v>
      </c>
      <c r="F64" s="24">
        <f t="shared" si="8"/>
        <v>6.2183702176822286E-6</v>
      </c>
      <c r="G64" s="24">
        <f t="shared" si="6"/>
        <v>0</v>
      </c>
      <c r="H64" s="10">
        <f t="shared" si="9"/>
        <v>2.9848177044874697E-4</v>
      </c>
      <c r="I64" s="10">
        <f t="shared" si="10"/>
        <v>97</v>
      </c>
      <c r="J64" s="10">
        <f t="shared" si="11"/>
        <v>6.031819111151762E-4</v>
      </c>
      <c r="K64" s="10"/>
      <c r="L64" s="10"/>
      <c r="M64" s="12"/>
    </row>
    <row r="65" spans="2:13" x14ac:dyDescent="0.4">
      <c r="B65" s="23">
        <v>49</v>
      </c>
      <c r="C65" s="10">
        <f t="shared" si="4"/>
        <v>-5.2339323230420387</v>
      </c>
      <c r="D65" s="10">
        <f t="shared" si="7"/>
        <v>5.835360307491519E-6</v>
      </c>
      <c r="E65" s="10">
        <v>0</v>
      </c>
      <c r="F65" s="24">
        <f t="shared" si="8"/>
        <v>5.835360307491519E-6</v>
      </c>
      <c r="G65" s="24">
        <f t="shared" si="6"/>
        <v>0</v>
      </c>
      <c r="H65" s="10">
        <f t="shared" si="9"/>
        <v>2.8593265506708442E-4</v>
      </c>
      <c r="I65" s="10">
        <f t="shared" si="10"/>
        <v>99</v>
      </c>
      <c r="J65" s="10">
        <f t="shared" si="11"/>
        <v>5.7770067044166042E-4</v>
      </c>
      <c r="K65" s="10"/>
      <c r="L65" s="10"/>
      <c r="M65" s="12"/>
    </row>
    <row r="66" spans="2:13" x14ac:dyDescent="0.4">
      <c r="B66" s="23">
        <v>50</v>
      </c>
      <c r="C66" s="10">
        <f t="shared" si="4"/>
        <v>-5.2615412207726253</v>
      </c>
      <c r="D66" s="10">
        <f t="shared" si="7"/>
        <v>5.4759412396226689E-6</v>
      </c>
      <c r="E66" s="10">
        <v>0</v>
      </c>
      <c r="F66" s="24">
        <f t="shared" si="8"/>
        <v>5.4759412396226689E-6</v>
      </c>
      <c r="G66" s="24">
        <f t="shared" si="6"/>
        <v>0</v>
      </c>
      <c r="H66" s="10">
        <f t="shared" si="9"/>
        <v>2.7379706198113344E-4</v>
      </c>
      <c r="I66" s="10">
        <f t="shared" si="10"/>
        <v>101</v>
      </c>
      <c r="J66" s="10">
        <f t="shared" si="11"/>
        <v>5.5307006520188958E-4</v>
      </c>
      <c r="K66" s="10"/>
      <c r="L66" s="10"/>
      <c r="M66" s="12"/>
    </row>
    <row r="67" spans="2:13" x14ac:dyDescent="0.4">
      <c r="B67" s="23">
        <v>51</v>
      </c>
      <c r="C67" s="10">
        <f t="shared" si="4"/>
        <v>-5.2891501185032119</v>
      </c>
      <c r="D67" s="10">
        <f t="shared" si="7"/>
        <v>5.1386599763692201E-6</v>
      </c>
      <c r="E67" s="10">
        <v>0</v>
      </c>
      <c r="F67" s="24">
        <f t="shared" si="8"/>
        <v>5.1386599763692201E-6</v>
      </c>
      <c r="G67" s="24">
        <f t="shared" si="6"/>
        <v>0</v>
      </c>
      <c r="H67" s="10">
        <f t="shared" si="9"/>
        <v>2.6207165879483022E-4</v>
      </c>
      <c r="I67" s="10">
        <f t="shared" si="10"/>
        <v>103</v>
      </c>
      <c r="J67" s="10">
        <f t="shared" si="11"/>
        <v>5.2928197756602969E-4</v>
      </c>
      <c r="K67" s="10"/>
      <c r="L67" s="10"/>
      <c r="M67" s="12"/>
    </row>
    <row r="68" spans="2:13" x14ac:dyDescent="0.4">
      <c r="B68" s="23">
        <v>52</v>
      </c>
      <c r="C68" s="10">
        <f t="shared" si="4"/>
        <v>-5.3167590162337985</v>
      </c>
      <c r="D68" s="10">
        <f t="shared" si="7"/>
        <v>4.8221529774045677E-6</v>
      </c>
      <c r="E68" s="10">
        <v>0</v>
      </c>
      <c r="F68" s="24">
        <f t="shared" si="8"/>
        <v>4.8221529774045677E-6</v>
      </c>
      <c r="G68" s="24">
        <f t="shared" si="6"/>
        <v>0</v>
      </c>
      <c r="H68" s="10">
        <f t="shared" si="9"/>
        <v>2.5075195482503752E-4</v>
      </c>
      <c r="I68" s="10">
        <f t="shared" si="10"/>
        <v>105</v>
      </c>
      <c r="J68" s="10">
        <f t="shared" si="11"/>
        <v>5.0632606262747957E-4</v>
      </c>
      <c r="K68" s="10"/>
      <c r="L68" s="10"/>
      <c r="M68" s="12"/>
    </row>
    <row r="69" spans="2:13" x14ac:dyDescent="0.4">
      <c r="B69" s="23">
        <v>53</v>
      </c>
      <c r="C69" s="10">
        <f t="shared" si="4"/>
        <v>-5.3443679139643852</v>
      </c>
      <c r="D69" s="10">
        <f t="shared" si="7"/>
        <v>4.52514068734346E-6</v>
      </c>
      <c r="E69" s="10">
        <v>0</v>
      </c>
      <c r="F69" s="24">
        <f t="shared" si="8"/>
        <v>4.52514068734346E-6</v>
      </c>
      <c r="G69" s="24">
        <f t="shared" si="6"/>
        <v>0</v>
      </c>
      <c r="H69" s="10">
        <f t="shared" si="9"/>
        <v>2.3983245642920337E-4</v>
      </c>
      <c r="I69" s="10">
        <f t="shared" si="10"/>
        <v>107</v>
      </c>
      <c r="J69" s="10">
        <f t="shared" si="11"/>
        <v>4.841900535457502E-4</v>
      </c>
      <c r="K69" s="10"/>
      <c r="L69" s="10"/>
      <c r="M69" s="12"/>
    </row>
    <row r="70" spans="2:13" x14ac:dyDescent="0.4">
      <c r="B70" s="23">
        <v>54</v>
      </c>
      <c r="C70" s="10">
        <f t="shared" si="4"/>
        <v>-5.3719768116949718</v>
      </c>
      <c r="D70" s="10">
        <f t="shared" si="7"/>
        <v>4.2464223628327411E-6</v>
      </c>
      <c r="E70" s="10">
        <v>0</v>
      </c>
      <c r="F70" s="24">
        <f t="shared" si="8"/>
        <v>4.2464223628327411E-6</v>
      </c>
      <c r="G70" s="24">
        <f t="shared" si="6"/>
        <v>0</v>
      </c>
      <c r="H70" s="10">
        <f t="shared" si="9"/>
        <v>2.2930680759296801E-4</v>
      </c>
      <c r="I70" s="10">
        <f t="shared" si="10"/>
        <v>109</v>
      </c>
      <c r="J70" s="10">
        <f t="shared" si="11"/>
        <v>4.6286003754876878E-4</v>
      </c>
      <c r="K70" s="10"/>
      <c r="L70" s="10"/>
      <c r="M70" s="12"/>
    </row>
    <row r="71" spans="2:13" x14ac:dyDescent="0.4">
      <c r="B71" s="23">
        <v>55</v>
      </c>
      <c r="C71" s="10">
        <f t="shared" si="4"/>
        <v>-5.3995857094255575</v>
      </c>
      <c r="D71" s="10">
        <f t="shared" si="7"/>
        <v>3.984871218258623E-6</v>
      </c>
      <c r="E71" s="10">
        <v>0</v>
      </c>
      <c r="F71" s="24">
        <f t="shared" si="8"/>
        <v>3.984871218258623E-6</v>
      </c>
      <c r="G71" s="24">
        <f t="shared" si="6"/>
        <v>0</v>
      </c>
      <c r="H71" s="10">
        <f t="shared" si="9"/>
        <v>2.1916791700422427E-4</v>
      </c>
      <c r="I71" s="10">
        <f t="shared" si="10"/>
        <v>111</v>
      </c>
      <c r="J71" s="10">
        <f t="shared" si="11"/>
        <v>4.4232070522670717E-4</v>
      </c>
      <c r="K71" s="10"/>
      <c r="L71" s="10"/>
      <c r="M71" s="12"/>
    </row>
    <row r="72" spans="2:13" x14ac:dyDescent="0.4">
      <c r="B72" s="23">
        <v>56</v>
      </c>
      <c r="C72" s="10">
        <f t="shared" si="4"/>
        <v>-5.4271946071561441</v>
      </c>
      <c r="D72" s="10">
        <f t="shared" si="7"/>
        <v>3.7394298704458424E-6</v>
      </c>
      <c r="E72" s="10">
        <v>0</v>
      </c>
      <c r="F72" s="24">
        <f t="shared" si="8"/>
        <v>3.7394298704458424E-6</v>
      </c>
      <c r="G72" s="24">
        <f t="shared" si="6"/>
        <v>0</v>
      </c>
      <c r="H72" s="10">
        <f t="shared" si="9"/>
        <v>2.0940807274496718E-4</v>
      </c>
      <c r="I72" s="10">
        <f t="shared" si="10"/>
        <v>113</v>
      </c>
      <c r="J72" s="10">
        <f t="shared" si="11"/>
        <v>4.2255557536038018E-4</v>
      </c>
      <c r="K72" s="10"/>
      <c r="L72" s="10"/>
      <c r="M72" s="12"/>
    </row>
    <row r="73" spans="2:13" x14ac:dyDescent="0.4">
      <c r="B73" s="25"/>
      <c r="C73" s="8"/>
      <c r="D73" s="8"/>
      <c r="E73" s="8"/>
      <c r="F73" s="8"/>
      <c r="G73" s="8"/>
      <c r="H73" s="8"/>
      <c r="I73" s="8"/>
      <c r="J73" s="20">
        <f>-SUM(J17:J72)</f>
        <v>-5.8016970692654733E-2</v>
      </c>
      <c r="K73" s="8"/>
      <c r="L73" s="8"/>
      <c r="M73" s="9"/>
    </row>
  </sheetData>
  <mergeCells count="4">
    <mergeCell ref="A1:H1"/>
    <mergeCell ref="A5:N5"/>
    <mergeCell ref="B12:H12"/>
    <mergeCell ref="J12:P1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2018-04-26T21:11:26Z</dcterms:modified>
</cp:coreProperties>
</file>