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800" yWindow="10277" windowWidth="28800" windowHeight="17537"/>
  </bookViews>
  <sheets>
    <sheet name="true_n_ave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9" i="1" l="1"/>
  <c r="L9" i="1"/>
  <c r="M9" i="1"/>
  <c r="L4" i="1"/>
  <c r="L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13" i="1"/>
  <c r="D26" i="1"/>
  <c r="D30" i="1"/>
  <c r="D52" i="1"/>
  <c r="B4" i="1"/>
  <c r="L18" i="1"/>
  <c r="M18" i="1"/>
  <c r="N18" i="1"/>
  <c r="O18" i="1"/>
  <c r="P18" i="1"/>
  <c r="Q18" i="1"/>
  <c r="Q25" i="1"/>
  <c r="P25" i="1"/>
  <c r="N25" i="1"/>
  <c r="O25" i="1"/>
  <c r="R25" i="1"/>
  <c r="S25" i="1"/>
  <c r="Q24" i="1"/>
  <c r="P24" i="1"/>
  <c r="N24" i="1"/>
  <c r="O24" i="1"/>
  <c r="N16" i="1"/>
  <c r="L10" i="1"/>
  <c r="M10" i="1"/>
  <c r="R10" i="1"/>
  <c r="S10" i="1"/>
  <c r="J11" i="1"/>
  <c r="L11" i="1"/>
  <c r="M11" i="1"/>
  <c r="R11" i="1"/>
  <c r="S11" i="1"/>
  <c r="L12" i="1"/>
  <c r="M12" i="1"/>
  <c r="R12" i="1"/>
  <c r="S12" i="1"/>
  <c r="L13" i="1"/>
  <c r="M13" i="1"/>
  <c r="R13" i="1"/>
  <c r="S13" i="1"/>
  <c r="L14" i="1"/>
  <c r="M14" i="1"/>
  <c r="R14" i="1"/>
  <c r="S14" i="1"/>
  <c r="L15" i="1"/>
  <c r="M15" i="1"/>
  <c r="R15" i="1"/>
  <c r="S15" i="1"/>
  <c r="Q16" i="1"/>
  <c r="P16" i="1"/>
  <c r="O16" i="1"/>
  <c r="R16" i="1"/>
  <c r="S16" i="1"/>
  <c r="Q17" i="1"/>
  <c r="P17" i="1"/>
  <c r="N17" i="1"/>
  <c r="O17" i="1"/>
  <c r="R17" i="1"/>
  <c r="S17" i="1"/>
  <c r="R18" i="1"/>
  <c r="S18" i="1"/>
  <c r="Q19" i="1"/>
  <c r="P19" i="1"/>
  <c r="N19" i="1"/>
  <c r="O19" i="1"/>
  <c r="R19" i="1"/>
  <c r="S19" i="1"/>
  <c r="Q20" i="1"/>
  <c r="P20" i="1"/>
  <c r="N20" i="1"/>
  <c r="O20" i="1"/>
  <c r="R20" i="1"/>
  <c r="S20" i="1"/>
  <c r="Q21" i="1"/>
  <c r="P21" i="1"/>
  <c r="N21" i="1"/>
  <c r="O21" i="1"/>
  <c r="R21" i="1"/>
  <c r="S21" i="1"/>
  <c r="Q22" i="1"/>
  <c r="P22" i="1"/>
  <c r="N22" i="1"/>
  <c r="O22" i="1"/>
  <c r="R22" i="1"/>
  <c r="S22" i="1"/>
  <c r="Q23" i="1"/>
  <c r="P23" i="1"/>
  <c r="N23" i="1"/>
  <c r="O23" i="1"/>
  <c r="R23" i="1"/>
  <c r="S23" i="1"/>
  <c r="R24" i="1"/>
  <c r="S24" i="1"/>
  <c r="Q26" i="1"/>
  <c r="P26" i="1"/>
  <c r="N26" i="1"/>
  <c r="O26" i="1"/>
  <c r="R26" i="1"/>
  <c r="S26" i="1"/>
  <c r="Q27" i="1"/>
  <c r="P27" i="1"/>
  <c r="N27" i="1"/>
  <c r="O27" i="1"/>
  <c r="R27" i="1"/>
  <c r="S27" i="1"/>
  <c r="Q28" i="1"/>
  <c r="P28" i="1"/>
  <c r="N28" i="1"/>
  <c r="O28" i="1"/>
  <c r="R28" i="1"/>
  <c r="S28" i="1"/>
  <c r="Q29" i="1"/>
  <c r="P29" i="1"/>
  <c r="N29" i="1"/>
  <c r="O29" i="1"/>
  <c r="R29" i="1"/>
  <c r="S29" i="1"/>
  <c r="Q30" i="1"/>
  <c r="P30" i="1"/>
  <c r="N30" i="1"/>
  <c r="O30" i="1"/>
  <c r="R30" i="1"/>
  <c r="S30" i="1"/>
  <c r="Q31" i="1"/>
  <c r="P31" i="1"/>
  <c r="N31" i="1"/>
  <c r="O31" i="1"/>
  <c r="R31" i="1"/>
  <c r="S31" i="1"/>
  <c r="Q32" i="1"/>
  <c r="P32" i="1"/>
  <c r="N32" i="1"/>
  <c r="O32" i="1"/>
  <c r="R32" i="1"/>
  <c r="S32" i="1"/>
  <c r="L33" i="1"/>
  <c r="M33" i="1"/>
  <c r="R33" i="1"/>
  <c r="S33" i="1"/>
  <c r="L34" i="1"/>
  <c r="M34" i="1"/>
  <c r="R34" i="1"/>
  <c r="S34" i="1"/>
  <c r="Q35" i="1"/>
  <c r="P35" i="1"/>
  <c r="N35" i="1"/>
  <c r="O35" i="1"/>
  <c r="R35" i="1"/>
  <c r="S35" i="1"/>
  <c r="Q36" i="1"/>
  <c r="P36" i="1"/>
  <c r="N36" i="1"/>
  <c r="O36" i="1"/>
  <c r="R36" i="1"/>
  <c r="S36" i="1"/>
  <c r="Q37" i="1"/>
  <c r="P37" i="1"/>
  <c r="N37" i="1"/>
  <c r="O37" i="1"/>
  <c r="R37" i="1"/>
  <c r="S37" i="1"/>
  <c r="Q38" i="1"/>
  <c r="P38" i="1"/>
  <c r="N38" i="1"/>
  <c r="O38" i="1"/>
  <c r="R38" i="1"/>
  <c r="S38" i="1"/>
  <c r="Q39" i="1"/>
  <c r="P39" i="1"/>
  <c r="N39" i="1"/>
  <c r="O39" i="1"/>
  <c r="R39" i="1"/>
  <c r="S39" i="1"/>
  <c r="Q40" i="1"/>
  <c r="P40" i="1"/>
  <c r="N40" i="1"/>
  <c r="O40" i="1"/>
  <c r="R40" i="1"/>
  <c r="S40" i="1"/>
  <c r="Q41" i="1"/>
  <c r="P41" i="1"/>
  <c r="N41" i="1"/>
  <c r="O41" i="1"/>
  <c r="R41" i="1"/>
  <c r="S41" i="1"/>
  <c r="Q42" i="1"/>
  <c r="P42" i="1"/>
  <c r="N42" i="1"/>
  <c r="O42" i="1"/>
  <c r="R42" i="1"/>
  <c r="S42" i="1"/>
  <c r="Q43" i="1"/>
  <c r="P43" i="1"/>
  <c r="N43" i="1"/>
  <c r="O43" i="1"/>
  <c r="R43" i="1"/>
  <c r="S43" i="1"/>
  <c r="Q44" i="1"/>
  <c r="P44" i="1"/>
  <c r="N44" i="1"/>
  <c r="O44" i="1"/>
  <c r="R44" i="1"/>
  <c r="S44" i="1"/>
  <c r="Q45" i="1"/>
  <c r="P45" i="1"/>
  <c r="N45" i="1"/>
  <c r="O45" i="1"/>
  <c r="R45" i="1"/>
  <c r="S45" i="1"/>
  <c r="Q46" i="1"/>
  <c r="P46" i="1"/>
  <c r="N46" i="1"/>
  <c r="O46" i="1"/>
  <c r="R46" i="1"/>
  <c r="S46" i="1"/>
  <c r="Q47" i="1"/>
  <c r="P47" i="1"/>
  <c r="N47" i="1"/>
  <c r="O47" i="1"/>
  <c r="R47" i="1"/>
  <c r="S47" i="1"/>
  <c r="Q48" i="1"/>
  <c r="P48" i="1"/>
  <c r="N48" i="1"/>
  <c r="O48" i="1"/>
  <c r="R48" i="1"/>
  <c r="S48" i="1"/>
  <c r="Q49" i="1"/>
  <c r="P49" i="1"/>
  <c r="N49" i="1"/>
  <c r="O49" i="1"/>
  <c r="R49" i="1"/>
  <c r="S49" i="1"/>
  <c r="Q50" i="1"/>
  <c r="P50" i="1"/>
  <c r="N50" i="1"/>
  <c r="O50" i="1"/>
  <c r="R50" i="1"/>
  <c r="S50" i="1"/>
  <c r="Q51" i="1"/>
  <c r="P51" i="1"/>
  <c r="N51" i="1"/>
  <c r="O51" i="1"/>
  <c r="R51" i="1"/>
  <c r="S51" i="1"/>
  <c r="R9" i="1"/>
  <c r="C52" i="1"/>
</calcChain>
</file>

<file path=xl/sharedStrings.xml><?xml version="1.0" encoding="utf-8"?>
<sst xmlns="http://schemas.openxmlformats.org/spreadsheetml/2006/main" count="77" uniqueCount="71">
  <si>
    <t>T</t>
  </si>
  <si>
    <t>CO2</t>
  </si>
  <si>
    <t>CO</t>
  </si>
  <si>
    <t>P</t>
  </si>
  <si>
    <t>H2</t>
  </si>
  <si>
    <t>H2O</t>
  </si>
  <si>
    <t>x</t>
  </si>
  <si>
    <t>C1H4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</si>
  <si>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</si>
  <si>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</si>
  <si>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</si>
  <si>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</si>
  <si>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</si>
  <si>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</si>
  <si>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</si>
  <si>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</si>
  <si>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</si>
  <si>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C2H4</t>
  </si>
  <si>
    <t>C3H6</t>
  </si>
  <si>
    <t>C4H8</t>
  </si>
  <si>
    <t>C5H10</t>
  </si>
  <si>
    <t>C6H12</t>
  </si>
  <si>
    <t>C7H14</t>
  </si>
  <si>
    <t>C8H16</t>
  </si>
  <si>
    <t>C9H18</t>
  </si>
  <si>
    <t>C10H20</t>
  </si>
  <si>
    <t>Hen0</t>
  </si>
  <si>
    <t>dHen</t>
  </si>
  <si>
    <t>A</t>
  </si>
  <si>
    <t>B</t>
  </si>
  <si>
    <t>C</t>
  </si>
  <si>
    <t>D</t>
  </si>
  <si>
    <t>E</t>
  </si>
  <si>
    <t>Hen</t>
  </si>
  <si>
    <t>n_ave</t>
  </si>
  <si>
    <t>c_num</t>
  </si>
  <si>
    <t>C11H24</t>
  </si>
  <si>
    <t>C12H26</t>
  </si>
  <si>
    <t>C13H28</t>
  </si>
  <si>
    <t>C14H30</t>
  </si>
  <si>
    <t>C15H32</t>
  </si>
  <si>
    <t>C16H34</t>
  </si>
  <si>
    <t>C17H36</t>
  </si>
  <si>
    <t>C18H38</t>
  </si>
  <si>
    <t>C19H40</t>
  </si>
  <si>
    <t>C20H42</t>
  </si>
  <si>
    <t>C11H22</t>
  </si>
  <si>
    <t>C12H24</t>
  </si>
  <si>
    <t>C13H26</t>
  </si>
  <si>
    <t>C14H28</t>
  </si>
  <si>
    <t>C15H30</t>
  </si>
  <si>
    <t>C16H32</t>
  </si>
  <si>
    <t>C17H34</t>
  </si>
  <si>
    <t>C18H36</t>
  </si>
  <si>
    <t>C19H38</t>
  </si>
  <si>
    <t>C20H40</t>
  </si>
  <si>
    <t>dY0</t>
  </si>
  <si>
    <t>dY_inf</t>
  </si>
  <si>
    <t>n0_para</t>
  </si>
  <si>
    <t>n0_ole</t>
  </si>
  <si>
    <t>Y0_inf</t>
  </si>
  <si>
    <t>beta</t>
  </si>
  <si>
    <t>gamma</t>
  </si>
  <si>
    <t>Y</t>
  </si>
  <si>
    <t>P_sat</t>
  </si>
  <si>
    <t>ln(gamma)</t>
  </si>
  <si>
    <t>f_L</t>
  </si>
  <si>
    <t>y</t>
  </si>
  <si>
    <t>Fixed Variales</t>
  </si>
  <si>
    <t>Data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</si>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</sst>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3" borderId="0" xfId="0" applyFill="1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1" fontId="0" fillId="0" borderId="0" xfId="0" applyNumberFormat="1" applyBorder="1"/>
    <xf numFmtId="11" fontId="0" fillId="3" borderId="2" xfId="0" applyNumberFormat="1" applyFill="1" applyBorder="1"/>
    <xf numFmtId="0" fontId="0" fillId="0" borderId="1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2" borderId="4" xfId="0" applyFill="1" applyBorder="1"/>
    <xf numFmtId="0" fontId="0" fillId="6" borderId="4" xfId="0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topLeftCell="E7" zoomScale="70" zoomScaleNormal="70" workbookViewId="0">
      <selection activeCell="R12" sqref="R12"/>
    </sheetView>
  </sheetViews>
  <sheetFormatPr defaultColWidth="8.84375" defaultRowHeight="14.6" x14ac:dyDescent="0.4"/>
  <cols>
    <col min="2" max="2" width="9.23046875" customWidth="1"/>
    <col min="12" max="12" width="11.15234375" customWidth="1"/>
    <col min="15" max="15" width="12.3046875" bestFit="1" customWidth="1"/>
  </cols>
  <sheetData>
    <row r="1" spans="1:20" ht="15.9" x14ac:dyDescent="0.45">
      <c r="A1" s="30" t="s">
        <v>68</v>
      </c>
      <c r="B1" s="31"/>
      <c r="C1" s="31"/>
      <c r="D1" s="32"/>
      <c r="E1" s="13"/>
      <c r="F1" s="30" t="s">
        <v>69</v>
      </c>
      <c r="G1" s="31"/>
      <c r="H1" s="31"/>
      <c r="I1" s="31"/>
      <c r="J1" s="31"/>
      <c r="K1" s="31"/>
      <c r="L1" s="32"/>
    </row>
    <row r="2" spans="1:20" x14ac:dyDescent="0.4">
      <c r="A2" s="12" t="s">
        <v>0</v>
      </c>
      <c r="B2" s="2">
        <v>500</v>
      </c>
      <c r="C2" s="3"/>
      <c r="D2" s="4"/>
      <c r="E2" s="3"/>
      <c r="F2" s="1"/>
      <c r="G2" s="15" t="s">
        <v>28</v>
      </c>
      <c r="H2" s="15" t="s">
        <v>29</v>
      </c>
      <c r="I2" s="15" t="s">
        <v>30</v>
      </c>
      <c r="J2" s="15" t="s">
        <v>31</v>
      </c>
      <c r="K2" s="15" t="s">
        <v>32</v>
      </c>
      <c r="L2" s="4"/>
    </row>
    <row r="3" spans="1:20" x14ac:dyDescent="0.4">
      <c r="A3" s="12" t="s">
        <v>3</v>
      </c>
      <c r="B3" s="2">
        <v>20</v>
      </c>
      <c r="C3" s="3"/>
      <c r="D3" s="4"/>
      <c r="E3" s="3"/>
      <c r="F3" s="12" t="s">
        <v>56</v>
      </c>
      <c r="G3" s="3">
        <v>-5.75509</v>
      </c>
      <c r="H3" s="3">
        <v>-7.5656800000000004</v>
      </c>
      <c r="I3" s="3">
        <v>8.57734E-2</v>
      </c>
      <c r="J3" s="17">
        <v>-1.41964E-5</v>
      </c>
      <c r="K3" s="17">
        <v>267209</v>
      </c>
      <c r="L3" s="18">
        <f>G3+H3/B$2+I3*LN(B$2)+J3*(B$2^2)+K3/(B$2^2)</f>
        <v>-7.7174372937307938</v>
      </c>
    </row>
    <row r="4" spans="1:20" x14ac:dyDescent="0.4">
      <c r="A4" s="12" t="s">
        <v>34</v>
      </c>
      <c r="B4" s="2">
        <f>D52/(1-C9-C10-C11-C12)</f>
        <v>9.2371134020618566</v>
      </c>
      <c r="C4" s="3"/>
      <c r="D4" s="4"/>
      <c r="E4" s="3"/>
      <c r="F4" s="12" t="s">
        <v>57</v>
      </c>
      <c r="G4" s="3">
        <v>15.805899999999999</v>
      </c>
      <c r="H4" s="3">
        <v>-1496.56</v>
      </c>
      <c r="I4" s="3">
        <v>-2.1734200000000001</v>
      </c>
      <c r="J4" s="17">
        <v>7.2776299999999998E-7</v>
      </c>
      <c r="K4" s="3">
        <v>37876.199999999997</v>
      </c>
      <c r="L4" s="18">
        <f>G4+H4/B$2+I4*LN(B$2)+J4*(B$2^2)+K4/(B$2^2)</f>
        <v>-0.36072798327276034</v>
      </c>
    </row>
    <row r="5" spans="1:20" x14ac:dyDescent="0.4">
      <c r="A5" s="1"/>
      <c r="B5" s="3"/>
      <c r="C5" s="3"/>
      <c r="D5" s="4"/>
      <c r="E5" s="3"/>
      <c r="F5" s="12" t="s">
        <v>58</v>
      </c>
      <c r="G5" s="2">
        <v>1.126231</v>
      </c>
      <c r="H5" s="15" t="s">
        <v>59</v>
      </c>
      <c r="I5" s="2">
        <v>1.2814049999999999</v>
      </c>
      <c r="J5" s="3"/>
      <c r="K5" s="3"/>
      <c r="L5" s="4"/>
    </row>
    <row r="6" spans="1:20" x14ac:dyDescent="0.4">
      <c r="A6" s="1"/>
      <c r="B6" s="3"/>
      <c r="C6" s="3"/>
      <c r="D6" s="4"/>
      <c r="E6" s="3"/>
      <c r="F6" s="12" t="s">
        <v>60</v>
      </c>
      <c r="G6" s="2">
        <v>2.72709</v>
      </c>
      <c r="H6" s="15" t="s">
        <v>61</v>
      </c>
      <c r="I6" s="2">
        <v>0.61922600000000005</v>
      </c>
      <c r="J6" s="15" t="s">
        <v>62</v>
      </c>
      <c r="K6" s="2">
        <v>0.416321</v>
      </c>
      <c r="L6" s="4"/>
    </row>
    <row r="7" spans="1:20" ht="15.9" x14ac:dyDescent="0.45">
      <c r="A7" s="1"/>
      <c r="B7" s="3"/>
      <c r="C7" s="3"/>
      <c r="D7" s="4"/>
      <c r="E7" s="3"/>
      <c r="F7" s="1"/>
      <c r="G7" s="3"/>
      <c r="H7" s="3"/>
      <c r="I7" s="3"/>
      <c r="J7" s="3"/>
      <c r="K7" s="3"/>
      <c r="L7" s="4"/>
      <c r="M7" s="30" t="s">
        <v>70</v>
      </c>
      <c r="N7" s="31"/>
      <c r="O7" s="31"/>
      <c r="P7" s="31"/>
      <c r="Q7" s="31"/>
      <c r="R7" s="31"/>
      <c r="S7" s="32"/>
      <c r="T7" s="3"/>
    </row>
    <row r="8" spans="1:20" x14ac:dyDescent="0.4">
      <c r="A8" s="1"/>
      <c r="B8" s="15" t="s">
        <v>35</v>
      </c>
      <c r="C8" s="16" t="s">
        <v>6</v>
      </c>
      <c r="D8" s="6"/>
      <c r="E8" s="5"/>
      <c r="F8" s="21" t="s">
        <v>27</v>
      </c>
      <c r="G8" s="16" t="s">
        <v>28</v>
      </c>
      <c r="H8" s="16" t="s">
        <v>29</v>
      </c>
      <c r="I8" s="16" t="s">
        <v>30</v>
      </c>
      <c r="J8" s="16" t="s">
        <v>31</v>
      </c>
      <c r="K8" s="16" t="s">
        <v>32</v>
      </c>
      <c r="L8" s="22" t="s">
        <v>26</v>
      </c>
      <c r="M8" s="21" t="s">
        <v>33</v>
      </c>
      <c r="N8" s="16" t="s">
        <v>63</v>
      </c>
      <c r="O8" s="16" t="s">
        <v>64</v>
      </c>
      <c r="P8" s="16" t="s">
        <v>62</v>
      </c>
      <c r="Q8" s="16" t="s">
        <v>65</v>
      </c>
      <c r="R8" s="16" t="s">
        <v>66</v>
      </c>
      <c r="S8" s="22" t="s">
        <v>67</v>
      </c>
      <c r="T8" s="3"/>
    </row>
    <row r="9" spans="1:20" x14ac:dyDescent="0.4">
      <c r="A9" s="14" t="s">
        <v>1</v>
      </c>
      <c r="B9" s="8"/>
      <c r="C9" s="3">
        <v>0.01</v>
      </c>
      <c r="D9" s="4"/>
      <c r="E9" s="3"/>
      <c r="F9" s="19">
        <v>2.1094100000000001E-2</v>
      </c>
      <c r="G9" s="5">
        <v>6.6524900000000002</v>
      </c>
      <c r="H9" s="5">
        <v>15.2964</v>
      </c>
      <c r="I9" s="5">
        <v>-7.6099799999999995E-2</v>
      </c>
      <c r="J9" s="20">
        <v>-2.5608E-7</v>
      </c>
      <c r="K9" s="5">
        <v>-144960</v>
      </c>
      <c r="L9" s="4">
        <f t="shared" ref="L9:L15" si="0">G9+H9/B$2+I9*LN(B$2)+J9*B$2^2+K9/(B$2^2)</f>
        <v>5.566292366631691</v>
      </c>
      <c r="M9" s="7">
        <f t="shared" ref="M9:M15" si="1">EXP(L9-B$4*F9)</f>
        <v>215.17330491864584</v>
      </c>
      <c r="N9" s="3"/>
      <c r="O9" s="3"/>
      <c r="P9" s="3"/>
      <c r="Q9" s="3"/>
      <c r="R9" s="23">
        <f t="shared" ref="R9:R15" si="2">M9*C9</f>
        <v>2.1517330491864586</v>
      </c>
      <c r="S9" s="4">
        <f>R9/B$3</f>
        <v>0.10758665245932293</v>
      </c>
      <c r="T9" s="3"/>
    </row>
    <row r="10" spans="1:20" x14ac:dyDescent="0.4">
      <c r="A10" s="14" t="s">
        <v>2</v>
      </c>
      <c r="B10" s="8"/>
      <c r="C10" s="3">
        <v>5.0000000000000001E-3</v>
      </c>
      <c r="D10" s="4"/>
      <c r="E10" s="3"/>
      <c r="F10" s="19">
        <v>1.73238E-2</v>
      </c>
      <c r="G10" s="5">
        <v>5.79833</v>
      </c>
      <c r="H10" s="5">
        <v>19.593699999999998</v>
      </c>
      <c r="I10" s="5">
        <v>0.152199</v>
      </c>
      <c r="J10" s="20">
        <v>-1.89733E-6</v>
      </c>
      <c r="K10" s="5">
        <v>2031.63</v>
      </c>
      <c r="L10" s="4">
        <f t="shared" si="0"/>
        <v>6.31716855797176</v>
      </c>
      <c r="M10" s="7">
        <f t="shared" si="1"/>
        <v>472.07914556817286</v>
      </c>
      <c r="N10" s="3"/>
      <c r="O10" s="3"/>
      <c r="P10" s="3"/>
      <c r="Q10" s="3"/>
      <c r="R10" s="23">
        <f t="shared" si="2"/>
        <v>2.3603957278408645</v>
      </c>
      <c r="S10" s="4">
        <f t="shared" ref="S9:S51" si="3">R10/B$3</f>
        <v>0.11801978639204322</v>
      </c>
      <c r="T10" s="3"/>
    </row>
    <row r="11" spans="1:20" x14ac:dyDescent="0.4">
      <c r="A11" s="14" t="s">
        <v>4</v>
      </c>
      <c r="B11" s="8"/>
      <c r="C11" s="3">
        <v>5.0000000000000001E-3</v>
      </c>
      <c r="D11" s="4"/>
      <c r="E11" s="3"/>
      <c r="F11" s="19">
        <v>2.00959E-2</v>
      </c>
      <c r="G11" s="5">
        <v>12.9353</v>
      </c>
      <c r="H11" s="5">
        <v>22.905799999999999</v>
      </c>
      <c r="I11" s="5">
        <v>-0.97470900000000005</v>
      </c>
      <c r="J11" s="5">
        <f>-0.00000120408</f>
        <v>-1.2040799999999999E-6</v>
      </c>
      <c r="K11" s="5">
        <v>2244.61</v>
      </c>
      <c r="L11" s="4">
        <f t="shared" si="0"/>
        <v>6.6316355949950037</v>
      </c>
      <c r="M11" s="7">
        <f t="shared" si="1"/>
        <v>630.18125715727388</v>
      </c>
      <c r="N11" s="3"/>
      <c r="O11" s="3"/>
      <c r="P11" s="3"/>
      <c r="Q11" s="3"/>
      <c r="R11" s="23">
        <f t="shared" si="2"/>
        <v>3.1509062857863697</v>
      </c>
      <c r="S11" s="4">
        <f t="shared" si="3"/>
        <v>0.15754531428931848</v>
      </c>
      <c r="T11" s="3"/>
    </row>
    <row r="12" spans="1:20" x14ac:dyDescent="0.4">
      <c r="A12" s="14" t="s">
        <v>5</v>
      </c>
      <c r="B12" s="8"/>
      <c r="C12" s="3">
        <v>0.01</v>
      </c>
      <c r="D12" s="4"/>
      <c r="E12" s="3"/>
      <c r="F12" s="19">
        <v>6.0532900000000001E-2</v>
      </c>
      <c r="G12" s="5">
        <v>7.88232</v>
      </c>
      <c r="H12" s="5">
        <v>14.436999999999999</v>
      </c>
      <c r="I12" s="5">
        <v>-6.4830499999999999E-2</v>
      </c>
      <c r="J12" s="5">
        <v>0</v>
      </c>
      <c r="K12" s="5">
        <v>-465952</v>
      </c>
      <c r="L12" s="4">
        <f t="shared" si="0"/>
        <v>5.6444898496752405</v>
      </c>
      <c r="M12" s="7">
        <f t="shared" si="1"/>
        <v>161.63498076949679</v>
      </c>
      <c r="N12" s="3"/>
      <c r="O12" s="3"/>
      <c r="P12" s="3"/>
      <c r="Q12" s="3"/>
      <c r="R12" s="23">
        <f t="shared" si="2"/>
        <v>1.6163498076949681</v>
      </c>
      <c r="S12" s="4">
        <f t="shared" si="3"/>
        <v>8.0817490384748406E-2</v>
      </c>
      <c r="T12" s="3"/>
    </row>
    <row r="13" spans="1:20" x14ac:dyDescent="0.4">
      <c r="A13" s="14" t="s">
        <v>7</v>
      </c>
      <c r="B13" s="8">
        <v>1</v>
      </c>
      <c r="C13" s="3">
        <v>0.1</v>
      </c>
      <c r="D13" s="4">
        <f t="shared" ref="D13:D51" si="4">B13*C13</f>
        <v>0.1</v>
      </c>
      <c r="E13" s="3"/>
      <c r="F13" s="19">
        <v>1.9035400000000001E-2</v>
      </c>
      <c r="G13" s="5">
        <v>0.300209</v>
      </c>
      <c r="H13" s="5">
        <v>-114.655</v>
      </c>
      <c r="I13" s="5">
        <v>1.0238499999999999</v>
      </c>
      <c r="J13" s="20">
        <v>-2.5391299999999999E-6</v>
      </c>
      <c r="K13" s="5">
        <v>-4257.18</v>
      </c>
      <c r="L13" s="4">
        <f t="shared" si="0"/>
        <v>5.7819142815695601</v>
      </c>
      <c r="M13" s="7">
        <f t="shared" si="1"/>
        <v>272.07618884351319</v>
      </c>
      <c r="N13" s="3"/>
      <c r="O13" s="3"/>
      <c r="P13" s="3"/>
      <c r="Q13" s="3"/>
      <c r="R13" s="23">
        <f t="shared" si="2"/>
        <v>27.207618884351319</v>
      </c>
      <c r="S13" s="4">
        <f t="shared" si="3"/>
        <v>1.3603809442175661</v>
      </c>
      <c r="T13" s="3"/>
    </row>
    <row r="14" spans="1:20" x14ac:dyDescent="0.4">
      <c r="A14" s="14" t="s">
        <v>8</v>
      </c>
      <c r="B14" s="8">
        <v>2</v>
      </c>
      <c r="C14" s="3">
        <v>5.5E-2</v>
      </c>
      <c r="D14" s="4">
        <f t="shared" si="4"/>
        <v>0.11</v>
      </c>
      <c r="E14" s="3"/>
      <c r="F14" s="19">
        <v>2.2605500000000001E-2</v>
      </c>
      <c r="G14" s="5">
        <v>6.6604700000000001</v>
      </c>
      <c r="H14" s="5">
        <v>15.1525</v>
      </c>
      <c r="I14" s="5">
        <v>-7.4571799999999994E-2</v>
      </c>
      <c r="J14" s="20">
        <v>-2.5598100000000002E-7</v>
      </c>
      <c r="K14" s="5">
        <v>-239557</v>
      </c>
      <c r="L14" s="4">
        <f t="shared" si="0"/>
        <v>5.205117237806081</v>
      </c>
      <c r="M14" s="7">
        <f t="shared" si="1"/>
        <v>147.86617929711323</v>
      </c>
      <c r="N14" s="3"/>
      <c r="O14" s="3"/>
      <c r="P14" s="3"/>
      <c r="Q14" s="3"/>
      <c r="R14" s="23">
        <f t="shared" si="2"/>
        <v>8.1326398613412287</v>
      </c>
      <c r="S14" s="4">
        <f t="shared" si="3"/>
        <v>0.40663199306706144</v>
      </c>
      <c r="T14" s="3"/>
    </row>
    <row r="15" spans="1:20" x14ac:dyDescent="0.4">
      <c r="A15" s="14" t="s">
        <v>9</v>
      </c>
      <c r="B15" s="8">
        <v>3</v>
      </c>
      <c r="C15" s="3">
        <v>2.5000000000000001E-2</v>
      </c>
      <c r="D15" s="4">
        <f t="shared" si="4"/>
        <v>7.5000000000000011E-2</v>
      </c>
      <c r="E15" s="3"/>
      <c r="F15" s="19">
        <v>2.1492399999999998E-2</v>
      </c>
      <c r="G15" s="5">
        <v>5.2262199999999996</v>
      </c>
      <c r="H15" s="5">
        <v>7.4329599999999996</v>
      </c>
      <c r="I15" s="5">
        <v>5.9808699999999999E-2</v>
      </c>
      <c r="J15" s="20">
        <v>6.0272100000000001E-7</v>
      </c>
      <c r="K15" s="5">
        <v>-291596</v>
      </c>
      <c r="L15" s="4">
        <f t="shared" si="0"/>
        <v>4.5970698013761027</v>
      </c>
      <c r="M15" s="7">
        <f t="shared" si="1"/>
        <v>81.332205139532391</v>
      </c>
      <c r="N15" s="3"/>
      <c r="O15" s="3"/>
      <c r="P15" s="3"/>
      <c r="Q15" s="3"/>
      <c r="R15" s="23">
        <f t="shared" si="2"/>
        <v>2.0333051284883097</v>
      </c>
      <c r="S15" s="4">
        <f t="shared" si="3"/>
        <v>0.10166525642441548</v>
      </c>
      <c r="T15" s="3"/>
    </row>
    <row r="16" spans="1:20" x14ac:dyDescent="0.4">
      <c r="A16" s="12" t="s">
        <v>10</v>
      </c>
      <c r="B16" s="8">
        <v>4</v>
      </c>
      <c r="C16" s="3">
        <v>2.5000000000000001E-2</v>
      </c>
      <c r="D16" s="4">
        <f t="shared" si="4"/>
        <v>0.1</v>
      </c>
      <c r="E16" s="3"/>
      <c r="F16" s="1"/>
      <c r="G16" s="3"/>
      <c r="H16" s="3"/>
      <c r="I16" s="3"/>
      <c r="J16" s="3"/>
      <c r="K16" s="3"/>
      <c r="L16" s="4"/>
      <c r="M16" s="1"/>
      <c r="N16" s="3">
        <f t="shared" ref="N16:N32" si="5">G$6+L$4*(B16-G$5)-L$3*EXP(-I$6*(B16-G$5)^K$6)</f>
        <v>4.6425117745954685</v>
      </c>
      <c r="O16" s="24">
        <f>EXP(N16)</f>
        <v>103.80475454993756</v>
      </c>
      <c r="P16" s="24">
        <f>EXP(Q16)</f>
        <v>0.53162630430102142</v>
      </c>
      <c r="Q16" s="3">
        <f>Q$18*(B$4-B16)/(B$4-B$18)</f>
        <v>-0.63181447198831331</v>
      </c>
      <c r="R16" s="25">
        <f t="shared" ref="R16:R32" si="6">P16*O16*C16</f>
        <v>1.3796334507564485</v>
      </c>
      <c r="S16" s="4">
        <f t="shared" si="3"/>
        <v>6.8981672537822419E-2</v>
      </c>
      <c r="T16" s="3"/>
    </row>
    <row r="17" spans="1:20" x14ac:dyDescent="0.4">
      <c r="A17" s="12" t="s">
        <v>11</v>
      </c>
      <c r="B17" s="8">
        <v>5</v>
      </c>
      <c r="C17" s="3">
        <v>2.5000000000000001E-2</v>
      </c>
      <c r="D17" s="4">
        <f t="shared" si="4"/>
        <v>0.125</v>
      </c>
      <c r="E17" s="3"/>
      <c r="F17" s="1"/>
      <c r="G17" s="3"/>
      <c r="H17" s="3"/>
      <c r="I17" s="3"/>
      <c r="J17" s="3"/>
      <c r="K17" s="3"/>
      <c r="L17" s="4"/>
      <c r="M17" s="1"/>
      <c r="N17" s="3">
        <f t="shared" si="5"/>
        <v>3.9291639235548779</v>
      </c>
      <c r="O17" s="24">
        <f t="shared" ref="O17:O51" si="7">EXP(N17)</f>
        <v>50.864433331917283</v>
      </c>
      <c r="P17" s="24">
        <f>EXP(Q17)</f>
        <v>0.59979177104574743</v>
      </c>
      <c r="Q17" s="3">
        <f>Q$18*(B$4-B17)/(B$4-B$18)</f>
        <v>-0.51117273225826132</v>
      </c>
      <c r="R17" s="25">
        <f t="shared" si="6"/>
        <v>0.7627017137847254</v>
      </c>
      <c r="S17" s="4">
        <f t="shared" si="3"/>
        <v>3.8135085689236271E-2</v>
      </c>
      <c r="T17" s="3"/>
    </row>
    <row r="18" spans="1:20" x14ac:dyDescent="0.4">
      <c r="A18" s="14" t="s">
        <v>12</v>
      </c>
      <c r="B18" s="8">
        <v>6</v>
      </c>
      <c r="C18" s="3">
        <v>2.5000000000000001E-2</v>
      </c>
      <c r="D18" s="4">
        <f t="shared" si="4"/>
        <v>0.15000000000000002</v>
      </c>
      <c r="E18" s="3"/>
      <c r="F18" s="19">
        <v>1.7396999999999999E-2</v>
      </c>
      <c r="G18" s="5">
        <v>5.0384099999999998</v>
      </c>
      <c r="H18" s="5">
        <v>102.04900000000001</v>
      </c>
      <c r="I18" s="5">
        <v>7.8271300000000002E-2</v>
      </c>
      <c r="J18" s="20">
        <v>-2.31129E-7</v>
      </c>
      <c r="K18" s="5">
        <v>-650347</v>
      </c>
      <c r="L18" s="4">
        <f>G18+H18/B$2+I18*LN(B$2)+J18*B$2^2+K18/(B$2^2)</f>
        <v>3.0697632048540333</v>
      </c>
      <c r="M18" s="26">
        <f>EXP(L18-B$4*F18)</f>
        <v>18.33964560438277</v>
      </c>
      <c r="N18" s="3">
        <f t="shared" si="5"/>
        <v>3.2995961355265728</v>
      </c>
      <c r="O18" s="27">
        <f t="shared" si="7"/>
        <v>27.101691299843335</v>
      </c>
      <c r="P18" s="27">
        <f>M18/O18</f>
        <v>0.6766974577888718</v>
      </c>
      <c r="Q18" s="27">
        <f>LN(P18)</f>
        <v>-0.39053099252820944</v>
      </c>
      <c r="R18" s="25">
        <f t="shared" si="6"/>
        <v>0.45849114010956926</v>
      </c>
      <c r="S18" s="4">
        <f t="shared" si="3"/>
        <v>2.2924557005478463E-2</v>
      </c>
      <c r="T18" s="3"/>
    </row>
    <row r="19" spans="1:20" x14ac:dyDescent="0.4">
      <c r="A19" s="12" t="s">
        <v>13</v>
      </c>
      <c r="B19" s="8">
        <v>7</v>
      </c>
      <c r="C19" s="3">
        <v>2.5000000000000001E-2</v>
      </c>
      <c r="D19" s="4">
        <f t="shared" si="4"/>
        <v>0.17500000000000002</v>
      </c>
      <c r="E19" s="3"/>
      <c r="F19" s="1"/>
      <c r="G19" s="3"/>
      <c r="H19" s="3"/>
      <c r="I19" s="3"/>
      <c r="J19" s="3"/>
      <c r="K19" s="3"/>
      <c r="L19" s="4"/>
      <c r="M19" s="1"/>
      <c r="N19" s="3">
        <f t="shared" si="5"/>
        <v>2.7239652503167746</v>
      </c>
      <c r="O19" s="24">
        <f t="shared" si="7"/>
        <v>15.240635522138664</v>
      </c>
      <c r="P19" s="24">
        <f>EXP(Q19)</f>
        <v>0.76346404116137068</v>
      </c>
      <c r="Q19" s="3">
        <f t="shared" ref="Q19:Q32" si="8">Q$18*(B$4-B19)/(B$4-B$18)</f>
        <v>-0.26988925279815751</v>
      </c>
      <c r="R19" s="25">
        <f t="shared" si="6"/>
        <v>0.29089192963998806</v>
      </c>
      <c r="S19" s="4">
        <f t="shared" si="3"/>
        <v>1.4544596481999402E-2</v>
      </c>
      <c r="T19" s="3"/>
    </row>
    <row r="20" spans="1:20" x14ac:dyDescent="0.4">
      <c r="A20" s="12" t="s">
        <v>14</v>
      </c>
      <c r="B20" s="8">
        <v>8</v>
      </c>
      <c r="C20" s="3">
        <v>2.5000000000000001E-2</v>
      </c>
      <c r="D20" s="4">
        <f t="shared" si="4"/>
        <v>0.2</v>
      </c>
      <c r="E20" s="3"/>
      <c r="F20" s="1"/>
      <c r="G20" s="3"/>
      <c r="H20" s="3"/>
      <c r="I20" s="3"/>
      <c r="J20" s="3"/>
      <c r="K20" s="3"/>
      <c r="L20" s="4"/>
      <c r="M20" s="1"/>
      <c r="N20" s="3">
        <f t="shared" si="5"/>
        <v>2.1859133056068756</v>
      </c>
      <c r="O20" s="24">
        <f t="shared" si="7"/>
        <v>8.8987721416386059</v>
      </c>
      <c r="P20" s="24">
        <f t="shared" ref="P20:P51" si="9">EXP(Q20)</f>
        <v>0.86135589167280058</v>
      </c>
      <c r="Q20" s="3">
        <f t="shared" si="8"/>
        <v>-0.1492475130681056</v>
      </c>
      <c r="R20" s="25">
        <f t="shared" si="6"/>
        <v>0.19162524532135497</v>
      </c>
      <c r="S20" s="4">
        <f t="shared" si="3"/>
        <v>9.5812622660677478E-3</v>
      </c>
      <c r="T20" s="3"/>
    </row>
    <row r="21" spans="1:20" x14ac:dyDescent="0.4">
      <c r="A21" s="12" t="s">
        <v>15</v>
      </c>
      <c r="B21" s="8">
        <v>9</v>
      </c>
      <c r="C21" s="3">
        <v>2.5000000000000001E-2</v>
      </c>
      <c r="D21" s="4">
        <f t="shared" si="4"/>
        <v>0.22500000000000001</v>
      </c>
      <c r="E21" s="3"/>
      <c r="F21" s="1"/>
      <c r="G21" s="3"/>
      <c r="H21" s="3"/>
      <c r="I21" s="3"/>
      <c r="J21" s="3"/>
      <c r="K21" s="3"/>
      <c r="L21" s="4"/>
      <c r="M21" s="1"/>
      <c r="N21" s="3">
        <f t="shared" si="5"/>
        <v>1.6754802344276232</v>
      </c>
      <c r="O21" s="24">
        <f t="shared" si="7"/>
        <v>5.3413596380344464</v>
      </c>
      <c r="P21" s="24">
        <f t="shared" si="9"/>
        <v>0.97179949823285194</v>
      </c>
      <c r="Q21" s="3">
        <f t="shared" si="8"/>
        <v>-2.8605773338053662E-2</v>
      </c>
      <c r="R21" s="25">
        <f t="shared" si="6"/>
        <v>0.12976826540307707</v>
      </c>
      <c r="S21" s="4">
        <f t="shared" si="3"/>
        <v>6.4884132701538534E-3</v>
      </c>
      <c r="T21" s="3"/>
    </row>
    <row r="22" spans="1:20" x14ac:dyDescent="0.4">
      <c r="A22" s="12" t="s">
        <v>16</v>
      </c>
      <c r="B22" s="8">
        <v>10</v>
      </c>
      <c r="C22" s="3">
        <v>0.02</v>
      </c>
      <c r="D22" s="4">
        <f t="shared" si="4"/>
        <v>0.2</v>
      </c>
      <c r="E22" s="3"/>
      <c r="F22" s="1"/>
      <c r="G22" s="3"/>
      <c r="H22" s="3"/>
      <c r="I22" s="3"/>
      <c r="J22" s="3"/>
      <c r="K22" s="3"/>
      <c r="L22" s="4"/>
      <c r="M22" s="1"/>
      <c r="N22" s="3">
        <f t="shared" si="5"/>
        <v>1.1861473621182812</v>
      </c>
      <c r="O22" s="24">
        <f>EXP(N22)</f>
        <v>3.2744416372804612</v>
      </c>
      <c r="P22" s="24">
        <f t="shared" si="9"/>
        <v>1.0964042550769082</v>
      </c>
      <c r="Q22" s="3">
        <f t="shared" si="8"/>
        <v>9.2035966391998264E-2</v>
      </c>
      <c r="R22" s="25">
        <f t="shared" si="6"/>
        <v>7.1802234882305915E-2</v>
      </c>
      <c r="S22" s="4">
        <f t="shared" si="3"/>
        <v>3.5901117441152959E-3</v>
      </c>
      <c r="T22" s="3"/>
    </row>
    <row r="23" spans="1:20" x14ac:dyDescent="0.4">
      <c r="A23" s="12" t="s">
        <v>36</v>
      </c>
      <c r="B23" s="8">
        <v>11</v>
      </c>
      <c r="C23" s="3">
        <v>0.02</v>
      </c>
      <c r="D23" s="4">
        <f t="shared" si="4"/>
        <v>0.22</v>
      </c>
      <c r="E23" s="3"/>
      <c r="F23" s="1"/>
      <c r="G23" s="3"/>
      <c r="H23" s="3"/>
      <c r="I23" s="3"/>
      <c r="J23" s="3"/>
      <c r="K23" s="3"/>
      <c r="L23" s="4"/>
      <c r="M23" s="1"/>
      <c r="N23" s="3">
        <f t="shared" si="5"/>
        <v>0.71341638390636541</v>
      </c>
      <c r="O23" s="24">
        <f t="shared" si="7"/>
        <v>2.0409520372241032</v>
      </c>
      <c r="P23" s="24">
        <f t="shared" si="9"/>
        <v>1.2369859140045729</v>
      </c>
      <c r="Q23" s="3">
        <f t="shared" si="8"/>
        <v>0.2126777061220502</v>
      </c>
      <c r="R23" s="25">
        <f t="shared" si="6"/>
        <v>5.0492578424103048E-2</v>
      </c>
      <c r="S23" s="4">
        <f t="shared" si="3"/>
        <v>2.5246289212051522E-3</v>
      </c>
      <c r="T23" s="3"/>
    </row>
    <row r="24" spans="1:20" x14ac:dyDescent="0.4">
      <c r="A24" s="12" t="s">
        <v>37</v>
      </c>
      <c r="B24" s="8">
        <v>12</v>
      </c>
      <c r="C24" s="3">
        <v>0.02</v>
      </c>
      <c r="D24" s="4">
        <f t="shared" si="4"/>
        <v>0.24</v>
      </c>
      <c r="E24" s="3"/>
      <c r="F24" s="1"/>
      <c r="G24" s="3"/>
      <c r="H24" s="3"/>
      <c r="I24" s="3"/>
      <c r="J24" s="3"/>
      <c r="K24" s="3"/>
      <c r="L24" s="4"/>
      <c r="M24" s="1"/>
      <c r="N24" s="3">
        <f t="shared" si="5"/>
        <v>0.25405458361526478</v>
      </c>
      <c r="O24" s="24">
        <f>EXP(N24)</f>
        <v>1.2892421738460742</v>
      </c>
      <c r="P24" s="24">
        <f>EXP(Q24)</f>
        <v>1.39559304367931</v>
      </c>
      <c r="Q24" s="3">
        <f t="shared" si="8"/>
        <v>0.33331944585210216</v>
      </c>
      <c r="R24" s="25">
        <f t="shared" si="6"/>
        <v>3.598514818875146E-2</v>
      </c>
      <c r="S24" s="4">
        <f t="shared" si="3"/>
        <v>1.7992574094375731E-3</v>
      </c>
      <c r="T24" s="3"/>
    </row>
    <row r="25" spans="1:20" x14ac:dyDescent="0.4">
      <c r="A25" s="12" t="s">
        <v>38</v>
      </c>
      <c r="B25" s="8">
        <v>13</v>
      </c>
      <c r="C25" s="3">
        <v>0.02</v>
      </c>
      <c r="D25" s="4">
        <f t="shared" si="4"/>
        <v>0.26</v>
      </c>
      <c r="E25" s="3"/>
      <c r="F25" s="1"/>
      <c r="G25" s="3"/>
      <c r="H25" s="3"/>
      <c r="I25" s="3"/>
      <c r="J25" s="3"/>
      <c r="K25" s="3"/>
      <c r="L25" s="4"/>
      <c r="M25" s="1"/>
      <c r="N25" s="3">
        <f t="shared" si="5"/>
        <v>-0.19433719588635512</v>
      </c>
      <c r="O25" s="24">
        <f t="shared" si="7"/>
        <v>0.82338021703162168</v>
      </c>
      <c r="P25" s="24">
        <f t="shared" si="9"/>
        <v>1.5745368815565026</v>
      </c>
      <c r="Q25" s="3">
        <f t="shared" si="8"/>
        <v>0.45396118558215409</v>
      </c>
      <c r="R25" s="25">
        <f t="shared" si="6"/>
        <v>2.5928850385205721E-2</v>
      </c>
      <c r="S25" s="4">
        <f t="shared" si="3"/>
        <v>1.2964425192602861E-3</v>
      </c>
      <c r="T25" s="3"/>
    </row>
    <row r="26" spans="1:20" x14ac:dyDescent="0.4">
      <c r="A26" s="12" t="s">
        <v>39</v>
      </c>
      <c r="B26" s="8">
        <v>14</v>
      </c>
      <c r="C26" s="3">
        <v>0.02</v>
      </c>
      <c r="D26" s="4">
        <f t="shared" si="4"/>
        <v>0.28000000000000003</v>
      </c>
      <c r="E26" s="3"/>
      <c r="F26" s="1"/>
      <c r="G26" s="3"/>
      <c r="H26" s="3"/>
      <c r="I26" s="3"/>
      <c r="J26" s="3"/>
      <c r="K26" s="3"/>
      <c r="L26" s="4"/>
      <c r="M26" s="1"/>
      <c r="N26" s="3">
        <f t="shared" si="5"/>
        <v>-0.6335866806380015</v>
      </c>
      <c r="O26" s="24">
        <f t="shared" si="7"/>
        <v>0.53068498591879532</v>
      </c>
      <c r="P26" s="24">
        <f t="shared" si="9"/>
        <v>1.7764250134449349</v>
      </c>
      <c r="Q26" s="3">
        <f t="shared" si="8"/>
        <v>0.57460292531220603</v>
      </c>
      <c r="R26" s="25">
        <f t="shared" si="6"/>
        <v>1.8854441664916424E-2</v>
      </c>
      <c r="S26" s="4">
        <f t="shared" si="3"/>
        <v>9.4272208324582116E-4</v>
      </c>
      <c r="T26" s="3"/>
    </row>
    <row r="27" spans="1:20" x14ac:dyDescent="0.4">
      <c r="A27" s="12" t="s">
        <v>40</v>
      </c>
      <c r="B27" s="8">
        <v>15</v>
      </c>
      <c r="C27" s="3">
        <v>0.02</v>
      </c>
      <c r="D27" s="4">
        <f t="shared" si="4"/>
        <v>0.3</v>
      </c>
      <c r="E27" s="3"/>
      <c r="F27" s="1"/>
      <c r="G27" s="3"/>
      <c r="H27" s="3"/>
      <c r="I27" s="3"/>
      <c r="J27" s="3"/>
      <c r="K27" s="3"/>
      <c r="L27" s="4"/>
      <c r="M27" s="1"/>
      <c r="N27" s="3">
        <f t="shared" si="5"/>
        <v>-1.0651168287620802</v>
      </c>
      <c r="O27" s="24">
        <f t="shared" si="7"/>
        <v>0.34468758299118979</v>
      </c>
      <c r="P27" s="24">
        <f t="shared" si="9"/>
        <v>2.0041993714833124</v>
      </c>
      <c r="Q27" s="3">
        <f t="shared" si="8"/>
        <v>0.6952446650422579</v>
      </c>
      <c r="R27" s="25">
        <f t="shared" si="6"/>
        <v>1.3816452743780894E-2</v>
      </c>
      <c r="S27" s="4">
        <f t="shared" si="3"/>
        <v>6.908226371890447E-4</v>
      </c>
      <c r="T27" s="3"/>
    </row>
    <row r="28" spans="1:20" x14ac:dyDescent="0.4">
      <c r="A28" s="12" t="s">
        <v>41</v>
      </c>
      <c r="B28" s="8">
        <v>16</v>
      </c>
      <c r="C28" s="3">
        <v>0.02</v>
      </c>
      <c r="D28" s="4">
        <f t="shared" si="4"/>
        <v>0.32</v>
      </c>
      <c r="E28" s="3"/>
      <c r="F28" s="1"/>
      <c r="G28" s="3"/>
      <c r="H28" s="3"/>
      <c r="I28" s="3"/>
      <c r="J28" s="3"/>
      <c r="K28" s="3"/>
      <c r="L28" s="4"/>
      <c r="M28" s="1"/>
      <c r="N28" s="3">
        <f t="shared" si="5"/>
        <v>-1.4900559529846427</v>
      </c>
      <c r="O28" s="24">
        <f t="shared" si="7"/>
        <v>0.22536004561948908</v>
      </c>
      <c r="P28" s="24">
        <f t="shared" si="9"/>
        <v>2.2611791042417768</v>
      </c>
      <c r="Q28" s="3">
        <f t="shared" si="8"/>
        <v>0.81588640477230989</v>
      </c>
      <c r="R28" s="25">
        <f t="shared" si="6"/>
        <v>1.0191588521715245E-2</v>
      </c>
      <c r="S28" s="4">
        <f t="shared" si="3"/>
        <v>5.0957942608576229E-4</v>
      </c>
      <c r="T28" s="3"/>
    </row>
    <row r="29" spans="1:20" x14ac:dyDescent="0.4">
      <c r="A29" s="12" t="s">
        <v>42</v>
      </c>
      <c r="B29" s="8">
        <v>17</v>
      </c>
      <c r="C29" s="3">
        <v>0.02</v>
      </c>
      <c r="D29" s="4">
        <f t="shared" si="4"/>
        <v>0.34</v>
      </c>
      <c r="E29" s="3"/>
      <c r="F29" s="1"/>
      <c r="G29" s="3"/>
      <c r="H29" s="3"/>
      <c r="I29" s="3"/>
      <c r="J29" s="3"/>
      <c r="K29" s="3"/>
      <c r="L29" s="4"/>
      <c r="M29" s="1"/>
      <c r="N29" s="3">
        <f t="shared" si="5"/>
        <v>-1.9093128669986559</v>
      </c>
      <c r="O29" s="24">
        <f t="shared" si="7"/>
        <v>0.14818217248216004</v>
      </c>
      <c r="P29" s="24">
        <f t="shared" si="9"/>
        <v>2.5511089436554171</v>
      </c>
      <c r="Q29" s="3">
        <f t="shared" si="8"/>
        <v>0.93652814450236177</v>
      </c>
      <c r="R29" s="25">
        <f t="shared" si="6"/>
        <v>7.5605773101905614E-3</v>
      </c>
      <c r="S29" s="4">
        <f t="shared" si="3"/>
        <v>3.7802886550952807E-4</v>
      </c>
      <c r="T29" s="3"/>
    </row>
    <row r="30" spans="1:20" x14ac:dyDescent="0.4">
      <c r="A30" s="12" t="s">
        <v>43</v>
      </c>
      <c r="B30" s="8">
        <v>18</v>
      </c>
      <c r="C30" s="3">
        <v>0.02</v>
      </c>
      <c r="D30" s="4">
        <f t="shared" si="4"/>
        <v>0.36</v>
      </c>
      <c r="E30" s="3"/>
      <c r="F30" s="1"/>
      <c r="G30" s="3"/>
      <c r="H30" s="3"/>
      <c r="I30" s="3"/>
      <c r="J30" s="3"/>
      <c r="K30" s="3"/>
      <c r="L30" s="4"/>
      <c r="M30" s="1"/>
      <c r="N30" s="3">
        <f t="shared" si="5"/>
        <v>-2.3236295892188172</v>
      </c>
      <c r="O30" s="24">
        <f t="shared" si="7"/>
        <v>9.7917539399168183E-2</v>
      </c>
      <c r="P30" s="24">
        <f t="shared" si="9"/>
        <v>2.8782137735971109</v>
      </c>
      <c r="Q30" s="3">
        <f t="shared" si="8"/>
        <v>1.0571698842324138</v>
      </c>
      <c r="R30" s="25">
        <f t="shared" si="6"/>
        <v>5.6365522115084735E-3</v>
      </c>
      <c r="S30" s="4">
        <f t="shared" si="3"/>
        <v>2.8182761057542367E-4</v>
      </c>
      <c r="T30" s="3"/>
    </row>
    <row r="31" spans="1:20" x14ac:dyDescent="0.4">
      <c r="A31" s="12" t="s">
        <v>44</v>
      </c>
      <c r="B31" s="8">
        <v>19</v>
      </c>
      <c r="C31" s="3">
        <v>0.02</v>
      </c>
      <c r="D31" s="4">
        <f t="shared" si="4"/>
        <v>0.38</v>
      </c>
      <c r="E31" s="3"/>
      <c r="F31" s="1"/>
      <c r="G31" s="3"/>
      <c r="H31" s="3"/>
      <c r="I31" s="3"/>
      <c r="J31" s="3"/>
      <c r="K31" s="3"/>
      <c r="L31" s="4"/>
      <c r="M31" s="1"/>
      <c r="N31" s="3">
        <f t="shared" si="5"/>
        <v>-2.733619189349342</v>
      </c>
      <c r="O31" s="24">
        <f t="shared" si="7"/>
        <v>6.4983675333218138E-2</v>
      </c>
      <c r="P31" s="24">
        <f t="shared" si="9"/>
        <v>3.2472601952678777</v>
      </c>
      <c r="Q31" s="3">
        <f t="shared" si="8"/>
        <v>1.1778116239624656</v>
      </c>
      <c r="R31" s="25">
        <f t="shared" si="6"/>
        <v>4.2203780450354063E-3</v>
      </c>
      <c r="S31" s="4">
        <f t="shared" si="3"/>
        <v>2.110189022517703E-4</v>
      </c>
      <c r="T31" s="3"/>
    </row>
    <row r="32" spans="1:20" x14ac:dyDescent="0.4">
      <c r="A32" s="12" t="s">
        <v>45</v>
      </c>
      <c r="B32" s="8">
        <v>20</v>
      </c>
      <c r="C32" s="3">
        <v>0.02</v>
      </c>
      <c r="D32" s="4">
        <f t="shared" si="4"/>
        <v>0.4</v>
      </c>
      <c r="E32" s="3"/>
      <c r="F32" s="1"/>
      <c r="G32" s="3"/>
      <c r="H32" s="3"/>
      <c r="I32" s="3"/>
      <c r="J32" s="3"/>
      <c r="K32" s="3"/>
      <c r="L32" s="4"/>
      <c r="M32" s="1"/>
      <c r="N32" s="3">
        <f t="shared" si="5"/>
        <v>-3.1397935303681104</v>
      </c>
      <c r="O32" s="24">
        <f t="shared" si="7"/>
        <v>4.3291735407945904E-2</v>
      </c>
      <c r="P32" s="24">
        <f t="shared" si="9"/>
        <v>3.6636259865411969</v>
      </c>
      <c r="Q32" s="3">
        <f t="shared" si="8"/>
        <v>1.2984533636925175</v>
      </c>
      <c r="R32" s="25">
        <f t="shared" si="6"/>
        <v>3.1720945368603256E-3</v>
      </c>
      <c r="S32" s="4">
        <f t="shared" si="3"/>
        <v>1.5860472684301629E-4</v>
      </c>
      <c r="T32" s="3"/>
    </row>
    <row r="33" spans="1:20" x14ac:dyDescent="0.4">
      <c r="A33" s="14" t="s">
        <v>17</v>
      </c>
      <c r="B33" s="8">
        <v>2</v>
      </c>
      <c r="C33" s="3">
        <v>2.5000000000000001E-2</v>
      </c>
      <c r="D33" s="4">
        <f t="shared" si="4"/>
        <v>0.05</v>
      </c>
      <c r="E33" s="3"/>
      <c r="F33" s="19">
        <v>2.46608E-2</v>
      </c>
      <c r="G33" s="5">
        <v>6.6108399999999996</v>
      </c>
      <c r="H33" s="5">
        <v>15.217000000000001</v>
      </c>
      <c r="I33" s="5">
        <v>-7.5118299999999999E-2</v>
      </c>
      <c r="J33" s="20">
        <v>-2.5665499999999999E-7</v>
      </c>
      <c r="K33" s="5">
        <v>-183928</v>
      </c>
      <c r="L33" s="4">
        <f>G33+H33/B$2+I33*LN(B$2)+J33*B$2^2+K33/(B$2^2)</f>
        <v>5.3745674544802915</v>
      </c>
      <c r="M33" s="7">
        <f>EXP(L33-B$4*F33)</f>
        <v>171.87592466831194</v>
      </c>
      <c r="N33" s="3"/>
      <c r="O33" s="3"/>
      <c r="P33" s="3"/>
      <c r="Q33" s="3"/>
      <c r="R33" s="23">
        <f>M33*C33</f>
        <v>4.2968981167077986</v>
      </c>
      <c r="S33" s="4">
        <f t="shared" si="3"/>
        <v>0.21484490583538993</v>
      </c>
      <c r="T33" s="3"/>
    </row>
    <row r="34" spans="1:20" x14ac:dyDescent="0.4">
      <c r="A34" s="14" t="s">
        <v>18</v>
      </c>
      <c r="B34" s="8">
        <v>3</v>
      </c>
      <c r="C34" s="3">
        <v>2.5000000000000001E-2</v>
      </c>
      <c r="D34" s="4">
        <f t="shared" si="4"/>
        <v>7.5000000000000011E-2</v>
      </c>
      <c r="E34" s="3"/>
      <c r="F34" s="19">
        <v>2.0263199999999999E-2</v>
      </c>
      <c r="G34" s="5">
        <v>6.3367100000000001</v>
      </c>
      <c r="H34" s="5">
        <v>15.095000000000001</v>
      </c>
      <c r="I34" s="5">
        <v>-7.4342900000000003E-2</v>
      </c>
      <c r="J34" s="20">
        <v>-2.5456900000000001E-7</v>
      </c>
      <c r="K34" s="5">
        <v>-314944</v>
      </c>
      <c r="L34" s="4">
        <f>G34+H34/B$2+I34*LN(B$2)+J34*B$2^2+K34/(B$2^2)</f>
        <v>4.5814697615998092</v>
      </c>
      <c r="M34" s="7">
        <f>EXP(L34-B$4*F34)</f>
        <v>80.987618528133538</v>
      </c>
      <c r="N34" s="3"/>
      <c r="O34" s="3"/>
      <c r="P34" s="3"/>
      <c r="Q34" s="3"/>
      <c r="R34" s="23">
        <f>M34*C34</f>
        <v>2.0246904632033385</v>
      </c>
      <c r="S34" s="4">
        <f t="shared" si="3"/>
        <v>0.10123452316016693</v>
      </c>
      <c r="T34" s="3"/>
    </row>
    <row r="35" spans="1:20" x14ac:dyDescent="0.4">
      <c r="A35" s="12" t="s">
        <v>19</v>
      </c>
      <c r="B35" s="8">
        <v>4</v>
      </c>
      <c r="C35" s="3">
        <v>2.5000000000000001E-2</v>
      </c>
      <c r="D35" s="4">
        <f t="shared" si="4"/>
        <v>0.1</v>
      </c>
      <c r="E35" s="3"/>
      <c r="F35" s="1"/>
      <c r="G35" s="3"/>
      <c r="H35" s="3"/>
      <c r="I35" s="3"/>
      <c r="J35" s="3"/>
      <c r="K35" s="3"/>
      <c r="L35" s="4"/>
      <c r="M35" s="1"/>
      <c r="N35" s="3">
        <f t="shared" ref="N35:N51" si="10">G$6+L$4*(B35-I$5)-L$3*EXP(-I$6*(B35-I$5)^K$6)</f>
        <v>4.7640112665271062</v>
      </c>
      <c r="O35" s="24">
        <f t="shared" si="7"/>
        <v>117.21516541692834</v>
      </c>
      <c r="P35" s="24">
        <f t="shared" si="9"/>
        <v>0.53162630430102142</v>
      </c>
      <c r="Q35" s="3">
        <f t="shared" ref="Q35:Q51" si="11">Q$18*(B$4-B35)/(B$4-B$18)</f>
        <v>-0.63181447198831331</v>
      </c>
      <c r="R35" s="25">
        <f t="shared" ref="R35:R51" si="12">P35*O35*C35</f>
        <v>1.5578666299658628</v>
      </c>
      <c r="S35" s="4">
        <f t="shared" si="3"/>
        <v>7.7893331498293139E-2</v>
      </c>
      <c r="T35" s="3"/>
    </row>
    <row r="36" spans="1:20" x14ac:dyDescent="0.4">
      <c r="A36" s="12" t="s">
        <v>20</v>
      </c>
      <c r="B36" s="8">
        <v>5</v>
      </c>
      <c r="C36" s="3">
        <v>2.5000000000000001E-2</v>
      </c>
      <c r="D36" s="4">
        <f t="shared" si="4"/>
        <v>0.125</v>
      </c>
      <c r="E36" s="3"/>
      <c r="F36" s="1"/>
      <c r="G36" s="3"/>
      <c r="H36" s="3"/>
      <c r="I36" s="3"/>
      <c r="J36" s="3"/>
      <c r="K36" s="3"/>
      <c r="L36" s="4"/>
      <c r="M36" s="1"/>
      <c r="N36" s="3">
        <f t="shared" si="10"/>
        <v>4.0333173487255287</v>
      </c>
      <c r="O36" s="24">
        <f t="shared" si="7"/>
        <v>56.447858222062251</v>
      </c>
      <c r="P36" s="24">
        <f t="shared" si="9"/>
        <v>0.59979177104574743</v>
      </c>
      <c r="Q36" s="3">
        <f t="shared" si="11"/>
        <v>-0.51117273225826132</v>
      </c>
      <c r="R36" s="25">
        <f t="shared" si="12"/>
        <v>0.84642402136874928</v>
      </c>
      <c r="S36" s="4">
        <f t="shared" si="3"/>
        <v>4.2321201068437467E-2</v>
      </c>
      <c r="T36" s="3"/>
    </row>
    <row r="37" spans="1:20" x14ac:dyDescent="0.4">
      <c r="A37" s="12" t="s">
        <v>21</v>
      </c>
      <c r="B37" s="8">
        <v>6</v>
      </c>
      <c r="C37" s="3">
        <v>2.5000000000000001E-2</v>
      </c>
      <c r="D37" s="4">
        <f t="shared" si="4"/>
        <v>0.15000000000000002</v>
      </c>
      <c r="E37" s="3"/>
      <c r="F37" s="1"/>
      <c r="G37" s="3"/>
      <c r="H37" s="3"/>
      <c r="I37" s="3"/>
      <c r="J37" s="3"/>
      <c r="K37" s="3"/>
      <c r="L37" s="4"/>
      <c r="M37" s="1"/>
      <c r="N37" s="3">
        <f t="shared" si="10"/>
        <v>3.3932111509924781</v>
      </c>
      <c r="O37" s="24">
        <f t="shared" si="7"/>
        <v>29.761367236386867</v>
      </c>
      <c r="P37" s="24">
        <f t="shared" si="9"/>
        <v>0.6766974577888718</v>
      </c>
      <c r="Q37" s="3">
        <f t="shared" si="11"/>
        <v>-0.39053099252820939</v>
      </c>
      <c r="R37" s="25">
        <f t="shared" si="12"/>
        <v>0.5034860387296004</v>
      </c>
      <c r="S37" s="4">
        <f t="shared" si="3"/>
        <v>2.5174301936480022E-2</v>
      </c>
      <c r="T37" s="3"/>
    </row>
    <row r="38" spans="1:20" x14ac:dyDescent="0.4">
      <c r="A38" s="12" t="s">
        <v>22</v>
      </c>
      <c r="B38" s="8">
        <v>7</v>
      </c>
      <c r="C38" s="3">
        <v>2.5000000000000001E-2</v>
      </c>
      <c r="D38" s="4">
        <f t="shared" si="4"/>
        <v>0.17500000000000002</v>
      </c>
      <c r="E38" s="3"/>
      <c r="F38" s="1"/>
      <c r="G38" s="3"/>
      <c r="H38" s="3"/>
      <c r="I38" s="3"/>
      <c r="J38" s="3"/>
      <c r="K38" s="3"/>
      <c r="L38" s="4"/>
      <c r="M38" s="1"/>
      <c r="N38" s="3">
        <f t="shared" si="10"/>
        <v>2.8105078509843593</v>
      </c>
      <c r="O38" s="24">
        <f t="shared" si="7"/>
        <v>16.618355724420663</v>
      </c>
      <c r="P38" s="24">
        <f t="shared" si="9"/>
        <v>0.76346404116137068</v>
      </c>
      <c r="Q38" s="3">
        <f t="shared" si="11"/>
        <v>-0.26988925279815751</v>
      </c>
      <c r="R38" s="25">
        <f t="shared" si="12"/>
        <v>0.31718792547058494</v>
      </c>
      <c r="S38" s="4">
        <f t="shared" si="3"/>
        <v>1.5859396273529246E-2</v>
      </c>
      <c r="T38" s="3"/>
    </row>
    <row r="39" spans="1:20" x14ac:dyDescent="0.4">
      <c r="A39" s="12" t="s">
        <v>23</v>
      </c>
      <c r="B39" s="8">
        <v>8</v>
      </c>
      <c r="C39" s="3">
        <v>2.5000000000000001E-2</v>
      </c>
      <c r="D39" s="4">
        <f t="shared" si="4"/>
        <v>0.2</v>
      </c>
      <c r="E39" s="3"/>
      <c r="F39" s="1"/>
      <c r="G39" s="3"/>
      <c r="H39" s="3"/>
      <c r="I39" s="3"/>
      <c r="J39" s="3"/>
      <c r="K39" s="3"/>
      <c r="L39" s="4"/>
      <c r="M39" s="1"/>
      <c r="N39" s="3">
        <f t="shared" si="10"/>
        <v>2.2673930670516955</v>
      </c>
      <c r="O39" s="24">
        <f t="shared" si="7"/>
        <v>9.6542001276928069</v>
      </c>
      <c r="P39" s="24">
        <f t="shared" si="9"/>
        <v>0.86135589167280058</v>
      </c>
      <c r="Q39" s="3">
        <f t="shared" si="11"/>
        <v>-0.1492475130681056</v>
      </c>
      <c r="R39" s="25">
        <f t="shared" si="12"/>
        <v>0.20789255398441259</v>
      </c>
      <c r="S39" s="4">
        <f t="shared" si="3"/>
        <v>1.0394627699220629E-2</v>
      </c>
      <c r="T39" s="3"/>
    </row>
    <row r="40" spans="1:20" x14ac:dyDescent="0.4">
      <c r="A40" s="12" t="s">
        <v>24</v>
      </c>
      <c r="B40" s="8">
        <v>9</v>
      </c>
      <c r="C40" s="3">
        <v>2.5000000000000001E-2</v>
      </c>
      <c r="D40" s="4">
        <f t="shared" si="4"/>
        <v>0.22500000000000001</v>
      </c>
      <c r="E40" s="3"/>
      <c r="F40" s="1"/>
      <c r="G40" s="3"/>
      <c r="H40" s="3"/>
      <c r="I40" s="3"/>
      <c r="J40" s="3"/>
      <c r="K40" s="3"/>
      <c r="L40" s="4"/>
      <c r="M40" s="1"/>
      <c r="N40" s="3">
        <f t="shared" si="10"/>
        <v>1.7531671101201118</v>
      </c>
      <c r="O40" s="24">
        <f t="shared" si="7"/>
        <v>5.7728570278909412</v>
      </c>
      <c r="P40" s="24">
        <f t="shared" si="9"/>
        <v>0.97179949823285194</v>
      </c>
      <c r="Q40" s="3">
        <f t="shared" si="11"/>
        <v>-2.8605773338053662E-2</v>
      </c>
      <c r="R40" s="25">
        <f t="shared" si="12"/>
        <v>0.14025148907686025</v>
      </c>
      <c r="S40" s="4">
        <f t="shared" si="3"/>
        <v>7.0125744538430124E-3</v>
      </c>
      <c r="T40" s="3"/>
    </row>
    <row r="41" spans="1:20" x14ac:dyDescent="0.4">
      <c r="A41" s="12" t="s">
        <v>25</v>
      </c>
      <c r="B41" s="8">
        <v>10</v>
      </c>
      <c r="C41" s="3">
        <v>0.02</v>
      </c>
      <c r="D41" s="4">
        <f t="shared" si="4"/>
        <v>0.2</v>
      </c>
      <c r="E41" s="3"/>
      <c r="F41" s="1"/>
      <c r="G41" s="3"/>
      <c r="H41" s="3"/>
      <c r="I41" s="3"/>
      <c r="J41" s="3"/>
      <c r="K41" s="3"/>
      <c r="L41" s="4"/>
      <c r="M41" s="1"/>
      <c r="N41" s="3">
        <f t="shared" si="10"/>
        <v>1.2608948749717819</v>
      </c>
      <c r="O41" s="24">
        <f t="shared" si="7"/>
        <v>3.52857771082147</v>
      </c>
      <c r="P41" s="24">
        <f t="shared" si="9"/>
        <v>1.0964042550769082</v>
      </c>
      <c r="Q41" s="3">
        <f t="shared" si="11"/>
        <v>9.2035966391998264E-2</v>
      </c>
      <c r="R41" s="25">
        <f t="shared" si="12"/>
        <v>7.7374952330283908E-2</v>
      </c>
      <c r="S41" s="4">
        <f t="shared" si="3"/>
        <v>3.8687476165141952E-3</v>
      </c>
      <c r="T41" s="3"/>
    </row>
    <row r="42" spans="1:20" x14ac:dyDescent="0.4">
      <c r="A42" s="12" t="s">
        <v>46</v>
      </c>
      <c r="B42" s="8">
        <v>11</v>
      </c>
      <c r="C42" s="3">
        <v>0.02</v>
      </c>
      <c r="D42" s="4">
        <f t="shared" si="4"/>
        <v>0.22</v>
      </c>
      <c r="E42" s="3"/>
      <c r="F42" s="1"/>
      <c r="G42" s="3"/>
      <c r="H42" s="3"/>
      <c r="I42" s="3"/>
      <c r="J42" s="3"/>
      <c r="K42" s="3"/>
      <c r="L42" s="4"/>
      <c r="M42" s="1"/>
      <c r="N42" s="3">
        <f t="shared" si="10"/>
        <v>0.78582539003577323</v>
      </c>
      <c r="O42" s="24">
        <f t="shared" si="7"/>
        <v>2.1942172785910943</v>
      </c>
      <c r="P42" s="24">
        <f t="shared" si="9"/>
        <v>1.2369859140045729</v>
      </c>
      <c r="Q42" s="3">
        <f t="shared" si="11"/>
        <v>0.2126777061220502</v>
      </c>
      <c r="R42" s="25">
        <f t="shared" si="12"/>
        <v>5.4284317317652625E-2</v>
      </c>
      <c r="S42" s="4">
        <f t="shared" si="3"/>
        <v>2.7142158658826311E-3</v>
      </c>
      <c r="T42" s="3"/>
    </row>
    <row r="43" spans="1:20" x14ac:dyDescent="0.4">
      <c r="A43" s="12" t="s">
        <v>47</v>
      </c>
      <c r="B43" s="8">
        <v>12</v>
      </c>
      <c r="C43" s="3">
        <v>0.02</v>
      </c>
      <c r="D43" s="4">
        <f t="shared" si="4"/>
        <v>0.24</v>
      </c>
      <c r="E43" s="3"/>
      <c r="F43" s="1"/>
      <c r="G43" s="3"/>
      <c r="H43" s="3"/>
      <c r="I43" s="3"/>
      <c r="J43" s="3"/>
      <c r="K43" s="3"/>
      <c r="L43" s="4"/>
      <c r="M43" s="1"/>
      <c r="N43" s="3">
        <f t="shared" si="10"/>
        <v>0.32456366483753607</v>
      </c>
      <c r="O43" s="24">
        <f t="shared" si="7"/>
        <v>1.3834268764764939</v>
      </c>
      <c r="P43" s="24">
        <f t="shared" si="9"/>
        <v>1.39559304367931</v>
      </c>
      <c r="Q43" s="3">
        <f t="shared" si="11"/>
        <v>0.33331944585210216</v>
      </c>
      <c r="R43" s="25">
        <f t="shared" si="12"/>
        <v>3.8614018504991819E-2</v>
      </c>
      <c r="S43" s="4">
        <f t="shared" si="3"/>
        <v>1.930700925249591E-3</v>
      </c>
      <c r="T43" s="3"/>
    </row>
    <row r="44" spans="1:20" x14ac:dyDescent="0.4">
      <c r="A44" s="12" t="s">
        <v>48</v>
      </c>
      <c r="B44" s="8">
        <v>13</v>
      </c>
      <c r="C44" s="3">
        <v>0.02</v>
      </c>
      <c r="D44" s="4">
        <f t="shared" si="4"/>
        <v>0.26</v>
      </c>
      <c r="E44" s="3"/>
      <c r="F44" s="1"/>
      <c r="G44" s="3"/>
      <c r="H44" s="3"/>
      <c r="I44" s="3"/>
      <c r="J44" s="3"/>
      <c r="K44" s="3"/>
      <c r="L44" s="4"/>
      <c r="M44" s="1"/>
      <c r="N44" s="3">
        <f t="shared" si="10"/>
        <v>-0.12539845221328183</v>
      </c>
      <c r="O44" s="24">
        <f t="shared" si="7"/>
        <v>0.88214533978568521</v>
      </c>
      <c r="P44" s="24">
        <f t="shared" si="9"/>
        <v>1.5745368815565026</v>
      </c>
      <c r="Q44" s="3">
        <f t="shared" si="11"/>
        <v>0.45396118558215409</v>
      </c>
      <c r="R44" s="25">
        <f t="shared" si="12"/>
        <v>2.7779407447715086E-2</v>
      </c>
      <c r="S44" s="4">
        <f t="shared" si="3"/>
        <v>1.3889703723857544E-3</v>
      </c>
      <c r="T44" s="3"/>
    </row>
    <row r="45" spans="1:20" x14ac:dyDescent="0.4">
      <c r="A45" s="12" t="s">
        <v>49</v>
      </c>
      <c r="B45" s="8">
        <v>14</v>
      </c>
      <c r="C45" s="3">
        <v>0.02</v>
      </c>
      <c r="D45" s="4">
        <f t="shared" si="4"/>
        <v>0.28000000000000003</v>
      </c>
      <c r="E45" s="3"/>
      <c r="F45" s="1"/>
      <c r="G45" s="3"/>
      <c r="H45" s="3"/>
      <c r="I45" s="3"/>
      <c r="J45" s="3"/>
      <c r="K45" s="3"/>
      <c r="L45" s="4"/>
      <c r="M45" s="1"/>
      <c r="N45" s="3">
        <f t="shared" si="10"/>
        <v>-0.56596459726062243</v>
      </c>
      <c r="O45" s="24">
        <f t="shared" si="7"/>
        <v>0.56781217244667925</v>
      </c>
      <c r="P45" s="24">
        <f t="shared" si="9"/>
        <v>1.7764250134449349</v>
      </c>
      <c r="Q45" s="3">
        <f t="shared" si="11"/>
        <v>0.57460292531220603</v>
      </c>
      <c r="R45" s="25">
        <f t="shared" si="12"/>
        <v>2.0173514921455797E-2</v>
      </c>
      <c r="S45" s="4">
        <f t="shared" si="3"/>
        <v>1.0086757460727898E-3</v>
      </c>
      <c r="T45" s="3"/>
    </row>
    <row r="46" spans="1:20" x14ac:dyDescent="0.4">
      <c r="A46" s="12" t="s">
        <v>50</v>
      </c>
      <c r="B46" s="8">
        <v>15</v>
      </c>
      <c r="C46" s="3">
        <v>0.02</v>
      </c>
      <c r="D46" s="4">
        <f t="shared" si="4"/>
        <v>0.3</v>
      </c>
      <c r="E46" s="3"/>
      <c r="F46" s="1"/>
      <c r="G46" s="3"/>
      <c r="H46" s="3"/>
      <c r="I46" s="3"/>
      <c r="J46" s="3"/>
      <c r="K46" s="3"/>
      <c r="L46" s="4"/>
      <c r="M46" s="1"/>
      <c r="N46" s="3">
        <f t="shared" si="10"/>
        <v>-0.99861220439833254</v>
      </c>
      <c r="O46" s="24">
        <f t="shared" si="7"/>
        <v>0.36839033706938618</v>
      </c>
      <c r="P46" s="24">
        <f t="shared" si="9"/>
        <v>2.0041993714833124</v>
      </c>
      <c r="Q46" s="3">
        <f t="shared" si="11"/>
        <v>0.6952446650422579</v>
      </c>
      <c r="R46" s="25">
        <f t="shared" si="12"/>
        <v>1.4766553640299787E-2</v>
      </c>
      <c r="S46" s="4">
        <f t="shared" si="3"/>
        <v>7.383276820149894E-4</v>
      </c>
      <c r="T46" s="3"/>
    </row>
    <row r="47" spans="1:20" x14ac:dyDescent="0.4">
      <c r="A47" s="12" t="s">
        <v>51</v>
      </c>
      <c r="B47" s="8">
        <v>16</v>
      </c>
      <c r="C47" s="3">
        <v>0.02</v>
      </c>
      <c r="D47" s="4">
        <f t="shared" si="4"/>
        <v>0.32</v>
      </c>
      <c r="E47" s="3"/>
      <c r="F47" s="1"/>
      <c r="G47" s="3"/>
      <c r="H47" s="3"/>
      <c r="I47" s="3"/>
      <c r="J47" s="3"/>
      <c r="K47" s="3"/>
      <c r="L47" s="4"/>
      <c r="M47" s="1"/>
      <c r="N47" s="3">
        <f t="shared" si="10"/>
        <v>-1.4245096777814859</v>
      </c>
      <c r="O47" s="24">
        <f t="shared" si="7"/>
        <v>0.24062641876734636</v>
      </c>
      <c r="P47" s="24">
        <f t="shared" si="9"/>
        <v>2.2611791042417768</v>
      </c>
      <c r="Q47" s="3">
        <f t="shared" si="11"/>
        <v>0.81588640477230989</v>
      </c>
      <c r="R47" s="25">
        <f t="shared" si="12"/>
        <v>1.0881988600905099E-2</v>
      </c>
      <c r="S47" s="4">
        <f t="shared" si="3"/>
        <v>5.4409943004525498E-4</v>
      </c>
      <c r="T47" s="3"/>
    </row>
    <row r="48" spans="1:20" x14ac:dyDescent="0.4">
      <c r="A48" s="12" t="s">
        <v>52</v>
      </c>
      <c r="B48" s="8">
        <v>17</v>
      </c>
      <c r="C48" s="3">
        <v>0.02</v>
      </c>
      <c r="D48" s="4">
        <f t="shared" si="4"/>
        <v>0.34</v>
      </c>
      <c r="E48" s="3"/>
      <c r="F48" s="1"/>
      <c r="G48" s="3"/>
      <c r="H48" s="3"/>
      <c r="I48" s="3"/>
      <c r="J48" s="3"/>
      <c r="K48" s="3"/>
      <c r="L48" s="4"/>
      <c r="M48" s="1"/>
      <c r="N48" s="3">
        <f t="shared" si="10"/>
        <v>-1.8445959772857599</v>
      </c>
      <c r="O48" s="24">
        <f t="shared" si="7"/>
        <v>0.15808917960802998</v>
      </c>
      <c r="P48" s="24">
        <f t="shared" si="9"/>
        <v>2.5511089436554171</v>
      </c>
      <c r="Q48" s="3">
        <f t="shared" si="11"/>
        <v>0.93652814450236177</v>
      </c>
      <c r="R48" s="25">
        <f t="shared" si="12"/>
        <v>8.0660543998638586E-3</v>
      </c>
      <c r="S48" s="4">
        <f t="shared" si="3"/>
        <v>4.0330271999319291E-4</v>
      </c>
      <c r="T48" s="3"/>
    </row>
    <row r="49" spans="1:20" x14ac:dyDescent="0.4">
      <c r="A49" s="12" t="s">
        <v>53</v>
      </c>
      <c r="B49" s="8">
        <v>18</v>
      </c>
      <c r="C49" s="3">
        <v>0.02</v>
      </c>
      <c r="D49" s="4">
        <f t="shared" si="4"/>
        <v>0.36</v>
      </c>
      <c r="E49" s="3"/>
      <c r="F49" s="1"/>
      <c r="G49" s="3"/>
      <c r="H49" s="3"/>
      <c r="I49" s="3"/>
      <c r="J49" s="3"/>
      <c r="K49" s="3"/>
      <c r="L49" s="4"/>
      <c r="M49" s="1"/>
      <c r="N49" s="3">
        <f t="shared" si="10"/>
        <v>-2.2596362139666892</v>
      </c>
      <c r="O49" s="24">
        <f t="shared" si="7"/>
        <v>0.10438845290941147</v>
      </c>
      <c r="P49" s="24">
        <f t="shared" si="9"/>
        <v>2.8782137735971109</v>
      </c>
      <c r="Q49" s="3">
        <f t="shared" si="11"/>
        <v>1.0571698842324138</v>
      </c>
      <c r="R49" s="25">
        <f t="shared" si="12"/>
        <v>6.0090456593672303E-3</v>
      </c>
      <c r="S49" s="4">
        <f t="shared" si="3"/>
        <v>3.0045228296836151E-4</v>
      </c>
      <c r="T49" s="3"/>
    </row>
    <row r="50" spans="1:20" x14ac:dyDescent="0.4">
      <c r="A50" s="12" t="s">
        <v>54</v>
      </c>
      <c r="B50" s="8">
        <v>19</v>
      </c>
      <c r="C50" s="3">
        <v>0.02</v>
      </c>
      <c r="D50" s="4">
        <f t="shared" si="4"/>
        <v>0.38</v>
      </c>
      <c r="E50" s="3"/>
      <c r="F50" s="1"/>
      <c r="G50" s="3"/>
      <c r="H50" s="3"/>
      <c r="I50" s="3"/>
      <c r="J50" s="3"/>
      <c r="K50" s="3"/>
      <c r="L50" s="4"/>
      <c r="M50" s="1"/>
      <c r="N50" s="3">
        <f t="shared" si="10"/>
        <v>-2.6702614358058843</v>
      </c>
      <c r="O50" s="24">
        <f t="shared" si="7"/>
        <v>6.9234122664455847E-2</v>
      </c>
      <c r="P50" s="24">
        <f t="shared" si="9"/>
        <v>3.2472601952678777</v>
      </c>
      <c r="Q50" s="3">
        <f t="shared" si="11"/>
        <v>1.1778116239624656</v>
      </c>
      <c r="R50" s="25">
        <f t="shared" si="12"/>
        <v>4.4964242136516222E-3</v>
      </c>
      <c r="S50" s="4">
        <f t="shared" si="3"/>
        <v>2.248212106825811E-4</v>
      </c>
      <c r="T50" s="3"/>
    </row>
    <row r="51" spans="1:20" x14ac:dyDescent="0.4">
      <c r="A51" s="12" t="s">
        <v>55</v>
      </c>
      <c r="B51" s="8">
        <v>20</v>
      </c>
      <c r="C51" s="3">
        <v>0.02</v>
      </c>
      <c r="D51" s="4">
        <f t="shared" si="4"/>
        <v>0.4</v>
      </c>
      <c r="E51" s="3"/>
      <c r="F51" s="9"/>
      <c r="G51" s="10"/>
      <c r="H51" s="10"/>
      <c r="I51" s="10"/>
      <c r="J51" s="10"/>
      <c r="K51" s="10"/>
      <c r="L51" s="11"/>
      <c r="M51" s="9"/>
      <c r="N51" s="10">
        <f t="shared" si="10"/>
        <v>-3.0769977033786295</v>
      </c>
      <c r="O51" s="28">
        <f t="shared" si="7"/>
        <v>4.6097447310879169E-2</v>
      </c>
      <c r="P51" s="28">
        <f t="shared" si="9"/>
        <v>3.6636259865411969</v>
      </c>
      <c r="Q51" s="10">
        <f t="shared" si="11"/>
        <v>1.2984533636925175</v>
      </c>
      <c r="R51" s="29">
        <f t="shared" si="12"/>
        <v>3.377676117627011E-3</v>
      </c>
      <c r="S51" s="11">
        <f t="shared" si="3"/>
        <v>1.6888380588135055E-4</v>
      </c>
      <c r="T51" s="3"/>
    </row>
    <row r="52" spans="1:20" x14ac:dyDescent="0.4">
      <c r="A52" s="9"/>
      <c r="B52" s="10"/>
      <c r="C52" s="10">
        <f>SUM(C9:C51)</f>
        <v>1.0000000000000007</v>
      </c>
      <c r="D52" s="11">
        <f>SUM(D13:D51)</f>
        <v>8.9600000000000009</v>
      </c>
      <c r="E52" s="3"/>
      <c r="F52" s="3"/>
      <c r="G52" s="3"/>
      <c r="H52" s="3"/>
      <c r="I52" s="3"/>
      <c r="J52" s="3"/>
      <c r="K52" s="3"/>
      <c r="L52" s="3"/>
    </row>
  </sheetData>
  <mergeCells count="3">
    <mergeCell ref="A1:D1"/>
    <mergeCell ref="F1:L1"/>
    <mergeCell ref="M7:S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true_n_ave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2018-04-26T21:26:27Z</dcterms:modified>
</cp:coreProperties>
</file>