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800" yWindow="10277" windowWidth="28800" windowHeight="17537"/>
  </bookViews>
  <sheets>
    <sheet name="true_n_ave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" l="1"/>
  <c r="O16" i="1"/>
  <c r="N16" i="1"/>
  <c r="M16" i="1"/>
  <c r="K16" i="1"/>
  <c r="B2" i="1"/>
  <c r="L16" i="1"/>
  <c r="K3" i="1"/>
  <c r="K2" i="1"/>
  <c r="M20" i="1"/>
  <c r="K7" i="1"/>
  <c r="D20" i="1"/>
  <c r="D11" i="1"/>
  <c r="D12" i="1"/>
  <c r="D14" i="1"/>
  <c r="D13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K8" i="1"/>
  <c r="L8" i="1"/>
  <c r="Q8" i="1"/>
  <c r="R8" i="1"/>
  <c r="I9" i="1"/>
  <c r="K9" i="1"/>
  <c r="L9" i="1"/>
  <c r="Q9" i="1"/>
  <c r="R9" i="1"/>
  <c r="K10" i="1"/>
  <c r="L10" i="1"/>
  <c r="Q10" i="1"/>
  <c r="R10" i="1"/>
  <c r="K11" i="1"/>
  <c r="L11" i="1"/>
  <c r="Q11" i="1"/>
  <c r="R11" i="1"/>
  <c r="K12" i="1"/>
  <c r="L12" i="1"/>
  <c r="Q12" i="1"/>
  <c r="R12" i="1"/>
  <c r="K13" i="1"/>
  <c r="L13" i="1"/>
  <c r="Q13" i="1"/>
  <c r="R13" i="1"/>
  <c r="P16" i="1"/>
  <c r="P14" i="1"/>
  <c r="O14" i="1"/>
  <c r="M14" i="1"/>
  <c r="N14" i="1"/>
  <c r="Q14" i="1"/>
  <c r="R14" i="1"/>
  <c r="O15" i="1"/>
  <c r="M15" i="1"/>
  <c r="N15" i="1"/>
  <c r="Q15" i="1"/>
  <c r="R15" i="1"/>
  <c r="Q16" i="1"/>
  <c r="R16" i="1"/>
  <c r="P17" i="1"/>
  <c r="O17" i="1"/>
  <c r="M17" i="1"/>
  <c r="N17" i="1"/>
  <c r="Q17" i="1"/>
  <c r="R17" i="1"/>
  <c r="P18" i="1"/>
  <c r="O18" i="1"/>
  <c r="M18" i="1"/>
  <c r="N18" i="1"/>
  <c r="Q18" i="1"/>
  <c r="R18" i="1"/>
  <c r="P19" i="1"/>
  <c r="O19" i="1"/>
  <c r="M19" i="1"/>
  <c r="N19" i="1"/>
  <c r="Q19" i="1"/>
  <c r="R19" i="1"/>
  <c r="P20" i="1"/>
  <c r="O20" i="1"/>
  <c r="N20" i="1"/>
  <c r="Q20" i="1"/>
  <c r="R20" i="1"/>
  <c r="P21" i="1"/>
  <c r="O21" i="1"/>
  <c r="M21" i="1"/>
  <c r="N21" i="1"/>
  <c r="Q21" i="1"/>
  <c r="R21" i="1"/>
  <c r="P22" i="1"/>
  <c r="O22" i="1"/>
  <c r="M22" i="1"/>
  <c r="N22" i="1"/>
  <c r="Q22" i="1"/>
  <c r="R22" i="1"/>
  <c r="P23" i="1"/>
  <c r="O23" i="1"/>
  <c r="M23" i="1"/>
  <c r="N23" i="1"/>
  <c r="Q23" i="1"/>
  <c r="R23" i="1"/>
  <c r="P24" i="1"/>
  <c r="O24" i="1"/>
  <c r="M24" i="1"/>
  <c r="N24" i="1"/>
  <c r="Q24" i="1"/>
  <c r="R24" i="1"/>
  <c r="P25" i="1"/>
  <c r="O25" i="1"/>
  <c r="M25" i="1"/>
  <c r="N25" i="1"/>
  <c r="Q25" i="1"/>
  <c r="R25" i="1"/>
  <c r="P26" i="1"/>
  <c r="O26" i="1"/>
  <c r="M26" i="1"/>
  <c r="N26" i="1"/>
  <c r="Q26" i="1"/>
  <c r="R26" i="1"/>
  <c r="P27" i="1"/>
  <c r="O27" i="1"/>
  <c r="M27" i="1"/>
  <c r="N27" i="1"/>
  <c r="Q27" i="1"/>
  <c r="R27" i="1"/>
  <c r="P28" i="1"/>
  <c r="O28" i="1"/>
  <c r="M28" i="1"/>
  <c r="N28" i="1"/>
  <c r="Q28" i="1"/>
  <c r="R28" i="1"/>
  <c r="P29" i="1"/>
  <c r="O29" i="1"/>
  <c r="M29" i="1"/>
  <c r="N29" i="1"/>
  <c r="Q29" i="1"/>
  <c r="R29" i="1"/>
  <c r="P30" i="1"/>
  <c r="O30" i="1"/>
  <c r="M30" i="1"/>
  <c r="N30" i="1"/>
  <c r="Q30" i="1"/>
  <c r="R30" i="1"/>
  <c r="K31" i="1"/>
  <c r="L31" i="1"/>
  <c r="Q31" i="1"/>
  <c r="R31" i="1"/>
  <c r="K32" i="1"/>
  <c r="L32" i="1"/>
  <c r="Q32" i="1"/>
  <c r="R32" i="1"/>
  <c r="P33" i="1"/>
  <c r="O33" i="1"/>
  <c r="M33" i="1"/>
  <c r="N33" i="1"/>
  <c r="Q33" i="1"/>
  <c r="R33" i="1"/>
  <c r="P34" i="1"/>
  <c r="O34" i="1"/>
  <c r="M34" i="1"/>
  <c r="N34" i="1"/>
  <c r="Q34" i="1"/>
  <c r="R34" i="1"/>
  <c r="P35" i="1"/>
  <c r="O35" i="1"/>
  <c r="M35" i="1"/>
  <c r="N35" i="1"/>
  <c r="Q35" i="1"/>
  <c r="R35" i="1"/>
  <c r="P36" i="1"/>
  <c r="O36" i="1"/>
  <c r="M36" i="1"/>
  <c r="N36" i="1"/>
  <c r="Q36" i="1"/>
  <c r="R36" i="1"/>
  <c r="P37" i="1"/>
  <c r="O37" i="1"/>
  <c r="M37" i="1"/>
  <c r="N37" i="1"/>
  <c r="Q37" i="1"/>
  <c r="R37" i="1"/>
  <c r="P38" i="1"/>
  <c r="O38" i="1"/>
  <c r="M38" i="1"/>
  <c r="N38" i="1"/>
  <c r="Q38" i="1"/>
  <c r="R38" i="1"/>
  <c r="P39" i="1"/>
  <c r="O39" i="1"/>
  <c r="M39" i="1"/>
  <c r="N39" i="1"/>
  <c r="Q39" i="1"/>
  <c r="R39" i="1"/>
  <c r="P40" i="1"/>
  <c r="O40" i="1"/>
  <c r="M40" i="1"/>
  <c r="N40" i="1"/>
  <c r="Q40" i="1"/>
  <c r="R40" i="1"/>
  <c r="P41" i="1"/>
  <c r="O41" i="1"/>
  <c r="M41" i="1"/>
  <c r="N41" i="1"/>
  <c r="Q41" i="1"/>
  <c r="R41" i="1"/>
  <c r="P42" i="1"/>
  <c r="O42" i="1"/>
  <c r="M42" i="1"/>
  <c r="N42" i="1"/>
  <c r="Q42" i="1"/>
  <c r="R42" i="1"/>
  <c r="P43" i="1"/>
  <c r="O43" i="1"/>
  <c r="M43" i="1"/>
  <c r="N43" i="1"/>
  <c r="Q43" i="1"/>
  <c r="R43" i="1"/>
  <c r="P44" i="1"/>
  <c r="O44" i="1"/>
  <c r="M44" i="1"/>
  <c r="N44" i="1"/>
  <c r="Q44" i="1"/>
  <c r="R44" i="1"/>
  <c r="P45" i="1"/>
  <c r="O45" i="1"/>
  <c r="M45" i="1"/>
  <c r="N45" i="1"/>
  <c r="Q45" i="1"/>
  <c r="R45" i="1"/>
  <c r="P46" i="1"/>
  <c r="O46" i="1"/>
  <c r="M46" i="1"/>
  <c r="N46" i="1"/>
  <c r="Q46" i="1"/>
  <c r="R46" i="1"/>
  <c r="P47" i="1"/>
  <c r="O47" i="1"/>
  <c r="M47" i="1"/>
  <c r="N47" i="1"/>
  <c r="Q47" i="1"/>
  <c r="R47" i="1"/>
  <c r="P48" i="1"/>
  <c r="O48" i="1"/>
  <c r="M48" i="1"/>
  <c r="N48" i="1"/>
  <c r="Q48" i="1"/>
  <c r="R48" i="1"/>
  <c r="P49" i="1"/>
  <c r="O49" i="1"/>
  <c r="M49" i="1"/>
  <c r="N49" i="1"/>
  <c r="Q49" i="1"/>
  <c r="R49" i="1"/>
  <c r="L7" i="1"/>
  <c r="Q7" i="1"/>
  <c r="R7" i="1"/>
  <c r="C50" i="1"/>
</calcChain>
</file>

<file path=xl/sharedStrings.xml><?xml version="1.0" encoding="utf-8"?>
<sst xmlns="http://schemas.openxmlformats.org/spreadsheetml/2006/main" count="74" uniqueCount="68">
  <si>
    <t>T</t>
  </si>
  <si>
    <t>CO2</t>
  </si>
  <si>
    <t>CO</t>
  </si>
  <si>
    <t>P</t>
  </si>
  <si>
    <t>H2</t>
  </si>
  <si>
    <t>H2O</t>
  </si>
  <si>
    <t>x</t>
  </si>
  <si>
    <t>C1H4</t>
  </si>
  <si>
    <t>C2H6</t>
  </si>
  <si>
    <t>C3H8</t>
  </si>
  <si>
    <t>C4H10</t>
  </si>
  <si>
    <t>C5H12</t>
  </si>
  <si>
    <t>C6H14</t>
  </si>
  <si>
    <t>C7H16</t>
  </si>
  <si>
    <t>C8H18</t>
  </si>
  <si>
    <t>C9H20</t>
  </si>
  <si>
    <t>C10H22</t>
  </si>
  <si>
    <t>C2H4</t>
  </si>
  <si>
    <t>C3H6</t>
  </si>
  <si>
    <t>C4H8</t>
  </si>
  <si>
    <t>C5H10</t>
  </si>
  <si>
    <t>C6H12</t>
  </si>
  <si>
    <t>C7H14</t>
  </si>
  <si>
    <t>C8H16</t>
  </si>
  <si>
    <t>C9H18</t>
  </si>
  <si>
    <t>C10H20</t>
  </si>
  <si>
    <t>Hen0</t>
  </si>
  <si>
    <t>dHen</t>
  </si>
  <si>
    <t>A</t>
  </si>
  <si>
    <t>B</t>
  </si>
  <si>
    <t>C</t>
  </si>
  <si>
    <t>D</t>
  </si>
  <si>
    <t>E</t>
  </si>
  <si>
    <t>Hen</t>
  </si>
  <si>
    <t>n_ave</t>
  </si>
  <si>
    <t>c_num</t>
  </si>
  <si>
    <t>C11H24</t>
  </si>
  <si>
    <t>C12H26</t>
  </si>
  <si>
    <t>C13H28</t>
  </si>
  <si>
    <t>C14H30</t>
  </si>
  <si>
    <t>C15H32</t>
  </si>
  <si>
    <t>C16H34</t>
  </si>
  <si>
    <t>C17H36</t>
  </si>
  <si>
    <t>C18H38</t>
  </si>
  <si>
    <t>C19H40</t>
  </si>
  <si>
    <t>C20H42</t>
  </si>
  <si>
    <t>C11H22</t>
  </si>
  <si>
    <t>C12H24</t>
  </si>
  <si>
    <t>C13H26</t>
  </si>
  <si>
    <t>C14H28</t>
  </si>
  <si>
    <t>C15H30</t>
  </si>
  <si>
    <t>C16H32</t>
  </si>
  <si>
    <t>C17H34</t>
  </si>
  <si>
    <t>C18H36</t>
  </si>
  <si>
    <t>C19H38</t>
  </si>
  <si>
    <t>C20H40</t>
  </si>
  <si>
    <t>dY0</t>
  </si>
  <si>
    <t>dY_inf</t>
  </si>
  <si>
    <t>n0_para</t>
  </si>
  <si>
    <t>n0_ole</t>
  </si>
  <si>
    <t>Y0_inf</t>
  </si>
  <si>
    <t>beta</t>
  </si>
  <si>
    <t>gamma</t>
  </si>
  <si>
    <t>Y</t>
  </si>
  <si>
    <t>P_sat</t>
  </si>
  <si>
    <t>ln(gamma)</t>
  </si>
  <si>
    <t>f_L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</si>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</sst>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/>
    <xf numFmtId="11" fontId="0" fillId="0" borderId="0" xfId="0" applyNumberFormat="1"/>
    <xf numFmtId="11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zoomScale="80" zoomScaleNormal="80" workbookViewId="0">
      <selection activeCell="K16" sqref="K16"/>
    </sheetView>
  </sheetViews>
  <sheetFormatPr defaultColWidth="8.84375" defaultRowHeight="14.6" x14ac:dyDescent="0.4"/>
  <cols>
    <col min="2" max="2" width="12.4609375" customWidth="1"/>
    <col min="11" max="11" width="11.15234375" customWidth="1"/>
    <col min="14" max="14" width="12.3046875" bestFit="1" customWidth="1"/>
  </cols>
  <sheetData>
    <row r="1" spans="1:18" x14ac:dyDescent="0.4">
      <c r="A1" t="s">
        <v>0</v>
      </c>
      <c r="B1" s="7">
        <v>330</v>
      </c>
      <c r="C1" t="s">
        <v>3</v>
      </c>
      <c r="D1" s="7">
        <v>20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8" x14ac:dyDescent="0.4">
      <c r="A2" t="s">
        <v>34</v>
      </c>
      <c r="B2" s="7">
        <f>D50/(1-C7-C8-C9-C10)</f>
        <v>10.000000000000002</v>
      </c>
      <c r="E2" t="s">
        <v>56</v>
      </c>
      <c r="F2">
        <v>-5.75509</v>
      </c>
      <c r="G2">
        <v>-7.5656800000000004</v>
      </c>
      <c r="H2">
        <v>8.57734E-2</v>
      </c>
      <c r="I2" s="5">
        <v>-1.41964E-5</v>
      </c>
      <c r="J2" s="5">
        <v>267209</v>
      </c>
      <c r="K2" s="6">
        <f>F2+G2/B$1+H2*LN(B$1)+I2*(B$1^2)+J2/(B$1^2)</f>
        <v>-4.3728865436141913</v>
      </c>
    </row>
    <row r="3" spans="1:18" x14ac:dyDescent="0.4">
      <c r="E3" t="s">
        <v>57</v>
      </c>
      <c r="F3">
        <v>15.805899999999999</v>
      </c>
      <c r="G3">
        <v>-1496.56</v>
      </c>
      <c r="H3">
        <v>-2.1734200000000001</v>
      </c>
      <c r="I3" s="5">
        <v>7.2776299999999998E-7</v>
      </c>
      <c r="J3">
        <v>37876.199999999997</v>
      </c>
      <c r="K3" s="6">
        <f>F3+G3/B$1+H3*LN(B$1)+I3*(B$1^2)+J3/(B$1^2)</f>
        <v>-0.90593370685346386</v>
      </c>
    </row>
    <row r="4" spans="1:18" x14ac:dyDescent="0.4">
      <c r="E4" t="s">
        <v>58</v>
      </c>
      <c r="F4" s="7">
        <v>1.126231</v>
      </c>
      <c r="G4" t="s">
        <v>59</v>
      </c>
      <c r="H4" s="7">
        <v>1.2814049999999999</v>
      </c>
      <c r="I4" t="s">
        <v>60</v>
      </c>
      <c r="J4" s="7">
        <v>2.72709</v>
      </c>
      <c r="K4" t="s">
        <v>61</v>
      </c>
      <c r="L4" s="7">
        <v>0.61922600000000005</v>
      </c>
      <c r="M4" t="s">
        <v>62</v>
      </c>
      <c r="N4" s="7">
        <v>0.416321</v>
      </c>
    </row>
    <row r="6" spans="1:18" x14ac:dyDescent="0.4">
      <c r="B6" t="s">
        <v>35</v>
      </c>
      <c r="C6" s="2" t="s">
        <v>6</v>
      </c>
      <c r="D6" s="2"/>
      <c r="E6" s="2" t="s">
        <v>27</v>
      </c>
      <c r="F6" s="2" t="s">
        <v>28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26</v>
      </c>
      <c r="L6" s="2" t="s">
        <v>33</v>
      </c>
      <c r="M6" s="2" t="s">
        <v>63</v>
      </c>
      <c r="N6" s="2" t="s">
        <v>64</v>
      </c>
      <c r="O6" s="2" t="s">
        <v>62</v>
      </c>
      <c r="P6" s="2" t="s">
        <v>65</v>
      </c>
      <c r="Q6" s="2" t="s">
        <v>66</v>
      </c>
      <c r="R6" s="2" t="s">
        <v>67</v>
      </c>
    </row>
    <row r="7" spans="1:18" x14ac:dyDescent="0.4">
      <c r="A7" s="1" t="s">
        <v>1</v>
      </c>
      <c r="B7" s="4"/>
      <c r="C7">
        <v>0</v>
      </c>
      <c r="E7" s="2">
        <v>2.1094100000000001E-2</v>
      </c>
      <c r="F7" s="2">
        <v>6.6524900000000002</v>
      </c>
      <c r="G7" s="2">
        <v>15.2964</v>
      </c>
      <c r="H7" s="2">
        <v>-7.6099799999999995E-2</v>
      </c>
      <c r="I7" s="3">
        <v>-2.5608E-7</v>
      </c>
      <c r="J7" s="2">
        <v>-144960</v>
      </c>
      <c r="K7">
        <f>F7+G7/B$1+H7*LN(B$1)+I7*B$1^2+J7/(B$1^2)</f>
        <v>4.89851634750279</v>
      </c>
      <c r="L7" s="1">
        <f>EXP(K7-B$2*E7)</f>
        <v>108.58956838535936</v>
      </c>
      <c r="Q7" s="9">
        <f>L7*C7</f>
        <v>0</v>
      </c>
      <c r="R7">
        <f>Q7/D$1</f>
        <v>0</v>
      </c>
    </row>
    <row r="8" spans="1:18" x14ac:dyDescent="0.4">
      <c r="A8" s="1" t="s">
        <v>2</v>
      </c>
      <c r="B8" s="4"/>
      <c r="C8">
        <v>0.04</v>
      </c>
      <c r="E8" s="2">
        <v>1.73238E-2</v>
      </c>
      <c r="F8" s="2">
        <v>5.79833</v>
      </c>
      <c r="G8" s="2">
        <v>19.593699999999998</v>
      </c>
      <c r="H8" s="2">
        <v>0.152199</v>
      </c>
      <c r="I8" s="3">
        <v>-1.89733E-6</v>
      </c>
      <c r="J8" s="2">
        <v>2031.63</v>
      </c>
      <c r="K8">
        <f t="shared" ref="K8:K13" si="0">F8+G8/B$1+H8*LN(B$1)+I8*B$1^2+J8/(B$1^2)</f>
        <v>6.5523576372661001</v>
      </c>
      <c r="L8" s="1">
        <f t="shared" ref="L8:L32" si="1">EXP(K8-B$2*E8)</f>
        <v>589.40858583023521</v>
      </c>
      <c r="Q8" s="9">
        <f t="shared" ref="Q8:Q12" si="2">L8*C8</f>
        <v>23.576343433209409</v>
      </c>
      <c r="R8">
        <f t="shared" ref="R8:R49" si="3">Q8/D$1</f>
        <v>1.1788171716604705</v>
      </c>
    </row>
    <row r="9" spans="1:18" x14ac:dyDescent="0.4">
      <c r="A9" s="1" t="s">
        <v>4</v>
      </c>
      <c r="B9" s="4"/>
      <c r="C9">
        <v>0.03</v>
      </c>
      <c r="E9" s="2">
        <v>2.00959E-2</v>
      </c>
      <c r="F9" s="2">
        <v>12.9353</v>
      </c>
      <c r="G9" s="2">
        <v>22.905799999999999</v>
      </c>
      <c r="H9" s="2">
        <v>-0.97470900000000005</v>
      </c>
      <c r="I9" s="2">
        <f>-0.00000120408</f>
        <v>-1.2040799999999999E-6</v>
      </c>
      <c r="J9" s="2">
        <v>2244.61</v>
      </c>
      <c r="K9">
        <f t="shared" si="0"/>
        <v>7.2417710630902485</v>
      </c>
      <c r="L9" s="1">
        <f t="shared" si="1"/>
        <v>1142.31486181988</v>
      </c>
      <c r="Q9" s="9">
        <f t="shared" si="2"/>
        <v>34.269445854596398</v>
      </c>
      <c r="R9">
        <f t="shared" si="3"/>
        <v>1.7134722927298198</v>
      </c>
    </row>
    <row r="10" spans="1:18" x14ac:dyDescent="0.4">
      <c r="A10" s="1" t="s">
        <v>5</v>
      </c>
      <c r="B10" s="4"/>
      <c r="C10">
        <v>0</v>
      </c>
      <c r="E10" s="2">
        <v>6.0532900000000001E-2</v>
      </c>
      <c r="F10" s="2">
        <v>7.88232</v>
      </c>
      <c r="G10" s="2">
        <v>14.436999999999999</v>
      </c>
      <c r="H10" s="2">
        <v>-6.4830499999999999E-2</v>
      </c>
      <c r="I10" s="2">
        <v>0</v>
      </c>
      <c r="J10" s="2">
        <v>-465952</v>
      </c>
      <c r="K10">
        <f t="shared" si="0"/>
        <v>3.271395991617247</v>
      </c>
      <c r="L10" s="1">
        <f t="shared" si="1"/>
        <v>14.383288209376758</v>
      </c>
      <c r="Q10" s="9">
        <f>L10*C10</f>
        <v>0</v>
      </c>
      <c r="R10">
        <f t="shared" si="3"/>
        <v>0</v>
      </c>
    </row>
    <row r="11" spans="1:18" x14ac:dyDescent="0.4">
      <c r="A11" s="1" t="s">
        <v>7</v>
      </c>
      <c r="B11" s="4">
        <v>1</v>
      </c>
      <c r="C11">
        <v>0</v>
      </c>
      <c r="D11">
        <f>B11*C11</f>
        <v>0</v>
      </c>
      <c r="E11" s="2">
        <v>1.9035400000000001E-2</v>
      </c>
      <c r="F11" s="2">
        <v>0.300209</v>
      </c>
      <c r="G11" s="2">
        <v>-114.655</v>
      </c>
      <c r="H11" s="2">
        <v>1.0238499999999999</v>
      </c>
      <c r="I11" s="3">
        <v>-2.5391299999999999E-6</v>
      </c>
      <c r="J11" s="2">
        <v>-4257.18</v>
      </c>
      <c r="K11">
        <f t="shared" si="0"/>
        <v>5.5745668013465437</v>
      </c>
      <c r="L11" s="1">
        <f t="shared" si="1"/>
        <v>217.93847568890396</v>
      </c>
      <c r="Q11" s="9">
        <f t="shared" si="2"/>
        <v>0</v>
      </c>
      <c r="R11">
        <f t="shared" si="3"/>
        <v>0</v>
      </c>
    </row>
    <row r="12" spans="1:18" x14ac:dyDescent="0.4">
      <c r="A12" s="1" t="s">
        <v>8</v>
      </c>
      <c r="B12" s="4">
        <v>2</v>
      </c>
      <c r="C12">
        <v>0</v>
      </c>
      <c r="D12">
        <f t="shared" ref="D12:D49" si="4">B12*C12</f>
        <v>0</v>
      </c>
      <c r="E12" s="2">
        <v>2.2605500000000001E-2</v>
      </c>
      <c r="F12" s="2">
        <v>6.6604700000000001</v>
      </c>
      <c r="G12" s="2">
        <v>15.1525</v>
      </c>
      <c r="H12" s="2">
        <v>-7.4571799999999994E-2</v>
      </c>
      <c r="I12" s="3">
        <v>-2.5598100000000002E-7</v>
      </c>
      <c r="J12" s="2">
        <v>-239557</v>
      </c>
      <c r="K12">
        <f t="shared" si="0"/>
        <v>4.0462727610952438</v>
      </c>
      <c r="L12" s="1">
        <f t="shared" si="1"/>
        <v>45.614140224552273</v>
      </c>
      <c r="Q12" s="9">
        <f t="shared" si="2"/>
        <v>0</v>
      </c>
      <c r="R12">
        <f t="shared" si="3"/>
        <v>0</v>
      </c>
    </row>
    <row r="13" spans="1:18" x14ac:dyDescent="0.4">
      <c r="A13" s="1" t="s">
        <v>9</v>
      </c>
      <c r="B13" s="4">
        <v>3</v>
      </c>
      <c r="C13">
        <v>0</v>
      </c>
      <c r="D13">
        <f t="shared" si="4"/>
        <v>0</v>
      </c>
      <c r="E13" s="2">
        <v>2.1492399999999998E-2</v>
      </c>
      <c r="F13" s="2">
        <v>5.2262199999999996</v>
      </c>
      <c r="G13" s="2">
        <v>7.4329599999999996</v>
      </c>
      <c r="H13" s="2">
        <v>5.9808699999999999E-2</v>
      </c>
      <c r="I13" s="3">
        <v>6.0272100000000001E-7</v>
      </c>
      <c r="J13" s="2">
        <v>-291596</v>
      </c>
      <c r="K13">
        <f t="shared" si="0"/>
        <v>2.9835674114875523</v>
      </c>
      <c r="L13" s="1">
        <f t="shared" si="1"/>
        <v>15.936999388179473</v>
      </c>
      <c r="Q13" s="9">
        <f>L13*C13</f>
        <v>0</v>
      </c>
      <c r="R13">
        <f t="shared" si="3"/>
        <v>0</v>
      </c>
    </row>
    <row r="14" spans="1:18" x14ac:dyDescent="0.4">
      <c r="A14" t="s">
        <v>10</v>
      </c>
      <c r="B14" s="4">
        <v>4</v>
      </c>
      <c r="C14">
        <v>0</v>
      </c>
      <c r="D14">
        <f t="shared" si="4"/>
        <v>0</v>
      </c>
      <c r="M14">
        <f>J$4+K$3*(B14-F$4)-K$2*EXP(-L$4*(B14-F$4)^N$4)</f>
        <v>1.7963604068293297</v>
      </c>
      <c r="N14" s="1">
        <f>EXP(M14)</f>
        <v>6.0276692289957428</v>
      </c>
      <c r="O14" s="1">
        <f>EXP(P14)</f>
        <v>0.9971360228656051</v>
      </c>
      <c r="P14">
        <f>P$16*(B$2-B14)/(B$2-B$16)</f>
        <v>-2.8680861642284036E-3</v>
      </c>
      <c r="Q14" s="10">
        <f>O14*N14*C14</f>
        <v>0</v>
      </c>
      <c r="R14">
        <f t="shared" si="3"/>
        <v>0</v>
      </c>
    </row>
    <row r="15" spans="1:18" x14ac:dyDescent="0.4">
      <c r="A15" t="s">
        <v>11</v>
      </c>
      <c r="B15" s="4">
        <v>5</v>
      </c>
      <c r="C15">
        <v>0</v>
      </c>
      <c r="D15">
        <f t="shared" si="4"/>
        <v>0</v>
      </c>
      <c r="M15">
        <f t="shared" ref="M15:M30" si="5">J$4+K$3*(B15-F$4)-K$2*EXP(-L$4*(B15-F$4)^N$4)</f>
        <v>0.69062375813329768</v>
      </c>
      <c r="N15" s="1">
        <f t="shared" ref="N15:N49" si="6">EXP(M15)</f>
        <v>1.9949595174547259</v>
      </c>
      <c r="O15" s="1">
        <f>EXP(P15)</f>
        <v>0.99761278214392346</v>
      </c>
      <c r="P15">
        <f>P$16*(B$2-B15)/(B$2-B$16)</f>
        <v>-2.39007180352367E-3</v>
      </c>
      <c r="Q15" s="10">
        <f t="shared" ref="Q15:Q30" si="7">O15*N15*C15</f>
        <v>0</v>
      </c>
      <c r="R15">
        <f t="shared" si="3"/>
        <v>0</v>
      </c>
    </row>
    <row r="16" spans="1:18" x14ac:dyDescent="0.4">
      <c r="A16" s="1" t="s">
        <v>12</v>
      </c>
      <c r="B16" s="4">
        <v>6</v>
      </c>
      <c r="C16">
        <v>0</v>
      </c>
      <c r="D16">
        <f t="shared" si="4"/>
        <v>0</v>
      </c>
      <c r="E16" s="2">
        <v>1.7396999999999999E-2</v>
      </c>
      <c r="F16" s="2">
        <v>5.0384099999999998</v>
      </c>
      <c r="G16" s="2">
        <v>102.04900000000001</v>
      </c>
      <c r="H16" s="2">
        <v>7.8271300000000002E-2</v>
      </c>
      <c r="I16" s="3">
        <v>-2.31129E-7</v>
      </c>
      <c r="J16" s="2">
        <v>-650347</v>
      </c>
      <c r="K16">
        <f>F16+G16/B$1+H16*LN(B$1)+I16*B$1^2+J16/(B$1^2)</f>
        <v>-0.19558313887699974</v>
      </c>
      <c r="L16" s="8">
        <f>EXP(K16-B$2*E16)</f>
        <v>0.69104306193090692</v>
      </c>
      <c r="M16">
        <f>J$4+K$3*(B16-F$4)-K$2*EXP(-L$4*(B16-F$4)^N$4)</f>
        <v>-0.36764108143418084</v>
      </c>
      <c r="N16" s="8">
        <f>EXP(M16)</f>
        <v>0.69236563998044054</v>
      </c>
      <c r="O16" s="8">
        <f>L16/N16</f>
        <v>0.99808976937450133</v>
      </c>
      <c r="P16" s="8">
        <f>LN(O16)</f>
        <v>-1.912057442818936E-3</v>
      </c>
      <c r="Q16" s="10">
        <f t="shared" si="7"/>
        <v>0</v>
      </c>
      <c r="R16">
        <f t="shared" si="3"/>
        <v>0</v>
      </c>
    </row>
    <row r="17" spans="1:18" x14ac:dyDescent="0.4">
      <c r="A17" t="s">
        <v>13</v>
      </c>
      <c r="B17" s="4">
        <v>7</v>
      </c>
      <c r="C17">
        <v>0</v>
      </c>
      <c r="D17">
        <f t="shared" si="4"/>
        <v>0</v>
      </c>
      <c r="M17">
        <f>J$4+K$3*(B17-F$4)-K$2*EXP(-L$4*(B17-F$4)^N$4)</f>
        <v>-1.3953439679125323</v>
      </c>
      <c r="N17" s="1">
        <f t="shared" si="6"/>
        <v>0.24774780441442176</v>
      </c>
      <c r="O17" s="1">
        <f>EXP(P17)</f>
        <v>0.9985669846663292</v>
      </c>
      <c r="P17">
        <f>P$16*(B$2-B17)/(B$2-B$16)</f>
        <v>-1.4340430821142022E-3</v>
      </c>
      <c r="Q17" s="10">
        <f t="shared" si="7"/>
        <v>0</v>
      </c>
      <c r="R17">
        <f t="shared" si="3"/>
        <v>0</v>
      </c>
    </row>
    <row r="18" spans="1:18" x14ac:dyDescent="0.4">
      <c r="A18" t="s">
        <v>14</v>
      </c>
      <c r="B18" s="4">
        <v>8</v>
      </c>
      <c r="C18">
        <v>0</v>
      </c>
      <c r="D18">
        <f t="shared" si="4"/>
        <v>0</v>
      </c>
      <c r="M18">
        <f t="shared" si="5"/>
        <v>-2.4017537182135706</v>
      </c>
      <c r="N18" s="1">
        <f t="shared" si="6"/>
        <v>9.0558998983700567E-2</v>
      </c>
      <c r="O18" s="1">
        <f t="shared" ref="O18:O49" si="8">EXP(P18)</f>
        <v>0.99904442812844985</v>
      </c>
      <c r="P18">
        <f t="shared" ref="P18:P49" si="9">P$16*(B$2-B18)/(B$2-B$16)</f>
        <v>-9.5602872140946845E-4</v>
      </c>
      <c r="Q18" s="10">
        <f t="shared" si="7"/>
        <v>0</v>
      </c>
      <c r="R18">
        <f t="shared" si="3"/>
        <v>0</v>
      </c>
    </row>
    <row r="19" spans="1:18" x14ac:dyDescent="0.4">
      <c r="A19" t="s">
        <v>15</v>
      </c>
      <c r="B19" s="4">
        <v>9</v>
      </c>
      <c r="C19">
        <v>0</v>
      </c>
      <c r="D19">
        <f t="shared" si="4"/>
        <v>0</v>
      </c>
      <c r="M19">
        <f>J$4+K$3*(B19-F$4)-K$2*EXP(-L$4*(B19-F$4)^N$4)</f>
        <v>-3.3925139470717776</v>
      </c>
      <c r="N19" s="1">
        <f t="shared" si="6"/>
        <v>3.3624041499020069E-2</v>
      </c>
      <c r="O19" s="1">
        <f t="shared" si="8"/>
        <v>0.99952209986995777</v>
      </c>
      <c r="P19">
        <f t="shared" si="9"/>
        <v>-4.7801436070473466E-4</v>
      </c>
      <c r="Q19" s="10">
        <f t="shared" si="7"/>
        <v>0</v>
      </c>
      <c r="R19">
        <f t="shared" si="3"/>
        <v>0</v>
      </c>
    </row>
    <row r="20" spans="1:18" x14ac:dyDescent="0.4">
      <c r="A20" t="s">
        <v>16</v>
      </c>
      <c r="B20" s="4">
        <v>10</v>
      </c>
      <c r="C20">
        <v>0.93</v>
      </c>
      <c r="D20">
        <f t="shared" si="4"/>
        <v>9.3000000000000007</v>
      </c>
      <c r="M20">
        <f>J$4+K$3*(B20-F$4)-K$2*EXP(-L$4*(B20-F$4)^N$4)</f>
        <v>-4.3713182931422123</v>
      </c>
      <c r="N20" s="1">
        <f>EXP(M20)</f>
        <v>1.2634573512770137E-2</v>
      </c>
      <c r="O20" s="1">
        <f t="shared" si="8"/>
        <v>1</v>
      </c>
      <c r="P20">
        <f t="shared" si="9"/>
        <v>-8.491240789693922E-19</v>
      </c>
      <c r="Q20" s="10">
        <f t="shared" si="7"/>
        <v>1.1750153366876228E-2</v>
      </c>
      <c r="R20">
        <f t="shared" si="3"/>
        <v>5.8750766834381142E-4</v>
      </c>
    </row>
    <row r="21" spans="1:18" x14ac:dyDescent="0.4">
      <c r="A21" t="s">
        <v>36</v>
      </c>
      <c r="B21" s="4">
        <v>11</v>
      </c>
      <c r="C21">
        <v>0</v>
      </c>
      <c r="D21">
        <f t="shared" si="4"/>
        <v>0</v>
      </c>
      <c r="M21">
        <f t="shared" si="5"/>
        <v>-5.3407156046577819</v>
      </c>
      <c r="N21" s="1">
        <f t="shared" si="6"/>
        <v>4.7924399905439324E-3</v>
      </c>
      <c r="O21" s="1">
        <f t="shared" si="8"/>
        <v>1.0004781286277755</v>
      </c>
      <c r="P21">
        <f t="shared" si="9"/>
        <v>4.7801436070473292E-4</v>
      </c>
      <c r="Q21" s="10">
        <f t="shared" si="7"/>
        <v>0</v>
      </c>
      <c r="R21">
        <f t="shared" si="3"/>
        <v>0</v>
      </c>
    </row>
    <row r="22" spans="1:18" x14ac:dyDescent="0.4">
      <c r="A22" t="s">
        <v>37</v>
      </c>
      <c r="B22" s="4">
        <v>12</v>
      </c>
      <c r="C22">
        <v>0</v>
      </c>
      <c r="D22">
        <f t="shared" si="4"/>
        <v>0</v>
      </c>
      <c r="M22">
        <f t="shared" si="5"/>
        <v>-6.302537616756716</v>
      </c>
      <c r="N22" s="1">
        <f t="shared" si="6"/>
        <v>1.8316508466994896E-3</v>
      </c>
      <c r="O22" s="1">
        <f t="shared" si="8"/>
        <v>1.0009564858625359</v>
      </c>
      <c r="P22">
        <f t="shared" si="9"/>
        <v>9.5602872140946671E-4</v>
      </c>
      <c r="Q22" s="10">
        <f t="shared" si="7"/>
        <v>0</v>
      </c>
      <c r="R22">
        <f t="shared" si="3"/>
        <v>0</v>
      </c>
    </row>
    <row r="23" spans="1:18" x14ac:dyDescent="0.4">
      <c r="A23" t="s">
        <v>38</v>
      </c>
      <c r="B23" s="4">
        <v>13</v>
      </c>
      <c r="C23">
        <v>0</v>
      </c>
      <c r="D23">
        <f t="shared" si="4"/>
        <v>0</v>
      </c>
      <c r="M23">
        <f t="shared" si="5"/>
        <v>-7.2581437498704782</v>
      </c>
      <c r="N23" s="1">
        <f t="shared" si="6"/>
        <v>7.0441439207572225E-4</v>
      </c>
      <c r="O23" s="1">
        <f t="shared" si="8"/>
        <v>1.0014350718135845</v>
      </c>
      <c r="P23">
        <f t="shared" si="9"/>
        <v>1.4340430821142005E-3</v>
      </c>
      <c r="Q23" s="10">
        <f t="shared" si="7"/>
        <v>0</v>
      </c>
      <c r="R23">
        <f t="shared" si="3"/>
        <v>0</v>
      </c>
    </row>
    <row r="24" spans="1:18" x14ac:dyDescent="0.4">
      <c r="A24" t="s">
        <v>39</v>
      </c>
      <c r="B24" s="4">
        <v>14</v>
      </c>
      <c r="C24">
        <v>0</v>
      </c>
      <c r="D24">
        <f t="shared" si="4"/>
        <v>0</v>
      </c>
      <c r="M24">
        <f t="shared" si="5"/>
        <v>-8.2085696377592612</v>
      </c>
      <c r="N24" s="1">
        <f t="shared" si="6"/>
        <v>2.7230994472063103E-4</v>
      </c>
      <c r="O24" s="1">
        <f t="shared" si="8"/>
        <v>1.0019138865902772</v>
      </c>
      <c r="P24">
        <f>P$16*(B$2-B24)/(B$2-B$16)</f>
        <v>1.9120574428189343E-3</v>
      </c>
      <c r="Q24" s="10">
        <f>O24*N24*C24</f>
        <v>0</v>
      </c>
      <c r="R24">
        <f t="shared" si="3"/>
        <v>0</v>
      </c>
    </row>
    <row r="25" spans="1:18" x14ac:dyDescent="0.4">
      <c r="A25" t="s">
        <v>40</v>
      </c>
      <c r="B25" s="4">
        <v>15</v>
      </c>
      <c r="C25">
        <v>0</v>
      </c>
      <c r="D25">
        <f t="shared" si="4"/>
        <v>0</v>
      </c>
      <c r="M25">
        <f t="shared" si="5"/>
        <v>-9.1546215628959633</v>
      </c>
      <c r="N25" s="1">
        <f t="shared" si="6"/>
        <v>1.057300338678488E-4</v>
      </c>
      <c r="O25" s="1">
        <f t="shared" si="8"/>
        <v>1.0023929303020218</v>
      </c>
      <c r="P25">
        <f t="shared" si="9"/>
        <v>2.3900718035236683E-3</v>
      </c>
      <c r="Q25" s="10">
        <f t="shared" si="7"/>
        <v>0</v>
      </c>
      <c r="R25">
        <f t="shared" si="3"/>
        <v>0</v>
      </c>
    </row>
    <row r="26" spans="1:18" x14ac:dyDescent="0.4">
      <c r="A26" t="s">
        <v>41</v>
      </c>
      <c r="B26" s="4">
        <v>16</v>
      </c>
      <c r="C26">
        <v>0</v>
      </c>
      <c r="D26">
        <f t="shared" si="4"/>
        <v>0</v>
      </c>
      <c r="M26">
        <f t="shared" si="5"/>
        <v>-10.096938854548696</v>
      </c>
      <c r="N26" s="1">
        <f t="shared" si="6"/>
        <v>4.1205498385739541E-5</v>
      </c>
      <c r="O26" s="1">
        <f t="shared" si="8"/>
        <v>1.0028722030582793</v>
      </c>
      <c r="P26">
        <f t="shared" si="9"/>
        <v>2.8680861642284019E-3</v>
      </c>
      <c r="Q26" s="10">
        <f>O26*N26*C26</f>
        <v>0</v>
      </c>
      <c r="R26">
        <f t="shared" si="3"/>
        <v>0</v>
      </c>
    </row>
    <row r="27" spans="1:18" x14ac:dyDescent="0.4">
      <c r="A27" t="s">
        <v>42</v>
      </c>
      <c r="B27" s="4">
        <v>17</v>
      </c>
      <c r="C27">
        <v>0</v>
      </c>
      <c r="D27">
        <f t="shared" si="4"/>
        <v>0</v>
      </c>
      <c r="M27">
        <f t="shared" si="5"/>
        <v>-11.036036468526934</v>
      </c>
      <c r="N27" s="1">
        <f t="shared" si="6"/>
        <v>1.6110546013375403E-5</v>
      </c>
      <c r="O27" s="1">
        <f t="shared" si="8"/>
        <v>1.0033517049685619</v>
      </c>
      <c r="P27">
        <f t="shared" si="9"/>
        <v>3.3461005249331359E-3</v>
      </c>
      <c r="Q27" s="10">
        <f t="shared" si="7"/>
        <v>0</v>
      </c>
      <c r="R27">
        <f t="shared" si="3"/>
        <v>0</v>
      </c>
    </row>
    <row r="28" spans="1:18" x14ac:dyDescent="0.4">
      <c r="A28" t="s">
        <v>43</v>
      </c>
      <c r="B28" s="4">
        <v>18</v>
      </c>
      <c r="C28">
        <v>0</v>
      </c>
      <c r="D28">
        <f>B28*C28</f>
        <v>0</v>
      </c>
      <c r="M28">
        <f t="shared" si="5"/>
        <v>-11.972334850403117</v>
      </c>
      <c r="N28" s="1">
        <f t="shared" si="6"/>
        <v>6.3165660094955893E-6</v>
      </c>
      <c r="O28" s="1">
        <f t="shared" si="8"/>
        <v>1.0038314361424348</v>
      </c>
      <c r="P28">
        <f t="shared" si="9"/>
        <v>3.8241148856378695E-3</v>
      </c>
      <c r="Q28" s="10">
        <f t="shared" si="7"/>
        <v>0</v>
      </c>
      <c r="R28">
        <f t="shared" si="3"/>
        <v>0</v>
      </c>
    </row>
    <row r="29" spans="1:18" x14ac:dyDescent="0.4">
      <c r="A29" t="s">
        <v>44</v>
      </c>
      <c r="B29" s="4">
        <v>19</v>
      </c>
      <c r="C29">
        <v>0</v>
      </c>
      <c r="D29">
        <f t="shared" si="4"/>
        <v>0</v>
      </c>
      <c r="M29">
        <f t="shared" si="5"/>
        <v>-12.906181380292924</v>
      </c>
      <c r="N29" s="1">
        <f t="shared" si="6"/>
        <v>2.4826565532086782E-6</v>
      </c>
      <c r="O29" s="1">
        <f t="shared" si="8"/>
        <v>1.0043113966895156</v>
      </c>
      <c r="P29">
        <f t="shared" si="9"/>
        <v>4.3021292463426035E-3</v>
      </c>
      <c r="Q29" s="10">
        <f t="shared" si="7"/>
        <v>0</v>
      </c>
      <c r="R29">
        <f t="shared" si="3"/>
        <v>0</v>
      </c>
    </row>
    <row r="30" spans="1:18" x14ac:dyDescent="0.4">
      <c r="A30" t="s">
        <v>45</v>
      </c>
      <c r="B30" s="4">
        <v>20</v>
      </c>
      <c r="C30">
        <v>0</v>
      </c>
      <c r="D30">
        <f t="shared" si="4"/>
        <v>0</v>
      </c>
      <c r="M30">
        <f t="shared" si="5"/>
        <v>-13.837866092134176</v>
      </c>
      <c r="N30" s="1">
        <f t="shared" si="6"/>
        <v>9.7789249904095636E-7</v>
      </c>
      <c r="O30" s="1">
        <f t="shared" si="8"/>
        <v>1.0047915867194741</v>
      </c>
      <c r="P30">
        <f t="shared" si="9"/>
        <v>4.7801436070473375E-3</v>
      </c>
      <c r="Q30" s="10">
        <f t="shared" si="7"/>
        <v>0</v>
      </c>
      <c r="R30">
        <f t="shared" si="3"/>
        <v>0</v>
      </c>
    </row>
    <row r="31" spans="1:18" x14ac:dyDescent="0.4">
      <c r="A31" s="1" t="s">
        <v>17</v>
      </c>
      <c r="B31" s="4">
        <v>2</v>
      </c>
      <c r="C31">
        <v>0</v>
      </c>
      <c r="D31">
        <f t="shared" si="4"/>
        <v>0</v>
      </c>
      <c r="E31" s="2">
        <v>2.46608E-2</v>
      </c>
      <c r="F31" s="2">
        <v>6.6108399999999996</v>
      </c>
      <c r="G31" s="2">
        <v>15.217000000000001</v>
      </c>
      <c r="H31" s="2">
        <v>-7.5118299999999999E-2</v>
      </c>
      <c r="I31" s="3">
        <v>-2.5665499999999999E-7</v>
      </c>
      <c r="J31" s="2">
        <v>-183928</v>
      </c>
      <c r="K31">
        <f>F31+G31/B$1+H31*LN(B$1)+I31*B$1^2+J31/(B$1^2)</f>
        <v>4.5044220591860258</v>
      </c>
      <c r="L31" s="1">
        <f>EXP(K31-B$2*E31)</f>
        <v>70.655366075194578</v>
      </c>
      <c r="Q31" s="9">
        <f>L31*C31</f>
        <v>0</v>
      </c>
      <c r="R31">
        <f t="shared" si="3"/>
        <v>0</v>
      </c>
    </row>
    <row r="32" spans="1:18" x14ac:dyDescent="0.4">
      <c r="A32" s="1" t="s">
        <v>18</v>
      </c>
      <c r="B32" s="4">
        <v>3</v>
      </c>
      <c r="C32">
        <v>0</v>
      </c>
      <c r="D32">
        <f t="shared" si="4"/>
        <v>0</v>
      </c>
      <c r="E32" s="2">
        <v>2.0263199999999999E-2</v>
      </c>
      <c r="F32" s="2">
        <v>6.3367100000000001</v>
      </c>
      <c r="G32" s="2">
        <v>15.095000000000001</v>
      </c>
      <c r="H32" s="2">
        <v>-7.4342900000000003E-2</v>
      </c>
      <c r="I32" s="3">
        <v>-2.5456900000000001E-7</v>
      </c>
      <c r="J32" s="2">
        <v>-314944</v>
      </c>
      <c r="K32">
        <f>F32+G32/B$1+H32*LN(B$1)+I32*B$1^2+J32/(B$1^2)</f>
        <v>3.031560744611562</v>
      </c>
      <c r="L32" s="1">
        <f t="shared" si="1"/>
        <v>16.927317628056738</v>
      </c>
      <c r="Q32" s="9">
        <f>L32*C32</f>
        <v>0</v>
      </c>
      <c r="R32">
        <f t="shared" si="3"/>
        <v>0</v>
      </c>
    </row>
    <row r="33" spans="1:18" x14ac:dyDescent="0.4">
      <c r="A33" t="s">
        <v>19</v>
      </c>
      <c r="B33" s="4">
        <v>4</v>
      </c>
      <c r="C33">
        <v>0</v>
      </c>
      <c r="D33">
        <f t="shared" si="4"/>
        <v>0</v>
      </c>
      <c r="M33">
        <f>J$4+K$3*(B33-H$4)-K$2*EXP(-L$4*(B33-H$4)^N$4)</f>
        <v>1.9740651827888442</v>
      </c>
      <c r="N33" s="1">
        <f t="shared" si="6"/>
        <v>7.1998859296248332</v>
      </c>
      <c r="O33" s="1">
        <f t="shared" si="8"/>
        <v>0.9971360228656051</v>
      </c>
      <c r="P33">
        <f t="shared" si="9"/>
        <v>-2.8680861642284036E-3</v>
      </c>
      <c r="Q33" s="10">
        <f>O33*N33*C33</f>
        <v>0</v>
      </c>
      <c r="R33">
        <f t="shared" si="3"/>
        <v>0</v>
      </c>
    </row>
    <row r="34" spans="1:18" x14ac:dyDescent="0.4">
      <c r="A34" t="s">
        <v>20</v>
      </c>
      <c r="B34" s="4">
        <v>5</v>
      </c>
      <c r="C34">
        <v>0</v>
      </c>
      <c r="D34">
        <f t="shared" si="4"/>
        <v>0</v>
      </c>
      <c r="M34">
        <f t="shared" ref="M34:M49" si="10">J$4+K$3*(B34-H$4)-K$2*EXP(-L$4*(B34-H$4)^N$4)</f>
        <v>0.85849983331601809</v>
      </c>
      <c r="N34" s="1">
        <f t="shared" si="6"/>
        <v>2.3596182165816444</v>
      </c>
      <c r="O34" s="1">
        <f t="shared" si="8"/>
        <v>0.99761278214392346</v>
      </c>
      <c r="P34">
        <f t="shared" si="9"/>
        <v>-2.39007180352367E-3</v>
      </c>
      <c r="Q34" s="10">
        <f t="shared" ref="Q34:Q49" si="11">O34*N34*C34</f>
        <v>0</v>
      </c>
      <c r="R34">
        <f t="shared" si="3"/>
        <v>0</v>
      </c>
    </row>
    <row r="35" spans="1:18" x14ac:dyDescent="0.4">
      <c r="A35" t="s">
        <v>21</v>
      </c>
      <c r="B35" s="4">
        <v>6</v>
      </c>
      <c r="C35">
        <v>0</v>
      </c>
      <c r="D35">
        <f t="shared" si="4"/>
        <v>0</v>
      </c>
      <c r="M35">
        <f t="shared" si="10"/>
        <v>-0.20573632396160413</v>
      </c>
      <c r="N35" s="1">
        <f t="shared" si="6"/>
        <v>0.81404769285777123</v>
      </c>
      <c r="O35" s="1">
        <f t="shared" si="8"/>
        <v>0.99808976937450133</v>
      </c>
      <c r="P35">
        <f t="shared" si="9"/>
        <v>-1.912057442818936E-3</v>
      </c>
      <c r="Q35" s="10">
        <f t="shared" si="11"/>
        <v>0</v>
      </c>
      <c r="R35">
        <f t="shared" si="3"/>
        <v>0</v>
      </c>
    </row>
    <row r="36" spans="1:18" x14ac:dyDescent="0.4">
      <c r="A36" t="s">
        <v>22</v>
      </c>
      <c r="B36" s="4">
        <v>7</v>
      </c>
      <c r="C36">
        <v>0</v>
      </c>
      <c r="D36">
        <f t="shared" si="4"/>
        <v>0</v>
      </c>
      <c r="M36">
        <f t="shared" si="10"/>
        <v>-1.2374466116439224</v>
      </c>
      <c r="N36" s="1">
        <f t="shared" si="6"/>
        <v>0.29012407239747373</v>
      </c>
      <c r="O36" s="1">
        <f t="shared" si="8"/>
        <v>0.9985669846663292</v>
      </c>
      <c r="P36">
        <f t="shared" si="9"/>
        <v>-1.4340430821142022E-3</v>
      </c>
      <c r="Q36" s="10">
        <f t="shared" si="11"/>
        <v>0</v>
      </c>
      <c r="R36">
        <f t="shared" si="3"/>
        <v>0</v>
      </c>
    </row>
    <row r="37" spans="1:18" x14ac:dyDescent="0.4">
      <c r="A37" t="s">
        <v>23</v>
      </c>
      <c r="B37" s="4">
        <v>8</v>
      </c>
      <c r="C37">
        <v>0</v>
      </c>
      <c r="D37">
        <f t="shared" si="4"/>
        <v>0</v>
      </c>
      <c r="M37">
        <f t="shared" si="10"/>
        <v>-2.2467250890453014</v>
      </c>
      <c r="N37" s="1">
        <f t="shared" si="6"/>
        <v>0.105744963460046</v>
      </c>
      <c r="O37" s="1">
        <f t="shared" si="8"/>
        <v>0.99904442812844985</v>
      </c>
      <c r="P37">
        <f t="shared" si="9"/>
        <v>-9.5602872140946845E-4</v>
      </c>
      <c r="Q37" s="10">
        <f t="shared" si="11"/>
        <v>0</v>
      </c>
      <c r="R37">
        <f t="shared" si="3"/>
        <v>0</v>
      </c>
    </row>
    <row r="38" spans="1:18" x14ac:dyDescent="0.4">
      <c r="A38" t="s">
        <v>24</v>
      </c>
      <c r="B38" s="4">
        <v>9</v>
      </c>
      <c r="C38">
        <v>0</v>
      </c>
      <c r="D38">
        <f t="shared" si="4"/>
        <v>0</v>
      </c>
      <c r="M38">
        <f t="shared" si="10"/>
        <v>-3.2396344586657291</v>
      </c>
      <c r="N38" s="1">
        <f t="shared" si="6"/>
        <v>3.9178213738324627E-2</v>
      </c>
      <c r="O38" s="1">
        <f t="shared" si="8"/>
        <v>0.99952209986995777</v>
      </c>
      <c r="P38">
        <f t="shared" si="9"/>
        <v>-4.7801436070473466E-4</v>
      </c>
      <c r="Q38" s="10">
        <f t="shared" si="11"/>
        <v>0</v>
      </c>
      <c r="R38">
        <f t="shared" si="3"/>
        <v>0</v>
      </c>
    </row>
    <row r="39" spans="1:18" x14ac:dyDescent="0.4">
      <c r="A39" t="s">
        <v>25</v>
      </c>
      <c r="B39" s="4">
        <v>10</v>
      </c>
      <c r="C39">
        <v>0</v>
      </c>
      <c r="D39">
        <f t="shared" si="4"/>
        <v>0</v>
      </c>
      <c r="M39">
        <f>J$4+K$3*(B39-H$4)-K$2*EXP(-L$4*(B39-H$4)^N$4)</f>
        <v>-4.220104318781333</v>
      </c>
      <c r="N39" s="1">
        <f t="shared" si="6"/>
        <v>1.4697111240195324E-2</v>
      </c>
      <c r="O39" s="1">
        <f t="shared" si="8"/>
        <v>1</v>
      </c>
      <c r="P39">
        <f t="shared" si="9"/>
        <v>-8.491240789693922E-19</v>
      </c>
      <c r="Q39" s="10">
        <f t="shared" si="11"/>
        <v>0</v>
      </c>
      <c r="R39">
        <f t="shared" si="3"/>
        <v>0</v>
      </c>
    </row>
    <row r="40" spans="1:18" x14ac:dyDescent="0.4">
      <c r="A40" t="s">
        <v>46</v>
      </c>
      <c r="B40" s="4">
        <v>11</v>
      </c>
      <c r="C40">
        <v>0</v>
      </c>
      <c r="D40">
        <f t="shared" si="4"/>
        <v>0</v>
      </c>
      <c r="M40">
        <f>J$4+K$3*(B40-H$4)-K$2*EXP(-L$4*(B40-H$4)^N$4)</f>
        <v>-5.1908266847413653</v>
      </c>
      <c r="N40" s="1">
        <f t="shared" si="6"/>
        <v>5.5674024253588366E-3</v>
      </c>
      <c r="O40" s="1">
        <f t="shared" si="8"/>
        <v>1.0004781286277755</v>
      </c>
      <c r="P40">
        <f t="shared" si="9"/>
        <v>4.7801436070473292E-4</v>
      </c>
      <c r="Q40" s="10">
        <f t="shared" si="11"/>
        <v>0</v>
      </c>
      <c r="R40">
        <f t="shared" si="3"/>
        <v>0</v>
      </c>
    </row>
    <row r="41" spans="1:18" x14ac:dyDescent="0.4">
      <c r="A41" t="s">
        <v>47</v>
      </c>
      <c r="B41" s="4">
        <v>12</v>
      </c>
      <c r="C41">
        <v>0</v>
      </c>
      <c r="D41">
        <f t="shared" si="4"/>
        <v>0</v>
      </c>
      <c r="M41">
        <f t="shared" si="10"/>
        <v>-6.1537252402243379</v>
      </c>
      <c r="N41" s="1">
        <f t="shared" si="6"/>
        <v>2.1255488231705201E-3</v>
      </c>
      <c r="O41" s="1">
        <f t="shared" si="8"/>
        <v>1.0009564858625359</v>
      </c>
      <c r="P41">
        <f t="shared" si="9"/>
        <v>9.5602872140946671E-4</v>
      </c>
      <c r="Q41" s="10">
        <f t="shared" si="11"/>
        <v>0</v>
      </c>
      <c r="R41">
        <f t="shared" si="3"/>
        <v>0</v>
      </c>
    </row>
    <row r="42" spans="1:18" x14ac:dyDescent="0.4">
      <c r="A42" t="s">
        <v>48</v>
      </c>
      <c r="B42" s="4">
        <v>13</v>
      </c>
      <c r="C42">
        <v>0</v>
      </c>
      <c r="D42">
        <f t="shared" si="4"/>
        <v>0</v>
      </c>
      <c r="M42">
        <f t="shared" si="10"/>
        <v>-7.1102211645571876</v>
      </c>
      <c r="N42" s="1">
        <f t="shared" si="6"/>
        <v>8.1671434386306147E-4</v>
      </c>
      <c r="O42" s="1">
        <f t="shared" si="8"/>
        <v>1.0014350718135845</v>
      </c>
      <c r="P42">
        <f t="shared" si="9"/>
        <v>1.4340430821142005E-3</v>
      </c>
      <c r="Q42" s="10">
        <f t="shared" si="11"/>
        <v>0</v>
      </c>
      <c r="R42">
        <f t="shared" si="3"/>
        <v>0</v>
      </c>
    </row>
    <row r="43" spans="1:18" x14ac:dyDescent="0.4">
      <c r="A43" t="s">
        <v>49</v>
      </c>
      <c r="B43" s="4">
        <v>14</v>
      </c>
      <c r="C43">
        <v>0</v>
      </c>
      <c r="D43">
        <f t="shared" si="4"/>
        <v>0</v>
      </c>
      <c r="M43">
        <f t="shared" si="10"/>
        <v>-8.0613931040004463</v>
      </c>
      <c r="N43" s="1">
        <f t="shared" si="6"/>
        <v>3.1548699282862944E-4</v>
      </c>
      <c r="O43" s="1">
        <f t="shared" si="8"/>
        <v>1.0019138865902772</v>
      </c>
      <c r="P43">
        <f t="shared" si="9"/>
        <v>1.9120574428189343E-3</v>
      </c>
      <c r="Q43" s="10">
        <f t="shared" si="11"/>
        <v>0</v>
      </c>
      <c r="R43">
        <f t="shared" si="3"/>
        <v>0</v>
      </c>
    </row>
    <row r="44" spans="1:18" x14ac:dyDescent="0.4">
      <c r="A44" t="s">
        <v>50</v>
      </c>
      <c r="B44" s="4">
        <v>15</v>
      </c>
      <c r="C44">
        <v>0</v>
      </c>
      <c r="D44">
        <f t="shared" si="4"/>
        <v>0</v>
      </c>
      <c r="M44">
        <f t="shared" si="10"/>
        <v>-9.0080782084294135</v>
      </c>
      <c r="N44" s="1">
        <f t="shared" si="6"/>
        <v>1.2241688985069153E-4</v>
      </c>
      <c r="O44" s="1">
        <f t="shared" si="8"/>
        <v>1.0023929303020218</v>
      </c>
      <c r="P44">
        <f t="shared" si="9"/>
        <v>2.3900718035236683E-3</v>
      </c>
      <c r="Q44" s="10">
        <f t="shared" si="11"/>
        <v>0</v>
      </c>
      <c r="R44">
        <f t="shared" si="3"/>
        <v>0</v>
      </c>
    </row>
    <row r="45" spans="1:18" x14ac:dyDescent="0.4">
      <c r="A45" t="s">
        <v>51</v>
      </c>
      <c r="B45" s="4">
        <v>16</v>
      </c>
      <c r="C45">
        <v>0</v>
      </c>
      <c r="D45">
        <f t="shared" si="4"/>
        <v>0</v>
      </c>
      <c r="M45">
        <f t="shared" si="10"/>
        <v>-9.9509385238851173</v>
      </c>
      <c r="N45" s="1">
        <f t="shared" si="6"/>
        <v>4.768286142569405E-5</v>
      </c>
      <c r="O45" s="1">
        <f t="shared" si="8"/>
        <v>1.0028722030582793</v>
      </c>
      <c r="P45">
        <f t="shared" si="9"/>
        <v>2.8680861642284019E-3</v>
      </c>
      <c r="Q45" s="10">
        <f t="shared" si="11"/>
        <v>0</v>
      </c>
      <c r="R45">
        <f t="shared" si="3"/>
        <v>0</v>
      </c>
    </row>
    <row r="46" spans="1:18" x14ac:dyDescent="0.4">
      <c r="A46" t="s">
        <v>52</v>
      </c>
      <c r="B46" s="4">
        <v>17</v>
      </c>
      <c r="C46">
        <v>0</v>
      </c>
      <c r="D46">
        <f t="shared" si="4"/>
        <v>0</v>
      </c>
      <c r="M46">
        <f t="shared" si="10"/>
        <v>-10.890506087732955</v>
      </c>
      <c r="N46" s="1">
        <f t="shared" si="6"/>
        <v>1.8634309349386075E-5</v>
      </c>
      <c r="O46" s="1">
        <f t="shared" si="8"/>
        <v>1.0033517049685619</v>
      </c>
      <c r="P46">
        <f t="shared" si="9"/>
        <v>3.3461005249331359E-3</v>
      </c>
      <c r="Q46" s="10">
        <f t="shared" si="11"/>
        <v>0</v>
      </c>
      <c r="R46">
        <f t="shared" si="3"/>
        <v>0</v>
      </c>
    </row>
    <row r="47" spans="1:18" x14ac:dyDescent="0.4">
      <c r="A47" t="s">
        <v>53</v>
      </c>
      <c r="B47" s="4">
        <v>18</v>
      </c>
      <c r="C47">
        <v>0</v>
      </c>
      <c r="D47">
        <f t="shared" si="4"/>
        <v>0</v>
      </c>
      <c r="M47">
        <f t="shared" si="10"/>
        <v>-11.827214430393939</v>
      </c>
      <c r="N47" s="1">
        <f t="shared" si="6"/>
        <v>7.3030796391552729E-6</v>
      </c>
      <c r="O47" s="1">
        <f t="shared" si="8"/>
        <v>1.0038314361424348</v>
      </c>
      <c r="P47">
        <f t="shared" si="9"/>
        <v>3.8241148856378695E-3</v>
      </c>
      <c r="Q47" s="10">
        <f t="shared" si="11"/>
        <v>0</v>
      </c>
      <c r="R47">
        <f t="shared" si="3"/>
        <v>0</v>
      </c>
    </row>
    <row r="48" spans="1:18" x14ac:dyDescent="0.4">
      <c r="A48" t="s">
        <v>54</v>
      </c>
      <c r="B48" s="4">
        <v>19</v>
      </c>
      <c r="C48">
        <v>0</v>
      </c>
      <c r="D48">
        <f t="shared" si="4"/>
        <v>0</v>
      </c>
      <c r="M48">
        <f t="shared" si="10"/>
        <v>-12.761421118910361</v>
      </c>
      <c r="N48" s="1">
        <f t="shared" si="6"/>
        <v>2.8693612357345759E-6</v>
      </c>
      <c r="O48" s="1">
        <f t="shared" si="8"/>
        <v>1.0043113966895156</v>
      </c>
      <c r="P48">
        <f t="shared" si="9"/>
        <v>4.3021292463426035E-3</v>
      </c>
      <c r="Q48" s="10">
        <f t="shared" si="11"/>
        <v>0</v>
      </c>
      <c r="R48">
        <f t="shared" si="3"/>
        <v>0</v>
      </c>
    </row>
    <row r="49" spans="1:18" x14ac:dyDescent="0.4">
      <c r="A49" t="s">
        <v>55</v>
      </c>
      <c r="B49" s="4">
        <v>20</v>
      </c>
      <c r="C49">
        <v>0</v>
      </c>
      <c r="D49">
        <f t="shared" si="4"/>
        <v>0</v>
      </c>
      <c r="M49">
        <f t="shared" si="10"/>
        <v>-13.693424231921956</v>
      </c>
      <c r="N49" s="1">
        <f t="shared" si="6"/>
        <v>1.1298516331904081E-6</v>
      </c>
      <c r="O49" s="1">
        <f t="shared" si="8"/>
        <v>1.0047915867194741</v>
      </c>
      <c r="P49">
        <f t="shared" si="9"/>
        <v>4.7801436070473375E-3</v>
      </c>
      <c r="Q49" s="10">
        <f t="shared" si="11"/>
        <v>0</v>
      </c>
      <c r="R49">
        <f t="shared" si="3"/>
        <v>0</v>
      </c>
    </row>
    <row r="50" spans="1:18" x14ac:dyDescent="0.4">
      <c r="C50">
        <f>SUM(C7:C49)</f>
        <v>1</v>
      </c>
      <c r="D50">
        <f>SUM(D11:D49)</f>
        <v>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true_n_ave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2018-04-18T01:09:53Z</dcterms:modified>
</cp:coreProperties>
</file>