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ittanyhunter/Desktop/AcceleratorSalesFun/"/>
    </mc:Choice>
  </mc:AlternateContent>
  <xr:revisionPtr revIDLastSave="0" documentId="13_ncr:1_{940CAB5C-9580-AB45-818C-80688893DCDD}" xr6:coauthVersionLast="46" xr6:coauthVersionMax="46" xr10:uidLastSave="{00000000-0000-0000-0000-000000000000}"/>
  <bookViews>
    <workbookView xWindow="0" yWindow="1500" windowWidth="46200" windowHeight="25580" tabRatio="866" activeTab="4" xr2:uid="{00000000-000D-0000-FFFF-FFFF00000000}"/>
  </bookViews>
  <sheets>
    <sheet name="Project Analysis &amp; Plan" sheetId="6" r:id="rId1"/>
    <sheet name="Budget &amp; Timeline Overview" sheetId="2" r:id="rId2"/>
    <sheet name="Educated Guess" sheetId="3" r:id="rId3"/>
    <sheet name="Comparable Project" sheetId="4" r:id="rId4"/>
    <sheet name="Bottom-up" sheetId="10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0" l="1"/>
  <c r="C90" i="10"/>
  <c r="C89" i="10"/>
  <c r="C93" i="10"/>
  <c r="D7" i="10"/>
  <c r="D36" i="4"/>
  <c r="E36" i="4" s="1"/>
  <c r="D37" i="4"/>
  <c r="E37" i="4" s="1"/>
  <c r="D35" i="4"/>
  <c r="E35" i="4" s="1"/>
  <c r="D39" i="4"/>
  <c r="D40" i="4" s="1"/>
  <c r="D42" i="4" s="1"/>
  <c r="C10" i="2" s="1"/>
  <c r="D10" i="2" s="1"/>
  <c r="E10" i="2" s="1"/>
  <c r="C40" i="4"/>
  <c r="D21" i="4"/>
  <c r="E19" i="4" s="1"/>
  <c r="C10" i="3"/>
  <c r="C11" i="3"/>
  <c r="C14" i="3" s="1"/>
  <c r="C8" i="2" s="1"/>
  <c r="D8" i="2" s="1"/>
  <c r="E8" i="2" s="1"/>
  <c r="C31" i="10"/>
  <c r="C32" i="10" s="1"/>
  <c r="C18" i="10"/>
  <c r="D18" i="10"/>
  <c r="E18" i="10"/>
  <c r="C21" i="10"/>
  <c r="C7" i="10"/>
  <c r="B11" i="2"/>
  <c r="D7" i="2"/>
  <c r="B99" i="10"/>
  <c r="B8" i="10"/>
  <c r="B7" i="10"/>
  <c r="B51" i="6"/>
  <c r="B10" i="2"/>
  <c r="B9" i="2"/>
  <c r="B8" i="2"/>
  <c r="C22" i="4"/>
  <c r="C91" i="10" l="1"/>
  <c r="C95" i="10" s="1"/>
  <c r="D8" i="10" s="1"/>
  <c r="D9" i="10" s="1"/>
  <c r="E11" i="2" s="1"/>
  <c r="E18" i="4"/>
  <c r="C15" i="3"/>
  <c r="C9" i="2" s="1"/>
  <c r="D9" i="2" s="1"/>
  <c r="E9" i="2" s="1"/>
  <c r="D22" i="4"/>
  <c r="E17" i="4"/>
  <c r="C96" i="10" l="1"/>
  <c r="C8" i="10" s="1"/>
  <c r="C9" i="10" s="1"/>
  <c r="C11" i="2" s="1"/>
  <c r="D11" i="2" s="1"/>
</calcChain>
</file>

<file path=xl/sharedStrings.xml><?xml version="1.0" encoding="utf-8"?>
<sst xmlns="http://schemas.openxmlformats.org/spreadsheetml/2006/main" count="174" uniqueCount="143">
  <si>
    <t>Migration needs from prior production versions</t>
  </si>
  <si>
    <t>Criticality to business operations</t>
  </si>
  <si>
    <t>Concern Exists</t>
  </si>
  <si>
    <t>Complex and/or regulated deployment process</t>
  </si>
  <si>
    <t>Amount of technology domains (e.g. web, mobile, desktop, embedded) involved</t>
  </si>
  <si>
    <t>Organizational software development experience and capabilities</t>
  </si>
  <si>
    <t>Legacy or immature technologies (lack of tooling power)</t>
  </si>
  <si>
    <t>Regulatory requirements</t>
  </si>
  <si>
    <t>Amount/alignment of project stakeholders (many is difficult, one decision owner is ideal)</t>
  </si>
  <si>
    <t>Integrations with external systems</t>
  </si>
  <si>
    <t>Potential for hidden/emerging requirements</t>
  </si>
  <si>
    <t>Product-market fit</t>
  </si>
  <si>
    <t>Common Project Considerations</t>
  </si>
  <si>
    <t>Notes</t>
  </si>
  <si>
    <t>Project Goals</t>
  </si>
  <si>
    <t>Recommended Project Plan</t>
  </si>
  <si>
    <t>Budget and Timeline Overview</t>
  </si>
  <si>
    <t>Comparable Project</t>
  </si>
  <si>
    <t>Hourly Rate</t>
  </si>
  <si>
    <t>Design Lead</t>
  </si>
  <si>
    <t>Delivery Lead</t>
  </si>
  <si>
    <t>Exploratory Tester</t>
  </si>
  <si>
    <t>Developer</t>
  </si>
  <si>
    <t>Budget</t>
  </si>
  <si>
    <t>Months</t>
  </si>
  <si>
    <t>Estimated Weeks</t>
  </si>
  <si>
    <t>Type of Project:</t>
  </si>
  <si>
    <t>Key Functionality of comparable project:</t>
  </si>
  <si>
    <t>Actual Time Spent:</t>
  </si>
  <si>
    <t>Function</t>
  </si>
  <si>
    <t>Approximate Hours</t>
  </si>
  <si>
    <t>Development</t>
  </si>
  <si>
    <t>Design</t>
  </si>
  <si>
    <t>Delivery</t>
  </si>
  <si>
    <t>Differences:</t>
  </si>
  <si>
    <t>Difference</t>
  </si>
  <si>
    <t>More / Less</t>
  </si>
  <si>
    <t>Less</t>
  </si>
  <si>
    <t>More</t>
  </si>
  <si>
    <t>Assumes ideal team model. Uses simple gut feeling team model.</t>
  </si>
  <si>
    <t>Assumes ideal team model. Uses phased bottom-up team model.</t>
  </si>
  <si>
    <t>Summary</t>
  </si>
  <si>
    <t>Phase</t>
  </si>
  <si>
    <t>Rounding Multiple</t>
  </si>
  <si>
    <t>Work</t>
  </si>
  <si>
    <t>Buffer Term</t>
  </si>
  <si>
    <t>Estimate Key</t>
  </si>
  <si>
    <t xml:space="preserve">ABP -  Aggressive But Possible Estimate </t>
  </si>
  <si>
    <t xml:space="preserve">HP - Highly Probable Estimate </t>
  </si>
  <si>
    <t>Please see additional resources to better understand Atomic's approach to budgeting, engagement management, and process:</t>
  </si>
  <si>
    <t>Setting and managing budget</t>
  </si>
  <si>
    <t>Process overview</t>
  </si>
  <si>
    <t>Week</t>
  </si>
  <si>
    <t>Delivery Lead Hours</t>
  </si>
  <si>
    <t>Week 1</t>
  </si>
  <si>
    <t>Week 2</t>
  </si>
  <si>
    <t>Week 3</t>
  </si>
  <si>
    <t>Week 4</t>
  </si>
  <si>
    <t>Project value to organization</t>
  </si>
  <si>
    <t>Project Overview</t>
  </si>
  <si>
    <t>Budget Model</t>
  </si>
  <si>
    <t>Project Duration (Weeks)</t>
  </si>
  <si>
    <t>Approximate team hours/week</t>
  </si>
  <si>
    <t>Total hours</t>
  </si>
  <si>
    <t>Implementation</t>
  </si>
  <si>
    <t>Calendar weeks</t>
  </si>
  <si>
    <t>Development Lead</t>
  </si>
  <si>
    <t>Average developer hours/week</t>
  </si>
  <si>
    <t>Developer days</t>
  </si>
  <si>
    <t>Subtotal developer days (rounded up)</t>
  </si>
  <si>
    <t>Buffer developer days (rounded up)</t>
  </si>
  <si>
    <t>Total hours (rounded up)</t>
  </si>
  <si>
    <t>ABP (Developer Days)</t>
  </si>
  <si>
    <t>HP (Developer Days)</t>
  </si>
  <si>
    <t>Hours/Week</t>
  </si>
  <si>
    <t>Developer Hours</t>
  </si>
  <si>
    <t>Designer Hours</t>
  </si>
  <si>
    <t>Bottom-up Budget Model</t>
  </si>
  <si>
    <t>Comparable-project Budget Model</t>
  </si>
  <si>
    <t>Educated-guess Budget Model</t>
  </si>
  <si>
    <t>Likely budget range</t>
  </si>
  <si>
    <t>Phase 1 budget target</t>
  </si>
  <si>
    <t>Approximate weekly cost</t>
  </si>
  <si>
    <t>Team Model</t>
  </si>
  <si>
    <t>Research, Design, and Planning</t>
  </si>
  <si>
    <t>Responsive-Web project with React.js frontend and Ruby on Rails Backend</t>
  </si>
  <si>
    <t xml:space="preserve">Early-Stage Startup - "Uber for nursing" </t>
  </si>
  <si>
    <t>Consumer-facing app connecting those in need of specific nursing home care tasks with mobile nurses to provide the service</t>
  </si>
  <si>
    <t>ActiveAdmin backend for reporting &amp; management/admin workflows</t>
  </si>
  <si>
    <t>consumers limited to only 7 nursing services</t>
  </si>
  <si>
    <t>Regulated environment - HIPAA compliance</t>
  </si>
  <si>
    <t>Limited alpha release - expect &lt;100 users for initial pilot - not optimized for more traffic</t>
  </si>
  <si>
    <t>Alpha / pilot release to prove concept and unlock more funding</t>
  </si>
  <si>
    <t xml:space="preserve">Consumer signup is self serve; nurse onboarding is completely manual (accomplished via ActiveAdmin) </t>
  </si>
  <si>
    <t>lightweight reviews- "thumbs up"/"thumbs down"</t>
  </si>
  <si>
    <t>users cannot browse/choose nurses</t>
  </si>
  <si>
    <t>provided their own FTE developer to work with the team</t>
  </si>
  <si>
    <t>HOMEOWNER EXPERIENCE</t>
  </si>
  <si>
    <t>Find a Contractor</t>
  </si>
  <si>
    <t xml:space="preserve">  Search by service needed</t>
  </si>
  <si>
    <t xml:space="preserve">  View Homepage for my market</t>
  </si>
  <si>
    <t xml:space="preserve">  View contractor's portfolio page</t>
  </si>
  <si>
    <t xml:space="preserve">  Book a Job</t>
  </si>
  <si>
    <t xml:space="preserve">  Pay Booking Fee or apply previously paid fee</t>
  </si>
  <si>
    <t>CONTRACTOR MVP</t>
  </si>
  <si>
    <t>Refine wireframes, style tiles, key interface mockups</t>
  </si>
  <si>
    <t>1.) Launch a robust homeowner-facing website in 1-3 local test markets (Traverse City, Grand Rapids, ??) to build valuable local contractor network and prove market fit.</t>
  </si>
  <si>
    <t>2.) Start with a minimal TLC/Contractor experience in order get to market quickly and learn about TLC behaviors and needs.</t>
  </si>
  <si>
    <t>3.) Use learnings to inform design and buildout of TLC portal in later phases of product development.</t>
  </si>
  <si>
    <t>Corey Geer is looking to build a platform to compete with Homeadvisor and disrupt the online home improvement listings space.</t>
  </si>
  <si>
    <t>Corey has reached out to Atomic Object for help with building the platform.</t>
  </si>
  <si>
    <t>Atomic has the technical expertise and the right process to set the architecture directon for the platform and get an MVP to market quickly,  as well as help Corey hire a technical team and onboard them into agile development practices and modern web technologies.</t>
  </si>
  <si>
    <t>After talking with Corey, Atomic Object recommends a phased approach to building out the platform.</t>
  </si>
  <si>
    <t xml:space="preserve">Phase 1 will focus on the consumer (homeowner)-facing experience. It is meant to grow a user base of homeowners and contractors, and gather learnings that will inform later phases of building out more robust tools for Trusted Local Connectors (TLCs) and contractors. </t>
  </si>
  <si>
    <t>During this phase, manual process or third-party tools will be favored for some functionality before scaling the business.</t>
  </si>
  <si>
    <t xml:space="preserve">Corey already has TLCs and contractors eager to be part of his pilot program in Traverse City. </t>
  </si>
  <si>
    <t>Ondeck, Inc.</t>
  </si>
  <si>
    <t>Platform to connect homeowners with home improvement professionals</t>
  </si>
  <si>
    <t>Wireframes and prototypes will help articulate and hone intended functionality. Style tiles and key interface mockups will be used to quickly establish a visual approach.</t>
  </si>
  <si>
    <t xml:space="preserve">There would be potential for Atomic to help Corey vet and train technical staff during this period. </t>
  </si>
  <si>
    <t>Based on insights and outcomes of the pilot, Atomic can re-engage in the future for additional product development to support scaling and enhancing the user experience.</t>
  </si>
  <si>
    <t>Visual branding and marketing site handled by another firm</t>
  </si>
  <si>
    <t xml:space="preserve">Kicking off the project | Research, Design, &amp; Planning </t>
  </si>
  <si>
    <t xml:space="preserve">Atomic and Corey will work for ~4-5 months to build homeowner-facing website and minimal contractor / TLC tools to support the pilot.   </t>
  </si>
  <si>
    <t>$300,000-$350,000</t>
  </si>
  <si>
    <t>Percentage</t>
  </si>
  <si>
    <t>Note</t>
  </si>
  <si>
    <t>Ondeck phase 1 is slightly larger, and the client provided a solid developer whose hours aren't included above.</t>
  </si>
  <si>
    <t>Atomic is handling more design.</t>
  </si>
  <si>
    <t>Expect Delivery and Design time to be roughly equal for Ondeck.</t>
  </si>
  <si>
    <t>Atomic will work with Corey for a ~1 month Research, Design, and Planning phase focused on building a detailed deveopment plan so that the team can act fast.</t>
  </si>
  <si>
    <t>Gut Feel Correction:</t>
  </si>
  <si>
    <t xml:space="preserve">Corey has experience in this industry. His model is superior to the existing market because it utilizes a network of local connectors (TLCs) to build relationships with contractors. </t>
  </si>
  <si>
    <t xml:space="preserve">Ondeck will provide superior value to homeowners by making sure contractors have proper insurance and providing local mediation if a job has issues. </t>
  </si>
  <si>
    <t xml:space="preserve">For a technical approach, Atomic recommends leveraging a modern frontend framework (for example React.js or Ember) coupled with a Ruby on Rails backend with ActiveAdmin as a shim for a minimal TLC interface that will support early learnings and be replaced in later phases of development. Using popular tools will help with recruiting and onboarding a team. </t>
  </si>
  <si>
    <t>continue wireframes &amp; key workflows</t>
  </si>
  <si>
    <t>Finalizing visual &amp; functional design, detailed backlog &amp; estimation, core application infrastructure &amp; deployment</t>
  </si>
  <si>
    <t>Collaborative Kickoff, Branding Workshop, key workflows, begin wireframes</t>
  </si>
  <si>
    <t xml:space="preserve">Ondeck's pricing structure (only charge contractors for real jobs) is more advantageous for contractors than existing market offerings (charge per lead). Eliminates noise- creates a word-of-mouth referral. </t>
  </si>
  <si>
    <t xml:space="preserve">VC investors have shown interest in the platform. Corey's investors are particularly interested in bringing jobs to Traverse City. </t>
  </si>
  <si>
    <t>Corey is looking to move fast (alpha tests in Spring 2018) to pilot his platform, demonstrate success to potential investors, and gather learnings to inform subsequent full-scale buildout.</t>
  </si>
  <si>
    <t>When should a startup hire a software consultant?</t>
  </si>
  <si>
    <t>Identify this with Corey's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</si>
</sst>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(&quot;$&quot;* #,##0_);_(&quot;$&quot;* \(#,##0\);_(&quot;$&quot;* &quot;-&quot;??_);_(@_)"/>
    <numFmt numFmtId="165" formatCode="_(&quot;$&quot;* #,##0_);_(&quot;$&quot;* \(#,##0\);_(&quot;$&quot;* &quot;-&quot;?_);_(@_)"/>
    <numFmt numFmtId="166" formatCode="&quot;$&quot;#,##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424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0" xfId="0" applyNumberFormat="1"/>
    <xf numFmtId="0" fontId="0" fillId="0" borderId="1" xfId="0" applyBorder="1"/>
    <xf numFmtId="0" fontId="0" fillId="0" borderId="0" xfId="0" applyFont="1" applyBorder="1"/>
    <xf numFmtId="0" fontId="0" fillId="0" borderId="0" xfId="0" applyFont="1" applyFill="1" applyBorder="1"/>
    <xf numFmtId="0" fontId="4" fillId="0" borderId="0" xfId="1"/>
    <xf numFmtId="0" fontId="2" fillId="0" borderId="0" xfId="0" applyFont="1"/>
    <xf numFmtId="6" fontId="0" fillId="0" borderId="0" xfId="0" applyNumberFormat="1"/>
    <xf numFmtId="0" fontId="0" fillId="0" borderId="0" xfId="0" applyBorder="1"/>
    <xf numFmtId="0" fontId="5" fillId="2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0" fillId="0" borderId="2" xfId="0" applyBorder="1" applyAlignment="1"/>
    <xf numFmtId="0" fontId="0" fillId="0" borderId="0" xfId="0" applyBorder="1" applyAlignment="1"/>
    <xf numFmtId="165" fontId="0" fillId="0" borderId="0" xfId="0" applyNumberFormat="1"/>
    <xf numFmtId="6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Font="1" applyFill="1"/>
    <xf numFmtId="164" fontId="0" fillId="0" borderId="0" xfId="0" applyNumberFormat="1"/>
    <xf numFmtId="0" fontId="0" fillId="0" borderId="2" xfId="0" applyFont="1" applyFill="1" applyBorder="1"/>
    <xf numFmtId="164" fontId="0" fillId="0" borderId="2" xfId="0" applyNumberFormat="1" applyBorder="1"/>
    <xf numFmtId="0" fontId="6" fillId="0" borderId="0" xfId="0" applyFont="1"/>
    <xf numFmtId="0" fontId="7" fillId="0" borderId="0" xfId="0" applyFont="1"/>
    <xf numFmtId="0" fontId="4" fillId="0" borderId="0" xfId="1" applyFill="1"/>
    <xf numFmtId="0" fontId="2" fillId="0" borderId="1" xfId="0" applyFont="1" applyFill="1" applyBorder="1"/>
    <xf numFmtId="0" fontId="8" fillId="0" borderId="0" xfId="0" applyFont="1"/>
    <xf numFmtId="166" fontId="0" fillId="0" borderId="0" xfId="0" applyNumberFormat="1" applyBorder="1"/>
    <xf numFmtId="0" fontId="0" fillId="0" borderId="2" xfId="0" applyFont="1" applyBorder="1" applyAlignment="1"/>
    <xf numFmtId="0" fontId="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3" borderId="0" xfId="0" applyFont="1" applyFill="1"/>
    <xf numFmtId="9" fontId="0" fillId="0" borderId="0" xfId="10" applyFont="1"/>
    <xf numFmtId="0" fontId="0" fillId="4" borderId="0" xfId="0" applyFill="1"/>
    <xf numFmtId="0" fontId="7" fillId="4" borderId="0" xfId="0" applyFont="1" applyFill="1"/>
    <xf numFmtId="0" fontId="0" fillId="4" borderId="0" xfId="0" applyNumberFormat="1" applyFill="1"/>
    <xf numFmtId="0" fontId="2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wrapText="1"/>
    </xf>
    <xf numFmtId="0" fontId="0" fillId="4" borderId="0" xfId="0" applyFont="1" applyFill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  <cellStyle name="Percent" xfId="10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pin.atomicobject.com/2016/07/15/design-front-alternative-sprint-zero/" TargetMode="External"/><Relationship Id="rId2" Type="http://schemas.openxmlformats.org/officeDocument/2006/relationships/hyperlink" Target="https://atomicobject.com/services/process" TargetMode="External"/><Relationship Id="rId1" Type="http://schemas.openxmlformats.org/officeDocument/2006/relationships/hyperlink" Target="https://atomicobject.com/services/money" TargetMode="External"/><Relationship Id="rId4" Type="http://schemas.openxmlformats.org/officeDocument/2006/relationships/hyperlink" Target="https://spin.atomicobject.com/2016/11/03/startup-software-consultan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in.atomicobject.com/2009/01/14/making-better-estimates-range-estim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opLeftCell="A11" zoomScale="150" zoomScaleNormal="150" zoomScalePageLayoutView="150" workbookViewId="0">
      <selection activeCell="B4" sqref="B4:B24"/>
    </sheetView>
  </sheetViews>
  <sheetFormatPr baseColWidth="10" defaultRowHeight="16" x14ac:dyDescent="0.2"/>
  <cols>
    <col min="2" max="2" width="76.1640625" bestFit="1" customWidth="1"/>
    <col min="3" max="3" width="15.33203125" customWidth="1"/>
    <col min="4" max="4" width="14.6640625" customWidth="1"/>
  </cols>
  <sheetData>
    <row r="1" spans="1:4" ht="24" x14ac:dyDescent="0.3">
      <c r="A1" s="27" t="s">
        <v>116</v>
      </c>
    </row>
    <row r="2" spans="1:4" x14ac:dyDescent="0.2">
      <c r="A2" s="9" t="s">
        <v>117</v>
      </c>
    </row>
    <row r="4" spans="1:4" x14ac:dyDescent="0.2">
      <c r="B4" s="3" t="s">
        <v>59</v>
      </c>
      <c r="C4" s="5"/>
      <c r="D4" s="5"/>
    </row>
    <row r="5" spans="1:4" x14ac:dyDescent="0.2">
      <c r="A5" s="1"/>
      <c r="B5" s="6" t="s">
        <v>109</v>
      </c>
      <c r="C5" s="11"/>
      <c r="D5" s="11"/>
    </row>
    <row r="6" spans="1:4" x14ac:dyDescent="0.2">
      <c r="B6" s="6" t="s">
        <v>132</v>
      </c>
      <c r="C6" s="11"/>
      <c r="D6" s="11"/>
    </row>
    <row r="7" spans="1:4" x14ac:dyDescent="0.2">
      <c r="B7" s="6" t="s">
        <v>133</v>
      </c>
      <c r="C7" s="11"/>
      <c r="D7" s="11"/>
    </row>
    <row r="8" spans="1:4" x14ac:dyDescent="0.2">
      <c r="B8" s="6" t="s">
        <v>138</v>
      </c>
      <c r="C8" s="11"/>
      <c r="D8" s="11"/>
    </row>
    <row r="9" spans="1:4" x14ac:dyDescent="0.2">
      <c r="B9" s="6" t="s">
        <v>139</v>
      </c>
      <c r="C9" s="11"/>
      <c r="D9" s="11"/>
    </row>
    <row r="10" spans="1:4" x14ac:dyDescent="0.2">
      <c r="B10" s="7" t="s">
        <v>140</v>
      </c>
      <c r="C10" s="11"/>
      <c r="D10" s="11"/>
    </row>
    <row r="11" spans="1:4" x14ac:dyDescent="0.2">
      <c r="B11" s="7" t="s">
        <v>115</v>
      </c>
      <c r="C11" s="11"/>
      <c r="D11" s="11"/>
    </row>
    <row r="12" spans="1:4" x14ac:dyDescent="0.2">
      <c r="B12" s="6" t="s">
        <v>110</v>
      </c>
      <c r="C12" s="11"/>
      <c r="D12" s="11"/>
    </row>
    <row r="13" spans="1:4" x14ac:dyDescent="0.2">
      <c r="B13" s="7" t="s">
        <v>111</v>
      </c>
      <c r="C13" s="11"/>
      <c r="D13" s="11"/>
    </row>
    <row r="14" spans="1:4" x14ac:dyDescent="0.2">
      <c r="B14" s="6"/>
      <c r="C14" s="11"/>
      <c r="D14" s="11"/>
    </row>
    <row r="15" spans="1:4" x14ac:dyDescent="0.2">
      <c r="B15" s="7" t="s">
        <v>112</v>
      </c>
      <c r="C15" s="11"/>
      <c r="D15" s="11"/>
    </row>
    <row r="16" spans="1:4" x14ac:dyDescent="0.2">
      <c r="B16" s="7" t="s">
        <v>113</v>
      </c>
      <c r="C16" s="11"/>
      <c r="D16" s="11"/>
    </row>
    <row r="17" spans="2:4" x14ac:dyDescent="0.2">
      <c r="B17" s="7" t="s">
        <v>134</v>
      </c>
      <c r="C17" s="11"/>
      <c r="D17" s="11"/>
    </row>
    <row r="18" spans="2:4" x14ac:dyDescent="0.2">
      <c r="B18" s="6" t="s">
        <v>114</v>
      </c>
      <c r="C18" s="11"/>
      <c r="D18" s="11"/>
    </row>
    <row r="19" spans="2:4" x14ac:dyDescent="0.2">
      <c r="B19" s="6"/>
      <c r="C19" s="11"/>
      <c r="D19" s="11"/>
    </row>
    <row r="21" spans="2:4" x14ac:dyDescent="0.2">
      <c r="B21" s="3" t="s">
        <v>14</v>
      </c>
      <c r="C21" s="5"/>
      <c r="D21" s="5"/>
    </row>
    <row r="22" spans="2:4" x14ac:dyDescent="0.2">
      <c r="B22" s="6" t="s">
        <v>106</v>
      </c>
      <c r="C22" s="6"/>
      <c r="D22" s="6"/>
    </row>
    <row r="23" spans="2:4" x14ac:dyDescent="0.2">
      <c r="B23" s="6" t="s">
        <v>107</v>
      </c>
      <c r="C23" s="6"/>
      <c r="D23" s="6"/>
    </row>
    <row r="24" spans="2:4" x14ac:dyDescent="0.2">
      <c r="B24" s="7" t="s">
        <v>108</v>
      </c>
      <c r="C24" s="6"/>
      <c r="D24" s="6"/>
    </row>
    <row r="25" spans="2:4" x14ac:dyDescent="0.2">
      <c r="B25" s="7"/>
      <c r="C25" s="6"/>
      <c r="D25" s="6"/>
    </row>
    <row r="26" spans="2:4" x14ac:dyDescent="0.2">
      <c r="B26" s="3" t="s">
        <v>12</v>
      </c>
      <c r="C26" s="3" t="s">
        <v>2</v>
      </c>
      <c r="D26" s="3" t="s">
        <v>13</v>
      </c>
    </row>
    <row r="27" spans="2:4" x14ac:dyDescent="0.2">
      <c r="B27" s="2" t="s">
        <v>5</v>
      </c>
      <c r="C27" s="41"/>
      <c r="D27" s="39"/>
    </row>
    <row r="28" spans="2:4" x14ac:dyDescent="0.2">
      <c r="B28" s="2" t="s">
        <v>6</v>
      </c>
      <c r="C28" s="41"/>
      <c r="D28" s="39"/>
    </row>
    <row r="29" spans="2:4" x14ac:dyDescent="0.2">
      <c r="B29" s="2" t="s">
        <v>7</v>
      </c>
      <c r="C29" s="41"/>
      <c r="D29" s="39"/>
    </row>
    <row r="30" spans="2:4" x14ac:dyDescent="0.2">
      <c r="B30" s="2" t="s">
        <v>3</v>
      </c>
      <c r="C30" s="41"/>
      <c r="D30" s="39"/>
    </row>
    <row r="31" spans="2:4" x14ac:dyDescent="0.2">
      <c r="B31" s="2" t="s">
        <v>8</v>
      </c>
      <c r="C31" s="41"/>
      <c r="D31" s="39"/>
    </row>
    <row r="32" spans="2:4" x14ac:dyDescent="0.2">
      <c r="B32" s="2" t="s">
        <v>9</v>
      </c>
      <c r="C32" s="41"/>
      <c r="D32" s="39"/>
    </row>
    <row r="33" spans="2:4" x14ac:dyDescent="0.2">
      <c r="B33" s="2" t="s">
        <v>4</v>
      </c>
      <c r="C33" s="41"/>
      <c r="D33" s="39"/>
    </row>
    <row r="34" spans="2:4" x14ac:dyDescent="0.2">
      <c r="B34" s="2" t="s">
        <v>0</v>
      </c>
      <c r="C34" s="41"/>
      <c r="D34" s="39"/>
    </row>
    <row r="35" spans="2:4" x14ac:dyDescent="0.2">
      <c r="B35" s="2" t="s">
        <v>1</v>
      </c>
      <c r="C35" s="41"/>
      <c r="D35" s="39"/>
    </row>
    <row r="36" spans="2:4" x14ac:dyDescent="0.2">
      <c r="B36" s="2" t="s">
        <v>10</v>
      </c>
      <c r="C36" s="41"/>
      <c r="D36" s="39"/>
    </row>
    <row r="37" spans="2:4" x14ac:dyDescent="0.2">
      <c r="B37" s="2" t="s">
        <v>11</v>
      </c>
      <c r="C37" s="41"/>
      <c r="D37" s="39"/>
    </row>
    <row r="38" spans="2:4" x14ac:dyDescent="0.2">
      <c r="B38" s="2" t="s">
        <v>58</v>
      </c>
      <c r="C38" s="41"/>
      <c r="D38" s="39"/>
    </row>
    <row r="39" spans="2:4" x14ac:dyDescent="0.2">
      <c r="B39" s="2"/>
      <c r="C39" s="4"/>
    </row>
    <row r="40" spans="2:4" x14ac:dyDescent="0.2">
      <c r="B40" s="1"/>
    </row>
    <row r="41" spans="2:4" x14ac:dyDescent="0.2">
      <c r="B41" s="3" t="s">
        <v>15</v>
      </c>
      <c r="C41" s="5"/>
      <c r="D41" s="5"/>
    </row>
    <row r="42" spans="2:4" x14ac:dyDescent="0.2">
      <c r="B42" s="2" t="s">
        <v>130</v>
      </c>
    </row>
    <row r="43" spans="2:4" x14ac:dyDescent="0.2">
      <c r="B43" s="2" t="s">
        <v>118</v>
      </c>
    </row>
    <row r="44" spans="2:4" x14ac:dyDescent="0.2">
      <c r="B44" s="2" t="s">
        <v>123</v>
      </c>
    </row>
    <row r="45" spans="2:4" x14ac:dyDescent="0.2">
      <c r="B45" s="2" t="s">
        <v>119</v>
      </c>
    </row>
    <row r="46" spans="2:4" x14ac:dyDescent="0.2">
      <c r="B46" s="2" t="s">
        <v>120</v>
      </c>
    </row>
    <row r="48" spans="2:4" x14ac:dyDescent="0.2">
      <c r="B48" s="30" t="s">
        <v>49</v>
      </c>
      <c r="C48" s="5"/>
      <c r="D48" s="5"/>
    </row>
    <row r="49" spans="2:2" x14ac:dyDescent="0.2">
      <c r="B49" s="29" t="s">
        <v>51</v>
      </c>
    </row>
    <row r="50" spans="2:2" x14ac:dyDescent="0.2">
      <c r="B50" s="29" t="s">
        <v>50</v>
      </c>
    </row>
    <row r="51" spans="2:2" x14ac:dyDescent="0.2">
      <c r="B51" s="8" t="str">
        <f>HYPERLINK("https://greatnotbig.com/2016/12/software-project-budgeting-is-more-than-estimating/","Software project budgeting is more than estimating")</f>
        <v>Software project budgeting is more than estimating</v>
      </c>
    </row>
    <row r="52" spans="2:2" x14ac:dyDescent="0.2">
      <c r="B52" s="8" t="s">
        <v>122</v>
      </c>
    </row>
    <row r="53" spans="2:2" x14ac:dyDescent="0.2">
      <c r="B53" s="8" t="s">
        <v>141</v>
      </c>
    </row>
  </sheetData>
  <hyperlinks>
    <hyperlink ref="B50" r:id="rId1" display="   Setting and managing budget:" xr:uid="{00000000-0004-0000-0000-000000000000}"/>
    <hyperlink ref="B49" r:id="rId2" display="   Process overview" xr:uid="{00000000-0004-0000-0000-000001000000}"/>
    <hyperlink ref="B52" r:id="rId3" xr:uid="{00000000-0004-0000-0000-000002000000}"/>
    <hyperlink ref="B53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4"/>
  <sheetViews>
    <sheetView zoomScale="150" zoomScaleNormal="150" zoomScalePageLayoutView="150" workbookViewId="0">
      <selection activeCell="C14" sqref="C14"/>
    </sheetView>
  </sheetViews>
  <sheetFormatPr baseColWidth="10" defaultRowHeight="16" x14ac:dyDescent="0.2"/>
  <cols>
    <col min="2" max="2" width="35.33203125" customWidth="1"/>
    <col min="3" max="3" width="18.33203125" customWidth="1"/>
    <col min="4" max="4" width="31.5" customWidth="1"/>
    <col min="5" max="5" width="25.83203125" customWidth="1"/>
    <col min="6" max="6" width="31" customWidth="1"/>
  </cols>
  <sheetData>
    <row r="2" spans="2:6" ht="24" x14ac:dyDescent="0.3">
      <c r="B2" s="27" t="s">
        <v>16</v>
      </c>
    </row>
    <row r="4" spans="2:6" x14ac:dyDescent="0.2">
      <c r="B4" s="1" t="s">
        <v>18</v>
      </c>
      <c r="C4" s="21">
        <v>140</v>
      </c>
    </row>
    <row r="5" spans="2:6" x14ac:dyDescent="0.2">
      <c r="B5" t="s">
        <v>43</v>
      </c>
      <c r="C5" s="21">
        <v>10000</v>
      </c>
    </row>
    <row r="7" spans="2:6" x14ac:dyDescent="0.2">
      <c r="B7" s="12" t="s">
        <v>60</v>
      </c>
      <c r="C7" s="12" t="s">
        <v>23</v>
      </c>
      <c r="D7" s="12" t="str">
        <f>"Rounded Budget (Nearest " &amp; DOLLAR(C5,0) &amp; ")"</f>
        <v>Rounded Budget (Nearest $10,000)</v>
      </c>
      <c r="E7" s="12" t="s">
        <v>61</v>
      </c>
      <c r="F7" s="12" t="s">
        <v>13</v>
      </c>
    </row>
    <row r="8" spans="2:6" x14ac:dyDescent="0.2">
      <c r="B8" s="13" t="str">
        <f>'Educated Guess'!$B$2 &amp; " (" &amp; 'Educated Guess'!B14 &amp; " months)"</f>
        <v>Educated-guess Budget Model (3 months)</v>
      </c>
      <c r="C8" s="22">
        <f>'Educated Guess'!C14</f>
        <v>202272</v>
      </c>
      <c r="D8" s="22">
        <f>MROUND(C8,'Budget &amp; Timeline Overview'!$C$5)</f>
        <v>200000</v>
      </c>
      <c r="E8" s="4">
        <f>ROUNDUP(D8/'Educated Guess'!$C$11,0)</f>
        <v>13</v>
      </c>
      <c r="F8" t="s">
        <v>39</v>
      </c>
    </row>
    <row r="9" spans="2:6" x14ac:dyDescent="0.2">
      <c r="B9" s="13" t="str">
        <f>'Educated Guess'!$B$2 &amp; " (" &amp; 'Educated Guess'!B15 &amp; " months)"</f>
        <v>Educated-guess Budget Model (5 months)</v>
      </c>
      <c r="C9" s="22">
        <f>'Educated Guess'!C15</f>
        <v>337120</v>
      </c>
      <c r="D9" s="22">
        <f>MROUND(C9,'Budget &amp; Timeline Overview'!$C$5)</f>
        <v>340000</v>
      </c>
      <c r="E9" s="4">
        <f>ROUNDUP(D9/'Educated Guess'!$C$11,0)</f>
        <v>22</v>
      </c>
      <c r="F9" t="s">
        <v>39</v>
      </c>
    </row>
    <row r="10" spans="2:6" x14ac:dyDescent="0.2">
      <c r="B10" s="13" t="str">
        <f>'Comparable Project'!B2</f>
        <v>Comparable-project Budget Model</v>
      </c>
      <c r="C10" s="22">
        <f>'Comparable Project'!D42</f>
        <v>332500</v>
      </c>
      <c r="D10" s="22">
        <f>MROUND(C10,'Budget &amp; Timeline Overview'!$C$5)</f>
        <v>330000</v>
      </c>
      <c r="E10" s="4">
        <f>ROUNDUP(D10/'Educated Guess'!$C$11,0)</f>
        <v>22</v>
      </c>
      <c r="F10" t="s">
        <v>39</v>
      </c>
    </row>
    <row r="11" spans="2:6" x14ac:dyDescent="0.2">
      <c r="B11" s="13" t="str">
        <f>'Bottom-up'!B2</f>
        <v>Bottom-up Budget Model</v>
      </c>
      <c r="C11" s="22">
        <f>'Bottom-up'!C9</f>
        <v>45360</v>
      </c>
      <c r="D11" s="22">
        <f>MROUND(C11,'Budget &amp; Timeline Overview'!$C$5)</f>
        <v>50000</v>
      </c>
      <c r="E11">
        <f>'Bottom-up'!D9</f>
        <v>4</v>
      </c>
      <c r="F11" t="s">
        <v>40</v>
      </c>
    </row>
    <row r="13" spans="2:6" x14ac:dyDescent="0.2">
      <c r="B13" t="s">
        <v>80</v>
      </c>
      <c r="C13" t="s">
        <v>124</v>
      </c>
    </row>
    <row r="14" spans="2:6" x14ac:dyDescent="0.2">
      <c r="B14" t="s">
        <v>81</v>
      </c>
      <c r="C14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5"/>
  <sheetViews>
    <sheetView zoomScale="150" zoomScaleNormal="150" zoomScalePageLayoutView="150" workbookViewId="0">
      <selection activeCell="C13" sqref="C13"/>
    </sheetView>
  </sheetViews>
  <sheetFormatPr baseColWidth="10" defaultRowHeight="16" x14ac:dyDescent="0.2"/>
  <cols>
    <col min="2" max="2" width="33.6640625" customWidth="1"/>
    <col min="3" max="3" width="15" customWidth="1"/>
  </cols>
  <sheetData>
    <row r="2" spans="2:4" ht="24" x14ac:dyDescent="0.3">
      <c r="B2" s="27" t="s">
        <v>79</v>
      </c>
    </row>
    <row r="4" spans="2:4" x14ac:dyDescent="0.2">
      <c r="B4" s="12" t="s">
        <v>83</v>
      </c>
      <c r="C4" s="12" t="s">
        <v>74</v>
      </c>
      <c r="D4" s="11"/>
    </row>
    <row r="5" spans="2:4" x14ac:dyDescent="0.2">
      <c r="B5" s="35" t="s">
        <v>66</v>
      </c>
      <c r="C5">
        <v>36</v>
      </c>
    </row>
    <row r="6" spans="2:4" x14ac:dyDescent="0.2">
      <c r="B6" s="36" t="s">
        <v>22</v>
      </c>
      <c r="C6">
        <v>36</v>
      </c>
    </row>
    <row r="7" spans="2:4" x14ac:dyDescent="0.2">
      <c r="B7" s="36" t="s">
        <v>19</v>
      </c>
      <c r="C7">
        <v>18</v>
      </c>
    </row>
    <row r="8" spans="2:4" x14ac:dyDescent="0.2">
      <c r="B8" s="35" t="s">
        <v>20</v>
      </c>
      <c r="C8">
        <v>18</v>
      </c>
    </row>
    <row r="9" spans="2:4" x14ac:dyDescent="0.2">
      <c r="B9" s="35" t="s">
        <v>21</v>
      </c>
      <c r="C9">
        <v>4</v>
      </c>
    </row>
    <row r="10" spans="2:4" x14ac:dyDescent="0.2">
      <c r="B10" s="18" t="s">
        <v>62</v>
      </c>
      <c r="C10" s="15">
        <f>SUM(C5:C9)</f>
        <v>112</v>
      </c>
    </row>
    <row r="11" spans="2:4" x14ac:dyDescent="0.2">
      <c r="B11" s="19" t="s">
        <v>82</v>
      </c>
      <c r="C11" s="17">
        <f>C10*'Budget &amp; Timeline Overview'!$C$4</f>
        <v>15680</v>
      </c>
    </row>
    <row r="13" spans="2:4" x14ac:dyDescent="0.2">
      <c r="B13" s="12" t="s">
        <v>24</v>
      </c>
      <c r="C13" s="12" t="s">
        <v>23</v>
      </c>
    </row>
    <row r="14" spans="2:4" x14ac:dyDescent="0.2">
      <c r="B14">
        <v>3</v>
      </c>
      <c r="C14" s="20">
        <f>$C$11*4.3*B14</f>
        <v>202272</v>
      </c>
    </row>
    <row r="15" spans="2:4" x14ac:dyDescent="0.2">
      <c r="B15">
        <v>5</v>
      </c>
      <c r="C15" s="20">
        <f>$C$11*4.3*B15</f>
        <v>337120</v>
      </c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42"/>
  <sheetViews>
    <sheetView zoomScale="150" zoomScaleNormal="150" zoomScalePageLayoutView="150" workbookViewId="0">
      <selection activeCell="D42" sqref="D42"/>
    </sheetView>
  </sheetViews>
  <sheetFormatPr baseColWidth="10" defaultRowHeight="16" x14ac:dyDescent="0.2"/>
  <cols>
    <col min="2" max="2" width="5.6640625" customWidth="1"/>
    <col min="3" max="3" width="43.6640625" customWidth="1"/>
    <col min="4" max="4" width="18.1640625" customWidth="1"/>
  </cols>
  <sheetData>
    <row r="2" spans="2:5" ht="24" x14ac:dyDescent="0.3">
      <c r="B2" s="27" t="s">
        <v>78</v>
      </c>
    </row>
    <row r="4" spans="2:5" ht="21" x14ac:dyDescent="0.25">
      <c r="B4" s="31" t="s">
        <v>26</v>
      </c>
    </row>
    <row r="5" spans="2:5" x14ac:dyDescent="0.2">
      <c r="C5" t="s">
        <v>85</v>
      </c>
    </row>
    <row r="7" spans="2:5" ht="21" x14ac:dyDescent="0.25">
      <c r="B7" s="31" t="s">
        <v>27</v>
      </c>
    </row>
    <row r="8" spans="2:5" x14ac:dyDescent="0.2">
      <c r="C8" t="s">
        <v>86</v>
      </c>
    </row>
    <row r="9" spans="2:5" x14ac:dyDescent="0.2">
      <c r="C9" t="s">
        <v>92</v>
      </c>
    </row>
    <row r="10" spans="2:5" x14ac:dyDescent="0.2">
      <c r="C10" t="s">
        <v>87</v>
      </c>
    </row>
    <row r="11" spans="2:5" x14ac:dyDescent="0.2">
      <c r="C11" t="s">
        <v>88</v>
      </c>
    </row>
    <row r="12" spans="2:5" x14ac:dyDescent="0.2">
      <c r="C12" t="s">
        <v>93</v>
      </c>
    </row>
    <row r="13" spans="2:5" x14ac:dyDescent="0.2">
      <c r="C13" t="s">
        <v>94</v>
      </c>
    </row>
    <row r="15" spans="2:5" ht="21" x14ac:dyDescent="0.25">
      <c r="B15" s="31" t="s">
        <v>28</v>
      </c>
    </row>
    <row r="16" spans="2:5" x14ac:dyDescent="0.2">
      <c r="C16" s="12" t="s">
        <v>29</v>
      </c>
      <c r="D16" s="12" t="s">
        <v>30</v>
      </c>
      <c r="E16" s="12" t="s">
        <v>125</v>
      </c>
    </row>
    <row r="17" spans="2:5" x14ac:dyDescent="0.2">
      <c r="C17" t="s">
        <v>31</v>
      </c>
      <c r="D17">
        <v>1050</v>
      </c>
      <c r="E17" s="38">
        <f>D17/$D$21</f>
        <v>0.72413793103448276</v>
      </c>
    </row>
    <row r="18" spans="2:5" x14ac:dyDescent="0.2">
      <c r="C18" t="s">
        <v>32</v>
      </c>
      <c r="D18">
        <v>200</v>
      </c>
      <c r="E18" s="38">
        <f t="shared" ref="E18:E19" si="0">D18/$D$21</f>
        <v>0.13793103448275862</v>
      </c>
    </row>
    <row r="19" spans="2:5" x14ac:dyDescent="0.2">
      <c r="C19" t="s">
        <v>33</v>
      </c>
      <c r="D19">
        <v>200</v>
      </c>
      <c r="E19" s="38">
        <f t="shared" si="0"/>
        <v>0.13793103448275862</v>
      </c>
    </row>
    <row r="21" spans="2:5" x14ac:dyDescent="0.2">
      <c r="C21" s="15" t="s">
        <v>63</v>
      </c>
      <c r="D21" s="15">
        <f>SUM(D17:D19)</f>
        <v>1450</v>
      </c>
    </row>
    <row r="22" spans="2:5" x14ac:dyDescent="0.2">
      <c r="C22" t="str">
        <f>"Cost @ " &amp; DOLLAR('Budget &amp; Timeline Overview'!C4,0) &amp; "/hr"</f>
        <v>Cost @ $140/hr</v>
      </c>
      <c r="D22" s="10">
        <f>D21*'Budget &amp; Timeline Overview'!C4</f>
        <v>203000</v>
      </c>
    </row>
    <row r="24" spans="2:5" ht="21" x14ac:dyDescent="0.25">
      <c r="B24" s="31" t="s">
        <v>34</v>
      </c>
    </row>
    <row r="25" spans="2:5" x14ac:dyDescent="0.2">
      <c r="C25" s="12" t="s">
        <v>35</v>
      </c>
      <c r="D25" s="12" t="s">
        <v>36</v>
      </c>
    </row>
    <row r="26" spans="2:5" ht="17" customHeight="1" x14ac:dyDescent="0.2">
      <c r="C26" s="13" t="s">
        <v>89</v>
      </c>
      <c r="D26" t="s">
        <v>37</v>
      </c>
    </row>
    <row r="27" spans="2:5" ht="32" x14ac:dyDescent="0.2">
      <c r="C27" s="13" t="s">
        <v>91</v>
      </c>
      <c r="D27" t="s">
        <v>37</v>
      </c>
    </row>
    <row r="28" spans="2:5" x14ac:dyDescent="0.2">
      <c r="C28" s="13" t="s">
        <v>90</v>
      </c>
      <c r="D28" t="s">
        <v>38</v>
      </c>
    </row>
    <row r="29" spans="2:5" x14ac:dyDescent="0.2">
      <c r="C29" s="13" t="s">
        <v>95</v>
      </c>
      <c r="D29" t="s">
        <v>37</v>
      </c>
    </row>
    <row r="30" spans="2:5" ht="32" x14ac:dyDescent="0.2">
      <c r="C30" s="13" t="s">
        <v>96</v>
      </c>
      <c r="D30" t="s">
        <v>37</v>
      </c>
    </row>
    <row r="31" spans="2:5" ht="32" x14ac:dyDescent="0.2">
      <c r="C31" s="13" t="s">
        <v>121</v>
      </c>
      <c r="D31" t="s">
        <v>37</v>
      </c>
    </row>
    <row r="32" spans="2:5" x14ac:dyDescent="0.2">
      <c r="C32" s="13"/>
    </row>
    <row r="33" spans="2:6" ht="21" x14ac:dyDescent="0.25">
      <c r="B33" s="31" t="s">
        <v>131</v>
      </c>
    </row>
    <row r="34" spans="2:6" x14ac:dyDescent="0.2">
      <c r="C34" s="12" t="s">
        <v>29</v>
      </c>
      <c r="D34" s="12" t="s">
        <v>30</v>
      </c>
      <c r="E34" s="12" t="s">
        <v>125</v>
      </c>
      <c r="F34" s="12" t="s">
        <v>126</v>
      </c>
    </row>
    <row r="35" spans="2:6" x14ac:dyDescent="0.2">
      <c r="C35" t="s">
        <v>31</v>
      </c>
      <c r="D35">
        <f>D17*1.5</f>
        <v>1575</v>
      </c>
      <c r="E35" s="38">
        <f>D35/$D$39</f>
        <v>0.66315789473684206</v>
      </c>
      <c r="F35" t="s">
        <v>127</v>
      </c>
    </row>
    <row r="36" spans="2:6" x14ac:dyDescent="0.2">
      <c r="C36" t="s">
        <v>32</v>
      </c>
      <c r="D36">
        <f>D18*2</f>
        <v>400</v>
      </c>
      <c r="E36" s="38">
        <f t="shared" ref="E36:E37" si="1">D36/$D$39</f>
        <v>0.16842105263157894</v>
      </c>
      <c r="F36" t="s">
        <v>128</v>
      </c>
    </row>
    <row r="37" spans="2:6" x14ac:dyDescent="0.2">
      <c r="C37" t="s">
        <v>33</v>
      </c>
      <c r="D37">
        <f>D36</f>
        <v>400</v>
      </c>
      <c r="E37" s="38">
        <f t="shared" si="1"/>
        <v>0.16842105263157894</v>
      </c>
      <c r="F37" t="s">
        <v>129</v>
      </c>
    </row>
    <row r="39" spans="2:6" x14ac:dyDescent="0.2">
      <c r="C39" s="15" t="s">
        <v>63</v>
      </c>
      <c r="D39" s="15">
        <f>SUM(D35:D37)</f>
        <v>2375</v>
      </c>
      <c r="E39" s="11"/>
    </row>
    <row r="40" spans="2:6" x14ac:dyDescent="0.2">
      <c r="C40" t="str">
        <f>"Cost @ " &amp; DOLLAR('Budget &amp; Timeline Overview'!C4,0) &amp; "/hr"</f>
        <v>Cost @ $140/hr</v>
      </c>
      <c r="D40" s="10">
        <f>D39*'Budget &amp; Timeline Overview'!C4</f>
        <v>332500</v>
      </c>
      <c r="E40" s="10"/>
    </row>
    <row r="41" spans="2:6" x14ac:dyDescent="0.2">
      <c r="D41" s="10"/>
      <c r="E41" s="10"/>
    </row>
    <row r="42" spans="2:6" x14ac:dyDescent="0.2">
      <c r="C42" t="s">
        <v>17</v>
      </c>
      <c r="D42" s="22">
        <f>D40</f>
        <v>332500</v>
      </c>
      <c r="E42" s="2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1"/>
  <sheetViews>
    <sheetView tabSelected="1" topLeftCell="A64" zoomScale="150" zoomScaleNormal="150" zoomScalePageLayoutView="150" workbookViewId="0">
      <selection activeCell="G89" sqref="G89"/>
    </sheetView>
  </sheetViews>
  <sheetFormatPr baseColWidth="10" defaultRowHeight="16" x14ac:dyDescent="0.2"/>
  <cols>
    <col min="2" max="2" width="40.83203125" customWidth="1"/>
    <col min="3" max="3" width="24.5" customWidth="1"/>
    <col min="4" max="4" width="17" customWidth="1"/>
    <col min="5" max="5" width="12.6640625" customWidth="1"/>
    <col min="6" max="6" width="30.6640625" customWidth="1"/>
    <col min="7" max="7" width="25.5" customWidth="1"/>
  </cols>
  <sheetData>
    <row r="2" spans="2:6" ht="24" x14ac:dyDescent="0.3">
      <c r="B2" s="27" t="s">
        <v>77</v>
      </c>
    </row>
    <row r="4" spans="2:6" ht="21" x14ac:dyDescent="0.25">
      <c r="B4" s="31" t="s">
        <v>41</v>
      </c>
    </row>
    <row r="5" spans="2:6" x14ac:dyDescent="0.2">
      <c r="B5" s="9"/>
    </row>
    <row r="6" spans="2:6" x14ac:dyDescent="0.2">
      <c r="B6" s="12" t="s">
        <v>42</v>
      </c>
      <c r="C6" s="12" t="s">
        <v>23</v>
      </c>
      <c r="D6" s="12" t="s">
        <v>25</v>
      </c>
    </row>
    <row r="7" spans="2:6" x14ac:dyDescent="0.2">
      <c r="B7" s="23" t="str">
        <f>B11</f>
        <v>Research, Design, and Planning</v>
      </c>
      <c r="C7" s="24">
        <f>C21</f>
        <v>45360</v>
      </c>
      <c r="D7">
        <f>C20</f>
        <v>4</v>
      </c>
    </row>
    <row r="8" spans="2:6" x14ac:dyDescent="0.2">
      <c r="B8" s="23" t="str">
        <f>B23</f>
        <v>Implementation</v>
      </c>
      <c r="C8" s="24">
        <f>C96</f>
        <v>0</v>
      </c>
      <c r="D8">
        <f>C95</f>
        <v>0</v>
      </c>
    </row>
    <row r="9" spans="2:6" x14ac:dyDescent="0.2">
      <c r="B9" s="25" t="s">
        <v>23</v>
      </c>
      <c r="C9" s="26">
        <f>SUM(C7:C8)</f>
        <v>45360</v>
      </c>
      <c r="D9" s="15">
        <f>SUM(D7:D8)</f>
        <v>4</v>
      </c>
    </row>
    <row r="11" spans="2:6" ht="21" x14ac:dyDescent="0.25">
      <c r="B11" s="31" t="s">
        <v>84</v>
      </c>
    </row>
    <row r="12" spans="2:6" x14ac:dyDescent="0.2">
      <c r="B12" s="9"/>
    </row>
    <row r="13" spans="2:6" x14ac:dyDescent="0.2">
      <c r="B13" s="12" t="s">
        <v>52</v>
      </c>
      <c r="C13" s="12" t="s">
        <v>75</v>
      </c>
      <c r="D13" s="12" t="s">
        <v>76</v>
      </c>
      <c r="E13" s="12" t="s">
        <v>53</v>
      </c>
      <c r="F13" s="12" t="s">
        <v>44</v>
      </c>
    </row>
    <row r="14" spans="2:6" x14ac:dyDescent="0.2">
      <c r="B14" s="13" t="s">
        <v>54</v>
      </c>
      <c r="C14">
        <v>0</v>
      </c>
      <c r="D14">
        <v>36</v>
      </c>
      <c r="E14" s="28">
        <v>36</v>
      </c>
      <c r="F14" t="s">
        <v>137</v>
      </c>
    </row>
    <row r="15" spans="2:6" x14ac:dyDescent="0.2">
      <c r="B15" s="13" t="s">
        <v>55</v>
      </c>
      <c r="C15">
        <v>0</v>
      </c>
      <c r="D15">
        <v>36</v>
      </c>
      <c r="E15" s="28">
        <v>36</v>
      </c>
      <c r="F15" t="s">
        <v>135</v>
      </c>
    </row>
    <row r="16" spans="2:6" x14ac:dyDescent="0.2">
      <c r="B16" s="13" t="s">
        <v>56</v>
      </c>
      <c r="C16">
        <v>0</v>
      </c>
      <c r="D16">
        <v>36</v>
      </c>
      <c r="E16" s="28">
        <v>36</v>
      </c>
      <c r="F16" t="s">
        <v>105</v>
      </c>
    </row>
    <row r="17" spans="2:6" x14ac:dyDescent="0.2">
      <c r="B17" s="13" t="s">
        <v>57</v>
      </c>
      <c r="C17">
        <v>36</v>
      </c>
      <c r="D17">
        <v>36</v>
      </c>
      <c r="E17" s="28">
        <v>36</v>
      </c>
      <c r="F17" t="s">
        <v>136</v>
      </c>
    </row>
    <row r="18" spans="2:6" x14ac:dyDescent="0.2">
      <c r="B18" s="14" t="s">
        <v>71</v>
      </c>
      <c r="C18" s="15">
        <f>ROUNDUP(SUM(C14:C17),0)</f>
        <v>36</v>
      </c>
      <c r="D18" s="15">
        <f>ROUNDUP(SUM(D14:D17),0)</f>
        <v>144</v>
      </c>
      <c r="E18" s="15">
        <f>ROUNDUP(SUM(E14:E17),0)</f>
        <v>144</v>
      </c>
      <c r="F18" s="15"/>
    </row>
    <row r="19" spans="2:6" x14ac:dyDescent="0.2">
      <c r="B19" s="16"/>
      <c r="C19" s="11"/>
      <c r="D19" s="11"/>
      <c r="E19" s="11"/>
      <c r="F19" s="11"/>
    </row>
    <row r="20" spans="2:6" x14ac:dyDescent="0.2">
      <c r="B20" s="13" t="s">
        <v>65</v>
      </c>
      <c r="C20" s="4">
        <v>4</v>
      </c>
    </row>
    <row r="21" spans="2:6" x14ac:dyDescent="0.2">
      <c r="B21" s="13" t="s">
        <v>23</v>
      </c>
      <c r="C21" s="22">
        <f>SUM(C18:E18)*'Budget &amp; Timeline Overview'!C4</f>
        <v>45360</v>
      </c>
    </row>
    <row r="23" spans="2:6" ht="21" x14ac:dyDescent="0.25">
      <c r="B23" s="31" t="s">
        <v>64</v>
      </c>
    </row>
    <row r="24" spans="2:6" x14ac:dyDescent="0.2">
      <c r="B24" s="9"/>
    </row>
    <row r="25" spans="2:6" x14ac:dyDescent="0.2">
      <c r="B25" s="37" t="s">
        <v>83</v>
      </c>
      <c r="C25" s="12" t="s">
        <v>74</v>
      </c>
    </row>
    <row r="26" spans="2:6" x14ac:dyDescent="0.2">
      <c r="B26" s="35" t="s">
        <v>66</v>
      </c>
      <c r="C26">
        <v>36</v>
      </c>
    </row>
    <row r="27" spans="2:6" x14ac:dyDescent="0.2">
      <c r="B27" s="35" t="s">
        <v>22</v>
      </c>
      <c r="C27">
        <v>36</v>
      </c>
    </row>
    <row r="28" spans="2:6" x14ac:dyDescent="0.2">
      <c r="B28" s="36" t="s">
        <v>19</v>
      </c>
      <c r="C28">
        <v>18</v>
      </c>
    </row>
    <row r="29" spans="2:6" x14ac:dyDescent="0.2">
      <c r="B29" s="35" t="s">
        <v>20</v>
      </c>
      <c r="C29">
        <v>18</v>
      </c>
    </row>
    <row r="30" spans="2:6" x14ac:dyDescent="0.2">
      <c r="B30" s="35" t="s">
        <v>21</v>
      </c>
      <c r="C30">
        <v>4</v>
      </c>
    </row>
    <row r="31" spans="2:6" x14ac:dyDescent="0.2">
      <c r="B31" s="18" t="s">
        <v>62</v>
      </c>
      <c r="C31" s="15">
        <f>SUM(C26:C30)</f>
        <v>112</v>
      </c>
    </row>
    <row r="32" spans="2:6" x14ac:dyDescent="0.2">
      <c r="B32" s="19" t="s">
        <v>82</v>
      </c>
      <c r="C32" s="17">
        <f>C31*'Budget &amp; Timeline Overview'!C4</f>
        <v>15680</v>
      </c>
    </row>
    <row r="34" spans="2:6" x14ac:dyDescent="0.2">
      <c r="B34" s="12" t="s">
        <v>44</v>
      </c>
      <c r="C34" s="12" t="s">
        <v>72</v>
      </c>
      <c r="D34" s="12" t="s">
        <v>73</v>
      </c>
      <c r="E34" s="12" t="s">
        <v>45</v>
      </c>
      <c r="F34" s="12" t="s">
        <v>13</v>
      </c>
    </row>
    <row r="35" spans="2:6" ht="17" x14ac:dyDescent="0.2">
      <c r="B35" s="42" t="s">
        <v>97</v>
      </c>
      <c r="C35" s="39"/>
      <c r="D35" s="39"/>
      <c r="E35" s="40" t="str">
        <f>IF(D35,(D35-C35)^2,"")</f>
        <v/>
      </c>
      <c r="F35" s="39"/>
    </row>
    <row r="36" spans="2:6" ht="17" x14ac:dyDescent="0.2">
      <c r="B36" s="42" t="s">
        <v>98</v>
      </c>
      <c r="C36" s="39"/>
      <c r="D36" s="39"/>
      <c r="E36" s="40"/>
      <c r="F36" s="39"/>
    </row>
    <row r="37" spans="2:6" ht="17" x14ac:dyDescent="0.2">
      <c r="B37" s="43" t="s">
        <v>100</v>
      </c>
      <c r="C37" s="39"/>
      <c r="D37" s="39"/>
      <c r="E37" s="40"/>
      <c r="F37" s="39"/>
    </row>
    <row r="38" spans="2:6" ht="17" x14ac:dyDescent="0.2">
      <c r="B38" s="43" t="s">
        <v>99</v>
      </c>
      <c r="C38" s="39"/>
      <c r="D38" s="39"/>
      <c r="E38" s="40"/>
      <c r="F38" s="39"/>
    </row>
    <row r="39" spans="2:6" ht="17" x14ac:dyDescent="0.2">
      <c r="B39" s="43" t="s">
        <v>101</v>
      </c>
      <c r="C39" s="39"/>
      <c r="D39" s="39"/>
      <c r="E39" s="40"/>
      <c r="F39" s="39"/>
    </row>
    <row r="40" spans="2:6" ht="17" x14ac:dyDescent="0.2">
      <c r="B40" s="43" t="s">
        <v>102</v>
      </c>
      <c r="C40" s="39"/>
      <c r="D40" s="39"/>
      <c r="E40" s="40"/>
      <c r="F40" s="39"/>
    </row>
    <row r="41" spans="2:6" ht="17" customHeight="1" x14ac:dyDescent="0.2">
      <c r="B41" s="43" t="s">
        <v>103</v>
      </c>
      <c r="C41" s="39"/>
      <c r="D41" s="39"/>
      <c r="E41" s="40"/>
      <c r="F41" s="39"/>
    </row>
    <row r="42" spans="2:6" ht="17" customHeight="1" x14ac:dyDescent="0.2">
      <c r="B42" s="43"/>
      <c r="C42" s="39"/>
      <c r="D42" s="39"/>
      <c r="E42" s="40"/>
      <c r="F42" s="39"/>
    </row>
    <row r="43" spans="2:6" x14ac:dyDescent="0.2">
      <c r="B43" s="42"/>
      <c r="C43" s="39"/>
      <c r="D43" s="39"/>
      <c r="E43" s="40"/>
      <c r="F43" s="39"/>
    </row>
    <row r="44" spans="2:6" ht="17" x14ac:dyDescent="0.2">
      <c r="B44" s="42" t="s">
        <v>104</v>
      </c>
      <c r="C44" s="39"/>
      <c r="D44" s="39"/>
      <c r="E44" s="40"/>
      <c r="F44" s="39"/>
    </row>
    <row r="45" spans="2:6" x14ac:dyDescent="0.2">
      <c r="B45" s="43"/>
      <c r="C45" s="39"/>
      <c r="D45" s="39"/>
      <c r="E45" s="40"/>
      <c r="F45" s="39"/>
    </row>
    <row r="46" spans="2:6" x14ac:dyDescent="0.2">
      <c r="B46" s="43"/>
      <c r="C46" s="39"/>
      <c r="D46" s="39"/>
      <c r="E46" s="40"/>
      <c r="F46" s="39"/>
    </row>
    <row r="47" spans="2:6" x14ac:dyDescent="0.2">
      <c r="B47" s="43"/>
      <c r="C47" s="39"/>
      <c r="D47" s="39"/>
      <c r="E47" s="40"/>
      <c r="F47" s="39"/>
    </row>
    <row r="48" spans="2:6" x14ac:dyDescent="0.2">
      <c r="B48" s="42"/>
      <c r="C48" s="39"/>
      <c r="D48" s="39"/>
      <c r="E48" s="40"/>
      <c r="F48" s="39"/>
    </row>
    <row r="49" spans="2:6" x14ac:dyDescent="0.2">
      <c r="B49" s="43"/>
      <c r="C49" s="39"/>
      <c r="D49" s="39"/>
      <c r="E49" s="40"/>
      <c r="F49" s="39"/>
    </row>
    <row r="50" spans="2:6" x14ac:dyDescent="0.2">
      <c r="B50" s="43"/>
      <c r="C50" s="39"/>
      <c r="D50" s="39"/>
      <c r="E50" s="40"/>
      <c r="F50" s="39"/>
    </row>
    <row r="51" spans="2:6" x14ac:dyDescent="0.2">
      <c r="B51" s="43"/>
      <c r="C51" s="39"/>
      <c r="D51" s="39"/>
      <c r="E51" s="40"/>
      <c r="F51" s="39"/>
    </row>
    <row r="52" spans="2:6" x14ac:dyDescent="0.2">
      <c r="B52" s="43"/>
      <c r="C52" s="39"/>
      <c r="D52" s="39"/>
      <c r="E52" s="40"/>
      <c r="F52" s="39"/>
    </row>
    <row r="53" spans="2:6" x14ac:dyDescent="0.2">
      <c r="B53" s="43"/>
      <c r="C53" s="39"/>
      <c r="D53" s="39"/>
      <c r="E53" s="40"/>
      <c r="F53" s="39"/>
    </row>
    <row r="54" spans="2:6" x14ac:dyDescent="0.2">
      <c r="B54" s="43"/>
      <c r="C54" s="39"/>
      <c r="D54" s="39"/>
      <c r="E54" s="40"/>
      <c r="F54" s="39"/>
    </row>
    <row r="55" spans="2:6" x14ac:dyDescent="0.2">
      <c r="B55" s="43"/>
      <c r="C55" s="39"/>
      <c r="D55" s="39"/>
      <c r="E55" s="40"/>
      <c r="F55" s="39"/>
    </row>
    <row r="56" spans="2:6" x14ac:dyDescent="0.2">
      <c r="B56" s="42"/>
      <c r="C56" s="39"/>
      <c r="D56" s="39"/>
      <c r="E56" s="40"/>
      <c r="F56" s="39"/>
    </row>
    <row r="57" spans="2:6" x14ac:dyDescent="0.2">
      <c r="B57" s="42"/>
      <c r="C57" s="39"/>
      <c r="D57" s="39"/>
      <c r="E57" s="40"/>
      <c r="F57" s="39"/>
    </row>
    <row r="58" spans="2:6" ht="15" customHeight="1" x14ac:dyDescent="0.2">
      <c r="B58" s="43"/>
      <c r="C58" s="39"/>
      <c r="D58" s="39"/>
      <c r="E58" s="40"/>
      <c r="F58" s="39"/>
    </row>
    <row r="59" spans="2:6" x14ac:dyDescent="0.2">
      <c r="B59" s="43"/>
      <c r="C59" s="39"/>
      <c r="D59" s="39"/>
      <c r="E59" s="40"/>
      <c r="F59" s="39"/>
    </row>
    <row r="60" spans="2:6" x14ac:dyDescent="0.2">
      <c r="B60" s="43"/>
      <c r="C60" s="39"/>
      <c r="D60" s="39"/>
      <c r="E60" s="40"/>
      <c r="F60" s="39"/>
    </row>
    <row r="61" spans="2:6" x14ac:dyDescent="0.2">
      <c r="B61" s="43"/>
      <c r="C61" s="39"/>
      <c r="D61" s="39"/>
      <c r="E61" s="40"/>
      <c r="F61" s="39"/>
    </row>
    <row r="62" spans="2:6" x14ac:dyDescent="0.2">
      <c r="B62" s="43"/>
      <c r="C62" s="39"/>
      <c r="D62" s="39"/>
      <c r="E62" s="40"/>
      <c r="F62" s="39"/>
    </row>
    <row r="63" spans="2:6" x14ac:dyDescent="0.2">
      <c r="B63" s="39"/>
      <c r="C63" s="39"/>
      <c r="D63" s="39"/>
      <c r="E63" s="40"/>
      <c r="F63" s="39"/>
    </row>
    <row r="64" spans="2:6" x14ac:dyDescent="0.2">
      <c r="B64" s="43"/>
      <c r="C64" s="39"/>
      <c r="D64" s="39"/>
      <c r="E64" s="40"/>
      <c r="F64" s="39"/>
    </row>
    <row r="65" spans="2:6" x14ac:dyDescent="0.2">
      <c r="B65" s="43"/>
      <c r="C65" s="39"/>
      <c r="D65" s="39"/>
      <c r="E65" s="40"/>
      <c r="F65" s="39"/>
    </row>
    <row r="66" spans="2:6" x14ac:dyDescent="0.2">
      <c r="B66" s="43"/>
      <c r="C66" s="39"/>
      <c r="D66" s="39"/>
      <c r="E66" s="40"/>
      <c r="F66" s="39"/>
    </row>
    <row r="67" spans="2:6" x14ac:dyDescent="0.2">
      <c r="B67" s="43"/>
      <c r="C67" s="39"/>
      <c r="D67" s="39"/>
      <c r="E67" s="40"/>
      <c r="F67" s="39"/>
    </row>
    <row r="68" spans="2:6" x14ac:dyDescent="0.2">
      <c r="B68" s="43"/>
      <c r="C68" s="39"/>
      <c r="D68" s="39"/>
      <c r="E68" s="40"/>
      <c r="F68" s="39"/>
    </row>
    <row r="69" spans="2:6" x14ac:dyDescent="0.2">
      <c r="B69" s="43"/>
      <c r="C69" s="39"/>
      <c r="D69" s="39"/>
      <c r="E69" s="40"/>
      <c r="F69" s="39"/>
    </row>
    <row r="70" spans="2:6" x14ac:dyDescent="0.2">
      <c r="B70" s="43"/>
      <c r="C70" s="39"/>
      <c r="D70" s="39"/>
      <c r="E70" s="40"/>
      <c r="F70" s="39"/>
    </row>
    <row r="71" spans="2:6" x14ac:dyDescent="0.2">
      <c r="B71" s="43"/>
      <c r="C71" s="39"/>
      <c r="D71" s="39"/>
      <c r="E71" s="40"/>
      <c r="F71" s="39"/>
    </row>
    <row r="72" spans="2:6" x14ac:dyDescent="0.2">
      <c r="B72" s="43"/>
      <c r="C72" s="39"/>
      <c r="D72" s="39"/>
      <c r="E72" s="40"/>
      <c r="F72" s="39"/>
    </row>
    <row r="73" spans="2:6" x14ac:dyDescent="0.2">
      <c r="B73" s="42"/>
      <c r="C73" s="39"/>
      <c r="D73" s="39"/>
      <c r="E73" s="40"/>
      <c r="F73" s="39"/>
    </row>
    <row r="74" spans="2:6" x14ac:dyDescent="0.2">
      <c r="B74" s="43"/>
      <c r="C74" s="39"/>
      <c r="D74" s="39"/>
      <c r="E74" s="40"/>
      <c r="F74" s="39"/>
    </row>
    <row r="75" spans="2:6" x14ac:dyDescent="0.2">
      <c r="B75" s="43"/>
      <c r="C75" s="39"/>
      <c r="D75" s="39"/>
      <c r="E75" s="40"/>
      <c r="F75" s="39"/>
    </row>
    <row r="76" spans="2:6" x14ac:dyDescent="0.2">
      <c r="B76" s="43"/>
      <c r="C76" s="39"/>
      <c r="D76" s="39"/>
      <c r="E76" s="40"/>
      <c r="F76" s="39"/>
    </row>
    <row r="77" spans="2:6" x14ac:dyDescent="0.2">
      <c r="B77" s="43"/>
      <c r="C77" s="39"/>
      <c r="D77" s="39"/>
      <c r="E77" s="40"/>
      <c r="F77" s="39"/>
    </row>
    <row r="78" spans="2:6" x14ac:dyDescent="0.2">
      <c r="B78" s="43"/>
      <c r="C78" s="39"/>
      <c r="D78" s="39"/>
      <c r="E78" s="40"/>
      <c r="F78" s="39"/>
    </row>
    <row r="79" spans="2:6" x14ac:dyDescent="0.2">
      <c r="B79" s="42"/>
      <c r="C79" s="39"/>
      <c r="D79" s="39"/>
      <c r="E79" s="40"/>
      <c r="F79" s="39"/>
    </row>
    <row r="80" spans="2:6" x14ac:dyDescent="0.2">
      <c r="B80" s="43"/>
      <c r="C80" s="39"/>
      <c r="D80" s="39"/>
      <c r="E80" s="40"/>
      <c r="F80" s="39"/>
    </row>
    <row r="81" spans="2:6" x14ac:dyDescent="0.2">
      <c r="B81" s="43"/>
      <c r="C81" s="39"/>
      <c r="D81" s="39"/>
      <c r="E81" s="40"/>
      <c r="F81" s="39"/>
    </row>
    <row r="82" spans="2:6" x14ac:dyDescent="0.2">
      <c r="B82" s="39"/>
      <c r="C82" s="39"/>
      <c r="D82" s="39"/>
      <c r="E82" s="40"/>
      <c r="F82" s="39"/>
    </row>
    <row r="83" spans="2:6" x14ac:dyDescent="0.2">
      <c r="B83" s="39"/>
      <c r="C83" s="39"/>
      <c r="D83" s="39"/>
      <c r="E83" s="40"/>
      <c r="F83" s="39"/>
    </row>
    <row r="84" spans="2:6" x14ac:dyDescent="0.2">
      <c r="B84" s="44"/>
      <c r="C84" s="39"/>
      <c r="D84" s="39"/>
      <c r="E84" s="40"/>
      <c r="F84" s="39"/>
    </row>
    <row r="85" spans="2:6" x14ac:dyDescent="0.2">
      <c r="B85" s="44"/>
      <c r="C85" s="39"/>
      <c r="D85" s="39"/>
      <c r="E85" s="40"/>
      <c r="F85" s="39"/>
    </row>
    <row r="86" spans="2:6" x14ac:dyDescent="0.2">
      <c r="B86" s="44"/>
      <c r="C86" s="39"/>
      <c r="D86" s="39"/>
      <c r="E86" s="40"/>
      <c r="F86" s="39"/>
    </row>
    <row r="87" spans="2:6" x14ac:dyDescent="0.2">
      <c r="B87" s="44"/>
      <c r="C87" s="39"/>
      <c r="D87" s="39"/>
      <c r="E87" s="40"/>
      <c r="F87" s="39"/>
    </row>
    <row r="88" spans="2:6" x14ac:dyDescent="0.2">
      <c r="E88" s="28"/>
    </row>
    <row r="89" spans="2:6" x14ac:dyDescent="0.2">
      <c r="B89" s="33" t="s">
        <v>69</v>
      </c>
      <c r="C89" s="15">
        <f>ROUNDUP(SUM(C35:C88), 0)</f>
        <v>0</v>
      </c>
      <c r="D89" s="26"/>
      <c r="E89" s="15"/>
      <c r="F89" s="15"/>
    </row>
    <row r="90" spans="2:6" x14ac:dyDescent="0.2">
      <c r="B90" s="34" t="s">
        <v>70</v>
      </c>
      <c r="C90" s="11">
        <f>ROUNDUP(SQRT(SUM(E35:E88)),0)</f>
        <v>0</v>
      </c>
      <c r="D90" s="17"/>
    </row>
    <row r="91" spans="2:6" x14ac:dyDescent="0.2">
      <c r="B91" s="34" t="s">
        <v>68</v>
      </c>
      <c r="C91" s="11">
        <f>SUM(C89:C90)</f>
        <v>0</v>
      </c>
      <c r="D91" s="32"/>
    </row>
    <row r="92" spans="2:6" x14ac:dyDescent="0.2">
      <c r="B92" s="1"/>
    </row>
    <row r="93" spans="2:6" x14ac:dyDescent="0.2">
      <c r="B93" s="34" t="s">
        <v>67</v>
      </c>
      <c r="C93" s="11">
        <f>SUM(C26:C27)</f>
        <v>72</v>
      </c>
      <c r="D93" s="32"/>
    </row>
    <row r="94" spans="2:6" x14ac:dyDescent="0.2">
      <c r="B94" s="34"/>
      <c r="C94" s="11"/>
      <c r="D94" s="32"/>
    </row>
    <row r="95" spans="2:6" x14ac:dyDescent="0.2">
      <c r="B95" s="34" t="s">
        <v>65</v>
      </c>
      <c r="C95" s="11">
        <f>ROUNDUP(C91*8/C93,0)</f>
        <v>0</v>
      </c>
      <c r="D95" s="32"/>
    </row>
    <row r="96" spans="2:6" x14ac:dyDescent="0.2">
      <c r="B96" s="34" t="s">
        <v>23</v>
      </c>
      <c r="C96" s="17">
        <f>C32*C95</f>
        <v>0</v>
      </c>
      <c r="D96" s="32"/>
    </row>
    <row r="98" spans="2:2" x14ac:dyDescent="0.2">
      <c r="B98" s="9" t="s">
        <v>46</v>
      </c>
    </row>
    <row r="99" spans="2:2" x14ac:dyDescent="0.2">
      <c r="B99" s="8" t="str">
        <f>HYPERLINK("http://spin.atomicobject.com/2009/01/14/making-better-estimates-range-estimates/", "Range Estimates")</f>
        <v>Range Estimates</v>
      </c>
    </row>
    <row r="100" spans="2:2" x14ac:dyDescent="0.2">
      <c r="B100" t="s">
        <v>47</v>
      </c>
    </row>
    <row r="101" spans="2:2" x14ac:dyDescent="0.2">
      <c r="B101" t="s">
        <v>48</v>
      </c>
    </row>
  </sheetData>
  <hyperlinks>
    <hyperlink ref="B99" r:id="rId1" display="http://spin.atomicobject.com/2009/01/14/making-better-estimates-range-estimates/ " xr:uid="{00000000-0004-0000-0400-000000000000}"/>
  </hyperlink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Analysis &amp; Plan</vt:lpstr>
      <vt:lpstr>Budget &amp; Timeline Overview</vt:lpstr>
      <vt:lpstr>Educated Guess</vt:lpstr>
      <vt:lpstr>Comparable Project</vt:lpstr>
      <vt:lpstr>Bottom-up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2016-12-27T13:59:06Z</dcterms:created>
  <dcterms:modified xsi:type="dcterms:W3CDTF">2021-01-27T19:03:24Z</dcterms:modified>
</cp:coreProperties>
</file>