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LAGR~1\AppData\Local\Temp\Rar$DIa9716.6904\"/>
    </mc:Choice>
  </mc:AlternateContent>
  <xr:revisionPtr revIDLastSave="0" documentId="13_ncr:1_{A6220589-5F54-4785-BA38-43A52C7CF65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3°A" sheetId="1" r:id="rId1"/>
    <sheet name="3°B" sheetId="2" r:id="rId2"/>
    <sheet name="3°C" sheetId="3" r:id="rId3"/>
    <sheet name="3°D" sheetId="4" r:id="rId4"/>
    <sheet name="BOLETA 3°A" sheetId="5" r:id="rId5"/>
    <sheet name="BOLETA 3°B" sheetId="6" r:id="rId6"/>
    <sheet name="BOLETA 3°C" sheetId="7" r:id="rId7"/>
    <sheet name="BOLETA 3°D" sheetId="8" r:id="rId8"/>
  </sheets>
  <definedNames>
    <definedName name="bloquear_conf">#REF!</definedName>
    <definedName name="feb">#REF!</definedName>
    <definedName name="febrero">#REF!</definedName>
    <definedName name="lista_c">#REF!</definedName>
    <definedName name="locked">#REF!</definedName>
    <definedName name="materias">#REF!</definedName>
    <definedName name="NOTAS">#REF!</definedName>
    <definedName name="promedio">#REF!</definedName>
    <definedName name="qwe">#REF!</definedName>
  </definedNames>
  <calcPr calcId="191029"/>
  <extLst>
    <ext uri="GoogleSheetsCustomDataVersion2">
      <go:sheetsCustomData xmlns:go="http://customooxmlschemas.google.com/" r:id="rId13" roundtripDataChecksum="L3yyL2sBzCEwihvzj6vkxfiL9r5UyBnrPw8x4UsNMhs="/>
    </ext>
  </extLst>
</workbook>
</file>

<file path=xl/calcChain.xml><?xml version="1.0" encoding="utf-8"?>
<calcChain xmlns="http://schemas.openxmlformats.org/spreadsheetml/2006/main">
  <c r="P54" i="8" l="1"/>
  <c r="N54" i="8"/>
  <c r="L54" i="8"/>
  <c r="J54" i="8"/>
  <c r="G54" i="8"/>
  <c r="L47" i="8"/>
  <c r="H47" i="8"/>
  <c r="G47" i="8"/>
  <c r="L46" i="8"/>
  <c r="H46" i="8"/>
  <c r="G46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Q34" i="8"/>
  <c r="P34" i="8"/>
  <c r="H34" i="8"/>
  <c r="G34" i="8"/>
  <c r="Q33" i="8"/>
  <c r="P33" i="8"/>
  <c r="H33" i="8"/>
  <c r="G33" i="8"/>
  <c r="Q32" i="8"/>
  <c r="P32" i="8"/>
  <c r="H32" i="8"/>
  <c r="G32" i="8"/>
  <c r="Q31" i="8"/>
  <c r="P31" i="8"/>
  <c r="H31" i="8"/>
  <c r="G31" i="8"/>
  <c r="Q30" i="8"/>
  <c r="P30" i="8"/>
  <c r="H30" i="8"/>
  <c r="G30" i="8"/>
  <c r="Q29" i="8"/>
  <c r="P29" i="8"/>
  <c r="H29" i="8"/>
  <c r="G29" i="8"/>
  <c r="Q28" i="8"/>
  <c r="P28" i="8"/>
  <c r="H28" i="8"/>
  <c r="G28" i="8"/>
  <c r="Q27" i="8"/>
  <c r="P27" i="8"/>
  <c r="H27" i="8"/>
  <c r="G27" i="8"/>
  <c r="Q26" i="8"/>
  <c r="P26" i="8"/>
  <c r="H26" i="8"/>
  <c r="G26" i="8"/>
  <c r="Q25" i="8"/>
  <c r="P25" i="8"/>
  <c r="H25" i="8"/>
  <c r="G25" i="8"/>
  <c r="Q24" i="8"/>
  <c r="P24" i="8"/>
  <c r="H24" i="8"/>
  <c r="G24" i="8"/>
  <c r="Q23" i="8"/>
  <c r="P23" i="8"/>
  <c r="H23" i="8"/>
  <c r="G23" i="8"/>
  <c r="Q22" i="8"/>
  <c r="P22" i="8"/>
  <c r="H22" i="8"/>
  <c r="G22" i="8"/>
  <c r="P21" i="8"/>
  <c r="H21" i="8"/>
  <c r="G21" i="8"/>
  <c r="Q20" i="8"/>
  <c r="P20" i="8"/>
  <c r="H20" i="8"/>
  <c r="G20" i="8"/>
  <c r="Q19" i="8"/>
  <c r="P19" i="8"/>
  <c r="H19" i="8"/>
  <c r="G19" i="8"/>
  <c r="Q18" i="8"/>
  <c r="P18" i="8"/>
  <c r="H18" i="8"/>
  <c r="G18" i="8"/>
  <c r="P17" i="8"/>
  <c r="H17" i="8"/>
  <c r="G17" i="8"/>
  <c r="G13" i="8"/>
  <c r="K12" i="8"/>
  <c r="I12" i="8"/>
  <c r="G12" i="8"/>
  <c r="O10" i="8"/>
  <c r="G10" i="8"/>
  <c r="N56" i="7"/>
  <c r="L56" i="7"/>
  <c r="J56" i="7"/>
  <c r="G56" i="7"/>
  <c r="N55" i="7"/>
  <c r="L55" i="7"/>
  <c r="J55" i="7"/>
  <c r="G55" i="7"/>
  <c r="P54" i="7"/>
  <c r="N54" i="7"/>
  <c r="L54" i="7"/>
  <c r="J54" i="7"/>
  <c r="G54" i="7"/>
  <c r="Q47" i="7"/>
  <c r="P47" i="7"/>
  <c r="M47" i="7"/>
  <c r="L47" i="7"/>
  <c r="H47" i="7"/>
  <c r="G47" i="7"/>
  <c r="Q46" i="7"/>
  <c r="P46" i="7"/>
  <c r="M46" i="7"/>
  <c r="L46" i="7"/>
  <c r="H46" i="7"/>
  <c r="G46" i="7"/>
  <c r="Q42" i="7"/>
  <c r="P42" i="7"/>
  <c r="M42" i="7"/>
  <c r="L42" i="7"/>
  <c r="H42" i="7"/>
  <c r="G42" i="7"/>
  <c r="Q41" i="7"/>
  <c r="P41" i="7"/>
  <c r="M41" i="7"/>
  <c r="L41" i="7"/>
  <c r="H41" i="7"/>
  <c r="G41" i="7"/>
  <c r="Q40" i="7"/>
  <c r="P40" i="7"/>
  <c r="M40" i="7"/>
  <c r="L40" i="7"/>
  <c r="H40" i="7"/>
  <c r="G40" i="7"/>
  <c r="Q39" i="7"/>
  <c r="P39" i="7"/>
  <c r="M39" i="7"/>
  <c r="L39" i="7"/>
  <c r="H39" i="7"/>
  <c r="G39" i="7"/>
  <c r="Q38" i="7"/>
  <c r="P38" i="7"/>
  <c r="M38" i="7"/>
  <c r="L38" i="7"/>
  <c r="H38" i="7"/>
  <c r="G38" i="7"/>
  <c r="Q37" i="7"/>
  <c r="P37" i="7"/>
  <c r="M37" i="7"/>
  <c r="L37" i="7"/>
  <c r="H37" i="7"/>
  <c r="G37" i="7"/>
  <c r="Q36" i="7"/>
  <c r="P36" i="7"/>
  <c r="M36" i="7"/>
  <c r="L36" i="7"/>
  <c r="H36" i="7"/>
  <c r="G36" i="7"/>
  <c r="Q35" i="7"/>
  <c r="P35" i="7"/>
  <c r="M35" i="7"/>
  <c r="L35" i="7"/>
  <c r="H35" i="7"/>
  <c r="G35" i="7"/>
  <c r="Q34" i="7"/>
  <c r="P34" i="7"/>
  <c r="M34" i="7"/>
  <c r="L34" i="7"/>
  <c r="H34" i="7"/>
  <c r="G34" i="7"/>
  <c r="Q33" i="7"/>
  <c r="P33" i="7"/>
  <c r="M33" i="7"/>
  <c r="L33" i="7"/>
  <c r="H33" i="7"/>
  <c r="G33" i="7"/>
  <c r="Q32" i="7"/>
  <c r="P32" i="7"/>
  <c r="M32" i="7"/>
  <c r="L32" i="7"/>
  <c r="H32" i="7"/>
  <c r="G32" i="7"/>
  <c r="Q31" i="7"/>
  <c r="P31" i="7"/>
  <c r="M31" i="7"/>
  <c r="L31" i="7"/>
  <c r="H31" i="7"/>
  <c r="G31" i="7"/>
  <c r="Q30" i="7"/>
  <c r="P30" i="7"/>
  <c r="M30" i="7"/>
  <c r="L30" i="7"/>
  <c r="H30" i="7"/>
  <c r="G30" i="7"/>
  <c r="Q29" i="7"/>
  <c r="P29" i="7"/>
  <c r="M29" i="7"/>
  <c r="L29" i="7"/>
  <c r="H29" i="7"/>
  <c r="G29" i="7"/>
  <c r="Q28" i="7"/>
  <c r="P28" i="7"/>
  <c r="M28" i="7"/>
  <c r="L28" i="7"/>
  <c r="H28" i="7"/>
  <c r="G28" i="7"/>
  <c r="Q27" i="7"/>
  <c r="P27" i="7"/>
  <c r="M27" i="7"/>
  <c r="L27" i="7"/>
  <c r="H27" i="7"/>
  <c r="G27" i="7"/>
  <c r="Q26" i="7"/>
  <c r="P26" i="7"/>
  <c r="M26" i="7"/>
  <c r="L26" i="7"/>
  <c r="H26" i="7"/>
  <c r="G26" i="7"/>
  <c r="Q25" i="7"/>
  <c r="P25" i="7"/>
  <c r="M25" i="7"/>
  <c r="L25" i="7"/>
  <c r="H25" i="7"/>
  <c r="G25" i="7"/>
  <c r="Q24" i="7"/>
  <c r="P24" i="7"/>
  <c r="M24" i="7"/>
  <c r="L24" i="7"/>
  <c r="H24" i="7"/>
  <c r="G24" i="7"/>
  <c r="Q23" i="7"/>
  <c r="P23" i="7"/>
  <c r="M23" i="7"/>
  <c r="L23" i="7"/>
  <c r="H23" i="7"/>
  <c r="G23" i="7"/>
  <c r="Q22" i="7"/>
  <c r="P22" i="7"/>
  <c r="M22" i="7"/>
  <c r="L22" i="7"/>
  <c r="H22" i="7"/>
  <c r="G22" i="7"/>
  <c r="Q21" i="7"/>
  <c r="P21" i="7"/>
  <c r="M21" i="7"/>
  <c r="L21" i="7"/>
  <c r="H21" i="7"/>
  <c r="G21" i="7"/>
  <c r="Q20" i="7"/>
  <c r="P20" i="7"/>
  <c r="M20" i="7"/>
  <c r="L20" i="7"/>
  <c r="H20" i="7"/>
  <c r="G20" i="7"/>
  <c r="Q19" i="7"/>
  <c r="P19" i="7"/>
  <c r="M19" i="7"/>
  <c r="L19" i="7"/>
  <c r="H19" i="7"/>
  <c r="G19" i="7"/>
  <c r="Q18" i="7"/>
  <c r="P18" i="7"/>
  <c r="M18" i="7"/>
  <c r="L18" i="7"/>
  <c r="H18" i="7"/>
  <c r="G18" i="7"/>
  <c r="Q17" i="7"/>
  <c r="P17" i="7"/>
  <c r="M17" i="7"/>
  <c r="L17" i="7"/>
  <c r="H17" i="7"/>
  <c r="G17" i="7"/>
  <c r="G13" i="7"/>
  <c r="K12" i="7"/>
  <c r="I12" i="7"/>
  <c r="G12" i="7"/>
  <c r="O10" i="7"/>
  <c r="G10" i="7"/>
  <c r="N56" i="6"/>
  <c r="L56" i="6"/>
  <c r="J56" i="6"/>
  <c r="G56" i="6"/>
  <c r="N55" i="6"/>
  <c r="L55" i="6"/>
  <c r="J55" i="6"/>
  <c r="G55" i="6"/>
  <c r="P54" i="6"/>
  <c r="N54" i="6"/>
  <c r="L54" i="6"/>
  <c r="J54" i="6"/>
  <c r="G54" i="6"/>
  <c r="Q47" i="6"/>
  <c r="P47" i="6"/>
  <c r="M47" i="6"/>
  <c r="L47" i="6"/>
  <c r="H47" i="6"/>
  <c r="G47" i="6"/>
  <c r="Q46" i="6"/>
  <c r="P46" i="6"/>
  <c r="M46" i="6"/>
  <c r="L46" i="6"/>
  <c r="H46" i="6"/>
  <c r="G46" i="6"/>
  <c r="Q42" i="6"/>
  <c r="P42" i="6"/>
  <c r="M42" i="6"/>
  <c r="L42" i="6"/>
  <c r="H42" i="6"/>
  <c r="G42" i="6"/>
  <c r="Q41" i="6"/>
  <c r="P41" i="6"/>
  <c r="M41" i="6"/>
  <c r="L41" i="6"/>
  <c r="H41" i="6"/>
  <c r="G41" i="6"/>
  <c r="Q40" i="6"/>
  <c r="P40" i="6"/>
  <c r="M40" i="6"/>
  <c r="L40" i="6"/>
  <c r="H40" i="6"/>
  <c r="G40" i="6"/>
  <c r="Q39" i="6"/>
  <c r="P39" i="6"/>
  <c r="M39" i="6"/>
  <c r="L39" i="6"/>
  <c r="H39" i="6"/>
  <c r="G39" i="6"/>
  <c r="Q38" i="6"/>
  <c r="P38" i="6"/>
  <c r="M38" i="6"/>
  <c r="L38" i="6"/>
  <c r="H38" i="6"/>
  <c r="G38" i="6"/>
  <c r="Q37" i="6"/>
  <c r="P37" i="6"/>
  <c r="M37" i="6"/>
  <c r="L37" i="6"/>
  <c r="H37" i="6"/>
  <c r="G37" i="6"/>
  <c r="Q36" i="6"/>
  <c r="P36" i="6"/>
  <c r="M36" i="6"/>
  <c r="L36" i="6"/>
  <c r="H36" i="6"/>
  <c r="G36" i="6"/>
  <c r="Q35" i="6"/>
  <c r="P35" i="6"/>
  <c r="M35" i="6"/>
  <c r="L35" i="6"/>
  <c r="H35" i="6"/>
  <c r="G35" i="6"/>
  <c r="Q34" i="6"/>
  <c r="P34" i="6"/>
  <c r="M34" i="6"/>
  <c r="L34" i="6"/>
  <c r="H34" i="6"/>
  <c r="G34" i="6"/>
  <c r="Q33" i="6"/>
  <c r="P33" i="6"/>
  <c r="M33" i="6"/>
  <c r="L33" i="6"/>
  <c r="H33" i="6"/>
  <c r="G33" i="6"/>
  <c r="Q32" i="6"/>
  <c r="P32" i="6"/>
  <c r="M32" i="6"/>
  <c r="L32" i="6"/>
  <c r="H32" i="6"/>
  <c r="G32" i="6"/>
  <c r="Q31" i="6"/>
  <c r="P31" i="6"/>
  <c r="M31" i="6"/>
  <c r="L31" i="6"/>
  <c r="H31" i="6"/>
  <c r="G31" i="6"/>
  <c r="Q30" i="6"/>
  <c r="P30" i="6"/>
  <c r="M30" i="6"/>
  <c r="L30" i="6"/>
  <c r="H30" i="6"/>
  <c r="G30" i="6"/>
  <c r="Q29" i="6"/>
  <c r="P29" i="6"/>
  <c r="M29" i="6"/>
  <c r="L29" i="6"/>
  <c r="H29" i="6"/>
  <c r="G29" i="6"/>
  <c r="Q28" i="6"/>
  <c r="P28" i="6"/>
  <c r="M28" i="6"/>
  <c r="L28" i="6"/>
  <c r="H28" i="6"/>
  <c r="G28" i="6"/>
  <c r="Q27" i="6"/>
  <c r="P27" i="6"/>
  <c r="M27" i="6"/>
  <c r="L27" i="6"/>
  <c r="H27" i="6"/>
  <c r="G27" i="6"/>
  <c r="Q26" i="6"/>
  <c r="P26" i="6"/>
  <c r="M26" i="6"/>
  <c r="L26" i="6"/>
  <c r="H26" i="6"/>
  <c r="G26" i="6"/>
  <c r="Q25" i="6"/>
  <c r="P25" i="6"/>
  <c r="M25" i="6"/>
  <c r="L25" i="6"/>
  <c r="H25" i="6"/>
  <c r="G25" i="6"/>
  <c r="Q24" i="6"/>
  <c r="P24" i="6"/>
  <c r="M24" i="6"/>
  <c r="L24" i="6"/>
  <c r="H24" i="6"/>
  <c r="G24" i="6"/>
  <c r="Q23" i="6"/>
  <c r="P23" i="6"/>
  <c r="M23" i="6"/>
  <c r="L23" i="6"/>
  <c r="H23" i="6"/>
  <c r="G23" i="6"/>
  <c r="Q22" i="6"/>
  <c r="P22" i="6"/>
  <c r="M22" i="6"/>
  <c r="L22" i="6"/>
  <c r="H22" i="6"/>
  <c r="G22" i="6"/>
  <c r="Q21" i="6"/>
  <c r="P21" i="6"/>
  <c r="M21" i="6"/>
  <c r="L21" i="6"/>
  <c r="H21" i="6"/>
  <c r="G21" i="6"/>
  <c r="Q20" i="6"/>
  <c r="P20" i="6"/>
  <c r="M20" i="6"/>
  <c r="L20" i="6"/>
  <c r="H20" i="6"/>
  <c r="G20" i="6"/>
  <c r="Q19" i="6"/>
  <c r="P19" i="6"/>
  <c r="M19" i="6"/>
  <c r="L19" i="6"/>
  <c r="H19" i="6"/>
  <c r="G19" i="6"/>
  <c r="Q18" i="6"/>
  <c r="P18" i="6"/>
  <c r="M18" i="6"/>
  <c r="L18" i="6"/>
  <c r="H18" i="6"/>
  <c r="G18" i="6"/>
  <c r="Q17" i="6"/>
  <c r="P17" i="6"/>
  <c r="M17" i="6"/>
  <c r="L17" i="6"/>
  <c r="H17" i="6"/>
  <c r="G17" i="6"/>
  <c r="G13" i="6"/>
  <c r="K12" i="6"/>
  <c r="I12" i="6"/>
  <c r="G12" i="6"/>
  <c r="O10" i="6"/>
  <c r="G10" i="6"/>
  <c r="N56" i="5"/>
  <c r="L56" i="5"/>
  <c r="J56" i="5"/>
  <c r="G56" i="5"/>
  <c r="N55" i="5"/>
  <c r="L55" i="5"/>
  <c r="J55" i="5"/>
  <c r="G55" i="5"/>
  <c r="P54" i="5"/>
  <c r="N54" i="5"/>
  <c r="L54" i="5"/>
  <c r="J54" i="5"/>
  <c r="G54" i="5"/>
  <c r="Q47" i="5"/>
  <c r="P47" i="5"/>
  <c r="M47" i="5"/>
  <c r="L47" i="5"/>
  <c r="H47" i="5"/>
  <c r="G47" i="5"/>
  <c r="Q46" i="5"/>
  <c r="P46" i="5"/>
  <c r="M46" i="5"/>
  <c r="L46" i="5"/>
  <c r="H46" i="5"/>
  <c r="G46" i="5"/>
  <c r="Q42" i="5"/>
  <c r="P42" i="5"/>
  <c r="M42" i="5"/>
  <c r="L42" i="5"/>
  <c r="H42" i="5"/>
  <c r="G42" i="5"/>
  <c r="Q41" i="5"/>
  <c r="P41" i="5"/>
  <c r="M41" i="5"/>
  <c r="L41" i="5"/>
  <c r="H41" i="5"/>
  <c r="G41" i="5"/>
  <c r="Q40" i="5"/>
  <c r="P40" i="5"/>
  <c r="M40" i="5"/>
  <c r="L40" i="5"/>
  <c r="H40" i="5"/>
  <c r="G40" i="5"/>
  <c r="Q39" i="5"/>
  <c r="P39" i="5"/>
  <c r="M39" i="5"/>
  <c r="L39" i="5"/>
  <c r="H39" i="5"/>
  <c r="G39" i="5"/>
  <c r="Q38" i="5"/>
  <c r="P38" i="5"/>
  <c r="M38" i="5"/>
  <c r="L38" i="5"/>
  <c r="H38" i="5"/>
  <c r="G38" i="5"/>
  <c r="Q37" i="5"/>
  <c r="P37" i="5"/>
  <c r="M37" i="5"/>
  <c r="L37" i="5"/>
  <c r="H37" i="5"/>
  <c r="G37" i="5"/>
  <c r="Q36" i="5"/>
  <c r="P36" i="5"/>
  <c r="M36" i="5"/>
  <c r="L36" i="5"/>
  <c r="H36" i="5"/>
  <c r="G36" i="5"/>
  <c r="Q35" i="5"/>
  <c r="P35" i="5"/>
  <c r="M35" i="5"/>
  <c r="L35" i="5"/>
  <c r="H35" i="5"/>
  <c r="G35" i="5"/>
  <c r="Q34" i="5"/>
  <c r="P34" i="5"/>
  <c r="M34" i="5"/>
  <c r="L34" i="5"/>
  <c r="H34" i="5"/>
  <c r="G34" i="5"/>
  <c r="Q33" i="5"/>
  <c r="P33" i="5"/>
  <c r="M33" i="5"/>
  <c r="L33" i="5"/>
  <c r="H33" i="5"/>
  <c r="G33" i="5"/>
  <c r="Q32" i="5"/>
  <c r="P32" i="5"/>
  <c r="M32" i="5"/>
  <c r="L32" i="5"/>
  <c r="H32" i="5"/>
  <c r="G32" i="5"/>
  <c r="Q31" i="5"/>
  <c r="P31" i="5"/>
  <c r="M31" i="5"/>
  <c r="L31" i="5"/>
  <c r="H31" i="5"/>
  <c r="G31" i="5"/>
  <c r="Q30" i="5"/>
  <c r="P30" i="5"/>
  <c r="M30" i="5"/>
  <c r="L30" i="5"/>
  <c r="H30" i="5"/>
  <c r="G30" i="5"/>
  <c r="Q29" i="5"/>
  <c r="P29" i="5"/>
  <c r="M29" i="5"/>
  <c r="L29" i="5"/>
  <c r="H29" i="5"/>
  <c r="G29" i="5"/>
  <c r="Q28" i="5"/>
  <c r="P28" i="5"/>
  <c r="M28" i="5"/>
  <c r="L28" i="5"/>
  <c r="H28" i="5"/>
  <c r="G28" i="5"/>
  <c r="Q27" i="5"/>
  <c r="P27" i="5"/>
  <c r="M27" i="5"/>
  <c r="L27" i="5"/>
  <c r="H27" i="5"/>
  <c r="G27" i="5"/>
  <c r="Q26" i="5"/>
  <c r="P26" i="5"/>
  <c r="M26" i="5"/>
  <c r="L26" i="5"/>
  <c r="H26" i="5"/>
  <c r="G26" i="5"/>
  <c r="Q25" i="5"/>
  <c r="P25" i="5"/>
  <c r="M25" i="5"/>
  <c r="L25" i="5"/>
  <c r="H25" i="5"/>
  <c r="G25" i="5"/>
  <c r="Q24" i="5"/>
  <c r="P24" i="5"/>
  <c r="M24" i="5"/>
  <c r="L24" i="5"/>
  <c r="H24" i="5"/>
  <c r="G24" i="5"/>
  <c r="Q23" i="5"/>
  <c r="P23" i="5"/>
  <c r="M23" i="5"/>
  <c r="L23" i="5"/>
  <c r="H23" i="5"/>
  <c r="G23" i="5"/>
  <c r="Q22" i="5"/>
  <c r="P22" i="5"/>
  <c r="M22" i="5"/>
  <c r="L22" i="5"/>
  <c r="H22" i="5"/>
  <c r="G22" i="5"/>
  <c r="Q21" i="5"/>
  <c r="P21" i="5"/>
  <c r="M21" i="5"/>
  <c r="L21" i="5"/>
  <c r="H21" i="5"/>
  <c r="G21" i="5"/>
  <c r="Q20" i="5"/>
  <c r="P20" i="5"/>
  <c r="M20" i="5"/>
  <c r="L20" i="5"/>
  <c r="H20" i="5"/>
  <c r="G20" i="5"/>
  <c r="Q19" i="5"/>
  <c r="P19" i="5"/>
  <c r="M19" i="5"/>
  <c r="L19" i="5"/>
  <c r="H19" i="5"/>
  <c r="G19" i="5"/>
  <c r="Q18" i="5"/>
  <c r="P18" i="5"/>
  <c r="M18" i="5"/>
  <c r="L18" i="5"/>
  <c r="H18" i="5"/>
  <c r="G18" i="5"/>
  <c r="Q17" i="5"/>
  <c r="P17" i="5"/>
  <c r="M17" i="5"/>
  <c r="L17" i="5"/>
  <c r="H17" i="5"/>
  <c r="G17" i="5"/>
  <c r="G13" i="5"/>
  <c r="K12" i="5"/>
  <c r="I12" i="5"/>
  <c r="G12" i="5"/>
  <c r="O10" i="5"/>
  <c r="G10" i="5"/>
</calcChain>
</file>

<file path=xl/sharedStrings.xml><?xml version="1.0" encoding="utf-8"?>
<sst xmlns="http://schemas.openxmlformats.org/spreadsheetml/2006/main" count="8100" uniqueCount="624">
  <si>
    <t>LISTA DE ESTUDIANTES I TRIMESTRE</t>
  </si>
  <si>
    <t>CURSOS</t>
  </si>
  <si>
    <t>DPCC</t>
  </si>
  <si>
    <t>CIENCIAS SOCIALES</t>
  </si>
  <si>
    <t>EDUCACION FISICA</t>
  </si>
  <si>
    <t>ARTE Y CULTURA</t>
  </si>
  <si>
    <t>COMUNICACIÓN</t>
  </si>
  <si>
    <t>INGLES</t>
  </si>
  <si>
    <t>MATEMATICA</t>
  </si>
  <si>
    <t>CIENCIA Y TECNOLOGIA</t>
  </si>
  <si>
    <t>EDUCACION RELIGIOSA</t>
  </si>
  <si>
    <t>EDUCACION POR EL TRABAJO</t>
  </si>
  <si>
    <t>COMPETENCIAS TRANSVERSALES</t>
  </si>
  <si>
    <t>INASISTENCIA</t>
  </si>
  <si>
    <t>TARDANZAS</t>
  </si>
  <si>
    <t>COMPORTAMIENTO</t>
  </si>
  <si>
    <t>GRADO</t>
  </si>
  <si>
    <t>3°</t>
  </si>
  <si>
    <t>NOTA</t>
  </si>
  <si>
    <t>COMPETENCIA</t>
  </si>
  <si>
    <t>SECCIÓN</t>
  </si>
  <si>
    <t>A</t>
  </si>
  <si>
    <t>NIVEL DE LOGRO    (NL)</t>
  </si>
  <si>
    <t>CONSTRUYE SU 
IDENTIDAD</t>
  </si>
  <si>
    <t>CONVIVE Y PARTICIPA 
DEMOCRÁTICAMENTE EN LA BÚSQUEDA DEL BIEN COMÚN</t>
  </si>
  <si>
    <t>CONSTRUYE INTERPRETACIONES HISTÓRICAS.</t>
  </si>
  <si>
    <t>GESTIONA RESPONSABLEMENTE EL ESPACIO Y EL AMBIENTE</t>
  </si>
  <si>
    <t>GESTIONA RESPONSABLEMENTE LOS RECURSOS ECONÓMICOS</t>
  </si>
  <si>
    <t>SE DESENVUELVE DE MANERA AUTÓNOMA A TRAVÉS DE SU MOTRICIDAD</t>
  </si>
  <si>
    <t>INTERACTÚA A TRAVÉS DE SUS HABILIDADES SOCIOMOTRICES</t>
  </si>
  <si>
    <t>ASUME UNA VIDA SALUDABLE.</t>
  </si>
  <si>
    <t>APRECIA DE MANERA CRÍTICA MANIFESTACIONES ARTÍSTICO-CULTURALES</t>
  </si>
  <si>
    <t>CREA PROYECTO DESDE LOS LENGUAJES ATISTICOS CULTURALES</t>
  </si>
  <si>
    <t>NIVEL DE LOGRO (NL)</t>
  </si>
  <si>
    <t>SE COMUNICA ORALMENTA EN SU LENGUA MATERNA</t>
  </si>
  <si>
    <t>LEE DIVERSOS TIPOS DE TEXTOS ESCRITOS EN LENGUA MATERNA.</t>
  </si>
  <si>
    <t>ESCRIBE DIVERSOS TIPOS DE TEXTOS EN LENGUA MATERNA</t>
  </si>
  <si>
    <t>SE COMUNICA ORALMENTE EN INGLÉS COMO LENGUA EXTRANJERO</t>
  </si>
  <si>
    <t>LEE DIVERSOS TIPOS DE TEXTOS ESCRITOS EN INGLÉS COMO LENGUA EXTRANJERA</t>
  </si>
  <si>
    <t>ESCRIBE DIVERSOS TIPOS DE TEXTOS EN INGLÉS COMO LENGUA EXTRANJERA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</si>
  <si>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</si>
  <si>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</si>
  <si>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</si>
  <si>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</si>
  <si>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</si>
  <si>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</si>
  <si>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</si>
  <si>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CONSTRUYE SU IDENTIDAD COMO PERSONA HUMANA, AMADA POR DIOS, DIGNA, LIBRE Y TRASCENDENTE, COMPRENDIENDO LA DOCTRINA DE SU PROPIA RELIGIÓN, ABIERTO AL DIÁLOGO CON LAS QUE LE SON CERCANAS</t>
  </si>
  <si>
    <t>ASUME LA EXPERIENCIA DEL ENCUENTRO PERSONAL Y COMUNITARIO CON DIOS EN SU PROYECTO DE VIDA EN COHERENCIA CON SU CREENCIA RELIGIOSA</t>
  </si>
  <si>
    <t>GESTIONA PROYECTOS DE EMPRENDIMIENTO ECONÓMICO O SOCIAL</t>
  </si>
  <si>
    <t>SE DESENVUELVE EN ENTORNOS VIRTUALES GENERADOS POR LAS TICS</t>
  </si>
  <si>
    <t>GESTIONA SU APRENDIZAJE DE FORMA AUTÓNOMA</t>
  </si>
  <si>
    <t>JUSTIFICADAS</t>
  </si>
  <si>
    <t>INJUSTIFICADAS</t>
  </si>
  <si>
    <t>AÑO ESCOLAR</t>
  </si>
  <si>
    <t>TUTOR</t>
  </si>
  <si>
    <t>PROF. SONIA MARIELA PINEDO MEJÍA</t>
  </si>
  <si>
    <t>Nº</t>
  </si>
  <si>
    <t>Apellidos y Nombres</t>
  </si>
  <si>
    <t>COLOCAR CONCLUSIÓN DESCRIPTIVA</t>
  </si>
  <si>
    <t>COLOCAR CONCLUSION DESCRIPTIVA</t>
  </si>
  <si>
    <t>COLOCAR 
INASISTENCIA</t>
  </si>
  <si>
    <t>COLOCAR 
TARDANZAS</t>
  </si>
  <si>
    <t>ACHO</t>
  </si>
  <si>
    <t>HUIÑAPI</t>
  </si>
  <si>
    <t>ROCIO DEL PILAR</t>
  </si>
  <si>
    <t>Logra alcanzar los aprendizajes esperados, realiza sus actividades de manera autónoma.</t>
  </si>
  <si>
    <t>C</t>
  </si>
  <si>
    <t>Esta en inicio para lograr la competencia</t>
  </si>
  <si>
    <t>B</t>
  </si>
  <si>
    <t>El estudiante esta en proceso de lograr la competencia</t>
  </si>
  <si>
    <t>Te desenvuelve de manera autónoma en la práctica de la carrera de velocidad y la técnica de entrega del testimonio en la carrera de relevos.</t>
  </si>
  <si>
    <t xml:space="preserve">Practicas los juegos predeportivos aplicados al futbol, pero tienes que involucrarte dando ideas para mejorar las estrategias de juego. </t>
  </si>
  <si>
    <t>Promueves prácticas para el cuidado de tu salud, al demostrar tus habilidades motrices en el salto alto, demostrando la técnica Fosbury Flop.</t>
  </si>
  <si>
    <t>Se comunica oralmente a través de diversos tipos de textos con mucha dificultad y evidencia inconvenientes al inferir e interpretar información.</t>
  </si>
  <si>
    <t>Presenta inconvenientes en la interpretación del texto considerando la información relevante y complementaria.</t>
  </si>
  <si>
    <t>Tiene inconvenientes en definir el temacentral y su desarrollo con un orden lógico en las ideas principales y secundarias.</t>
  </si>
  <si>
    <t>Le falta más comprensión en las relaciones con los números naturales.</t>
  </si>
  <si>
    <t>Desarrolla  problemas matemáticos, pero tiene dificultades al momento de usar los signos .</t>
  </si>
  <si>
    <t>Presenta inconvenientes en las actividades de raices y operaciones combinadas.</t>
  </si>
  <si>
    <t>Presenta dificultades para realizar indagaciones y lograr la construcción de sus conocimientos</t>
  </si>
  <si>
    <t>Tiene dificultades para explicar  conocimientos sobre el mundo físico, los seres vivos y el universo.</t>
  </si>
  <si>
    <t>Tiene dificultades para diseñar y construir tecnologia que le permitan resolver problemas de su entorno</t>
  </si>
  <si>
    <t>No analiza la intervención de Dios en el plan de salvación.</t>
  </si>
  <si>
    <t>No discierne los aconteciemientos de la vida desde el encuentropersonalcon Dios.</t>
  </si>
  <si>
    <t>El estudiante no ha logrado la competencia</t>
  </si>
  <si>
    <t>La estudiante no logra desarrollar operaciones para navegar en entornos visuales.</t>
  </si>
  <si>
    <t>La estudiante no es autónoma en su aprendizaje.</t>
  </si>
  <si>
    <t>ALARCON</t>
  </si>
  <si>
    <t>PIZANGO</t>
  </si>
  <si>
    <t>FELIPE SEBASTIAN</t>
  </si>
  <si>
    <t>Demuestras interés en la práctica de la carrera de velocidad, pero tienes que practicar la técnica de la entrega del testimonio en la carrera de relevos.</t>
  </si>
  <si>
    <t>Estableces soluciones en los juegos predeportivas aplicados al fútbol, poniendo en práctica al equipo.</t>
  </si>
  <si>
    <t>El estudiante logro la competencia</t>
  </si>
  <si>
    <t>Se comunica de manera eficaz mediante diversos tipos de discursos, infiere el tema, propósito, hechos y conclusiones.</t>
  </si>
  <si>
    <t>Lee textos continuos y discontinuos, pero tiene dificultades en comprender e identificar información relevante.</t>
  </si>
  <si>
    <t>Escribe textos continuos y discontinuos, pero tiene dificultades al elegir las palabras adecuadas que facilite la interpretación del autor.</t>
  </si>
  <si>
    <t>Se comunica de manera eficaz mediante diversos tipos de dialogos, infiere el tema, propósito, hechos y conclusiones.</t>
  </si>
  <si>
    <t>Lee comprendiendo la información de textos en ingles con estructuras complejas y vocabulario variado.</t>
  </si>
  <si>
    <t>Lee comprendiendo la información de textos discontinuos y continuos con estructuras complejas y vocabulario variado.</t>
  </si>
  <si>
    <t>Desarrolla las operaciones planteadas con facilidad.</t>
  </si>
  <si>
    <t>Adecúa su experiencia, previa en el desarrollo de las actividades..</t>
  </si>
  <si>
    <t>Comprende con facilidad las operaciones propuestos.</t>
  </si>
  <si>
    <t>El estudiante, logra identificar y valorar los acontecimientos de los mártires.</t>
  </si>
  <si>
    <t>El estudiante, valora los hechos que transforman la sociedad en su imperio.</t>
  </si>
  <si>
    <t>El estudiante logro esta competencia</t>
  </si>
  <si>
    <t>El estudiante desarrolla todas las actividades relacionadas con las TICs con ayuda del profesor.</t>
  </si>
  <si>
    <t>El estudiante desarrolla las actividades con ayuda del profesor.</t>
  </si>
  <si>
    <t>APAGÜEÑO</t>
  </si>
  <si>
    <t>PILCO</t>
  </si>
  <si>
    <t>EDGARDO TOMAS</t>
  </si>
  <si>
    <t>AD</t>
  </si>
  <si>
    <t>Logra alcancar un nivel muy destacado al realizar todas sus actividades, demuestra buen desempeño al realizar individualmente todas sus actividades.</t>
  </si>
  <si>
    <t>El estudiante logró la competencia</t>
  </si>
  <si>
    <t>Se comunica oralmente, pero presenta algunos inconvenientes para inferir el tema y el propósito.</t>
  </si>
  <si>
    <t>Se comunica de manera eficaz mediante diversos tipos de dialogos, infiere el tema, propósito, hechos y conclusiones</t>
  </si>
  <si>
    <t>Realiza operaciones  con números racionales.</t>
  </si>
  <si>
    <t>AREVALO</t>
  </si>
  <si>
    <t>FELIX ADRIEL</t>
  </si>
  <si>
    <t>Necesita ayuda para desarrollar de manera eficiente todas sus actividades.</t>
  </si>
  <si>
    <t>El estudiante no es autónoma en su aprendizaje.</t>
  </si>
  <si>
    <t>ARTEAGA</t>
  </si>
  <si>
    <t>VASQUEZ</t>
  </si>
  <si>
    <t>BARACK ANTONIO</t>
  </si>
  <si>
    <t>El estudiante destacó en la competencia</t>
  </si>
  <si>
    <t>El estudiante logro satisfactoriamente la competencia</t>
  </si>
  <si>
    <t>Se expresa de manera reflexiva y crítica intercambiando ideas con respecto a la postura de los interlocutores.</t>
  </si>
  <si>
    <t>Emite un juicio crítico sobre el contenido y la estructura del texto leído, sustentando su posición con fundamentos sólidos.</t>
  </si>
  <si>
    <t>Define el tema central y lo desarrolla con un orden lógico en las ideas principales y secundarias.</t>
  </si>
  <si>
    <t>se comunica de manera eficaz mediante diversos tipos de dialogos, infiere el tema, propósito, hechos y conclusiones</t>
  </si>
  <si>
    <t>Lee comprendiendo la información de textos en ingles con estructuras complejas y vocabulario variado</t>
  </si>
  <si>
    <t>ee comprendiendo la información de textos discontinuos y continuos con estructuras complejas y vocabulario variado.</t>
  </si>
  <si>
    <t>Cumplió con la competencia desarrollada.</t>
  </si>
  <si>
    <t>Logra realizar indagaciones importantes que le permiten la construcción de sus conocimientos</t>
  </si>
  <si>
    <t>Logra dar explicaciones importantes sobre conocimientos del mundo físico, seres vivos y el universo.</t>
  </si>
  <si>
    <t>Logra diseñar y construir tecnologías básicas que le permiten resolver problemas de su entorno</t>
  </si>
  <si>
    <t>El estudiante logro satisfactoriamente esta competencia</t>
  </si>
  <si>
    <t>El estudiante se desenvuelve proactivamente enentornos visuales.</t>
  </si>
  <si>
    <t>El estudiante es autónomo en su aprendizaje y ayuda a sus compañeros.</t>
  </si>
  <si>
    <t>ASPAJO</t>
  </si>
  <si>
    <t>PANAIFO</t>
  </si>
  <si>
    <t>ZULY YASUMI</t>
  </si>
  <si>
    <t>Se comunica oralmente en ingles, pero presenta algunos inconvenientes para inferir el tema y el propósito.</t>
  </si>
  <si>
    <t>leen los tectos comprendidos en el idioma extranjeros</t>
  </si>
  <si>
    <t>escribe diferentes  tipos de textos como lengua extranjera.</t>
  </si>
  <si>
    <t>La estudiante, valora los hechos que transforman la sociedad en su imperio.</t>
  </si>
  <si>
    <t>El estudiante esta en proceso de logro en esta competencia</t>
  </si>
  <si>
    <t>La estudiante desarrolla todas las actividades relacionadas con la TIC.</t>
  </si>
  <si>
    <t>La estudiante desarrolla las actividades consultando al docente.</t>
  </si>
  <si>
    <t>CALLE</t>
  </si>
  <si>
    <t>RAMOS</t>
  </si>
  <si>
    <t>NANCY ALESSANDRA</t>
  </si>
  <si>
    <t>Adecúa su texto al destinatario, propósito y el registro a partir de su experiencia previa y de fuentes de información complementaria.</t>
  </si>
  <si>
    <t>sEcribe diferentes  tipos de textos como lengua extranjera.</t>
  </si>
  <si>
    <t>scribe diferentes  tipos de textos como lengua extranjera.</t>
  </si>
  <si>
    <t>El estudiante ha logrado satisfactoriamente la competencia</t>
  </si>
  <si>
    <t>CAMAN</t>
  </si>
  <si>
    <t>LOPEZ</t>
  </si>
  <si>
    <t>CARLOS EDUARDO</t>
  </si>
  <si>
    <t>eleen los tectos comprendidos en el idioma extranjeros</t>
  </si>
  <si>
    <t>El estudiante desarrolla las actividades consultando al docente.</t>
  </si>
  <si>
    <t>CARDENAS</t>
  </si>
  <si>
    <t>TAFUR</t>
  </si>
  <si>
    <t>ANDY ROYER</t>
  </si>
  <si>
    <t>CARITIMARI</t>
  </si>
  <si>
    <t>ALEJANDRO</t>
  </si>
  <si>
    <t>El estudiante, tiene dificultad en analizar los factores que dan origen a las  persecuciones.</t>
  </si>
  <si>
    <t>El estudiante está en proceso de logro en esta competencia</t>
  </si>
  <si>
    <t>CHANCHARI</t>
  </si>
  <si>
    <t>LOMAS</t>
  </si>
  <si>
    <t>DEIVIS ALEXANDER</t>
  </si>
  <si>
    <t xml:space="preserve"> Esta en inicio para lograr la competencia</t>
  </si>
  <si>
    <t xml:space="preserve"> Tiene dificultades en comprender e identificar información sobre las leyes designo.</t>
  </si>
  <si>
    <t>El estudiante,  tiene dificultad en reconocer las acciones de las persecuciones.</t>
  </si>
  <si>
    <t>El estudiante, no logra discernir los acontecimientos de la vida desde el entorno personal con Dios.</t>
  </si>
  <si>
    <t>CHUQUIZUTA</t>
  </si>
  <si>
    <t>MURAYARI</t>
  </si>
  <si>
    <t>BRENDA</t>
  </si>
  <si>
    <t>Tiene dificultades para desarrollar sus aprendizajes</t>
  </si>
  <si>
    <t>NA</t>
  </si>
  <si>
    <t>No tiene evidencias, no asistio</t>
  </si>
  <si>
    <t>DAVILA</t>
  </si>
  <si>
    <t>APUELA</t>
  </si>
  <si>
    <t>CHARLES ADRIAN</t>
  </si>
  <si>
    <t>No cumple con las actividades  en el desarrollo de las clases.</t>
  </si>
  <si>
    <t>Tiene inconvenientes en definir el  desarrollo con un orden lógico.</t>
  </si>
  <si>
    <t>YUYARIMA</t>
  </si>
  <si>
    <t>NATALY CRISTINA</t>
  </si>
  <si>
    <t xml:space="preserve">Se comunica de manera eficaz mediante diversos tipos de dialogos, infiere el tema, propósito, hechos </t>
  </si>
  <si>
    <t>La estudiante, logra identificar y valorar los acontecimientos de los mártires.</t>
  </si>
  <si>
    <t>El estudiante está en proceso de logro de la competencia</t>
  </si>
  <si>
    <t>La estudiante desarrolla las actividades con ayuda del profesor.</t>
  </si>
  <si>
    <t>DEL CASTILLO</t>
  </si>
  <si>
    <t>TAPULLIMA</t>
  </si>
  <si>
    <t>WENDY</t>
  </si>
  <si>
    <t>El estudiante ha logrado la competencia</t>
  </si>
  <si>
    <t>La estudiante desarrolla todas las actividades relacionadas con las TICs con ayuda del profesor.</t>
  </si>
  <si>
    <t>HIDALGO</t>
  </si>
  <si>
    <t>DAZA</t>
  </si>
  <si>
    <t>EMILIA</t>
  </si>
  <si>
    <t>La  estudiante,  tiene dificultad en reconocer las acciones de las persecuciones.</t>
  </si>
  <si>
    <t>La estudiante, tiene dificultad en analizar los factores que dan origen a las  persecuciones.</t>
  </si>
  <si>
    <t xml:space="preserve">HUAMÁN </t>
  </si>
  <si>
    <t>TUANAMA</t>
  </si>
  <si>
    <t>JOSÉ LUIS</t>
  </si>
  <si>
    <t>Participas de las actividades del salto alto, pero tienes que poner más interés, y lograr la técnica Fosbury Flop en el salto alto.</t>
  </si>
  <si>
    <t>El  estudiante,  tiene dificultad en reconocer las acciones de las persecuciones.</t>
  </si>
  <si>
    <t>HUANCI</t>
  </si>
  <si>
    <t>PISCO</t>
  </si>
  <si>
    <t>ROSA ENITH</t>
  </si>
  <si>
    <t>INSAPILLO</t>
  </si>
  <si>
    <t>GRETTY MARILDA</t>
  </si>
  <si>
    <t>Cocone las operaciones planteadas y lo desarrolla con facilidad.</t>
  </si>
  <si>
    <t>ISUIZA</t>
  </si>
  <si>
    <t>SAJAMI</t>
  </si>
  <si>
    <t>ANGEL DAVID</t>
  </si>
  <si>
    <t>JULON</t>
  </si>
  <si>
    <t>TANGOA</t>
  </si>
  <si>
    <t>LUCIA ESTELITA</t>
  </si>
  <si>
    <t>CANAQUIRI</t>
  </si>
  <si>
    <t>FELIPE ALEXANDER</t>
  </si>
  <si>
    <t>MARICHI</t>
  </si>
  <si>
    <t>YAJAHUANCA</t>
  </si>
  <si>
    <t>RONALD JAIR</t>
  </si>
  <si>
    <t>MEZA</t>
  </si>
  <si>
    <t>DÍAZ</t>
  </si>
  <si>
    <t>MATEO JOEL</t>
  </si>
  <si>
    <t>OJANAMA</t>
  </si>
  <si>
    <t>KENEDITH</t>
  </si>
  <si>
    <t>leen los textos comprendidos en el idioma extranjeros</t>
  </si>
  <si>
    <t>OLORTEGUI</t>
  </si>
  <si>
    <t>DEL AGUILA</t>
  </si>
  <si>
    <t>SOUNLLY KAORY</t>
  </si>
  <si>
    <t>El estudiante no logro esta competencia</t>
  </si>
  <si>
    <t>REYNA</t>
  </si>
  <si>
    <t>ALVARADO</t>
  </si>
  <si>
    <t>LUIS SAMUEL</t>
  </si>
  <si>
    <t>RIOS</t>
  </si>
  <si>
    <t>PAFFA BARONELLY</t>
  </si>
  <si>
    <t>Leen los textos comprendidos en el idioma extranjeros</t>
  </si>
  <si>
    <t xml:space="preserve">RODRIGUEZ </t>
  </si>
  <si>
    <t xml:space="preserve">VARGAS </t>
  </si>
  <si>
    <t>FERNANDO JESUS</t>
  </si>
  <si>
    <t>El estudiante no logra desarrollar operaciones para navegar en entornos visuales.</t>
  </si>
  <si>
    <t>RUIZ</t>
  </si>
  <si>
    <t>COMETIVOS</t>
  </si>
  <si>
    <t>CARLOS SAMUEL</t>
  </si>
  <si>
    <t xml:space="preserve">SHOTKA </t>
  </si>
  <si>
    <t>KATSYA</t>
  </si>
  <si>
    <t xml:space="preserve">TAPULLIMA </t>
  </si>
  <si>
    <t>CHOTA</t>
  </si>
  <si>
    <t xml:space="preserve"> LENIN</t>
  </si>
  <si>
    <t xml:space="preserve">VERA  </t>
  </si>
  <si>
    <t>FLORES</t>
  </si>
  <si>
    <t>ELIZA LIZETH TARCY</t>
  </si>
  <si>
    <t>e comunica de manera eficaz mediante diversos tipos de dialogos, infiere el tema, propósito, hechos y conclusiones</t>
  </si>
  <si>
    <t>La estudiante es autónomo en su aprendizaje y ayuda a sus compañeros.</t>
  </si>
  <si>
    <t>CREA PROYECTOS DESDE LOS LENGUAJES ARTÍSTICOS</t>
  </si>
  <si>
    <t>SE COMUNICA ORALMENTE EN SU LENGUA MATERNA.</t>
  </si>
  <si>
    <t>PROF. LLENER MICHEL GARCÍA FLORES</t>
  </si>
  <si>
    <t>ALEGRIA</t>
  </si>
  <si>
    <t>JUAN JESUS</t>
  </si>
  <si>
    <t>No asistio, no tiene evidencias</t>
  </si>
  <si>
    <t>CACHIQUE</t>
  </si>
  <si>
    <t>IZQUIERDO</t>
  </si>
  <si>
    <t>MILAGRITOS</t>
  </si>
  <si>
    <t>El estudiante demostró capacidades para lograr la competencia</t>
  </si>
  <si>
    <t>Se comunica oralmente, los textos en ingles que ayuda a inferir el tema y el propósito.</t>
  </si>
  <si>
    <t>Lee comprendiendo la información de textos  y dialogos en ingles con estructuras complejas y vocabulario variado.</t>
  </si>
  <si>
    <t>Escribe textos , dialogos, pero tiene dificultades al elegir las palabras adecuadas en ingles.</t>
  </si>
  <si>
    <t>Conoce las operaciones de frecuencias  estadísticas.</t>
  </si>
  <si>
    <t>RESUELVE CON FACILIDAD LAS OPERACIONES USANDO LA LEY DE SIGNOS.</t>
  </si>
  <si>
    <t>La estrudiante, logra identificar y valorar las acciones de los mártires.</t>
  </si>
  <si>
    <t>La estudiante, logra valorar los hechos que transforma la sociedad en su imperio.</t>
  </si>
  <si>
    <t>El estudiante desarrolla todas las actividades relacionadas con las la actividad con ayuda del profesor.</t>
  </si>
  <si>
    <t>PAIVA</t>
  </si>
  <si>
    <t>ANGELICA LUCIA</t>
  </si>
  <si>
    <t>Escribe textos de dialogos, pero tiene dificultades al elegir las palabras adecuadas de los vocabularios en ingles.</t>
  </si>
  <si>
    <t>No recocnoce las operaciones con frecuencias estadísticos.</t>
  </si>
  <si>
    <t>LE FALTA MAYOR APOYO EN EL DESARROLLO DE LAS ACTIVIDADES PROPUESTAS.</t>
  </si>
  <si>
    <t>La estudiante, tiene dificultad en reconocer las acciones de las persecuciones.</t>
  </si>
  <si>
    <t>La estudiante, tiene dificultad en analizar los factores que dan origen a las persecuciones.</t>
  </si>
  <si>
    <t>SALAS</t>
  </si>
  <si>
    <t>ERICK PATRICIO</t>
  </si>
  <si>
    <t>No logró la competencia esperada</t>
  </si>
  <si>
    <t>Le falta  mayor concentración en el desarrollo de las actividades.</t>
  </si>
  <si>
    <t>El estrudiante, logra identificar y valorar las acciones de los mártires.</t>
  </si>
  <si>
    <t>El estudiante, logra valorar los hechos que transforma la sociedad en su imperio.</t>
  </si>
  <si>
    <t>AMASIFUEN</t>
  </si>
  <si>
    <t>JHONNY</t>
  </si>
  <si>
    <t>El estudiante, tiene dificultad en reconocer las acciones de las persecuciones.</t>
  </si>
  <si>
    <t>El estudiante, tiene dificultad en analizar los factores que dan origen a las persecuciones.</t>
  </si>
  <si>
    <t>El  estudiante no es autónoma en su aprendizaje.</t>
  </si>
  <si>
    <t>FASABI</t>
  </si>
  <si>
    <t>SANGAMA</t>
  </si>
  <si>
    <t>KEVIN NEIL</t>
  </si>
  <si>
    <t>escribe textos , dialogos, pero tiene dificultades al elegir las palabras adecuadas en ingles.</t>
  </si>
  <si>
    <t>GONZALES</t>
  </si>
  <si>
    <t>OCAMPO</t>
  </si>
  <si>
    <t>ANDRES</t>
  </si>
  <si>
    <t>GRANDEZ</t>
  </si>
  <si>
    <t>CASANDRA MILUSKA</t>
  </si>
  <si>
    <t>GUZMAN</t>
  </si>
  <si>
    <t>OLIVER</t>
  </si>
  <si>
    <t>El estudiante no logro la competencia</t>
  </si>
  <si>
    <t>se comunica oralmente, pero presenta algunos inconvenientes para inferir el tema y el propósito.</t>
  </si>
  <si>
    <t>escribe textos de dialogos, pero tiene dificultades al elegir las palabras adecuadas de los vocabularios en ingles.</t>
  </si>
  <si>
    <t xml:space="preserve"> CENEPO </t>
  </si>
  <si>
    <t>ALEMBER</t>
  </si>
  <si>
    <t>VILLA</t>
  </si>
  <si>
    <t>JENIFFERSON JOSE</t>
  </si>
  <si>
    <t>PANDURO</t>
  </si>
  <si>
    <t>EDUARDO</t>
  </si>
  <si>
    <t>EMILY</t>
  </si>
  <si>
    <t xml:space="preserve">PINEDO </t>
  </si>
  <si>
    <t>ROMAINA</t>
  </si>
  <si>
    <t>MARIA HERLINDA</t>
  </si>
  <si>
    <t>PINEDO</t>
  </si>
  <si>
    <t>SANCHEZ</t>
  </si>
  <si>
    <t>CARLOS RENZO (Discap. Cert. 00375672-hosp. Santa Gema)</t>
  </si>
  <si>
    <t>PADILLA</t>
  </si>
  <si>
    <t>ANITA DE JESUS</t>
  </si>
  <si>
    <t>SALY VALERIA</t>
  </si>
  <si>
    <t>LOIS DARI</t>
  </si>
  <si>
    <t>POEMAPE</t>
  </si>
  <si>
    <t>JADE ZULEY</t>
  </si>
  <si>
    <t>RAMÍREZ</t>
  </si>
  <si>
    <t>ACHING</t>
  </si>
  <si>
    <t>JOSELIN</t>
  </si>
  <si>
    <t>No  recocnoce los ejercicios de frecuencias estadísticas.</t>
  </si>
  <si>
    <t>No logra analizar la transformación de Dios en el plan de Dios.</t>
  </si>
  <si>
    <t>No discierne los acontecimientos de la vida desde el entorno personal con Dios.</t>
  </si>
  <si>
    <t>El studiante está en proceso de lograr la competencia</t>
  </si>
  <si>
    <t>RAMIREZ</t>
  </si>
  <si>
    <t>SEGUNDO MARCIANO</t>
  </si>
  <si>
    <t>ROJAS</t>
  </si>
  <si>
    <t>KATERIN JANETH</t>
  </si>
  <si>
    <t>Recocnoce con facilidad y desarrolla los ejercicios propuesrtos.</t>
  </si>
  <si>
    <t>SAAVEDRA</t>
  </si>
  <si>
    <t>CASTRO</t>
  </si>
  <si>
    <t>WEYNER DANIEL</t>
  </si>
  <si>
    <t>JAVA</t>
  </si>
  <si>
    <t>LESLY MARGARITA</t>
  </si>
  <si>
    <t>TAPAYURI</t>
  </si>
  <si>
    <t>VALERIA CRISTINA</t>
  </si>
  <si>
    <t>TELLO</t>
  </si>
  <si>
    <t>RONALDO</t>
  </si>
  <si>
    <t>VALENCIA</t>
  </si>
  <si>
    <t>DAYANA SHOLANGE</t>
  </si>
  <si>
    <t>VELA</t>
  </si>
  <si>
    <t>MOHENA</t>
  </si>
  <si>
    <t>EDGAR GABRIEL</t>
  </si>
  <si>
    <t>Tiene un buen nivel en el desarrollo de sus actividades</t>
  </si>
  <si>
    <t>MANIHUARI</t>
  </si>
  <si>
    <t>CHRISTIAN JAVIER</t>
  </si>
  <si>
    <t>PROF. PERCY ROLANDO DEL AGUILA TELLO</t>
  </si>
  <si>
    <t xml:space="preserve">ACHO </t>
  </si>
  <si>
    <t xml:space="preserve">ISUIZA </t>
  </si>
  <si>
    <t>ANDRIUWS LUIS</t>
  </si>
  <si>
    <t>APRECIA  LAS DIVERSAS FUNCIONES QUE A CUMPLIDO EL ARTE</t>
  </si>
  <si>
    <t>Crea proyectos artísticos que comunican de manera efectiva</t>
  </si>
  <si>
    <t>El  estrudiante, logra identificar y valorar las acciones de los mártires.</t>
  </si>
  <si>
    <t>PIPA</t>
  </si>
  <si>
    <t>MILY</t>
  </si>
  <si>
    <t>Desarrolla con facilidad las operaciones presentados en cada actividad.</t>
  </si>
  <si>
    <t>Resuelve las operaciones con facilidad utilizando las leyes de los signos.</t>
  </si>
  <si>
    <t xml:space="preserve">MUY BIEN, HAS LOGRADO LA COMPETENCIA DE GESTIONAR UN PROYECTO DE EMPRENDIMIENTO ECONOMICO Y SOCIAL PORQUE HAS CREADO UNA PROPUESTA DE VALOR A PARTIR DE UNA NECESIDAD O PROBLEMA, ADEMAS UTILIZASTE HABILIDADES TECNICAS TRABAJANDO </t>
  </si>
  <si>
    <t>RECONOCE E INTERACTUA DE MODO SIGNIFICATIVO  EN LOS ENTORNOS TICS</t>
  </si>
  <si>
    <t>LOGRA AFIANZAR SUS CONOCIMIENTOS DE FORMA AUTODIDACTA Y PRACTICA.</t>
  </si>
  <si>
    <t>AHUITE</t>
  </si>
  <si>
    <t>ALVAN</t>
  </si>
  <si>
    <t>LUIS ELEAZAR</t>
  </si>
  <si>
    <t>Le falta mayor responsabilidad en el desarrollo de las tares y practicar las actividades  realizadas en clase.</t>
  </si>
  <si>
    <t>Tiene dificultad en el uso correcto de los signos..</t>
  </si>
  <si>
    <t>ALVAREZ</t>
  </si>
  <si>
    <t>GUERRERO</t>
  </si>
  <si>
    <t>KALED VASILY</t>
  </si>
  <si>
    <t>Desarrolla con responsabilidad las actividades realizadas.</t>
  </si>
  <si>
    <t>El estudiante está en proceso de lograr la competencia</t>
  </si>
  <si>
    <t>AQUINO</t>
  </si>
  <si>
    <t>MAYER</t>
  </si>
  <si>
    <t>ISAI DEL MAR</t>
  </si>
  <si>
    <t>MARIO FERNANDO</t>
  </si>
  <si>
    <t>TITO DANIEL</t>
  </si>
  <si>
    <t>EL ESTUDIANTE ESTA EN PROCESO EN ESTA CAPACIDAD</t>
  </si>
  <si>
    <t>Tiene un buen nivel academico , desarrolla con facilidad los ejercicios  propuestos.</t>
  </si>
  <si>
    <t>LLANEL ALEJANDRO</t>
  </si>
  <si>
    <t>CHUJANDAMA</t>
  </si>
  <si>
    <t>ZAMBRANO</t>
  </si>
  <si>
    <t>NOELITA</t>
  </si>
  <si>
    <t>Falta mayor apoyo en casa .</t>
  </si>
  <si>
    <t xml:space="preserve">CUBAS </t>
  </si>
  <si>
    <t xml:space="preserve">DIAZ </t>
  </si>
  <si>
    <t>DANY</t>
  </si>
  <si>
    <t>Tiene dificultades para desarrollar la Apreciación de manera critica</t>
  </si>
  <si>
    <t xml:space="preserve">FACHIN </t>
  </si>
  <si>
    <t>TATI LLORELI</t>
  </si>
  <si>
    <t>TAMANI</t>
  </si>
  <si>
    <t>TATIANA JANILU</t>
  </si>
  <si>
    <t xml:space="preserve">GARCIA  </t>
  </si>
  <si>
    <t>SINARAHUA</t>
  </si>
  <si>
    <t>NOEMY</t>
  </si>
  <si>
    <t>GONGORA</t>
  </si>
  <si>
    <t>HOMER CRISTOFFER</t>
  </si>
  <si>
    <t>No logro discernir los acontecimientos de la vida desde el encuentro personal con Dios.</t>
  </si>
  <si>
    <t>CORREA</t>
  </si>
  <si>
    <t>ELSTEIN JAFET</t>
  </si>
  <si>
    <t>GURIZ</t>
  </si>
  <si>
    <t>HUAMAN</t>
  </si>
  <si>
    <t>NORMAN ADRIEL</t>
  </si>
  <si>
    <t>HUANSI</t>
  </si>
  <si>
    <t>GARCIA</t>
  </si>
  <si>
    <t>SINDI</t>
  </si>
  <si>
    <t>Tiene dificultades al crear proyectos  artísticos</t>
  </si>
  <si>
    <t xml:space="preserve">INUMA  </t>
  </si>
  <si>
    <t>RODRIGUEZ</t>
  </si>
  <si>
    <t>GINA</t>
  </si>
  <si>
    <t>El erstudiante está en proceso de lograr la competencia</t>
  </si>
  <si>
    <t>LANDINEZ</t>
  </si>
  <si>
    <t>HERNANDEZ</t>
  </si>
  <si>
    <t>CRISMAR DANIELA</t>
  </si>
  <si>
    <t>l estudiante demostró capacidades para lograr la compete
ncia</t>
  </si>
  <si>
    <t>La  estrudiante, logra identificar y valorar las acciones de los mártires.</t>
  </si>
  <si>
    <t>LINO</t>
  </si>
  <si>
    <t xml:space="preserve">MOZOMBITE </t>
  </si>
  <si>
    <t>JHEYSON PODOLSKI</t>
  </si>
  <si>
    <t>LLUEN</t>
  </si>
  <si>
    <t>CHRYSTIAM ZAHIR</t>
  </si>
  <si>
    <t xml:space="preserve">El estudiante demostró capacidades para lograr la competencia
</t>
  </si>
  <si>
    <t>JESUS</t>
  </si>
  <si>
    <t>MARIA JESUS</t>
  </si>
  <si>
    <t>NAPUCHI</t>
  </si>
  <si>
    <t>CURITIMA</t>
  </si>
  <si>
    <t>JEISON BRAYAN</t>
  </si>
  <si>
    <t>PAIMA</t>
  </si>
  <si>
    <t>LOZANO</t>
  </si>
  <si>
    <t>CELSO DANIEL</t>
  </si>
  <si>
    <t>PERALTA</t>
  </si>
  <si>
    <t>TREYSI THALIA</t>
  </si>
  <si>
    <t>LISETH</t>
  </si>
  <si>
    <t>MARIANELA</t>
  </si>
  <si>
    <t>PUA</t>
  </si>
  <si>
    <t>HAROLD JHONIER</t>
  </si>
  <si>
    <t xml:space="preserve">REATEGUI </t>
  </si>
  <si>
    <t>JOSUE DAVID</t>
  </si>
  <si>
    <t>NERLITH</t>
  </si>
  <si>
    <t>VILLACORTA</t>
  </si>
  <si>
    <t>DIXONYU</t>
  </si>
  <si>
    <t xml:space="preserve">Le falta mas concentración y responsabilidad en las actividades académicas </t>
  </si>
  <si>
    <t>D</t>
  </si>
  <si>
    <t>PROF. NILDRET CACIQUE FATAMA</t>
  </si>
  <si>
    <t>AMABLE</t>
  </si>
  <si>
    <t>GALVEZ</t>
  </si>
  <si>
    <t>EGGEL ADRIAN</t>
  </si>
  <si>
    <t>No evidencia aprendizaje</t>
  </si>
  <si>
    <t>No evidencia aprendizajes</t>
  </si>
  <si>
    <t>No asistio nunca</t>
  </si>
  <si>
    <t>ANGULO</t>
  </si>
  <si>
    <t>SHUPINGAHUA</t>
  </si>
  <si>
    <t>JIMY JESUS</t>
  </si>
  <si>
    <t>Presenta dificultades para expresar sus ideas con claridad y coherencia</t>
  </si>
  <si>
    <t>Tiene dificultad para leer e identificar las ideas relevantes</t>
  </si>
  <si>
    <t>Tiene limitaciones para escribir diversos tipos de textos.</t>
  </si>
  <si>
    <t>Resuelve con facilidad las operaciones matemáticas.</t>
  </si>
  <si>
    <t>Tiene buen nivel  en el desarrolllo de los problemas propuestos.</t>
  </si>
  <si>
    <t>Interpra, modifica y optimisa entornos virtuales durante el desarrollo de actividades de aprendizaje y en prácticas sociales.</t>
  </si>
  <si>
    <t>constituyen criterios precisos y comunes para reportar no solo si se ha alcanzado el estándar, sino para señalar cuán lejos o cerca está cada estudiante de alcanzarlo.</t>
  </si>
  <si>
    <t>ARISTA</t>
  </si>
  <si>
    <t>HENRY</t>
  </si>
  <si>
    <t>El estudiante no logro la  competencia</t>
  </si>
  <si>
    <t>El estudiante no logro esta  competencia.</t>
  </si>
  <si>
    <t>Escribe diversos tipos de textos con cierto grado de dificultas y para hacer uso de recursos ortograficos.</t>
  </si>
  <si>
    <t>Resuelve  las operaciones  de suseciones y  progresiones con facilidad.</t>
  </si>
  <si>
    <t>CHISTAMA</t>
  </si>
  <si>
    <t>LINARES</t>
  </si>
  <si>
    <t>JESSY JAHAIRA</t>
  </si>
  <si>
    <t>CHURAY</t>
  </si>
  <si>
    <t>SANTA CRUZ</t>
  </si>
  <si>
    <t>DELIA ROSARIO</t>
  </si>
  <si>
    <t>La estudiante logro satisfactoriamente la competencia</t>
  </si>
  <si>
    <t>Aún le falta expresarse con coherencia. Se comunica escasamente  a partir de un texto propuiesto.</t>
  </si>
  <si>
    <t>Lee con regularidad diversos tipos de textos</t>
  </si>
  <si>
    <t>DA SILVA</t>
  </si>
  <si>
    <t>VIEIRA</t>
  </si>
  <si>
    <t>BRUNO</t>
  </si>
  <si>
    <t xml:space="preserve">Expresa sus ideas sin temor sobre un tema. </t>
  </si>
  <si>
    <t>Identifica información principal y complementaria del texto que lee.</t>
  </si>
  <si>
    <t>Escribe diversos tipos de textos con estructura compleja repetando las normas gramticales y ortográficas.</t>
  </si>
  <si>
    <t xml:space="preserve">FATAMA  </t>
  </si>
  <si>
    <t>VALERIA</t>
  </si>
  <si>
    <t>HUAICAMA</t>
  </si>
  <si>
    <t>YAHUARCANI</t>
  </si>
  <si>
    <t>HELENN MIYAGUI</t>
  </si>
  <si>
    <t xml:space="preserve">HUANSI </t>
  </si>
  <si>
    <t>ISAMPA</t>
  </si>
  <si>
    <t>FLAUVER</t>
  </si>
  <si>
    <t>INUMA</t>
  </si>
  <si>
    <t>LANCHA</t>
  </si>
  <si>
    <t>LUIS ANTONIO</t>
  </si>
  <si>
    <t>No genera productos o servicios a partir de la gestión en equipo en un proceso de intercambio de información basado en entornos virtuales.</t>
  </si>
  <si>
    <t>MANUEL</t>
  </si>
  <si>
    <t>JHONATAN</t>
  </si>
  <si>
    <t>WALTER ALEJANDRO</t>
  </si>
  <si>
    <t>PEREZ</t>
  </si>
  <si>
    <t>TAMABI</t>
  </si>
  <si>
    <t>LUZ MARGARITA</t>
  </si>
  <si>
    <t>La estudiante logro satisfactoriamente la competencia.</t>
  </si>
  <si>
    <t>Le falta mayor responsabilidad en las tareas de las actividades.</t>
  </si>
  <si>
    <t>Presenta dificultades en el  desarrollo  del las operaciones de suseciones y progresiones.</t>
  </si>
  <si>
    <t>La  estudiante, tiene dificultad en analizar los factores que dan origen a las persecuciones.</t>
  </si>
  <si>
    <t>PEZO</t>
  </si>
  <si>
    <t>YUMBATO</t>
  </si>
  <si>
    <t>CARLOS ALONSO</t>
  </si>
  <si>
    <t>La estudiante esta en proceso de lograr la competencia</t>
  </si>
  <si>
    <t>POMAS</t>
  </si>
  <si>
    <t>CHAMULI</t>
  </si>
  <si>
    <t>JHONNY JOAO</t>
  </si>
  <si>
    <t>ALEJANDRO CHARDIN</t>
  </si>
  <si>
    <t xml:space="preserve">ROJAS </t>
  </si>
  <si>
    <t xml:space="preserve">AZABACHE </t>
  </si>
  <si>
    <t>ANGHEL JHERALDYN</t>
  </si>
  <si>
    <t>SALAZAR</t>
  </si>
  <si>
    <t>WINSTON</t>
  </si>
  <si>
    <t xml:space="preserve">
El estudiante esta en proceso de lograr la competencia
</t>
  </si>
  <si>
    <t xml:space="preserve">HUAMAN </t>
  </si>
  <si>
    <t>MARIELA</t>
  </si>
  <si>
    <t>La  estudiante, tiene dificultad en reconocer las acciones de las persecuciones.</t>
  </si>
  <si>
    <t>La  estudiante, logra valorar los hechos que transforma la sociedad en su imperio.</t>
  </si>
  <si>
    <t>SHIHUANGO</t>
  </si>
  <si>
    <t>MATIAS</t>
  </si>
  <si>
    <t>El estudiante logro satisfactoriamente la competencia.</t>
  </si>
  <si>
    <t>RICOPA</t>
  </si>
  <si>
    <t>NURIA VANESSA</t>
  </si>
  <si>
    <t>LIDANIA</t>
  </si>
  <si>
    <t>scribe textos , dialogos, pero tiene dificultades al elegir las palabras adecuadas en ingles.</t>
  </si>
  <si>
    <t>El estudiante logro e la competencia</t>
  </si>
  <si>
    <t>LLEICY LISBET</t>
  </si>
  <si>
    <t>No cumple con las actividades .</t>
  </si>
  <si>
    <t>TORRES</t>
  </si>
  <si>
    <t>CESIA NAHIA</t>
  </si>
  <si>
    <t>MARICAHUA</t>
  </si>
  <si>
    <t>ANGEL DAVI</t>
  </si>
  <si>
    <t>El estudiante esta en proceso en esta competencia</t>
  </si>
  <si>
    <t xml:space="preserve">TORRES </t>
  </si>
  <si>
    <t xml:space="preserve">CHANCHARI </t>
  </si>
  <si>
    <t>TOMAS EMILIANO</t>
  </si>
  <si>
    <t>ELMER</t>
  </si>
  <si>
    <t>El estudiante esta en proceso de  lograr la competencia.</t>
  </si>
  <si>
    <t>VEGA</t>
  </si>
  <si>
    <t>ELMER DEIVIS YHOSET</t>
  </si>
  <si>
    <t>c</t>
  </si>
  <si>
    <t>el estudiante esta en proceso de lograr la competencia</t>
  </si>
  <si>
    <t>PACAYA</t>
  </si>
  <si>
    <t>JIA VANESSA</t>
  </si>
  <si>
    <t>ARIMUYA</t>
  </si>
  <si>
    <t>ROKY RONEL</t>
  </si>
  <si>
    <t>ZURITA</t>
  </si>
  <si>
    <t>CHRISTIAN YONATAN</t>
  </si>
  <si>
    <t>baja</t>
  </si>
  <si>
    <t>INFORME DE PROGRESO DE LAS COMPETENCIAS DEL ESTUDIANTE - 2023</t>
  </si>
  <si>
    <t>DRE:</t>
  </si>
  <si>
    <t>LORETO</t>
  </si>
  <si>
    <t>UGEL:</t>
  </si>
  <si>
    <t>ALTO AMAZONAS</t>
  </si>
  <si>
    <t>NIVEL:</t>
  </si>
  <si>
    <t>SECUNDARIA</t>
  </si>
  <si>
    <t>INSTITUCIÓN EDUCATIVA:</t>
  </si>
  <si>
    <t>AGROPECUARIO N° 110</t>
  </si>
  <si>
    <t>CÓDIGO MODULAR:</t>
  </si>
  <si>
    <t>0579086</t>
  </si>
  <si>
    <t>GRADO:</t>
  </si>
  <si>
    <t>SECCIÓN:</t>
  </si>
  <si>
    <t>CÓDIGO DEL ESTUDIANTE:</t>
  </si>
  <si>
    <t>DNI:</t>
  </si>
  <si>
    <t>APELLIDOS Y NOMBRES 
DEL ESTUDIANTE:</t>
  </si>
  <si>
    <t>APELLIDOS Y NOMBRES 
DEL DOCENTE TUTOR:</t>
  </si>
  <si>
    <t>COLOCAR NUMERO DE ORDEN</t>
  </si>
  <si>
    <t>ÁREA CURRICULAR</t>
  </si>
  <si>
    <t>COMPETENCIAS</t>
  </si>
  <si>
    <t>I TRIMESTRE</t>
  </si>
  <si>
    <t>II TRIMESTRE</t>
  </si>
  <si>
    <t>III TRIMESTRE</t>
  </si>
  <si>
    <t>Nivel de logro</t>
  </si>
  <si>
    <t>Conclusiones descriptivas</t>
  </si>
  <si>
    <t>DESARROLLO PERSONAL CIUDADANÍA Y CÍVICA</t>
  </si>
  <si>
    <t>Construye su 
identidad</t>
  </si>
  <si>
    <t>Convive y participa democráticamente en la búsqueda del bien común</t>
  </si>
  <si>
    <t>Construye interpretaciones históricas.</t>
  </si>
  <si>
    <t xml:space="preserve"> Gestiona responsablemente el espacio y el ambiente</t>
  </si>
  <si>
    <t xml:space="preserve"> Gestiona responsablemente los recursos económicos</t>
  </si>
  <si>
    <t>EDUCACIÓN FÍSICA</t>
  </si>
  <si>
    <t>Se desenvuelve de manera autónoma a través de su motricidad</t>
  </si>
  <si>
    <t xml:space="preserve"> Interactúa a través de sus habilidades sociomotrices</t>
  </si>
  <si>
    <t>Asume una vida saludable.</t>
  </si>
  <si>
    <t>Aprecia de manera crítica manifestaciones artístico-culturales</t>
  </si>
  <si>
    <t xml:space="preserve"> Crea proyectos desde los lenguajes artísticos</t>
  </si>
  <si>
    <t xml:space="preserve"> Se comunica oralmente en su lengua materna.</t>
  </si>
  <si>
    <t>Lee diversos tipos de textos escritos en lengua materna.</t>
  </si>
  <si>
    <t>Escribe diversos tipos de textos en lengua materna</t>
  </si>
  <si>
    <t>INGLÉS</t>
  </si>
  <si>
    <t>Se   comunica oralmente en inglés como lengua extranjer</t>
  </si>
  <si>
    <t xml:space="preserve">   Lee diversos tipos de textos escritos en inglés como lengua extranjera </t>
  </si>
  <si>
    <t>Escribe diversos tipos de textos en inglés como lengua extranjera</t>
  </si>
  <si>
    <t>MATEMÁTICA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</si>
  <si>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</si>
  <si>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</si>
  <si>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</si>
  <si>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</si>
  <si>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CIENCIA y TECNOLOGÍA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</si>
  <si>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</si>
  <si>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</si>
  <si>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</si>
  <si>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EDUC. RELIGIOSA</t>
  </si>
  <si>
    <t>Asume la experiencia del encuentro personal y comunitario con Dios en su proyecto de vida en coherencia con su creencia religiosa</t>
  </si>
  <si>
    <t xml:space="preserve">Construye su identidad como persona humana, amada por Dios, digna,libre y trascendente, comprendiendo la doctrina de su propia religión, abierto al diálogo con las que le son cercanas </t>
  </si>
  <si>
    <t>ED. PARA EL TRABAJO</t>
  </si>
  <si>
    <t>Gestiona proyectos de emprendimiento económico o social</t>
  </si>
  <si>
    <t>Se desenvuelve en entornos virtuales generados por las  TIC.</t>
  </si>
  <si>
    <t>Gestiona su aprendizaje de forma autónoma</t>
  </si>
  <si>
    <t>RESUMEN DE ASISTENCIA DEL ESTUDIANTE</t>
  </si>
  <si>
    <t>PERIODOS</t>
  </si>
  <si>
    <t>SITUACIÓN AL FINALIZAR EL PERIODO LECTIVO</t>
  </si>
  <si>
    <t>PRO (para promovido de grado), PER (para permanece en el grado) o RR (para requiere recuperación)</t>
  </si>
  <si>
    <t xml:space="preserve">  COLOCAR NUMERO DE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</si>
</sst>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Arial"/>
      <scheme val="minor"/>
    </font>
    <font>
      <sz val="37"/>
      <color theme="1"/>
      <name val="Arial Black"/>
    </font>
    <font>
      <sz val="36"/>
      <color theme="1"/>
      <name val="Arial Black"/>
    </font>
    <font>
      <sz val="28"/>
      <color theme="1"/>
      <name val="Arial Black"/>
    </font>
    <font>
      <sz val="11"/>
      <name val="Arial"/>
    </font>
    <font>
      <sz val="36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Arial Narrow"/>
    </font>
    <font>
      <b/>
      <sz val="20"/>
      <color theme="1"/>
      <name val="Arial Narrow"/>
    </font>
    <font>
      <b/>
      <sz val="18"/>
      <color theme="1"/>
      <name val="Calibri"/>
    </font>
    <font>
      <sz val="12"/>
      <color theme="1"/>
      <name val="Quattrocento Sans"/>
    </font>
    <font>
      <b/>
      <sz val="12"/>
      <color theme="1"/>
      <name val="Calibri"/>
    </font>
    <font>
      <sz val="10"/>
      <color theme="1"/>
      <name val="Calibri"/>
    </font>
    <font>
      <b/>
      <sz val="12"/>
      <color theme="1"/>
      <name val="Quattrocento Sans"/>
    </font>
    <font>
      <b/>
      <sz val="14"/>
      <color theme="1"/>
      <name val="Arial"/>
    </font>
    <font>
      <b/>
      <sz val="10"/>
      <color theme="0"/>
      <name val="Calibri"/>
    </font>
    <font>
      <b/>
      <sz val="10"/>
      <color rgb="FFFFFFFF"/>
      <name val="Calibri"/>
    </font>
    <font>
      <sz val="12"/>
      <color theme="1"/>
      <name val="Arial"/>
    </font>
    <font>
      <sz val="16"/>
      <color rgb="FF000000"/>
      <name val="Trebuchet MS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Docs-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theme="1"/>
      <name val="Calibri"/>
    </font>
    <font>
      <sz val="11"/>
      <color theme="1"/>
      <name val="Arial"/>
    </font>
    <font>
      <sz val="16"/>
      <color theme="1"/>
      <name val="Trebuchet MS"/>
    </font>
    <font>
      <sz val="9"/>
      <color theme="1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b/>
      <sz val="8"/>
      <color theme="1"/>
      <name val="Calibri"/>
    </font>
    <font>
      <b/>
      <sz val="11"/>
      <color rgb="FF000000"/>
      <name val="Docs-Calibri"/>
    </font>
    <font>
      <sz val="20"/>
      <color theme="1"/>
      <name val="Arial Narrow"/>
    </font>
    <font>
      <b/>
      <sz val="11"/>
      <color theme="1"/>
      <name val="Quattrocento Sans"/>
    </font>
    <font>
      <b/>
      <sz val="24"/>
      <color theme="1"/>
      <name val="Calibri"/>
    </font>
    <font>
      <b/>
      <sz val="72"/>
      <color rgb="FFFF5050"/>
      <name val="Cambria"/>
    </font>
    <font>
      <sz val="14"/>
      <color theme="1"/>
      <name val="Calibri"/>
    </font>
    <font>
      <sz val="16"/>
      <color theme="1"/>
      <name val="Calibri"/>
    </font>
    <font>
      <b/>
      <sz val="22"/>
      <color rgb="FF000000"/>
      <name val="Calibri"/>
    </font>
    <font>
      <b/>
      <sz val="18"/>
      <color theme="1"/>
      <name val="Arial"/>
    </font>
    <font>
      <b/>
      <sz val="16"/>
      <color theme="1"/>
      <name val="Calibri"/>
    </font>
    <font>
      <b/>
      <sz val="11"/>
      <color theme="1"/>
      <name val="Arial"/>
    </font>
    <font>
      <b/>
      <sz val="71"/>
      <color rgb="FFFF5050"/>
      <name val="Cambria"/>
    </font>
    <font>
      <b/>
      <sz val="16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993300"/>
        <bgColor rgb="FF993300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66FF66"/>
        <bgColor rgb="FF66FF66"/>
      </patternFill>
    </fill>
    <fill>
      <patternFill patternType="solid">
        <fgColor rgb="FF99FFCC"/>
        <bgColor rgb="FF99FFCC"/>
      </patternFill>
    </fill>
    <fill>
      <patternFill patternType="solid">
        <fgColor rgb="FFFFFF00"/>
        <bgColor rgb="FFFFFF00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9" fillId="4" borderId="10" xfId="0" applyFont="1" applyFill="1" applyBorder="1"/>
    <xf numFmtId="0" fontId="9" fillId="4" borderId="13" xfId="0" applyFont="1" applyFill="1" applyBorder="1"/>
    <xf numFmtId="0" fontId="12" fillId="6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/>
    </xf>
    <xf numFmtId="0" fontId="7" fillId="4" borderId="10" xfId="0" applyFont="1" applyFill="1" applyBorder="1"/>
    <xf numFmtId="0" fontId="17" fillId="8" borderId="27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7" fillId="8" borderId="29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left" vertical="center" wrapText="1" readingOrder="1"/>
    </xf>
    <xf numFmtId="0" fontId="6" fillId="10" borderId="31" xfId="0" applyFont="1" applyFill="1" applyBorder="1" applyAlignment="1">
      <alignment horizontal="center" vertical="center" wrapText="1"/>
    </xf>
    <xf numFmtId="1" fontId="13" fillId="11" borderId="17" xfId="0" applyNumberFormat="1" applyFont="1" applyFill="1" applyBorder="1" applyAlignment="1">
      <alignment wrapText="1"/>
    </xf>
    <xf numFmtId="0" fontId="7" fillId="10" borderId="3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21" fillId="10" borderId="31" xfId="0" applyFont="1" applyFill="1" applyBorder="1" applyAlignment="1">
      <alignment horizontal="center" vertical="center" wrapText="1"/>
    </xf>
    <xf numFmtId="1" fontId="22" fillId="11" borderId="0" xfId="0" applyNumberFormat="1" applyFont="1" applyFill="1" applyAlignment="1">
      <alignment horizontal="center"/>
    </xf>
    <xf numFmtId="1" fontId="23" fillId="11" borderId="0" xfId="0" applyNumberFormat="1" applyFont="1" applyFill="1" applyAlignment="1">
      <alignment horizontal="center"/>
    </xf>
    <xf numFmtId="1" fontId="6" fillId="11" borderId="17" xfId="0" applyNumberFormat="1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/>
    </xf>
    <xf numFmtId="1" fontId="25" fillId="11" borderId="8" xfId="0" applyNumberFormat="1" applyFont="1" applyFill="1" applyBorder="1" applyAlignment="1">
      <alignment horizontal="center"/>
    </xf>
    <xf numFmtId="1" fontId="7" fillId="11" borderId="17" xfId="0" applyNumberFormat="1" applyFont="1" applyFill="1" applyBorder="1" applyAlignment="1">
      <alignment horizontal="center" vertical="center" wrapText="1"/>
    </xf>
    <xf numFmtId="0" fontId="21" fillId="10" borderId="31" xfId="0" applyFont="1" applyFill="1" applyBorder="1" applyAlignment="1">
      <alignment horizontal="center"/>
    </xf>
    <xf numFmtId="1" fontId="25" fillId="11" borderId="17" xfId="0" applyNumberFormat="1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21" fillId="10" borderId="31" xfId="0" applyFont="1" applyFill="1" applyBorder="1" applyAlignment="1">
      <alignment horizontal="center" vertical="center"/>
    </xf>
    <xf numFmtId="1" fontId="25" fillId="11" borderId="17" xfId="0" applyNumberFormat="1" applyFont="1" applyFill="1" applyBorder="1" applyAlignment="1">
      <alignment horizontal="center" wrapText="1"/>
    </xf>
    <xf numFmtId="0" fontId="21" fillId="10" borderId="32" xfId="0" applyFont="1" applyFill="1" applyBorder="1" applyAlignment="1">
      <alignment horizontal="center" vertical="center"/>
    </xf>
    <xf numFmtId="1" fontId="25" fillId="11" borderId="27" xfId="0" applyNumberFormat="1" applyFont="1" applyFill="1" applyBorder="1" applyAlignment="1">
      <alignment horizontal="center" wrapText="1"/>
    </xf>
    <xf numFmtId="0" fontId="26" fillId="10" borderId="31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/>
    </xf>
    <xf numFmtId="0" fontId="7" fillId="4" borderId="10" xfId="0" applyFont="1" applyFill="1" applyBorder="1" applyAlignment="1">
      <alignment vertical="center" wrapText="1"/>
    </xf>
    <xf numFmtId="1" fontId="6" fillId="11" borderId="17" xfId="0" applyNumberFormat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vertical="center" wrapText="1"/>
    </xf>
    <xf numFmtId="0" fontId="27" fillId="11" borderId="1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 wrapText="1"/>
    </xf>
    <xf numFmtId="0" fontId="24" fillId="10" borderId="25" xfId="0" applyFont="1" applyFill="1" applyBorder="1" applyAlignment="1">
      <alignment horizontal="center"/>
    </xf>
    <xf numFmtId="1" fontId="25" fillId="11" borderId="26" xfId="0" applyNumberFormat="1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 vertical="center" wrapText="1"/>
    </xf>
    <xf numFmtId="1" fontId="7" fillId="11" borderId="17" xfId="0" applyNumberFormat="1" applyFont="1" applyFill="1" applyBorder="1" applyAlignment="1">
      <alignment horizontal="left" vertical="center" wrapText="1"/>
    </xf>
    <xf numFmtId="0" fontId="21" fillId="10" borderId="28" xfId="0" applyFont="1" applyFill="1" applyBorder="1" applyAlignment="1">
      <alignment horizontal="center"/>
    </xf>
    <xf numFmtId="1" fontId="25" fillId="11" borderId="27" xfId="0" applyNumberFormat="1" applyFont="1" applyFill="1" applyBorder="1" applyAlignment="1">
      <alignment horizontal="center"/>
    </xf>
    <xf numFmtId="0" fontId="26" fillId="10" borderId="25" xfId="0" applyFont="1" applyFill="1" applyBorder="1" applyAlignment="1">
      <alignment horizontal="center"/>
    </xf>
    <xf numFmtId="0" fontId="21" fillId="10" borderId="29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/>
    </xf>
    <xf numFmtId="1" fontId="25" fillId="11" borderId="25" xfId="0" applyNumberFormat="1" applyFont="1" applyFill="1" applyBorder="1" applyAlignment="1">
      <alignment horizontal="center"/>
    </xf>
    <xf numFmtId="1" fontId="26" fillId="10" borderId="25" xfId="0" applyNumberFormat="1" applyFont="1" applyFill="1" applyBorder="1" applyAlignment="1">
      <alignment horizontal="center"/>
    </xf>
    <xf numFmtId="1" fontId="25" fillId="11" borderId="19" xfId="0" applyNumberFormat="1" applyFont="1" applyFill="1" applyBorder="1" applyAlignment="1">
      <alignment horizontal="center"/>
    </xf>
    <xf numFmtId="0" fontId="20" fillId="12" borderId="17" xfId="0" applyFont="1" applyFill="1" applyBorder="1" applyAlignment="1">
      <alignment horizontal="left" vertical="center" wrapText="1" readingOrder="1"/>
    </xf>
    <xf numFmtId="0" fontId="21" fillId="10" borderId="28" xfId="0" applyFont="1" applyFill="1" applyBorder="1" applyAlignment="1">
      <alignment horizontal="center" vertical="center" wrapText="1"/>
    </xf>
    <xf numFmtId="1" fontId="6" fillId="11" borderId="17" xfId="0" applyNumberFormat="1" applyFont="1" applyFill="1" applyBorder="1" applyAlignment="1">
      <alignment horizontal="left" vertical="center" wrapText="1"/>
    </xf>
    <xf numFmtId="0" fontId="7" fillId="10" borderId="31" xfId="0" applyFont="1" applyFill="1" applyBorder="1" applyAlignment="1">
      <alignment horizontal="center" vertical="center" wrapText="1"/>
    </xf>
    <xf numFmtId="1" fontId="25" fillId="11" borderId="19" xfId="0" applyNumberFormat="1" applyFont="1" applyFill="1" applyBorder="1" applyAlignment="1">
      <alignment horizontal="center"/>
    </xf>
    <xf numFmtId="1" fontId="7" fillId="11" borderId="17" xfId="0" applyNumberFormat="1" applyFont="1" applyFill="1" applyBorder="1" applyAlignment="1">
      <alignment horizontal="center" vertical="center" wrapText="1"/>
    </xf>
    <xf numFmtId="1" fontId="25" fillId="11" borderId="27" xfId="0" applyNumberFormat="1" applyFont="1" applyFill="1" applyBorder="1" applyAlignment="1">
      <alignment horizontal="center"/>
    </xf>
    <xf numFmtId="1" fontId="26" fillId="10" borderId="25" xfId="0" applyNumberFormat="1" applyFont="1" applyFill="1" applyBorder="1" applyAlignment="1">
      <alignment horizontal="center"/>
    </xf>
    <xf numFmtId="1" fontId="25" fillId="11" borderId="27" xfId="0" applyNumberFormat="1" applyFont="1" applyFill="1" applyBorder="1" applyAlignment="1">
      <alignment horizontal="center" wrapText="1"/>
    </xf>
    <xf numFmtId="0" fontId="26" fillId="10" borderId="31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/>
    </xf>
    <xf numFmtId="1" fontId="25" fillId="11" borderId="25" xfId="0" applyNumberFormat="1" applyFont="1" applyFill="1" applyBorder="1" applyAlignment="1">
      <alignment horizontal="center"/>
    </xf>
    <xf numFmtId="1" fontId="25" fillId="11" borderId="9" xfId="0" applyNumberFormat="1" applyFont="1" applyFill="1" applyBorder="1" applyAlignment="1">
      <alignment horizontal="center"/>
    </xf>
    <xf numFmtId="0" fontId="28" fillId="9" borderId="17" xfId="0" applyFont="1" applyFill="1" applyBorder="1"/>
    <xf numFmtId="1" fontId="7" fillId="11" borderId="17" xfId="0" applyNumberFormat="1" applyFont="1" applyFill="1" applyBorder="1" applyAlignment="1">
      <alignment horizontal="left" vertical="center" wrapText="1"/>
    </xf>
    <xf numFmtId="1" fontId="25" fillId="11" borderId="17" xfId="0" applyNumberFormat="1" applyFont="1" applyFill="1" applyBorder="1" applyAlignment="1">
      <alignment horizontal="center"/>
    </xf>
    <xf numFmtId="1" fontId="29" fillId="0" borderId="0" xfId="0" applyNumberFormat="1" applyFont="1" applyAlignment="1"/>
    <xf numFmtId="0" fontId="28" fillId="9" borderId="17" xfId="0" applyFont="1" applyFill="1" applyBorder="1" applyAlignment="1">
      <alignment vertical="center"/>
    </xf>
    <xf numFmtId="0" fontId="28" fillId="9" borderId="17" xfId="0" applyFont="1" applyFill="1" applyBorder="1" applyAlignment="1">
      <alignment vertical="center" wrapText="1"/>
    </xf>
    <xf numFmtId="1" fontId="25" fillId="11" borderId="17" xfId="0" applyNumberFormat="1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27" fillId="0" borderId="17" xfId="0" applyFont="1" applyBorder="1"/>
    <xf numFmtId="0" fontId="27" fillId="0" borderId="0" xfId="0" applyFont="1"/>
    <xf numFmtId="0" fontId="13" fillId="7" borderId="3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8" fillId="12" borderId="17" xfId="0" applyFont="1" applyFill="1" applyBorder="1" applyAlignment="1">
      <alignment horizontal="left" vertical="center"/>
    </xf>
    <xf numFmtId="0" fontId="24" fillId="10" borderId="7" xfId="0" applyFont="1" applyFill="1" applyBorder="1" applyAlignment="1">
      <alignment horizontal="center"/>
    </xf>
    <xf numFmtId="1" fontId="25" fillId="11" borderId="9" xfId="0" applyNumberFormat="1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 vertical="center" wrapText="1"/>
    </xf>
    <xf numFmtId="0" fontId="26" fillId="10" borderId="17" xfId="0" applyFont="1" applyFill="1" applyBorder="1" applyAlignment="1">
      <alignment horizontal="center" vertical="center" wrapText="1"/>
    </xf>
    <xf numFmtId="1" fontId="30" fillId="11" borderId="17" xfId="0" applyNumberFormat="1" applyFont="1" applyFill="1" applyBorder="1" applyAlignment="1">
      <alignment horizontal="center"/>
    </xf>
    <xf numFmtId="1" fontId="6" fillId="11" borderId="17" xfId="0" applyNumberFormat="1" applyFont="1" applyFill="1" applyBorder="1" applyAlignment="1">
      <alignment horizontal="center"/>
    </xf>
    <xf numFmtId="1" fontId="6" fillId="11" borderId="17" xfId="0" applyNumberFormat="1" applyFont="1" applyFill="1" applyBorder="1" applyAlignment="1">
      <alignment horizontal="center"/>
    </xf>
    <xf numFmtId="1" fontId="6" fillId="11" borderId="31" xfId="0" applyNumberFormat="1" applyFont="1" applyFill="1" applyBorder="1" applyAlignment="1">
      <alignment horizontal="center" vertical="center" wrapText="1"/>
    </xf>
    <xf numFmtId="1" fontId="6" fillId="11" borderId="17" xfId="0" applyNumberFormat="1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left" vertical="center" wrapText="1" readingOrder="1"/>
    </xf>
    <xf numFmtId="0" fontId="24" fillId="10" borderId="18" xfId="0" applyFont="1" applyFill="1" applyBorder="1" applyAlignment="1">
      <alignment horizontal="center"/>
    </xf>
    <xf numFmtId="1" fontId="25" fillId="11" borderId="19" xfId="0" applyNumberFormat="1" applyFont="1" applyFill="1" applyBorder="1" applyAlignment="1">
      <alignment horizontal="center"/>
    </xf>
    <xf numFmtId="1" fontId="6" fillId="11" borderId="17" xfId="0" applyNumberFormat="1" applyFont="1" applyFill="1" applyBorder="1" applyAlignment="1">
      <alignment horizontal="left" vertical="center" wrapText="1"/>
    </xf>
    <xf numFmtId="1" fontId="6" fillId="11" borderId="25" xfId="0" applyNumberFormat="1" applyFont="1" applyFill="1" applyBorder="1" applyAlignment="1">
      <alignment horizontal="center"/>
    </xf>
    <xf numFmtId="0" fontId="21" fillId="10" borderId="28" xfId="0" applyFont="1" applyFill="1" applyBorder="1" applyAlignment="1">
      <alignment horizontal="center" vertical="center"/>
    </xf>
    <xf numFmtId="1" fontId="6" fillId="11" borderId="31" xfId="0" applyNumberFormat="1" applyFont="1" applyFill="1" applyBorder="1" applyAlignment="1">
      <alignment horizontal="center" vertical="center" wrapText="1"/>
    </xf>
    <xf numFmtId="1" fontId="25" fillId="11" borderId="7" xfId="0" applyNumberFormat="1" applyFont="1" applyFill="1" applyBorder="1" applyAlignment="1">
      <alignment horizontal="center"/>
    </xf>
    <xf numFmtId="1" fontId="25" fillId="11" borderId="18" xfId="0" applyNumberFormat="1" applyFont="1" applyFill="1" applyBorder="1" applyAlignment="1">
      <alignment horizontal="center"/>
    </xf>
    <xf numFmtId="1" fontId="30" fillId="11" borderId="17" xfId="0" applyNumberFormat="1" applyFont="1" applyFill="1" applyBorder="1" applyAlignment="1">
      <alignment horizontal="center"/>
    </xf>
    <xf numFmtId="1" fontId="6" fillId="11" borderId="25" xfId="0" applyNumberFormat="1" applyFont="1" applyFill="1" applyBorder="1" applyAlignment="1">
      <alignment horizontal="center"/>
    </xf>
    <xf numFmtId="1" fontId="25" fillId="11" borderId="18" xfId="0" applyNumberFormat="1" applyFont="1" applyFill="1" applyBorder="1" applyAlignment="1">
      <alignment horizontal="center"/>
    </xf>
    <xf numFmtId="0" fontId="28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vertical="center"/>
    </xf>
    <xf numFmtId="1" fontId="27" fillId="11" borderId="25" xfId="0" applyNumberFormat="1" applyFont="1" applyFill="1" applyBorder="1" applyAlignment="1"/>
    <xf numFmtId="1" fontId="31" fillId="11" borderId="17" xfId="0" applyNumberFormat="1" applyFont="1" applyFill="1" applyBorder="1" applyAlignment="1">
      <alignment horizontal="center"/>
    </xf>
    <xf numFmtId="1" fontId="32" fillId="11" borderId="25" xfId="0" applyNumberFormat="1" applyFont="1" applyFill="1" applyBorder="1" applyAlignment="1">
      <alignment horizontal="center"/>
    </xf>
    <xf numFmtId="0" fontId="25" fillId="11" borderId="9" xfId="0" applyFont="1" applyFill="1" applyBorder="1" applyAlignment="1">
      <alignment horizontal="center"/>
    </xf>
    <xf numFmtId="0" fontId="25" fillId="11" borderId="19" xfId="0" applyFont="1" applyFill="1" applyBorder="1" applyAlignment="1">
      <alignment horizontal="center"/>
    </xf>
    <xf numFmtId="0" fontId="28" fillId="12" borderId="17" xfId="0" applyFont="1" applyFill="1" applyBorder="1" applyAlignment="1">
      <alignment vertical="center"/>
    </xf>
    <xf numFmtId="0" fontId="21" fillId="10" borderId="31" xfId="0" applyFont="1" applyFill="1" applyBorder="1" applyAlignment="1">
      <alignment horizontal="center" vertical="center" wrapText="1"/>
    </xf>
    <xf numFmtId="1" fontId="7" fillId="0" borderId="0" xfId="0" applyNumberFormat="1" applyFont="1" applyAlignment="1"/>
    <xf numFmtId="0" fontId="7" fillId="10" borderId="17" xfId="0" applyFont="1" applyFill="1" applyBorder="1" applyAlignment="1">
      <alignment horizontal="center" vertical="center" wrapText="1"/>
    </xf>
    <xf numFmtId="1" fontId="25" fillId="11" borderId="17" xfId="0" applyNumberFormat="1" applyFont="1" applyFill="1" applyBorder="1" applyAlignment="1">
      <alignment horizontal="center" vertical="center"/>
    </xf>
    <xf numFmtId="1" fontId="25" fillId="11" borderId="17" xfId="0" applyNumberFormat="1" applyFont="1" applyFill="1" applyBorder="1" applyAlignment="1">
      <alignment horizontal="center" vertical="center" wrapText="1"/>
    </xf>
    <xf numFmtId="1" fontId="27" fillId="11" borderId="9" xfId="0" applyNumberFormat="1" applyFont="1" applyFill="1" applyBorder="1" applyAlignment="1"/>
    <xf numFmtId="0" fontId="21" fillId="10" borderId="32" xfId="0" applyFont="1" applyFill="1" applyBorder="1" applyAlignment="1">
      <alignment horizontal="center"/>
    </xf>
    <xf numFmtId="1" fontId="6" fillId="11" borderId="19" xfId="0" applyNumberFormat="1" applyFont="1" applyFill="1" applyBorder="1" applyAlignment="1">
      <alignment horizontal="center"/>
    </xf>
    <xf numFmtId="1" fontId="6" fillId="11" borderId="19" xfId="0" applyNumberFormat="1" applyFont="1" applyFill="1" applyBorder="1" applyAlignment="1">
      <alignment horizontal="center"/>
    </xf>
    <xf numFmtId="0" fontId="21" fillId="10" borderId="29" xfId="0" applyFont="1" applyFill="1" applyBorder="1" applyAlignment="1">
      <alignment horizontal="center"/>
    </xf>
    <xf numFmtId="1" fontId="33" fillId="11" borderId="0" xfId="0" applyNumberFormat="1" applyFont="1" applyFill="1" applyAlignment="1">
      <alignment horizontal="center"/>
    </xf>
    <xf numFmtId="1" fontId="27" fillId="11" borderId="19" xfId="0" applyNumberFormat="1" applyFont="1" applyFill="1" applyBorder="1" applyAlignment="1"/>
    <xf numFmtId="0" fontId="28" fillId="12" borderId="17" xfId="0" applyFont="1" applyFill="1" applyBorder="1" applyAlignment="1">
      <alignment vertical="center" wrapText="1"/>
    </xf>
    <xf numFmtId="0" fontId="20" fillId="12" borderId="13" xfId="0" applyFont="1" applyFill="1" applyBorder="1" applyAlignment="1">
      <alignment horizontal="left" vertical="center" wrapText="1" readingOrder="1"/>
    </xf>
    <xf numFmtId="1" fontId="25" fillId="11" borderId="17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wrapText="1"/>
    </xf>
    <xf numFmtId="0" fontId="21" fillId="10" borderId="31" xfId="0" applyFont="1" applyFill="1" applyBorder="1" applyAlignment="1">
      <alignment horizontal="center"/>
    </xf>
    <xf numFmtId="0" fontId="21" fillId="10" borderId="29" xfId="0" applyFont="1" applyFill="1" applyBorder="1" applyAlignment="1">
      <alignment horizontal="center"/>
    </xf>
    <xf numFmtId="1" fontId="25" fillId="11" borderId="0" xfId="0" applyNumberFormat="1" applyFont="1" applyFill="1" applyAlignment="1">
      <alignment horizontal="center"/>
    </xf>
    <xf numFmtId="0" fontId="26" fillId="10" borderId="25" xfId="0" applyFont="1" applyFill="1" applyBorder="1" applyAlignment="1">
      <alignment horizontal="center" wrapText="1"/>
    </xf>
    <xf numFmtId="1" fontId="6" fillId="11" borderId="19" xfId="0" applyNumberFormat="1" applyFont="1" applyFill="1" applyBorder="1" applyAlignment="1">
      <alignment horizontal="center" wrapText="1"/>
    </xf>
    <xf numFmtId="0" fontId="26" fillId="10" borderId="25" xfId="0" applyFont="1" applyFill="1" applyBorder="1" applyAlignment="1">
      <alignment horizontal="center" wrapText="1"/>
    </xf>
    <xf numFmtId="1" fontId="6" fillId="11" borderId="19" xfId="0" applyNumberFormat="1" applyFont="1" applyFill="1" applyBorder="1" applyAlignment="1">
      <alignment horizontal="center" wrapText="1"/>
    </xf>
    <xf numFmtId="1" fontId="30" fillId="11" borderId="0" xfId="0" applyNumberFormat="1" applyFont="1" applyFill="1" applyAlignment="1">
      <alignment horizontal="center"/>
    </xf>
    <xf numFmtId="0" fontId="28" fillId="0" borderId="17" xfId="0" applyFont="1" applyBorder="1"/>
    <xf numFmtId="1" fontId="25" fillId="11" borderId="18" xfId="0" applyNumberFormat="1" applyFont="1" applyFill="1" applyBorder="1" applyAlignment="1">
      <alignment horizontal="left" vertical="center"/>
    </xf>
    <xf numFmtId="1" fontId="25" fillId="11" borderId="18" xfId="0" applyNumberFormat="1" applyFont="1" applyFill="1" applyBorder="1" applyAlignment="1">
      <alignment horizontal="left"/>
    </xf>
    <xf numFmtId="0" fontId="20" fillId="9" borderId="16" xfId="0" applyFont="1" applyFill="1" applyBorder="1" applyAlignment="1">
      <alignment horizontal="left" vertical="center" wrapText="1" readingOrder="1"/>
    </xf>
    <xf numFmtId="0" fontId="20" fillId="0" borderId="15" xfId="0" applyFont="1" applyBorder="1" applyAlignment="1">
      <alignment horizontal="left" vertical="center" wrapText="1" readingOrder="1"/>
    </xf>
    <xf numFmtId="1" fontId="25" fillId="11" borderId="18" xfId="0" applyNumberFormat="1" applyFont="1" applyFill="1" applyBorder="1" applyAlignment="1">
      <alignment horizontal="left" wrapText="1"/>
    </xf>
    <xf numFmtId="0" fontId="28" fillId="0" borderId="17" xfId="0" applyFont="1" applyBorder="1" applyAlignment="1">
      <alignment wrapText="1"/>
    </xf>
    <xf numFmtId="0" fontId="28" fillId="0" borderId="17" xfId="0" applyFont="1" applyBorder="1" applyAlignment="1">
      <alignment horizontal="left"/>
    </xf>
    <xf numFmtId="1" fontId="25" fillId="11" borderId="25" xfId="0" applyNumberFormat="1" applyFont="1" applyFill="1" applyBorder="1" applyAlignment="1">
      <alignment horizontal="left" wrapText="1"/>
    </xf>
    <xf numFmtId="0" fontId="21" fillId="10" borderId="36" xfId="0" applyFont="1" applyFill="1" applyBorder="1" applyAlignment="1">
      <alignment horizontal="center" vertical="center" wrapText="1"/>
    </xf>
    <xf numFmtId="0" fontId="21" fillId="10" borderId="10" xfId="0" applyFont="1" applyFill="1" applyBorder="1" applyAlignment="1">
      <alignment horizontal="center"/>
    </xf>
    <xf numFmtId="0" fontId="7" fillId="10" borderId="33" xfId="0" applyFont="1" applyFill="1" applyBorder="1" applyAlignment="1">
      <alignment horizontal="center" vertical="center" wrapText="1"/>
    </xf>
    <xf numFmtId="0" fontId="21" fillId="10" borderId="17" xfId="0" applyFont="1" applyFill="1" applyBorder="1" applyAlignment="1">
      <alignment horizontal="center" vertical="center" wrapText="1"/>
    </xf>
    <xf numFmtId="1" fontId="23" fillId="11" borderId="0" xfId="0" applyNumberFormat="1" applyFont="1" applyFill="1" applyAlignment="1">
      <alignment horizontal="center" wrapText="1"/>
    </xf>
    <xf numFmtId="0" fontId="7" fillId="10" borderId="16" xfId="0" applyFont="1" applyFill="1" applyBorder="1" applyAlignment="1">
      <alignment horizontal="center" vertical="center" wrapText="1"/>
    </xf>
    <xf numFmtId="1" fontId="6" fillId="11" borderId="16" xfId="0" applyNumberFormat="1" applyFont="1" applyFill="1" applyBorder="1" applyAlignment="1">
      <alignment horizontal="center" vertical="center" wrapText="1"/>
    </xf>
    <xf numFmtId="1" fontId="13" fillId="11" borderId="16" xfId="0" applyNumberFormat="1" applyFont="1" applyFill="1" applyBorder="1" applyAlignment="1">
      <alignment horizontal="center" vertical="center" wrapText="1"/>
    </xf>
    <xf numFmtId="1" fontId="6" fillId="11" borderId="16" xfId="0" applyNumberFormat="1" applyFont="1" applyFill="1" applyBorder="1" applyAlignment="1">
      <alignment horizontal="left"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21" fillId="10" borderId="17" xfId="0" applyFont="1" applyFill="1" applyBorder="1" applyAlignment="1">
      <alignment horizontal="center"/>
    </xf>
    <xf numFmtId="0" fontId="26" fillId="10" borderId="33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horizontal="center"/>
    </xf>
    <xf numFmtId="1" fontId="6" fillId="11" borderId="16" xfId="0" applyNumberFormat="1" applyFont="1" applyFill="1" applyBorder="1" applyAlignment="1">
      <alignment horizontal="center" vertical="center" wrapText="1"/>
    </xf>
    <xf numFmtId="0" fontId="27" fillId="11" borderId="16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/>
    </xf>
    <xf numFmtId="1" fontId="6" fillId="11" borderId="33" xfId="0" applyNumberFormat="1" applyFont="1" applyFill="1" applyBorder="1" applyAlignment="1">
      <alignment horizontal="center" vertical="center" wrapText="1"/>
    </xf>
    <xf numFmtId="1" fontId="25" fillId="11" borderId="16" xfId="0" applyNumberFormat="1" applyFont="1" applyFill="1" applyBorder="1" applyAlignment="1">
      <alignment horizontal="center"/>
    </xf>
    <xf numFmtId="0" fontId="26" fillId="10" borderId="21" xfId="0" applyFont="1" applyFill="1" applyBorder="1" applyAlignment="1">
      <alignment horizontal="center" wrapText="1"/>
    </xf>
    <xf numFmtId="0" fontId="26" fillId="10" borderId="21" xfId="0" applyFont="1" applyFill="1" applyBorder="1" applyAlignment="1">
      <alignment horizontal="center" wrapText="1"/>
    </xf>
    <xf numFmtId="0" fontId="27" fillId="0" borderId="25" xfId="0" applyFont="1" applyBorder="1"/>
    <xf numFmtId="0" fontId="36" fillId="0" borderId="0" xfId="0" applyFont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39" fillId="0" borderId="11" xfId="0" applyFont="1" applyBorder="1" applyAlignment="1">
      <alignment vertical="center"/>
    </xf>
    <xf numFmtId="0" fontId="39" fillId="0" borderId="24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13" fillId="0" borderId="1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textRotation="90"/>
    </xf>
    <xf numFmtId="0" fontId="2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6" fillId="0" borderId="3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21" xfId="0" applyFont="1" applyBorder="1"/>
    <xf numFmtId="0" fontId="4" fillId="0" borderId="25" xfId="0" applyFont="1" applyBorder="1"/>
    <xf numFmtId="0" fontId="14" fillId="0" borderId="15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15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4" fillId="0" borderId="24" xfId="0" applyFont="1" applyBorder="1"/>
    <xf numFmtId="0" fontId="4" fillId="0" borderId="12" xfId="0" applyFont="1" applyBorder="1"/>
    <xf numFmtId="0" fontId="4" fillId="0" borderId="18" xfId="0" applyFont="1" applyBorder="1"/>
    <xf numFmtId="0" fontId="4" fillId="0" borderId="26" xfId="0" applyFont="1" applyBorder="1"/>
    <xf numFmtId="0" fontId="4" fillId="0" borderId="19" xfId="0" applyFont="1" applyBorder="1"/>
    <xf numFmtId="0" fontId="10" fillId="5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22" xfId="0" applyFont="1" applyBorder="1"/>
    <xf numFmtId="0" fontId="6" fillId="0" borderId="12" xfId="0" applyFont="1" applyBorder="1" applyAlignment="1">
      <alignment horizontal="center" vertical="center" wrapText="1"/>
    </xf>
    <xf numFmtId="0" fontId="4" fillId="0" borderId="23" xfId="0" applyFont="1" applyBorder="1"/>
    <xf numFmtId="0" fontId="6" fillId="0" borderId="15" xfId="0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7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/>
    </xf>
    <xf numFmtId="0" fontId="4" fillId="0" borderId="20" xfId="0" applyFont="1" applyBorder="1"/>
    <xf numFmtId="0" fontId="11" fillId="0" borderId="15" xfId="0" applyFont="1" applyBorder="1" applyAlignment="1">
      <alignment horizontal="center" vertical="center" wrapText="1"/>
    </xf>
    <xf numFmtId="0" fontId="4" fillId="0" borderId="35" xfId="0" applyFont="1" applyBorder="1"/>
    <xf numFmtId="0" fontId="4" fillId="0" borderId="34" xfId="0" applyFont="1" applyBorder="1"/>
    <xf numFmtId="0" fontId="35" fillId="3" borderId="7" xfId="0" applyFont="1" applyFill="1" applyBorder="1" applyAlignment="1">
      <alignment horizontal="center" vertical="center"/>
    </xf>
    <xf numFmtId="0" fontId="34" fillId="5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38" fillId="0" borderId="18" xfId="0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38" fillId="0" borderId="7" xfId="0" applyFont="1" applyBorder="1" applyAlignment="1">
      <alignment horizontal="center"/>
    </xf>
    <xf numFmtId="0" fontId="38" fillId="0" borderId="7" xfId="0" applyFont="1" applyBorder="1" applyAlignment="1">
      <alignment horizontal="center" vertical="center" textRotation="90" wrapText="1"/>
    </xf>
    <xf numFmtId="0" fontId="26" fillId="0" borderId="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/>
    </xf>
    <xf numFmtId="0" fontId="41" fillId="0" borderId="15" xfId="0" applyFont="1" applyBorder="1" applyAlignment="1">
      <alignment horizontal="center" vertical="center" textRotation="90"/>
    </xf>
    <xf numFmtId="0" fontId="11" fillId="0" borderId="11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2" fillId="0" borderId="7" xfId="0" applyFont="1" applyBorder="1" applyAlignment="1">
      <alignment horizontal="center" vertical="center"/>
    </xf>
    <xf numFmtId="0" fontId="8" fillId="0" borderId="0" xfId="0" applyFont="1"/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left" vertical="center"/>
    </xf>
    <xf numFmtId="0" fontId="7" fillId="0" borderId="15" xfId="0" applyFont="1" applyBorder="1" applyAlignment="1">
      <alignment horizontal="center"/>
    </xf>
    <xf numFmtId="0" fontId="3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0" fillId="12" borderId="1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/>
    </xf>
    <xf numFmtId="0" fontId="13" fillId="0" borderId="7" xfId="0" applyFont="1" applyBorder="1" applyAlignment="1">
      <alignment horizontal="left"/>
    </xf>
    <xf numFmtId="0" fontId="11" fillId="0" borderId="15" xfId="0" applyFont="1" applyBorder="1" applyAlignment="1">
      <alignment horizontal="center" vertical="center" textRotation="90" wrapText="1"/>
    </xf>
    <xf numFmtId="0" fontId="27" fillId="0" borderId="7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219075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2</xdr:row>
      <xdr:rowOff>57150</xdr:rowOff>
    </xdr:from>
    <xdr:ext cx="2352675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419100</xdr:colOff>
      <xdr:row>2</xdr:row>
      <xdr:rowOff>38100</xdr:rowOff>
    </xdr:from>
    <xdr:ext cx="2324100" cy="666750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2</xdr:row>
      <xdr:rowOff>57150</xdr:rowOff>
    </xdr:from>
    <xdr:ext cx="2352675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419100</xdr:colOff>
      <xdr:row>2</xdr:row>
      <xdr:rowOff>38100</xdr:rowOff>
    </xdr:from>
    <xdr:ext cx="2324100" cy="666750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</xdr:row>
      <xdr:rowOff>19050</xdr:rowOff>
    </xdr:from>
    <xdr:ext cx="2647950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180975</xdr:colOff>
      <xdr:row>0</xdr:row>
      <xdr:rowOff>0</xdr:rowOff>
    </xdr:from>
    <xdr:ext cx="2324100" cy="733425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298824</xdr:colOff>
      <xdr:row>16</xdr:row>
      <xdr:rowOff>130735</xdr:rowOff>
    </xdr:from>
    <xdr:to>
      <xdr:col>17</xdr:col>
      <xdr:colOff>1288753</xdr:colOff>
      <xdr:row>16</xdr:row>
      <xdr:rowOff>2102442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1947641" y="4506330"/>
          <a:ext cx="1971707" cy="20358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429558</xdr:colOff>
      <xdr:row>56</xdr:row>
      <xdr:rowOff>56029</xdr:rowOff>
    </xdr:from>
    <xdr:to>
      <xdr:col>16</xdr:col>
      <xdr:colOff>373604</xdr:colOff>
      <xdr:row>65</xdr:row>
      <xdr:rowOff>178766</xdr:rowOff>
    </xdr:to>
    <xdr:pic>
      <xdr:nvPicPr>
        <xdr:cNvPr id="6" name="Imagen 5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9986610" y="66213389"/>
          <a:ext cx="1971707" cy="20358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247650</xdr:colOff>
      <xdr:row>2</xdr:row>
      <xdr:rowOff>38100</xdr:rowOff>
    </xdr:from>
    <xdr:ext cx="2647950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190500</xdr:colOff>
      <xdr:row>0</xdr:row>
      <xdr:rowOff>0</xdr:rowOff>
    </xdr:from>
    <xdr:ext cx="2314575" cy="733425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224117</xdr:colOff>
      <xdr:row>16</xdr:row>
      <xdr:rowOff>37353</xdr:rowOff>
    </xdr:from>
    <xdr:to>
      <xdr:col>17</xdr:col>
      <xdr:colOff>1214045</xdr:colOff>
      <xdr:row>16</xdr:row>
      <xdr:rowOff>2009060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1256610" y="4412948"/>
          <a:ext cx="1971707" cy="20358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691030</xdr:colOff>
      <xdr:row>56</xdr:row>
      <xdr:rowOff>149412</xdr:rowOff>
    </xdr:from>
    <xdr:to>
      <xdr:col>16</xdr:col>
      <xdr:colOff>635076</xdr:colOff>
      <xdr:row>66</xdr:row>
      <xdr:rowOff>66707</xdr:rowOff>
    </xdr:to>
    <xdr:pic>
      <xdr:nvPicPr>
        <xdr:cNvPr id="6" name="Imagen 5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9631758" y="65335595"/>
          <a:ext cx="1971707" cy="20358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99"/>
  <sheetViews>
    <sheetView showGridLines="0" zoomScale="53" zoomScaleNormal="53" workbookViewId="0">
      <pane xSplit="5" topLeftCell="F1" activePane="topRight" state="frozen"/>
      <selection pane="topRight" activeCell="A4" sqref="A4:BZ5"/>
    </sheetView>
  </sheetViews>
  <sheetFormatPr baseColWidth="10" defaultColWidth="12.625" defaultRowHeight="15" customHeight="1"/>
  <cols>
    <col min="1" max="1" width="5" customWidth="1"/>
    <col min="2" max="3" width="16" customWidth="1"/>
    <col min="4" max="4" width="22.75" customWidth="1"/>
    <col min="5" max="5" width="1.5" customWidth="1"/>
    <col min="6" max="6" width="16.375" customWidth="1"/>
    <col min="7" max="7" width="44.375" customWidth="1"/>
    <col min="8" max="8" width="16.375" customWidth="1"/>
    <col min="9" max="9" width="44.375" customWidth="1"/>
    <col min="10" max="10" width="1.5" customWidth="1"/>
    <col min="11" max="11" width="13.125" customWidth="1"/>
    <col min="12" max="12" width="28.5" customWidth="1"/>
    <col min="13" max="13" width="13.375" customWidth="1"/>
    <col min="14" max="14" width="26.5" customWidth="1"/>
    <col min="15" max="15" width="13.125" customWidth="1"/>
    <col min="16" max="16" width="36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44.3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25" customWidth="1"/>
    <col min="81" max="81" width="5" customWidth="1"/>
    <col min="82" max="97" width="9.375" customWidth="1"/>
  </cols>
  <sheetData>
    <row r="1" spans="1:97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97" ht="19.5" customHeight="1">
      <c r="A2" s="211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3"/>
    </row>
    <row r="3" spans="1:97" ht="19.5" customHeight="1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6"/>
    </row>
    <row r="4" spans="1:97" ht="19.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</row>
    <row r="5" spans="1:97" ht="19.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3"/>
      <c r="CB5" s="4"/>
      <c r="CC5" s="4"/>
      <c r="CD5" s="4"/>
      <c r="CE5" s="4"/>
      <c r="CF5" s="5"/>
      <c r="CG5" s="4"/>
      <c r="CH5" s="4"/>
      <c r="CI5" s="4"/>
      <c r="CJ5" s="5"/>
      <c r="CK5" s="4"/>
      <c r="CL5" s="4"/>
      <c r="CM5" s="4"/>
      <c r="CN5" s="4"/>
      <c r="CO5" s="5"/>
      <c r="CP5" s="4"/>
      <c r="CQ5" s="4"/>
      <c r="CR5" s="4"/>
      <c r="CS5" s="4"/>
    </row>
    <row r="6" spans="1:97" ht="19.5" customHeight="1">
      <c r="A6" s="219" t="s">
        <v>1</v>
      </c>
      <c r="B6" s="193"/>
      <c r="C6" s="193"/>
      <c r="D6" s="194"/>
      <c r="E6" s="6"/>
      <c r="F6" s="204" t="s">
        <v>2</v>
      </c>
      <c r="G6" s="193"/>
      <c r="H6" s="193"/>
      <c r="I6" s="194"/>
      <c r="J6" s="6"/>
      <c r="K6" s="204" t="s">
        <v>3</v>
      </c>
      <c r="L6" s="193"/>
      <c r="M6" s="193"/>
      <c r="N6" s="193"/>
      <c r="O6" s="193"/>
      <c r="P6" s="194"/>
      <c r="Q6" s="6"/>
      <c r="R6" s="204" t="s">
        <v>4</v>
      </c>
      <c r="S6" s="193"/>
      <c r="T6" s="193"/>
      <c r="U6" s="193"/>
      <c r="V6" s="193"/>
      <c r="W6" s="194"/>
      <c r="X6" s="6"/>
      <c r="Y6" s="204" t="s">
        <v>5</v>
      </c>
      <c r="Z6" s="193"/>
      <c r="AA6" s="193"/>
      <c r="AB6" s="194"/>
      <c r="AC6" s="6"/>
      <c r="AD6" s="204" t="s">
        <v>6</v>
      </c>
      <c r="AE6" s="193"/>
      <c r="AF6" s="193"/>
      <c r="AG6" s="193"/>
      <c r="AH6" s="193"/>
      <c r="AI6" s="194"/>
      <c r="AJ6" s="6"/>
      <c r="AK6" s="204" t="s">
        <v>7</v>
      </c>
      <c r="AL6" s="193"/>
      <c r="AM6" s="193"/>
      <c r="AN6" s="193"/>
      <c r="AO6" s="193"/>
      <c r="AP6" s="194"/>
      <c r="AQ6" s="6"/>
      <c r="AR6" s="204" t="s">
        <v>8</v>
      </c>
      <c r="AS6" s="193"/>
      <c r="AT6" s="193"/>
      <c r="AU6" s="193"/>
      <c r="AV6" s="193"/>
      <c r="AW6" s="193"/>
      <c r="AX6" s="193"/>
      <c r="AY6" s="194"/>
      <c r="AZ6" s="6"/>
      <c r="BA6" s="204" t="s">
        <v>9</v>
      </c>
      <c r="BB6" s="193"/>
      <c r="BC6" s="193"/>
      <c r="BD6" s="193"/>
      <c r="BE6" s="193"/>
      <c r="BF6" s="194"/>
      <c r="BG6" s="6"/>
      <c r="BH6" s="204" t="s">
        <v>10</v>
      </c>
      <c r="BI6" s="193"/>
      <c r="BJ6" s="193"/>
      <c r="BK6" s="194"/>
      <c r="BL6" s="6"/>
      <c r="BM6" s="204" t="s">
        <v>11</v>
      </c>
      <c r="BN6" s="194"/>
      <c r="BO6" s="6"/>
      <c r="BP6" s="204" t="s">
        <v>12</v>
      </c>
      <c r="BQ6" s="193"/>
      <c r="BR6" s="193"/>
      <c r="BS6" s="194"/>
      <c r="BT6" s="6"/>
      <c r="BU6" s="210" t="s">
        <v>13</v>
      </c>
      <c r="BV6" s="200"/>
      <c r="BW6" s="7"/>
      <c r="BX6" s="210" t="s">
        <v>14</v>
      </c>
      <c r="BY6" s="200"/>
      <c r="BZ6" s="220"/>
      <c r="CA6" s="222" t="s">
        <v>15</v>
      </c>
    </row>
    <row r="7" spans="1:97" ht="19.5" customHeight="1">
      <c r="A7" s="192" t="s">
        <v>16</v>
      </c>
      <c r="B7" s="193"/>
      <c r="C7" s="194"/>
      <c r="D7" s="8" t="s">
        <v>17</v>
      </c>
      <c r="E7" s="6"/>
      <c r="F7" s="9" t="s">
        <v>18</v>
      </c>
      <c r="G7" s="9" t="s">
        <v>19</v>
      </c>
      <c r="H7" s="9" t="s">
        <v>18</v>
      </c>
      <c r="I7" s="9" t="s">
        <v>19</v>
      </c>
      <c r="J7" s="6"/>
      <c r="K7" s="9" t="s">
        <v>18</v>
      </c>
      <c r="L7" s="9" t="s">
        <v>19</v>
      </c>
      <c r="M7" s="9" t="s">
        <v>18</v>
      </c>
      <c r="N7" s="9" t="s">
        <v>19</v>
      </c>
      <c r="O7" s="9" t="s">
        <v>18</v>
      </c>
      <c r="P7" s="9" t="s">
        <v>19</v>
      </c>
      <c r="Q7" s="6"/>
      <c r="R7" s="9" t="s">
        <v>18</v>
      </c>
      <c r="S7" s="9" t="s">
        <v>19</v>
      </c>
      <c r="T7" s="9" t="s">
        <v>18</v>
      </c>
      <c r="U7" s="9" t="s">
        <v>19</v>
      </c>
      <c r="V7" s="9" t="s">
        <v>18</v>
      </c>
      <c r="W7" s="9" t="s">
        <v>19</v>
      </c>
      <c r="X7" s="6"/>
      <c r="Y7" s="9" t="s">
        <v>18</v>
      </c>
      <c r="Z7" s="9" t="s">
        <v>19</v>
      </c>
      <c r="AA7" s="9" t="s">
        <v>18</v>
      </c>
      <c r="AB7" s="9" t="s">
        <v>19</v>
      </c>
      <c r="AC7" s="6"/>
      <c r="AD7" s="9" t="s">
        <v>18</v>
      </c>
      <c r="AE7" s="9" t="s">
        <v>19</v>
      </c>
      <c r="AF7" s="9" t="s">
        <v>18</v>
      </c>
      <c r="AG7" s="9" t="s">
        <v>19</v>
      </c>
      <c r="AH7" s="9" t="s">
        <v>18</v>
      </c>
      <c r="AI7" s="9" t="s">
        <v>19</v>
      </c>
      <c r="AJ7" s="6"/>
      <c r="AK7" s="9" t="s">
        <v>18</v>
      </c>
      <c r="AL7" s="9" t="s">
        <v>19</v>
      </c>
      <c r="AM7" s="9" t="s">
        <v>18</v>
      </c>
      <c r="AN7" s="9" t="s">
        <v>19</v>
      </c>
      <c r="AO7" s="9" t="s">
        <v>18</v>
      </c>
      <c r="AP7" s="9" t="s">
        <v>19</v>
      </c>
      <c r="AQ7" s="6"/>
      <c r="AR7" s="9" t="s">
        <v>18</v>
      </c>
      <c r="AS7" s="9" t="s">
        <v>19</v>
      </c>
      <c r="AT7" s="9" t="s">
        <v>18</v>
      </c>
      <c r="AU7" s="9" t="s">
        <v>19</v>
      </c>
      <c r="AV7" s="9" t="s">
        <v>18</v>
      </c>
      <c r="AW7" s="9" t="s">
        <v>19</v>
      </c>
      <c r="AX7" s="9" t="s">
        <v>18</v>
      </c>
      <c r="AY7" s="9" t="s">
        <v>19</v>
      </c>
      <c r="AZ7" s="6"/>
      <c r="BA7" s="9" t="s">
        <v>18</v>
      </c>
      <c r="BB7" s="9" t="s">
        <v>19</v>
      </c>
      <c r="BC7" s="9" t="s">
        <v>18</v>
      </c>
      <c r="BD7" s="9" t="s">
        <v>19</v>
      </c>
      <c r="BE7" s="9" t="s">
        <v>18</v>
      </c>
      <c r="BF7" s="9" t="s">
        <v>19</v>
      </c>
      <c r="BG7" s="6"/>
      <c r="BH7" s="9" t="s">
        <v>18</v>
      </c>
      <c r="BI7" s="9" t="s">
        <v>19</v>
      </c>
      <c r="BJ7" s="9" t="s">
        <v>18</v>
      </c>
      <c r="BK7" s="9" t="s">
        <v>19</v>
      </c>
      <c r="BL7" s="6"/>
      <c r="BM7" s="9" t="s">
        <v>18</v>
      </c>
      <c r="BN7" s="9" t="s">
        <v>19</v>
      </c>
      <c r="BO7" s="6"/>
      <c r="BP7" s="9" t="s">
        <v>18</v>
      </c>
      <c r="BQ7" s="9" t="s">
        <v>19</v>
      </c>
      <c r="BR7" s="9" t="s">
        <v>18</v>
      </c>
      <c r="BS7" s="9" t="s">
        <v>19</v>
      </c>
      <c r="BT7" s="6"/>
      <c r="BU7" s="201"/>
      <c r="BV7" s="203"/>
      <c r="BW7" s="7"/>
      <c r="BX7" s="201"/>
      <c r="BY7" s="203"/>
      <c r="BZ7" s="221"/>
      <c r="CA7" s="189"/>
    </row>
    <row r="8" spans="1:97" ht="19.5" customHeight="1">
      <c r="A8" s="192" t="s">
        <v>20</v>
      </c>
      <c r="B8" s="193"/>
      <c r="C8" s="194"/>
      <c r="D8" s="10" t="s">
        <v>21</v>
      </c>
      <c r="E8" s="6"/>
      <c r="F8" s="191" t="s">
        <v>22</v>
      </c>
      <c r="G8" s="188" t="s">
        <v>23</v>
      </c>
      <c r="H8" s="191" t="s">
        <v>22</v>
      </c>
      <c r="I8" s="188" t="s">
        <v>24</v>
      </c>
      <c r="J8" s="6"/>
      <c r="K8" s="191" t="s">
        <v>22</v>
      </c>
      <c r="L8" s="188" t="s">
        <v>25</v>
      </c>
      <c r="M8" s="191" t="s">
        <v>22</v>
      </c>
      <c r="N8" s="188" t="s">
        <v>26</v>
      </c>
      <c r="O8" s="191" t="s">
        <v>22</v>
      </c>
      <c r="P8" s="188" t="s">
        <v>27</v>
      </c>
      <c r="Q8" s="6"/>
      <c r="R8" s="191" t="s">
        <v>22</v>
      </c>
      <c r="S8" s="188" t="s">
        <v>28</v>
      </c>
      <c r="T8" s="191" t="s">
        <v>22</v>
      </c>
      <c r="U8" s="188" t="s">
        <v>29</v>
      </c>
      <c r="V8" s="191" t="s">
        <v>22</v>
      </c>
      <c r="W8" s="188" t="s">
        <v>30</v>
      </c>
      <c r="X8" s="6"/>
      <c r="Y8" s="191" t="s">
        <v>22</v>
      </c>
      <c r="Z8" s="205" t="s">
        <v>31</v>
      </c>
      <c r="AA8" s="191" t="s">
        <v>22</v>
      </c>
      <c r="AB8" s="207" t="s">
        <v>32</v>
      </c>
      <c r="AC8" s="6"/>
      <c r="AD8" s="191" t="s">
        <v>33</v>
      </c>
      <c r="AE8" s="188" t="s">
        <v>34</v>
      </c>
      <c r="AF8" s="191" t="s">
        <v>22</v>
      </c>
      <c r="AG8" s="188" t="s">
        <v>35</v>
      </c>
      <c r="AH8" s="191" t="s">
        <v>22</v>
      </c>
      <c r="AI8" s="188" t="s">
        <v>36</v>
      </c>
      <c r="AJ8" s="6"/>
      <c r="AK8" s="191" t="s">
        <v>22</v>
      </c>
      <c r="AL8" s="188" t="s">
        <v>37</v>
      </c>
      <c r="AM8" s="191" t="s">
        <v>22</v>
      </c>
      <c r="AN8" s="188" t="s">
        <v>38</v>
      </c>
      <c r="AO8" s="191" t="s">
        <v>22</v>
      </c>
      <c r="AP8" s="188" t="s">
        <v>39</v>
      </c>
      <c r="AQ8" s="6"/>
      <c r="AR8" s="191" t="s">
        <v>22</v>
      </c>
      <c r="AS8" s="188" t="s">
        <v>40</v>
      </c>
      <c r="AT8" s="191" t="s">
        <v>22</v>
      </c>
      <c r="AU8" s="188" t="s">
        <v>41</v>
      </c>
      <c r="AV8" s="191" t="s">
        <v>22</v>
      </c>
      <c r="AW8" s="188" t="s">
        <v>42</v>
      </c>
      <c r="AX8" s="191" t="s">
        <v>22</v>
      </c>
      <c r="AY8" s="188" t="s">
        <v>43</v>
      </c>
      <c r="AZ8" s="6"/>
      <c r="BA8" s="191" t="s">
        <v>22</v>
      </c>
      <c r="BB8" s="188" t="s">
        <v>44</v>
      </c>
      <c r="BC8" s="191" t="s">
        <v>22</v>
      </c>
      <c r="BD8" s="188" t="s">
        <v>45</v>
      </c>
      <c r="BE8" s="191" t="s">
        <v>22</v>
      </c>
      <c r="BF8" s="188" t="s">
        <v>46</v>
      </c>
      <c r="BG8" s="6"/>
      <c r="BH8" s="191" t="s">
        <v>22</v>
      </c>
      <c r="BI8" s="188" t="s">
        <v>47</v>
      </c>
      <c r="BJ8" s="191" t="s">
        <v>22</v>
      </c>
      <c r="BK8" s="188" t="s">
        <v>48</v>
      </c>
      <c r="BL8" s="6"/>
      <c r="BM8" s="191" t="s">
        <v>22</v>
      </c>
      <c r="BN8" s="188" t="s">
        <v>49</v>
      </c>
      <c r="BO8" s="6"/>
      <c r="BP8" s="191" t="s">
        <v>22</v>
      </c>
      <c r="BQ8" s="188" t="s">
        <v>50</v>
      </c>
      <c r="BR8" s="191" t="s">
        <v>22</v>
      </c>
      <c r="BS8" s="188" t="s">
        <v>51</v>
      </c>
      <c r="BT8" s="6"/>
      <c r="BU8" s="209" t="s">
        <v>52</v>
      </c>
      <c r="BV8" s="209" t="s">
        <v>53</v>
      </c>
      <c r="BW8" s="7"/>
      <c r="BX8" s="209" t="s">
        <v>52</v>
      </c>
      <c r="BY8" s="209" t="s">
        <v>53</v>
      </c>
      <c r="BZ8" s="221"/>
      <c r="CA8" s="189"/>
    </row>
    <row r="9" spans="1:97" ht="19.5" customHeight="1">
      <c r="A9" s="192" t="s">
        <v>54</v>
      </c>
      <c r="B9" s="193"/>
      <c r="C9" s="194"/>
      <c r="D9" s="10">
        <v>2023</v>
      </c>
      <c r="E9" s="6"/>
      <c r="F9" s="189"/>
      <c r="G9" s="189"/>
      <c r="H9" s="189"/>
      <c r="I9" s="189"/>
      <c r="J9" s="6"/>
      <c r="K9" s="189"/>
      <c r="L9" s="189"/>
      <c r="M9" s="189"/>
      <c r="N9" s="189"/>
      <c r="O9" s="189"/>
      <c r="P9" s="189"/>
      <c r="Q9" s="6"/>
      <c r="R9" s="189"/>
      <c r="S9" s="189"/>
      <c r="T9" s="189"/>
      <c r="U9" s="189"/>
      <c r="V9" s="189"/>
      <c r="W9" s="189"/>
      <c r="X9" s="6"/>
      <c r="Y9" s="189"/>
      <c r="Z9" s="206"/>
      <c r="AA9" s="189"/>
      <c r="AB9" s="208"/>
      <c r="AC9" s="6"/>
      <c r="AD9" s="189"/>
      <c r="AE9" s="189"/>
      <c r="AF9" s="189"/>
      <c r="AG9" s="189"/>
      <c r="AH9" s="189"/>
      <c r="AI9" s="189"/>
      <c r="AJ9" s="6"/>
      <c r="AK9" s="189"/>
      <c r="AL9" s="189"/>
      <c r="AM9" s="189"/>
      <c r="AN9" s="189"/>
      <c r="AO9" s="189"/>
      <c r="AP9" s="189"/>
      <c r="AQ9" s="6"/>
      <c r="AR9" s="189"/>
      <c r="AS9" s="189"/>
      <c r="AT9" s="189"/>
      <c r="AU9" s="189"/>
      <c r="AV9" s="189"/>
      <c r="AW9" s="189"/>
      <c r="AX9" s="189"/>
      <c r="AY9" s="189"/>
      <c r="AZ9" s="6"/>
      <c r="BA9" s="189"/>
      <c r="BB9" s="189"/>
      <c r="BC9" s="189"/>
      <c r="BD9" s="189"/>
      <c r="BE9" s="189"/>
      <c r="BF9" s="189"/>
      <c r="BG9" s="6"/>
      <c r="BH9" s="189"/>
      <c r="BI9" s="189"/>
      <c r="BJ9" s="189"/>
      <c r="BK9" s="189"/>
      <c r="BL9" s="6"/>
      <c r="BM9" s="189"/>
      <c r="BN9" s="189"/>
      <c r="BO9" s="6"/>
      <c r="BP9" s="189"/>
      <c r="BQ9" s="189"/>
      <c r="BR9" s="189"/>
      <c r="BS9" s="189"/>
      <c r="BT9" s="6"/>
      <c r="BU9" s="189"/>
      <c r="BV9" s="189"/>
      <c r="BW9" s="7"/>
      <c r="BX9" s="189"/>
      <c r="BY9" s="189"/>
      <c r="BZ9" s="221"/>
      <c r="CA9" s="189"/>
    </row>
    <row r="10" spans="1:97" ht="19.5" customHeight="1">
      <c r="A10" s="195" t="s">
        <v>55</v>
      </c>
      <c r="B10" s="194"/>
      <c r="C10" s="196" t="s">
        <v>56</v>
      </c>
      <c r="D10" s="194"/>
      <c r="E10" s="6"/>
      <c r="F10" s="189"/>
      <c r="G10" s="189"/>
      <c r="H10" s="189"/>
      <c r="I10" s="189"/>
      <c r="J10" s="6"/>
      <c r="K10" s="189"/>
      <c r="L10" s="189"/>
      <c r="M10" s="189"/>
      <c r="N10" s="189"/>
      <c r="O10" s="189"/>
      <c r="P10" s="189"/>
      <c r="Q10" s="6"/>
      <c r="R10" s="189"/>
      <c r="S10" s="189"/>
      <c r="T10" s="189"/>
      <c r="U10" s="189"/>
      <c r="V10" s="189"/>
      <c r="W10" s="189"/>
      <c r="X10" s="6"/>
      <c r="Y10" s="189"/>
      <c r="Z10" s="206"/>
      <c r="AA10" s="189"/>
      <c r="AB10" s="208"/>
      <c r="AC10" s="6"/>
      <c r="AD10" s="189"/>
      <c r="AE10" s="189"/>
      <c r="AF10" s="189"/>
      <c r="AG10" s="189"/>
      <c r="AH10" s="189"/>
      <c r="AI10" s="189"/>
      <c r="AJ10" s="6"/>
      <c r="AK10" s="189"/>
      <c r="AL10" s="189"/>
      <c r="AM10" s="189"/>
      <c r="AN10" s="189"/>
      <c r="AO10" s="189"/>
      <c r="AP10" s="189"/>
      <c r="AQ10" s="6"/>
      <c r="AR10" s="189"/>
      <c r="AS10" s="189"/>
      <c r="AT10" s="189"/>
      <c r="AU10" s="189"/>
      <c r="AV10" s="189"/>
      <c r="AW10" s="189"/>
      <c r="AX10" s="189"/>
      <c r="AY10" s="189"/>
      <c r="AZ10" s="6"/>
      <c r="BA10" s="189"/>
      <c r="BB10" s="189"/>
      <c r="BC10" s="189"/>
      <c r="BD10" s="189"/>
      <c r="BE10" s="189"/>
      <c r="BF10" s="189"/>
      <c r="BG10" s="6"/>
      <c r="BH10" s="189"/>
      <c r="BI10" s="189"/>
      <c r="BJ10" s="189"/>
      <c r="BK10" s="189"/>
      <c r="BL10" s="6"/>
      <c r="BM10" s="189"/>
      <c r="BN10" s="189"/>
      <c r="BO10" s="6"/>
      <c r="BP10" s="189"/>
      <c r="BQ10" s="189"/>
      <c r="BR10" s="189"/>
      <c r="BS10" s="189"/>
      <c r="BT10" s="6"/>
      <c r="BU10" s="189"/>
      <c r="BV10" s="189"/>
      <c r="BW10" s="7"/>
      <c r="BX10" s="189"/>
      <c r="BY10" s="189"/>
      <c r="BZ10" s="221"/>
      <c r="CA10" s="189"/>
    </row>
    <row r="11" spans="1:97" ht="19.5" customHeight="1">
      <c r="A11" s="197" t="s">
        <v>57</v>
      </c>
      <c r="B11" s="198" t="s">
        <v>58</v>
      </c>
      <c r="C11" s="199"/>
      <c r="D11" s="200"/>
      <c r="E11" s="11"/>
      <c r="F11" s="189"/>
      <c r="G11" s="190"/>
      <c r="H11" s="189"/>
      <c r="I11" s="190"/>
      <c r="J11" s="11"/>
      <c r="K11" s="189"/>
      <c r="L11" s="190"/>
      <c r="M11" s="189"/>
      <c r="N11" s="190"/>
      <c r="O11" s="189"/>
      <c r="P11" s="190"/>
      <c r="Q11" s="11"/>
      <c r="R11" s="189"/>
      <c r="S11" s="190"/>
      <c r="T11" s="189"/>
      <c r="U11" s="190"/>
      <c r="V11" s="189"/>
      <c r="W11" s="190"/>
      <c r="X11" s="11"/>
      <c r="Y11" s="189"/>
      <c r="Z11" s="206"/>
      <c r="AA11" s="189"/>
      <c r="AB11" s="208"/>
      <c r="AC11" s="11"/>
      <c r="AD11" s="189"/>
      <c r="AE11" s="190"/>
      <c r="AF11" s="189"/>
      <c r="AG11" s="190"/>
      <c r="AH11" s="189"/>
      <c r="AI11" s="190"/>
      <c r="AJ11" s="11"/>
      <c r="AK11" s="189"/>
      <c r="AL11" s="190"/>
      <c r="AM11" s="189"/>
      <c r="AN11" s="190"/>
      <c r="AO11" s="189"/>
      <c r="AP11" s="190"/>
      <c r="AQ11" s="11"/>
      <c r="AR11" s="189"/>
      <c r="AS11" s="190"/>
      <c r="AT11" s="189"/>
      <c r="AU11" s="190"/>
      <c r="AV11" s="189"/>
      <c r="AW11" s="190"/>
      <c r="AX11" s="189"/>
      <c r="AY11" s="190"/>
      <c r="AZ11" s="11"/>
      <c r="BA11" s="189"/>
      <c r="BB11" s="190"/>
      <c r="BC11" s="189"/>
      <c r="BD11" s="190"/>
      <c r="BE11" s="189"/>
      <c r="BF11" s="190"/>
      <c r="BG11" s="11"/>
      <c r="BH11" s="189"/>
      <c r="BI11" s="190"/>
      <c r="BJ11" s="189"/>
      <c r="BK11" s="190"/>
      <c r="BL11" s="11"/>
      <c r="BM11" s="189"/>
      <c r="BN11" s="190"/>
      <c r="BO11" s="11"/>
      <c r="BP11" s="189"/>
      <c r="BQ11" s="190"/>
      <c r="BR11" s="189"/>
      <c r="BS11" s="190"/>
      <c r="BT11" s="11"/>
      <c r="BU11" s="190"/>
      <c r="BV11" s="190"/>
      <c r="BW11" s="7"/>
      <c r="BX11" s="190"/>
      <c r="BY11" s="190"/>
      <c r="BZ11" s="221"/>
      <c r="CA11" s="189"/>
    </row>
    <row r="12" spans="1:97" ht="33" customHeight="1">
      <c r="A12" s="190"/>
      <c r="B12" s="201"/>
      <c r="C12" s="202"/>
      <c r="D12" s="203"/>
      <c r="E12" s="11"/>
      <c r="F12" s="190"/>
      <c r="G12" s="12" t="s">
        <v>59</v>
      </c>
      <c r="H12" s="190"/>
      <c r="I12" s="13" t="s">
        <v>59</v>
      </c>
      <c r="J12" s="11"/>
      <c r="K12" s="190"/>
      <c r="L12" s="12" t="s">
        <v>59</v>
      </c>
      <c r="M12" s="190"/>
      <c r="N12" s="12" t="s">
        <v>59</v>
      </c>
      <c r="O12" s="190"/>
      <c r="P12" s="12" t="s">
        <v>59</v>
      </c>
      <c r="Q12" s="11"/>
      <c r="R12" s="190"/>
      <c r="S12" s="12" t="s">
        <v>59</v>
      </c>
      <c r="T12" s="190"/>
      <c r="U12" s="12" t="s">
        <v>59</v>
      </c>
      <c r="V12" s="190"/>
      <c r="W12" s="12" t="s">
        <v>59</v>
      </c>
      <c r="X12" s="11"/>
      <c r="Y12" s="189"/>
      <c r="Z12" s="14" t="s">
        <v>59</v>
      </c>
      <c r="AA12" s="189"/>
      <c r="AB12" s="15" t="s">
        <v>59</v>
      </c>
      <c r="AC12" s="11"/>
      <c r="AD12" s="190"/>
      <c r="AE12" s="16"/>
      <c r="AF12" s="190"/>
      <c r="AG12" s="17" t="s">
        <v>60</v>
      </c>
      <c r="AH12" s="190"/>
      <c r="AI12" s="18" t="s">
        <v>60</v>
      </c>
      <c r="AJ12" s="11"/>
      <c r="AK12" s="190"/>
      <c r="AL12" s="13" t="s">
        <v>60</v>
      </c>
      <c r="AM12" s="190"/>
      <c r="AN12" s="13" t="s">
        <v>60</v>
      </c>
      <c r="AO12" s="190"/>
      <c r="AP12" s="13" t="s">
        <v>60</v>
      </c>
      <c r="AQ12" s="11"/>
      <c r="AR12" s="190"/>
      <c r="AS12" s="12" t="s">
        <v>59</v>
      </c>
      <c r="AT12" s="190"/>
      <c r="AU12" s="12" t="s">
        <v>59</v>
      </c>
      <c r="AV12" s="190"/>
      <c r="AW12" s="12" t="s">
        <v>59</v>
      </c>
      <c r="AX12" s="190"/>
      <c r="AY12" s="12" t="s">
        <v>59</v>
      </c>
      <c r="AZ12" s="11"/>
      <c r="BA12" s="190"/>
      <c r="BB12" s="12" t="s">
        <v>59</v>
      </c>
      <c r="BC12" s="190"/>
      <c r="BD12" s="12" t="s">
        <v>59</v>
      </c>
      <c r="BE12" s="190"/>
      <c r="BF12" s="12" t="s">
        <v>59</v>
      </c>
      <c r="BG12" s="11"/>
      <c r="BH12" s="190"/>
      <c r="BI12" s="12" t="s">
        <v>59</v>
      </c>
      <c r="BJ12" s="190"/>
      <c r="BK12" s="12" t="s">
        <v>59</v>
      </c>
      <c r="BL12" s="11"/>
      <c r="BM12" s="190"/>
      <c r="BN12" s="12" t="s">
        <v>59</v>
      </c>
      <c r="BO12" s="11"/>
      <c r="BP12" s="190"/>
      <c r="BQ12" s="12" t="s">
        <v>59</v>
      </c>
      <c r="BR12" s="190"/>
      <c r="BS12" s="12" t="s">
        <v>59</v>
      </c>
      <c r="BT12" s="11"/>
      <c r="BU12" s="12" t="s">
        <v>61</v>
      </c>
      <c r="BV12" s="12" t="s">
        <v>61</v>
      </c>
      <c r="BW12" s="7"/>
      <c r="BX12" s="12" t="s">
        <v>62</v>
      </c>
      <c r="BY12" s="12" t="s">
        <v>62</v>
      </c>
      <c r="BZ12" s="221"/>
      <c r="CA12" s="190"/>
    </row>
    <row r="13" spans="1:97" ht="38.25" customHeight="1">
      <c r="A13" s="19">
        <v>1</v>
      </c>
      <c r="B13" s="20" t="s">
        <v>63</v>
      </c>
      <c r="C13" s="20" t="s">
        <v>64</v>
      </c>
      <c r="D13" s="20" t="s">
        <v>65</v>
      </c>
      <c r="E13" s="11"/>
      <c r="F13" s="21" t="s">
        <v>21</v>
      </c>
      <c r="G13" s="22" t="s">
        <v>66</v>
      </c>
      <c r="H13" s="23" t="s">
        <v>21</v>
      </c>
      <c r="I13" s="22" t="s">
        <v>66</v>
      </c>
      <c r="J13" s="24"/>
      <c r="K13" s="25" t="s">
        <v>67</v>
      </c>
      <c r="L13" s="26" t="s">
        <v>68</v>
      </c>
      <c r="M13" s="25" t="s">
        <v>69</v>
      </c>
      <c r="N13" s="27" t="s">
        <v>70</v>
      </c>
      <c r="O13" s="25" t="s">
        <v>69</v>
      </c>
      <c r="P13" s="27" t="s">
        <v>70</v>
      </c>
      <c r="Q13" s="24"/>
      <c r="R13" s="23" t="s">
        <v>21</v>
      </c>
      <c r="S13" s="28" t="s">
        <v>71</v>
      </c>
      <c r="T13" s="23" t="s">
        <v>69</v>
      </c>
      <c r="U13" s="28" t="s">
        <v>72</v>
      </c>
      <c r="V13" s="23" t="s">
        <v>21</v>
      </c>
      <c r="W13" s="28" t="s">
        <v>73</v>
      </c>
      <c r="X13" s="24"/>
      <c r="Y13" s="29" t="s">
        <v>69</v>
      </c>
      <c r="Z13" s="30" t="s">
        <v>70</v>
      </c>
      <c r="AA13" s="29" t="s">
        <v>69</v>
      </c>
      <c r="AB13" s="30" t="s">
        <v>70</v>
      </c>
      <c r="AC13" s="24"/>
      <c r="AD13" s="23" t="s">
        <v>67</v>
      </c>
      <c r="AE13" s="28" t="s">
        <v>74</v>
      </c>
      <c r="AF13" s="23" t="s">
        <v>67</v>
      </c>
      <c r="AG13" s="28" t="s">
        <v>75</v>
      </c>
      <c r="AH13" s="23" t="s">
        <v>67</v>
      </c>
      <c r="AI13" s="28" t="s">
        <v>76</v>
      </c>
      <c r="AJ13" s="24"/>
      <c r="AK13" s="23" t="s">
        <v>67</v>
      </c>
      <c r="AL13" s="31" t="s">
        <v>68</v>
      </c>
      <c r="AM13" s="23" t="s">
        <v>67</v>
      </c>
      <c r="AN13" s="31" t="s">
        <v>68</v>
      </c>
      <c r="AO13" s="23" t="s">
        <v>67</v>
      </c>
      <c r="AP13" s="31" t="s">
        <v>68</v>
      </c>
      <c r="AQ13" s="24"/>
      <c r="AR13" s="32" t="s">
        <v>69</v>
      </c>
      <c r="AS13" s="33" t="s">
        <v>77</v>
      </c>
      <c r="AT13" s="32" t="s">
        <v>69</v>
      </c>
      <c r="AU13" s="28" t="s">
        <v>78</v>
      </c>
      <c r="AV13" s="34" t="s">
        <v>69</v>
      </c>
      <c r="AW13" s="28" t="s">
        <v>79</v>
      </c>
      <c r="AX13" s="34" t="s">
        <v>69</v>
      </c>
      <c r="AY13" s="28" t="s">
        <v>79</v>
      </c>
      <c r="AZ13" s="24"/>
      <c r="BA13" s="35" t="s">
        <v>69</v>
      </c>
      <c r="BB13" s="36" t="s">
        <v>80</v>
      </c>
      <c r="BC13" s="37" t="s">
        <v>69</v>
      </c>
      <c r="BD13" s="36" t="s">
        <v>81</v>
      </c>
      <c r="BE13" s="37" t="s">
        <v>69</v>
      </c>
      <c r="BF13" s="38" t="s">
        <v>82</v>
      </c>
      <c r="BG13" s="24"/>
      <c r="BH13" s="39" t="s">
        <v>67</v>
      </c>
      <c r="BI13" s="28" t="s">
        <v>83</v>
      </c>
      <c r="BJ13" s="39" t="s">
        <v>67</v>
      </c>
      <c r="BK13" s="28" t="s">
        <v>84</v>
      </c>
      <c r="BL13" s="24"/>
      <c r="BM13" s="40" t="s">
        <v>67</v>
      </c>
      <c r="BN13" s="33" t="s">
        <v>85</v>
      </c>
      <c r="BO13" s="24"/>
      <c r="BP13" s="39" t="s">
        <v>67</v>
      </c>
      <c r="BQ13" s="28" t="s">
        <v>86</v>
      </c>
      <c r="BR13" s="39" t="s">
        <v>67</v>
      </c>
      <c r="BS13" s="28" t="s">
        <v>87</v>
      </c>
      <c r="BT13" s="41"/>
      <c r="BU13" s="42"/>
      <c r="BV13" s="28">
        <v>24</v>
      </c>
      <c r="BW13" s="43"/>
      <c r="BX13" s="42"/>
      <c r="BY13" s="42"/>
      <c r="BZ13" s="221"/>
      <c r="CA13" s="44" t="s">
        <v>21</v>
      </c>
    </row>
    <row r="14" spans="1:97" ht="38.25" customHeight="1">
      <c r="A14" s="19">
        <v>2</v>
      </c>
      <c r="B14" s="20" t="s">
        <v>88</v>
      </c>
      <c r="C14" s="20" t="s">
        <v>89</v>
      </c>
      <c r="D14" s="20" t="s">
        <v>90</v>
      </c>
      <c r="E14" s="11"/>
      <c r="F14" s="23" t="s">
        <v>21</v>
      </c>
      <c r="G14" s="22" t="s">
        <v>66</v>
      </c>
      <c r="H14" s="23" t="s">
        <v>21</v>
      </c>
      <c r="I14" s="22" t="s">
        <v>66</v>
      </c>
      <c r="J14" s="24"/>
      <c r="K14" s="45" t="s">
        <v>67</v>
      </c>
      <c r="L14" s="27" t="s">
        <v>68</v>
      </c>
      <c r="M14" s="45" t="s">
        <v>69</v>
      </c>
      <c r="N14" s="27" t="s">
        <v>70</v>
      </c>
      <c r="O14" s="45" t="s">
        <v>69</v>
      </c>
      <c r="P14" s="27" t="s">
        <v>70</v>
      </c>
      <c r="Q14" s="24"/>
      <c r="R14" s="23" t="s">
        <v>69</v>
      </c>
      <c r="S14" s="28" t="s">
        <v>91</v>
      </c>
      <c r="T14" s="23" t="s">
        <v>21</v>
      </c>
      <c r="U14" s="28" t="s">
        <v>92</v>
      </c>
      <c r="V14" s="23" t="s">
        <v>21</v>
      </c>
      <c r="W14" s="28" t="s">
        <v>73</v>
      </c>
      <c r="X14" s="24"/>
      <c r="Y14" s="46" t="s">
        <v>21</v>
      </c>
      <c r="Z14" s="47" t="s">
        <v>93</v>
      </c>
      <c r="AA14" s="46" t="s">
        <v>21</v>
      </c>
      <c r="AB14" s="47" t="s">
        <v>93</v>
      </c>
      <c r="AC14" s="24"/>
      <c r="AD14" s="23" t="s">
        <v>21</v>
      </c>
      <c r="AE14" s="28" t="s">
        <v>94</v>
      </c>
      <c r="AF14" s="23" t="s">
        <v>69</v>
      </c>
      <c r="AG14" s="48" t="s">
        <v>95</v>
      </c>
      <c r="AH14" s="23" t="s">
        <v>69</v>
      </c>
      <c r="AI14" s="28" t="s">
        <v>96</v>
      </c>
      <c r="AJ14" s="24"/>
      <c r="AK14" s="23" t="s">
        <v>21</v>
      </c>
      <c r="AL14" s="49" t="s">
        <v>97</v>
      </c>
      <c r="AM14" s="23" t="s">
        <v>21</v>
      </c>
      <c r="AN14" s="31" t="s">
        <v>98</v>
      </c>
      <c r="AO14" s="23" t="s">
        <v>21</v>
      </c>
      <c r="AP14" s="31" t="s">
        <v>99</v>
      </c>
      <c r="AQ14" s="24"/>
      <c r="AR14" s="50" t="s">
        <v>21</v>
      </c>
      <c r="AS14" s="51" t="s">
        <v>100</v>
      </c>
      <c r="AT14" s="50" t="s">
        <v>21</v>
      </c>
      <c r="AU14" s="28" t="s">
        <v>101</v>
      </c>
      <c r="AV14" s="52" t="s">
        <v>21</v>
      </c>
      <c r="AW14" s="28" t="s">
        <v>102</v>
      </c>
      <c r="AX14" s="52" t="s">
        <v>21</v>
      </c>
      <c r="AY14" s="28" t="s">
        <v>102</v>
      </c>
      <c r="AZ14" s="24"/>
      <c r="BA14" s="35" t="s">
        <v>69</v>
      </c>
      <c r="BB14" s="36" t="s">
        <v>80</v>
      </c>
      <c r="BC14" s="53" t="s">
        <v>69</v>
      </c>
      <c r="BD14" s="36" t="s">
        <v>81</v>
      </c>
      <c r="BE14" s="53" t="s">
        <v>69</v>
      </c>
      <c r="BF14" s="38" t="s">
        <v>82</v>
      </c>
      <c r="BG14" s="24"/>
      <c r="BH14" s="39" t="s">
        <v>21</v>
      </c>
      <c r="BI14" s="28" t="s">
        <v>103</v>
      </c>
      <c r="BJ14" s="39" t="s">
        <v>21</v>
      </c>
      <c r="BK14" s="28" t="s">
        <v>104</v>
      </c>
      <c r="BL14" s="24"/>
      <c r="BM14" s="54" t="s">
        <v>21</v>
      </c>
      <c r="BN14" s="55" t="s">
        <v>105</v>
      </c>
      <c r="BO14" s="24"/>
      <c r="BP14" s="39" t="s">
        <v>69</v>
      </c>
      <c r="BQ14" s="28" t="s">
        <v>106</v>
      </c>
      <c r="BR14" s="39" t="s">
        <v>69</v>
      </c>
      <c r="BS14" s="28" t="s">
        <v>107</v>
      </c>
      <c r="BT14" s="41"/>
      <c r="BU14" s="42"/>
      <c r="BV14" s="28">
        <v>2</v>
      </c>
      <c r="BW14" s="43"/>
      <c r="BX14" s="42"/>
      <c r="BY14" s="28">
        <v>6</v>
      </c>
      <c r="BZ14" s="221"/>
      <c r="CA14" s="44" t="s">
        <v>69</v>
      </c>
    </row>
    <row r="15" spans="1:97" ht="38.25" customHeight="1">
      <c r="A15" s="19">
        <v>3</v>
      </c>
      <c r="B15" s="20" t="s">
        <v>108</v>
      </c>
      <c r="C15" s="20" t="s">
        <v>109</v>
      </c>
      <c r="D15" s="20" t="s">
        <v>110</v>
      </c>
      <c r="E15" s="11"/>
      <c r="F15" s="23" t="s">
        <v>111</v>
      </c>
      <c r="G15" s="48" t="s">
        <v>112</v>
      </c>
      <c r="H15" s="23" t="s">
        <v>111</v>
      </c>
      <c r="I15" s="48" t="s">
        <v>112</v>
      </c>
      <c r="J15" s="24"/>
      <c r="K15" s="45" t="s">
        <v>69</v>
      </c>
      <c r="L15" s="27" t="s">
        <v>70</v>
      </c>
      <c r="M15" s="45" t="s">
        <v>67</v>
      </c>
      <c r="N15" s="27" t="s">
        <v>68</v>
      </c>
      <c r="O15" s="45" t="s">
        <v>21</v>
      </c>
      <c r="P15" s="27" t="s">
        <v>113</v>
      </c>
      <c r="Q15" s="24"/>
      <c r="R15" s="23" t="s">
        <v>21</v>
      </c>
      <c r="S15" s="28" t="s">
        <v>71</v>
      </c>
      <c r="T15" s="23" t="s">
        <v>21</v>
      </c>
      <c r="U15" s="28" t="s">
        <v>92</v>
      </c>
      <c r="V15" s="23" t="s">
        <v>21</v>
      </c>
      <c r="W15" s="28" t="s">
        <v>73</v>
      </c>
      <c r="X15" s="24"/>
      <c r="Y15" s="46" t="s">
        <v>21</v>
      </c>
      <c r="Z15" s="47" t="s">
        <v>93</v>
      </c>
      <c r="AA15" s="46" t="s">
        <v>69</v>
      </c>
      <c r="AB15" s="47" t="s">
        <v>70</v>
      </c>
      <c r="AC15" s="24"/>
      <c r="AD15" s="23" t="s">
        <v>69</v>
      </c>
      <c r="AE15" s="28" t="s">
        <v>114</v>
      </c>
      <c r="AF15" s="23" t="s">
        <v>69</v>
      </c>
      <c r="AG15" s="28" t="s">
        <v>95</v>
      </c>
      <c r="AH15" s="23" t="s">
        <v>69</v>
      </c>
      <c r="AI15" s="28" t="s">
        <v>96</v>
      </c>
      <c r="AJ15" s="24"/>
      <c r="AK15" s="23" t="s">
        <v>21</v>
      </c>
      <c r="AL15" s="31" t="s">
        <v>115</v>
      </c>
      <c r="AM15" s="23" t="s">
        <v>21</v>
      </c>
      <c r="AN15" s="31" t="s">
        <v>98</v>
      </c>
      <c r="AO15" s="23" t="s">
        <v>21</v>
      </c>
      <c r="AP15" s="31" t="s">
        <v>99</v>
      </c>
      <c r="AQ15" s="24"/>
      <c r="AR15" s="50" t="s">
        <v>21</v>
      </c>
      <c r="AS15" s="51" t="s">
        <v>116</v>
      </c>
      <c r="AT15" s="50" t="s">
        <v>21</v>
      </c>
      <c r="AU15" s="28" t="s">
        <v>101</v>
      </c>
      <c r="AV15" s="52" t="s">
        <v>21</v>
      </c>
      <c r="AW15" s="28" t="s">
        <v>102</v>
      </c>
      <c r="AX15" s="52" t="s">
        <v>21</v>
      </c>
      <c r="AY15" s="28" t="s">
        <v>102</v>
      </c>
      <c r="AZ15" s="24"/>
      <c r="BA15" s="35" t="s">
        <v>69</v>
      </c>
      <c r="BB15" s="36" t="s">
        <v>80</v>
      </c>
      <c r="BC15" s="53" t="s">
        <v>69</v>
      </c>
      <c r="BD15" s="36" t="s">
        <v>81</v>
      </c>
      <c r="BE15" s="53" t="s">
        <v>69</v>
      </c>
      <c r="BF15" s="38" t="s">
        <v>82</v>
      </c>
      <c r="BG15" s="24"/>
      <c r="BH15" s="39" t="s">
        <v>21</v>
      </c>
      <c r="BI15" s="28" t="s">
        <v>103</v>
      </c>
      <c r="BJ15" s="39" t="s">
        <v>21</v>
      </c>
      <c r="BK15" s="28" t="s">
        <v>104</v>
      </c>
      <c r="BL15" s="24"/>
      <c r="BM15" s="54" t="s">
        <v>21</v>
      </c>
      <c r="BN15" s="55" t="s">
        <v>105</v>
      </c>
      <c r="BO15" s="24"/>
      <c r="BP15" s="39" t="s">
        <v>69</v>
      </c>
      <c r="BQ15" s="28" t="s">
        <v>106</v>
      </c>
      <c r="BR15" s="39" t="s">
        <v>69</v>
      </c>
      <c r="BS15" s="28" t="s">
        <v>107</v>
      </c>
      <c r="BT15" s="41"/>
      <c r="BU15" s="42"/>
      <c r="BV15" s="42"/>
      <c r="BW15" s="43"/>
      <c r="BX15" s="42"/>
      <c r="BY15" s="28">
        <v>2</v>
      </c>
      <c r="BZ15" s="221"/>
      <c r="CA15" s="44" t="s">
        <v>21</v>
      </c>
    </row>
    <row r="16" spans="1:97" ht="38.25" customHeight="1">
      <c r="A16" s="19">
        <v>4</v>
      </c>
      <c r="B16" s="20" t="s">
        <v>117</v>
      </c>
      <c r="C16" s="20" t="s">
        <v>89</v>
      </c>
      <c r="D16" s="20" t="s">
        <v>118</v>
      </c>
      <c r="E16" s="11"/>
      <c r="F16" s="23" t="s">
        <v>69</v>
      </c>
      <c r="G16" s="48" t="s">
        <v>119</v>
      </c>
      <c r="H16" s="23" t="s">
        <v>21</v>
      </c>
      <c r="I16" s="22" t="s">
        <v>66</v>
      </c>
      <c r="J16" s="24"/>
      <c r="K16" s="45" t="s">
        <v>67</v>
      </c>
      <c r="L16" s="27" t="s">
        <v>68</v>
      </c>
      <c r="M16" s="45" t="s">
        <v>69</v>
      </c>
      <c r="N16" s="27" t="s">
        <v>70</v>
      </c>
      <c r="O16" s="45" t="s">
        <v>69</v>
      </c>
      <c r="P16" s="27" t="s">
        <v>70</v>
      </c>
      <c r="Q16" s="24"/>
      <c r="R16" s="23" t="s">
        <v>21</v>
      </c>
      <c r="S16" s="28" t="s">
        <v>71</v>
      </c>
      <c r="T16" s="23" t="s">
        <v>21</v>
      </c>
      <c r="U16" s="28" t="s">
        <v>92</v>
      </c>
      <c r="V16" s="23" t="s">
        <v>21</v>
      </c>
      <c r="W16" s="28" t="s">
        <v>73</v>
      </c>
      <c r="X16" s="24"/>
      <c r="Y16" s="46" t="s">
        <v>21</v>
      </c>
      <c r="Z16" s="47" t="s">
        <v>93</v>
      </c>
      <c r="AA16" s="46" t="s">
        <v>21</v>
      </c>
      <c r="AB16" s="47" t="s">
        <v>93</v>
      </c>
      <c r="AC16" s="24"/>
      <c r="AD16" s="23" t="s">
        <v>69</v>
      </c>
      <c r="AE16" s="28" t="s">
        <v>114</v>
      </c>
      <c r="AF16" s="23" t="s">
        <v>67</v>
      </c>
      <c r="AG16" s="28" t="s">
        <v>75</v>
      </c>
      <c r="AH16" s="23" t="s">
        <v>67</v>
      </c>
      <c r="AI16" s="28" t="s">
        <v>76</v>
      </c>
      <c r="AJ16" s="24"/>
      <c r="AK16" s="23" t="s">
        <v>67</v>
      </c>
      <c r="AL16" s="31" t="s">
        <v>68</v>
      </c>
      <c r="AM16" s="23" t="s">
        <v>67</v>
      </c>
      <c r="AN16" s="31" t="s">
        <v>68</v>
      </c>
      <c r="AO16" s="23" t="s">
        <v>67</v>
      </c>
      <c r="AP16" s="31" t="s">
        <v>68</v>
      </c>
      <c r="AQ16" s="24"/>
      <c r="AR16" s="50" t="s">
        <v>69</v>
      </c>
      <c r="AS16" s="33" t="s">
        <v>77</v>
      </c>
      <c r="AT16" s="50" t="s">
        <v>69</v>
      </c>
      <c r="AU16" s="28" t="s">
        <v>78</v>
      </c>
      <c r="AV16" s="52" t="s">
        <v>69</v>
      </c>
      <c r="AW16" s="28" t="s">
        <v>79</v>
      </c>
      <c r="AX16" s="52" t="s">
        <v>69</v>
      </c>
      <c r="AY16" s="28" t="s">
        <v>79</v>
      </c>
      <c r="AZ16" s="24"/>
      <c r="BA16" s="35" t="s">
        <v>69</v>
      </c>
      <c r="BB16" s="36" t="s">
        <v>80</v>
      </c>
      <c r="BC16" s="53" t="s">
        <v>69</v>
      </c>
      <c r="BD16" s="36" t="s">
        <v>81</v>
      </c>
      <c r="BE16" s="53" t="s">
        <v>69</v>
      </c>
      <c r="BF16" s="38" t="s">
        <v>82</v>
      </c>
      <c r="BG16" s="24"/>
      <c r="BH16" s="39" t="s">
        <v>21</v>
      </c>
      <c r="BI16" s="28" t="s">
        <v>103</v>
      </c>
      <c r="BJ16" s="39" t="s">
        <v>21</v>
      </c>
      <c r="BK16" s="28" t="s">
        <v>104</v>
      </c>
      <c r="BL16" s="24"/>
      <c r="BM16" s="54" t="s">
        <v>21</v>
      </c>
      <c r="BN16" s="55" t="s">
        <v>105</v>
      </c>
      <c r="BO16" s="24"/>
      <c r="BP16" s="39" t="s">
        <v>69</v>
      </c>
      <c r="BQ16" s="28" t="s">
        <v>106</v>
      </c>
      <c r="BR16" s="39" t="s">
        <v>67</v>
      </c>
      <c r="BS16" s="28" t="s">
        <v>120</v>
      </c>
      <c r="BT16" s="41"/>
      <c r="BU16" s="42"/>
      <c r="BV16" s="28">
        <v>3</v>
      </c>
      <c r="BW16" s="43"/>
      <c r="BX16" s="42"/>
      <c r="BY16" s="28">
        <v>2</v>
      </c>
      <c r="BZ16" s="221"/>
      <c r="CA16" s="44" t="s">
        <v>21</v>
      </c>
    </row>
    <row r="17" spans="1:79" ht="38.25" customHeight="1">
      <c r="A17" s="19">
        <v>5</v>
      </c>
      <c r="B17" s="20" t="s">
        <v>121</v>
      </c>
      <c r="C17" s="20" t="s">
        <v>122</v>
      </c>
      <c r="D17" s="20" t="s">
        <v>123</v>
      </c>
      <c r="E17" s="11"/>
      <c r="F17" s="23" t="s">
        <v>111</v>
      </c>
      <c r="G17" s="48" t="s">
        <v>112</v>
      </c>
      <c r="H17" s="23" t="s">
        <v>111</v>
      </c>
      <c r="I17" s="48" t="s">
        <v>112</v>
      </c>
      <c r="J17" s="24"/>
      <c r="K17" s="45" t="s">
        <v>111</v>
      </c>
      <c r="L17" s="27" t="s">
        <v>124</v>
      </c>
      <c r="M17" s="45" t="s">
        <v>21</v>
      </c>
      <c r="N17" s="27" t="s">
        <v>113</v>
      </c>
      <c r="O17" s="45" t="s">
        <v>21</v>
      </c>
      <c r="P17" s="27" t="s">
        <v>113</v>
      </c>
      <c r="Q17" s="24"/>
      <c r="R17" s="23" t="s">
        <v>21</v>
      </c>
      <c r="S17" s="28" t="s">
        <v>71</v>
      </c>
      <c r="T17" s="23" t="s">
        <v>21</v>
      </c>
      <c r="U17" s="28" t="s">
        <v>92</v>
      </c>
      <c r="V17" s="23" t="s">
        <v>21</v>
      </c>
      <c r="W17" s="28" t="s">
        <v>73</v>
      </c>
      <c r="X17" s="24"/>
      <c r="Y17" s="46" t="s">
        <v>111</v>
      </c>
      <c r="Z17" s="47" t="s">
        <v>125</v>
      </c>
      <c r="AA17" s="46" t="s">
        <v>111</v>
      </c>
      <c r="AB17" s="47" t="s">
        <v>125</v>
      </c>
      <c r="AC17" s="24"/>
      <c r="AD17" s="23" t="s">
        <v>111</v>
      </c>
      <c r="AE17" s="28" t="s">
        <v>126</v>
      </c>
      <c r="AF17" s="23" t="s">
        <v>111</v>
      </c>
      <c r="AG17" s="28" t="s">
        <v>127</v>
      </c>
      <c r="AH17" s="23" t="s">
        <v>111</v>
      </c>
      <c r="AI17" s="28" t="s">
        <v>128</v>
      </c>
      <c r="AJ17" s="24"/>
      <c r="AK17" s="23" t="s">
        <v>21</v>
      </c>
      <c r="AL17" s="31" t="s">
        <v>129</v>
      </c>
      <c r="AM17" s="23" t="s">
        <v>21</v>
      </c>
      <c r="AN17" s="31" t="s">
        <v>130</v>
      </c>
      <c r="AO17" s="23" t="s">
        <v>21</v>
      </c>
      <c r="AP17" s="31" t="s">
        <v>131</v>
      </c>
      <c r="AQ17" s="24"/>
      <c r="AR17" s="50" t="s">
        <v>111</v>
      </c>
      <c r="AS17" s="51" t="s">
        <v>100</v>
      </c>
      <c r="AT17" s="50" t="s">
        <v>111</v>
      </c>
      <c r="AU17" s="28" t="s">
        <v>128</v>
      </c>
      <c r="AV17" s="52" t="s">
        <v>111</v>
      </c>
      <c r="AW17" s="56" t="s">
        <v>132</v>
      </c>
      <c r="AX17" s="52" t="s">
        <v>111</v>
      </c>
      <c r="AY17" s="56" t="s">
        <v>132</v>
      </c>
      <c r="AZ17" s="24"/>
      <c r="BA17" s="35" t="s">
        <v>21</v>
      </c>
      <c r="BB17" s="28" t="s">
        <v>133</v>
      </c>
      <c r="BC17" s="53" t="s">
        <v>21</v>
      </c>
      <c r="BD17" s="28" t="s">
        <v>134</v>
      </c>
      <c r="BE17" s="53" t="s">
        <v>21</v>
      </c>
      <c r="BF17" s="38" t="s">
        <v>135</v>
      </c>
      <c r="BG17" s="24"/>
      <c r="BH17" s="39" t="s">
        <v>21</v>
      </c>
      <c r="BI17" s="28" t="s">
        <v>103</v>
      </c>
      <c r="BJ17" s="39" t="s">
        <v>21</v>
      </c>
      <c r="BK17" s="28" t="s">
        <v>104</v>
      </c>
      <c r="BL17" s="24"/>
      <c r="BM17" s="54" t="s">
        <v>111</v>
      </c>
      <c r="BN17" s="55" t="s">
        <v>136</v>
      </c>
      <c r="BO17" s="24"/>
      <c r="BP17" s="39" t="s">
        <v>111</v>
      </c>
      <c r="BQ17" s="28" t="s">
        <v>137</v>
      </c>
      <c r="BR17" s="39" t="s">
        <v>111</v>
      </c>
      <c r="BS17" s="28" t="s">
        <v>138</v>
      </c>
      <c r="BT17" s="41"/>
      <c r="BU17" s="42"/>
      <c r="BV17" s="42"/>
      <c r="BW17" s="43"/>
      <c r="BX17" s="42"/>
      <c r="BY17" s="28">
        <v>3</v>
      </c>
      <c r="BZ17" s="221"/>
      <c r="CA17" s="44" t="s">
        <v>21</v>
      </c>
    </row>
    <row r="18" spans="1:79" ht="38.25" customHeight="1">
      <c r="A18" s="19">
        <v>6</v>
      </c>
      <c r="B18" s="20" t="s">
        <v>139</v>
      </c>
      <c r="C18" s="20" t="s">
        <v>140</v>
      </c>
      <c r="D18" s="20" t="s">
        <v>141</v>
      </c>
      <c r="E18" s="11"/>
      <c r="F18" s="23" t="s">
        <v>111</v>
      </c>
      <c r="G18" s="48" t="s">
        <v>112</v>
      </c>
      <c r="H18" s="23" t="s">
        <v>111</v>
      </c>
      <c r="I18" s="48" t="s">
        <v>112</v>
      </c>
      <c r="J18" s="24"/>
      <c r="K18" s="45" t="s">
        <v>21</v>
      </c>
      <c r="L18" s="27" t="s">
        <v>113</v>
      </c>
      <c r="M18" s="45" t="s">
        <v>21</v>
      </c>
      <c r="N18" s="27" t="s">
        <v>113</v>
      </c>
      <c r="O18" s="45" t="s">
        <v>21</v>
      </c>
      <c r="P18" s="27" t="s">
        <v>113</v>
      </c>
      <c r="Q18" s="24"/>
      <c r="R18" s="23" t="s">
        <v>21</v>
      </c>
      <c r="S18" s="28" t="s">
        <v>71</v>
      </c>
      <c r="T18" s="23" t="s">
        <v>21</v>
      </c>
      <c r="U18" s="28" t="s">
        <v>92</v>
      </c>
      <c r="V18" s="23" t="s">
        <v>21</v>
      </c>
      <c r="W18" s="28" t="s">
        <v>73</v>
      </c>
      <c r="X18" s="24"/>
      <c r="Y18" s="46" t="s">
        <v>21</v>
      </c>
      <c r="Z18" s="47" t="s">
        <v>93</v>
      </c>
      <c r="AA18" s="46" t="s">
        <v>21</v>
      </c>
      <c r="AB18" s="47" t="s">
        <v>93</v>
      </c>
      <c r="AC18" s="24"/>
      <c r="AD18" s="23" t="s">
        <v>21</v>
      </c>
      <c r="AE18" s="28" t="s">
        <v>94</v>
      </c>
      <c r="AF18" s="23" t="s">
        <v>21</v>
      </c>
      <c r="AG18" s="28" t="s">
        <v>99</v>
      </c>
      <c r="AH18" s="23" t="s">
        <v>21</v>
      </c>
      <c r="AI18" s="28" t="s">
        <v>99</v>
      </c>
      <c r="AJ18" s="24"/>
      <c r="AK18" s="23" t="s">
        <v>69</v>
      </c>
      <c r="AL18" s="49" t="s">
        <v>142</v>
      </c>
      <c r="AM18" s="23" t="s">
        <v>69</v>
      </c>
      <c r="AN18" s="31" t="s">
        <v>143</v>
      </c>
      <c r="AO18" s="23" t="s">
        <v>69</v>
      </c>
      <c r="AP18" s="31" t="s">
        <v>144</v>
      </c>
      <c r="AQ18" s="24"/>
      <c r="AR18" s="50" t="s">
        <v>69</v>
      </c>
      <c r="AS18" s="51" t="s">
        <v>100</v>
      </c>
      <c r="AT18" s="50" t="s">
        <v>69</v>
      </c>
      <c r="AU18" s="28" t="s">
        <v>78</v>
      </c>
      <c r="AV18" s="52" t="s">
        <v>69</v>
      </c>
      <c r="AW18" s="28" t="s">
        <v>79</v>
      </c>
      <c r="AX18" s="52" t="s">
        <v>69</v>
      </c>
      <c r="AY18" s="28" t="s">
        <v>79</v>
      </c>
      <c r="AZ18" s="24"/>
      <c r="BA18" s="35" t="s">
        <v>69</v>
      </c>
      <c r="BB18" s="36" t="s">
        <v>80</v>
      </c>
      <c r="BC18" s="53" t="s">
        <v>69</v>
      </c>
      <c r="BD18" s="36" t="s">
        <v>81</v>
      </c>
      <c r="BE18" s="53" t="s">
        <v>69</v>
      </c>
      <c r="BF18" s="38" t="s">
        <v>82</v>
      </c>
      <c r="BG18" s="24"/>
      <c r="BH18" s="39" t="s">
        <v>21</v>
      </c>
      <c r="BI18" s="28" t="s">
        <v>103</v>
      </c>
      <c r="BJ18" s="39" t="s">
        <v>21</v>
      </c>
      <c r="BK18" s="28" t="s">
        <v>145</v>
      </c>
      <c r="BL18" s="24"/>
      <c r="BM18" s="54" t="s">
        <v>69</v>
      </c>
      <c r="BN18" s="55" t="s">
        <v>146</v>
      </c>
      <c r="BO18" s="24"/>
      <c r="BP18" s="39" t="s">
        <v>21</v>
      </c>
      <c r="BQ18" s="28" t="s">
        <v>147</v>
      </c>
      <c r="BR18" s="39" t="s">
        <v>21</v>
      </c>
      <c r="BS18" s="28" t="s">
        <v>148</v>
      </c>
      <c r="BT18" s="41"/>
      <c r="BU18" s="42"/>
      <c r="BV18" s="28">
        <v>4</v>
      </c>
      <c r="BW18" s="43"/>
      <c r="BX18" s="42"/>
      <c r="BY18" s="42"/>
      <c r="BZ18" s="221"/>
      <c r="CA18" s="44" t="s">
        <v>21</v>
      </c>
    </row>
    <row r="19" spans="1:79" ht="38.25" customHeight="1">
      <c r="A19" s="19">
        <v>7</v>
      </c>
      <c r="B19" s="20" t="s">
        <v>149</v>
      </c>
      <c r="C19" s="20" t="s">
        <v>150</v>
      </c>
      <c r="D19" s="20" t="s">
        <v>151</v>
      </c>
      <c r="E19" s="11"/>
      <c r="F19" s="23" t="s">
        <v>111</v>
      </c>
      <c r="G19" s="48" t="s">
        <v>112</v>
      </c>
      <c r="H19" s="23" t="s">
        <v>111</v>
      </c>
      <c r="I19" s="48" t="s">
        <v>112</v>
      </c>
      <c r="J19" s="24"/>
      <c r="K19" s="45" t="s">
        <v>21</v>
      </c>
      <c r="L19" s="27" t="s">
        <v>113</v>
      </c>
      <c r="M19" s="45" t="s">
        <v>21</v>
      </c>
      <c r="N19" s="27" t="s">
        <v>113</v>
      </c>
      <c r="O19" s="45" t="s">
        <v>21</v>
      </c>
      <c r="P19" s="27" t="s">
        <v>113</v>
      </c>
      <c r="Q19" s="24"/>
      <c r="R19" s="23" t="s">
        <v>21</v>
      </c>
      <c r="S19" s="28" t="s">
        <v>71</v>
      </c>
      <c r="T19" s="23" t="s">
        <v>69</v>
      </c>
      <c r="U19" s="28" t="s">
        <v>72</v>
      </c>
      <c r="V19" s="23" t="s">
        <v>21</v>
      </c>
      <c r="W19" s="28" t="s">
        <v>73</v>
      </c>
      <c r="X19" s="24"/>
      <c r="Y19" s="46" t="s">
        <v>111</v>
      </c>
      <c r="Z19" s="47" t="s">
        <v>125</v>
      </c>
      <c r="AA19" s="46" t="s">
        <v>111</v>
      </c>
      <c r="AB19" s="47" t="s">
        <v>125</v>
      </c>
      <c r="AC19" s="24"/>
      <c r="AD19" s="23" t="s">
        <v>21</v>
      </c>
      <c r="AE19" s="28" t="s">
        <v>94</v>
      </c>
      <c r="AF19" s="23" t="s">
        <v>21</v>
      </c>
      <c r="AG19" s="28" t="s">
        <v>99</v>
      </c>
      <c r="AH19" s="23" t="s">
        <v>21</v>
      </c>
      <c r="AI19" s="28" t="s">
        <v>152</v>
      </c>
      <c r="AJ19" s="24"/>
      <c r="AK19" s="23" t="s">
        <v>69</v>
      </c>
      <c r="AL19" s="49" t="s">
        <v>142</v>
      </c>
      <c r="AM19" s="23" t="s">
        <v>69</v>
      </c>
      <c r="AN19" s="31" t="s">
        <v>153</v>
      </c>
      <c r="AO19" s="23" t="s">
        <v>69</v>
      </c>
      <c r="AP19" s="31" t="s">
        <v>154</v>
      </c>
      <c r="AQ19" s="24"/>
      <c r="AR19" s="50" t="s">
        <v>21</v>
      </c>
      <c r="AS19" s="51" t="s">
        <v>100</v>
      </c>
      <c r="AT19" s="50" t="s">
        <v>21</v>
      </c>
      <c r="AU19" s="28" t="s">
        <v>101</v>
      </c>
      <c r="AV19" s="52" t="s">
        <v>21</v>
      </c>
      <c r="AW19" s="28" t="s">
        <v>102</v>
      </c>
      <c r="AX19" s="52" t="s">
        <v>21</v>
      </c>
      <c r="AY19" s="28" t="s">
        <v>102</v>
      </c>
      <c r="AZ19" s="24"/>
      <c r="BA19" s="35" t="s">
        <v>69</v>
      </c>
      <c r="BB19" s="36" t="s">
        <v>80</v>
      </c>
      <c r="BC19" s="53" t="s">
        <v>69</v>
      </c>
      <c r="BD19" s="36" t="s">
        <v>81</v>
      </c>
      <c r="BE19" s="53" t="s">
        <v>69</v>
      </c>
      <c r="BF19" s="38" t="s">
        <v>82</v>
      </c>
      <c r="BG19" s="24"/>
      <c r="BH19" s="39" t="s">
        <v>21</v>
      </c>
      <c r="BI19" s="28" t="s">
        <v>103</v>
      </c>
      <c r="BJ19" s="39" t="s">
        <v>21</v>
      </c>
      <c r="BK19" s="28" t="s">
        <v>145</v>
      </c>
      <c r="BL19" s="24"/>
      <c r="BM19" s="54" t="s">
        <v>111</v>
      </c>
      <c r="BN19" s="55" t="s">
        <v>155</v>
      </c>
      <c r="BO19" s="24"/>
      <c r="BP19" s="39" t="s">
        <v>21</v>
      </c>
      <c r="BQ19" s="28" t="s">
        <v>147</v>
      </c>
      <c r="BR19" s="39" t="s">
        <v>21</v>
      </c>
      <c r="BS19" s="28" t="s">
        <v>148</v>
      </c>
      <c r="BT19" s="41"/>
      <c r="BU19" s="42"/>
      <c r="BV19" s="42"/>
      <c r="BW19" s="43"/>
      <c r="BX19" s="42"/>
      <c r="BY19" s="28">
        <v>1</v>
      </c>
      <c r="BZ19" s="221"/>
      <c r="CA19" s="44" t="s">
        <v>21</v>
      </c>
    </row>
    <row r="20" spans="1:79" ht="38.25" customHeight="1">
      <c r="A20" s="19">
        <v>8</v>
      </c>
      <c r="B20" s="20" t="s">
        <v>156</v>
      </c>
      <c r="C20" s="20" t="s">
        <v>157</v>
      </c>
      <c r="D20" s="20" t="s">
        <v>158</v>
      </c>
      <c r="E20" s="11"/>
      <c r="F20" s="23" t="s">
        <v>111</v>
      </c>
      <c r="G20" s="48" t="s">
        <v>112</v>
      </c>
      <c r="H20" s="23" t="s">
        <v>111</v>
      </c>
      <c r="I20" s="48" t="s">
        <v>112</v>
      </c>
      <c r="J20" s="24"/>
      <c r="K20" s="45" t="s">
        <v>69</v>
      </c>
      <c r="L20" s="27" t="s">
        <v>70</v>
      </c>
      <c r="M20" s="45" t="s">
        <v>21</v>
      </c>
      <c r="N20" s="27" t="s">
        <v>113</v>
      </c>
      <c r="O20" s="45" t="s">
        <v>21</v>
      </c>
      <c r="P20" s="27" t="s">
        <v>113</v>
      </c>
      <c r="Q20" s="24"/>
      <c r="R20" s="23" t="s">
        <v>21</v>
      </c>
      <c r="S20" s="28" t="s">
        <v>71</v>
      </c>
      <c r="T20" s="23" t="s">
        <v>21</v>
      </c>
      <c r="U20" s="28" t="s">
        <v>92</v>
      </c>
      <c r="V20" s="23" t="s">
        <v>21</v>
      </c>
      <c r="W20" s="28" t="s">
        <v>73</v>
      </c>
      <c r="X20" s="24"/>
      <c r="Y20" s="46" t="s">
        <v>21</v>
      </c>
      <c r="Z20" s="47" t="s">
        <v>93</v>
      </c>
      <c r="AA20" s="46" t="s">
        <v>21</v>
      </c>
      <c r="AB20" s="47" t="s">
        <v>93</v>
      </c>
      <c r="AC20" s="24"/>
      <c r="AD20" s="23" t="s">
        <v>69</v>
      </c>
      <c r="AE20" s="28" t="s">
        <v>114</v>
      </c>
      <c r="AF20" s="23" t="s">
        <v>21</v>
      </c>
      <c r="AG20" s="28" t="s">
        <v>99</v>
      </c>
      <c r="AH20" s="23" t="s">
        <v>21</v>
      </c>
      <c r="AI20" s="28" t="s">
        <v>152</v>
      </c>
      <c r="AJ20" s="24"/>
      <c r="AK20" s="23" t="s">
        <v>69</v>
      </c>
      <c r="AL20" s="49" t="s">
        <v>142</v>
      </c>
      <c r="AM20" s="23" t="s">
        <v>69</v>
      </c>
      <c r="AN20" s="31" t="s">
        <v>153</v>
      </c>
      <c r="AO20" s="23" t="s">
        <v>69</v>
      </c>
      <c r="AP20" s="31" t="s">
        <v>159</v>
      </c>
      <c r="AQ20" s="24"/>
      <c r="AR20" s="50" t="s">
        <v>69</v>
      </c>
      <c r="AS20" s="33" t="s">
        <v>77</v>
      </c>
      <c r="AT20" s="50" t="s">
        <v>69</v>
      </c>
      <c r="AU20" s="28" t="s">
        <v>78</v>
      </c>
      <c r="AV20" s="52" t="s">
        <v>69</v>
      </c>
      <c r="AW20" s="28" t="s">
        <v>79</v>
      </c>
      <c r="AX20" s="52" t="s">
        <v>69</v>
      </c>
      <c r="AY20" s="28" t="s">
        <v>79</v>
      </c>
      <c r="AZ20" s="24"/>
      <c r="BA20" s="35" t="s">
        <v>69</v>
      </c>
      <c r="BB20" s="36" t="s">
        <v>80</v>
      </c>
      <c r="BC20" s="53" t="s">
        <v>69</v>
      </c>
      <c r="BD20" s="36" t="s">
        <v>81</v>
      </c>
      <c r="BE20" s="53" t="s">
        <v>69</v>
      </c>
      <c r="BF20" s="38" t="s">
        <v>82</v>
      </c>
      <c r="BG20" s="24"/>
      <c r="BH20" s="39" t="s">
        <v>21</v>
      </c>
      <c r="BI20" s="28" t="s">
        <v>103</v>
      </c>
      <c r="BJ20" s="39" t="s">
        <v>21</v>
      </c>
      <c r="BK20" s="28" t="s">
        <v>104</v>
      </c>
      <c r="BL20" s="24"/>
      <c r="BM20" s="54" t="s">
        <v>69</v>
      </c>
      <c r="BN20" s="55" t="s">
        <v>146</v>
      </c>
      <c r="BO20" s="24"/>
      <c r="BP20" s="39" t="s">
        <v>69</v>
      </c>
      <c r="BQ20" s="28" t="s">
        <v>106</v>
      </c>
      <c r="BR20" s="39" t="s">
        <v>21</v>
      </c>
      <c r="BS20" s="28" t="s">
        <v>160</v>
      </c>
      <c r="BT20" s="41"/>
      <c r="BU20" s="42"/>
      <c r="BV20" s="42"/>
      <c r="BW20" s="43"/>
      <c r="BX20" s="42"/>
      <c r="BY20" s="28">
        <v>3</v>
      </c>
      <c r="BZ20" s="221"/>
      <c r="CA20" s="44" t="s">
        <v>21</v>
      </c>
    </row>
    <row r="21" spans="1:79" ht="38.25" customHeight="1">
      <c r="A21" s="19">
        <v>9</v>
      </c>
      <c r="B21" s="20" t="s">
        <v>161</v>
      </c>
      <c r="C21" s="20" t="s">
        <v>162</v>
      </c>
      <c r="D21" s="20" t="s">
        <v>163</v>
      </c>
      <c r="E21" s="11"/>
      <c r="F21" s="23" t="s">
        <v>111</v>
      </c>
      <c r="G21" s="48" t="s">
        <v>112</v>
      </c>
      <c r="H21" s="23" t="s">
        <v>111</v>
      </c>
      <c r="I21" s="48" t="s">
        <v>112</v>
      </c>
      <c r="J21" s="24"/>
      <c r="K21" s="25" t="s">
        <v>69</v>
      </c>
      <c r="L21" s="27" t="s">
        <v>70</v>
      </c>
      <c r="M21" s="25" t="s">
        <v>69</v>
      </c>
      <c r="N21" s="27" t="s">
        <v>70</v>
      </c>
      <c r="O21" s="25" t="s">
        <v>69</v>
      </c>
      <c r="P21" s="27" t="s">
        <v>70</v>
      </c>
      <c r="Q21" s="24"/>
      <c r="R21" s="23" t="s">
        <v>69</v>
      </c>
      <c r="S21" s="28" t="s">
        <v>91</v>
      </c>
      <c r="T21" s="23" t="s">
        <v>21</v>
      </c>
      <c r="U21" s="28" t="s">
        <v>92</v>
      </c>
      <c r="V21" s="23" t="s">
        <v>21</v>
      </c>
      <c r="W21" s="28" t="s">
        <v>73</v>
      </c>
      <c r="X21" s="24"/>
      <c r="Y21" s="46" t="s">
        <v>21</v>
      </c>
      <c r="Z21" s="47" t="s">
        <v>93</v>
      </c>
      <c r="AA21" s="46" t="s">
        <v>69</v>
      </c>
      <c r="AB21" s="47" t="s">
        <v>70</v>
      </c>
      <c r="AC21" s="24"/>
      <c r="AD21" s="23" t="s">
        <v>69</v>
      </c>
      <c r="AE21" s="28" t="s">
        <v>114</v>
      </c>
      <c r="AF21" s="23" t="s">
        <v>67</v>
      </c>
      <c r="AG21" s="28" t="s">
        <v>75</v>
      </c>
      <c r="AH21" s="23" t="s">
        <v>67</v>
      </c>
      <c r="AI21" s="28" t="s">
        <v>76</v>
      </c>
      <c r="AJ21" s="24"/>
      <c r="AK21" s="23" t="s">
        <v>69</v>
      </c>
      <c r="AL21" s="31" t="s">
        <v>142</v>
      </c>
      <c r="AM21" s="23" t="s">
        <v>67</v>
      </c>
      <c r="AN21" s="31" t="s">
        <v>68</v>
      </c>
      <c r="AO21" s="23" t="s">
        <v>67</v>
      </c>
      <c r="AP21" s="31" t="s">
        <v>68</v>
      </c>
      <c r="AQ21" s="24"/>
      <c r="AR21" s="50" t="s">
        <v>69</v>
      </c>
      <c r="AS21" s="33" t="s">
        <v>77</v>
      </c>
      <c r="AT21" s="50" t="s">
        <v>69</v>
      </c>
      <c r="AU21" s="28" t="s">
        <v>78</v>
      </c>
      <c r="AV21" s="52" t="s">
        <v>69</v>
      </c>
      <c r="AW21" s="28" t="s">
        <v>79</v>
      </c>
      <c r="AX21" s="52" t="s">
        <v>69</v>
      </c>
      <c r="AY21" s="28" t="s">
        <v>79</v>
      </c>
      <c r="AZ21" s="24"/>
      <c r="BA21" s="35" t="s">
        <v>69</v>
      </c>
      <c r="BB21" s="36" t="s">
        <v>80</v>
      </c>
      <c r="BC21" s="53" t="s">
        <v>69</v>
      </c>
      <c r="BD21" s="36" t="s">
        <v>81</v>
      </c>
      <c r="BE21" s="53" t="s">
        <v>69</v>
      </c>
      <c r="BF21" s="38" t="s">
        <v>82</v>
      </c>
      <c r="BG21" s="24"/>
      <c r="BH21" s="39" t="s">
        <v>21</v>
      </c>
      <c r="BI21" s="28" t="s">
        <v>103</v>
      </c>
      <c r="BJ21" s="39" t="s">
        <v>21</v>
      </c>
      <c r="BK21" s="28" t="s">
        <v>104</v>
      </c>
      <c r="BL21" s="24"/>
      <c r="BM21" s="54" t="s">
        <v>69</v>
      </c>
      <c r="BN21" s="55" t="s">
        <v>146</v>
      </c>
      <c r="BO21" s="24"/>
      <c r="BP21" s="39" t="s">
        <v>69</v>
      </c>
      <c r="BQ21" s="28" t="s">
        <v>106</v>
      </c>
      <c r="BR21" s="39" t="s">
        <v>67</v>
      </c>
      <c r="BS21" s="28" t="s">
        <v>120</v>
      </c>
      <c r="BT21" s="41"/>
      <c r="BU21" s="42"/>
      <c r="BV21" s="28">
        <v>2</v>
      </c>
      <c r="BW21" s="43"/>
      <c r="BX21" s="42"/>
      <c r="BY21" s="28">
        <v>3</v>
      </c>
      <c r="BZ21" s="221"/>
      <c r="CA21" s="44" t="s">
        <v>21</v>
      </c>
    </row>
    <row r="22" spans="1:79" ht="38.25" customHeight="1">
      <c r="A22" s="19">
        <v>10</v>
      </c>
      <c r="B22" s="20" t="s">
        <v>164</v>
      </c>
      <c r="C22" s="20" t="s">
        <v>122</v>
      </c>
      <c r="D22" s="20" t="s">
        <v>165</v>
      </c>
      <c r="E22" s="11"/>
      <c r="F22" s="23" t="s">
        <v>69</v>
      </c>
      <c r="G22" s="48" t="s">
        <v>119</v>
      </c>
      <c r="H22" s="23" t="s">
        <v>69</v>
      </c>
      <c r="I22" s="48" t="s">
        <v>119</v>
      </c>
      <c r="J22" s="24"/>
      <c r="K22" s="25" t="s">
        <v>67</v>
      </c>
      <c r="L22" s="27" t="s">
        <v>68</v>
      </c>
      <c r="M22" s="25" t="s">
        <v>69</v>
      </c>
      <c r="N22" s="27" t="s">
        <v>70</v>
      </c>
      <c r="O22" s="25" t="s">
        <v>69</v>
      </c>
      <c r="P22" s="27" t="s">
        <v>70</v>
      </c>
      <c r="Q22" s="24"/>
      <c r="R22" s="23" t="s">
        <v>21</v>
      </c>
      <c r="S22" s="28" t="s">
        <v>71</v>
      </c>
      <c r="T22" s="23" t="s">
        <v>21</v>
      </c>
      <c r="U22" s="28" t="s">
        <v>92</v>
      </c>
      <c r="V22" s="23" t="s">
        <v>21</v>
      </c>
      <c r="W22" s="28" t="s">
        <v>73</v>
      </c>
      <c r="X22" s="24"/>
      <c r="Y22" s="46" t="s">
        <v>21</v>
      </c>
      <c r="Z22" s="47" t="s">
        <v>93</v>
      </c>
      <c r="AA22" s="46" t="s">
        <v>69</v>
      </c>
      <c r="AB22" s="47" t="s">
        <v>70</v>
      </c>
      <c r="AC22" s="24"/>
      <c r="AD22" s="23" t="s">
        <v>69</v>
      </c>
      <c r="AE22" s="28" t="s">
        <v>114</v>
      </c>
      <c r="AF22" s="23" t="s">
        <v>67</v>
      </c>
      <c r="AG22" s="28" t="s">
        <v>75</v>
      </c>
      <c r="AH22" s="23" t="s">
        <v>69</v>
      </c>
      <c r="AI22" s="28" t="s">
        <v>96</v>
      </c>
      <c r="AJ22" s="24"/>
      <c r="AK22" s="23" t="s">
        <v>67</v>
      </c>
      <c r="AL22" s="49" t="s">
        <v>68</v>
      </c>
      <c r="AM22" s="23" t="s">
        <v>67</v>
      </c>
      <c r="AN22" s="31" t="s">
        <v>68</v>
      </c>
      <c r="AO22" s="23" t="s">
        <v>69</v>
      </c>
      <c r="AP22" s="31" t="s">
        <v>144</v>
      </c>
      <c r="AQ22" s="24"/>
      <c r="AR22" s="50" t="s">
        <v>69</v>
      </c>
      <c r="AS22" s="51" t="s">
        <v>77</v>
      </c>
      <c r="AT22" s="50" t="s">
        <v>69</v>
      </c>
      <c r="AU22" s="28" t="s">
        <v>78</v>
      </c>
      <c r="AV22" s="52" t="s">
        <v>69</v>
      </c>
      <c r="AW22" s="28" t="s">
        <v>79</v>
      </c>
      <c r="AX22" s="52" t="s">
        <v>69</v>
      </c>
      <c r="AY22" s="28" t="s">
        <v>79</v>
      </c>
      <c r="AZ22" s="24"/>
      <c r="BA22" s="35" t="s">
        <v>69</v>
      </c>
      <c r="BB22" s="36" t="s">
        <v>80</v>
      </c>
      <c r="BC22" s="53" t="s">
        <v>69</v>
      </c>
      <c r="BD22" s="36" t="s">
        <v>81</v>
      </c>
      <c r="BE22" s="53" t="s">
        <v>69</v>
      </c>
      <c r="BF22" s="38" t="s">
        <v>82</v>
      </c>
      <c r="BG22" s="24"/>
      <c r="BH22" s="39" t="s">
        <v>67</v>
      </c>
      <c r="BI22" s="28" t="s">
        <v>83</v>
      </c>
      <c r="BJ22" s="39" t="s">
        <v>69</v>
      </c>
      <c r="BK22" s="28" t="s">
        <v>166</v>
      </c>
      <c r="BL22" s="24"/>
      <c r="BM22" s="54" t="s">
        <v>69</v>
      </c>
      <c r="BN22" s="55" t="s">
        <v>167</v>
      </c>
      <c r="BO22" s="24"/>
      <c r="BP22" s="39" t="s">
        <v>69</v>
      </c>
      <c r="BQ22" s="28" t="s">
        <v>106</v>
      </c>
      <c r="BR22" s="39" t="s">
        <v>69</v>
      </c>
      <c r="BS22" s="28" t="s">
        <v>107</v>
      </c>
      <c r="BT22" s="41"/>
      <c r="BU22" s="42"/>
      <c r="BV22" s="28">
        <v>1</v>
      </c>
      <c r="BW22" s="43"/>
      <c r="BX22" s="42"/>
      <c r="BY22" s="42"/>
      <c r="BZ22" s="221"/>
      <c r="CA22" s="44" t="s">
        <v>69</v>
      </c>
    </row>
    <row r="23" spans="1:79" ht="38.25" customHeight="1">
      <c r="A23" s="19">
        <v>11</v>
      </c>
      <c r="B23" s="20" t="s">
        <v>168</v>
      </c>
      <c r="C23" s="20" t="s">
        <v>169</v>
      </c>
      <c r="D23" s="20" t="s">
        <v>170</v>
      </c>
      <c r="E23" s="11"/>
      <c r="F23" s="23" t="s">
        <v>69</v>
      </c>
      <c r="G23" s="48" t="s">
        <v>119</v>
      </c>
      <c r="H23" s="23" t="s">
        <v>69</v>
      </c>
      <c r="I23" s="48" t="s">
        <v>119</v>
      </c>
      <c r="J23" s="24"/>
      <c r="K23" s="45" t="s">
        <v>67</v>
      </c>
      <c r="L23" s="27" t="s">
        <v>68</v>
      </c>
      <c r="M23" s="45" t="s">
        <v>69</v>
      </c>
      <c r="N23" s="27" t="s">
        <v>70</v>
      </c>
      <c r="O23" s="45" t="s">
        <v>69</v>
      </c>
      <c r="P23" s="27" t="s">
        <v>70</v>
      </c>
      <c r="Q23" s="24"/>
      <c r="R23" s="23" t="s">
        <v>21</v>
      </c>
      <c r="S23" s="28" t="s">
        <v>71</v>
      </c>
      <c r="T23" s="23" t="s">
        <v>21</v>
      </c>
      <c r="U23" s="28" t="s">
        <v>92</v>
      </c>
      <c r="V23" s="23" t="s">
        <v>21</v>
      </c>
      <c r="W23" s="28" t="s">
        <v>73</v>
      </c>
      <c r="X23" s="24"/>
      <c r="Y23" s="46" t="s">
        <v>69</v>
      </c>
      <c r="Z23" s="57" t="s">
        <v>70</v>
      </c>
      <c r="AA23" s="46" t="s">
        <v>21</v>
      </c>
      <c r="AB23" s="47" t="s">
        <v>93</v>
      </c>
      <c r="AC23" s="24"/>
      <c r="AD23" s="23" t="s">
        <v>67</v>
      </c>
      <c r="AE23" s="28" t="s">
        <v>74</v>
      </c>
      <c r="AF23" s="23" t="s">
        <v>67</v>
      </c>
      <c r="AG23" s="28" t="s">
        <v>75</v>
      </c>
      <c r="AH23" s="23" t="s">
        <v>69</v>
      </c>
      <c r="AI23" s="28" t="s">
        <v>96</v>
      </c>
      <c r="AJ23" s="24"/>
      <c r="AK23" s="23" t="s">
        <v>67</v>
      </c>
      <c r="AL23" s="49" t="s">
        <v>171</v>
      </c>
      <c r="AM23" s="23" t="s">
        <v>67</v>
      </c>
      <c r="AN23" s="31" t="s">
        <v>68</v>
      </c>
      <c r="AO23" s="23" t="s">
        <v>67</v>
      </c>
      <c r="AP23" s="31" t="s">
        <v>68</v>
      </c>
      <c r="AQ23" s="24"/>
      <c r="AR23" s="50" t="s">
        <v>69</v>
      </c>
      <c r="AS23" s="33" t="s">
        <v>77</v>
      </c>
      <c r="AT23" s="50" t="s">
        <v>69</v>
      </c>
      <c r="AU23" s="28" t="s">
        <v>78</v>
      </c>
      <c r="AV23" s="52" t="s">
        <v>69</v>
      </c>
      <c r="AW23" s="28" t="s">
        <v>172</v>
      </c>
      <c r="AX23" s="52" t="s">
        <v>69</v>
      </c>
      <c r="AY23" s="28" t="s">
        <v>172</v>
      </c>
      <c r="AZ23" s="24"/>
      <c r="BA23" s="35" t="s">
        <v>69</v>
      </c>
      <c r="BB23" s="36" t="s">
        <v>80</v>
      </c>
      <c r="BC23" s="53" t="s">
        <v>69</v>
      </c>
      <c r="BD23" s="36" t="s">
        <v>81</v>
      </c>
      <c r="BE23" s="53" t="s">
        <v>69</v>
      </c>
      <c r="BF23" s="38" t="s">
        <v>82</v>
      </c>
      <c r="BG23" s="24"/>
      <c r="BH23" s="39" t="s">
        <v>69</v>
      </c>
      <c r="BI23" s="28" t="s">
        <v>173</v>
      </c>
      <c r="BJ23" s="39" t="s">
        <v>67</v>
      </c>
      <c r="BK23" s="28" t="s">
        <v>174</v>
      </c>
      <c r="BL23" s="24"/>
      <c r="BM23" s="54" t="s">
        <v>67</v>
      </c>
      <c r="BN23" s="55" t="s">
        <v>85</v>
      </c>
      <c r="BO23" s="24"/>
      <c r="BP23" s="39" t="s">
        <v>69</v>
      </c>
      <c r="BQ23" s="28" t="s">
        <v>106</v>
      </c>
      <c r="BR23" s="39" t="s">
        <v>67</v>
      </c>
      <c r="BS23" s="28" t="s">
        <v>120</v>
      </c>
      <c r="BT23" s="41"/>
      <c r="BU23" s="42"/>
      <c r="BV23" s="28">
        <v>2</v>
      </c>
      <c r="BW23" s="43"/>
      <c r="BX23" s="42"/>
      <c r="BY23" s="28">
        <v>1</v>
      </c>
      <c r="BZ23" s="221"/>
      <c r="CA23" s="44" t="s">
        <v>21</v>
      </c>
    </row>
    <row r="24" spans="1:79" ht="38.25" customHeight="1">
      <c r="A24" s="19">
        <v>12</v>
      </c>
      <c r="B24" s="58" t="s">
        <v>175</v>
      </c>
      <c r="C24" s="58" t="s">
        <v>176</v>
      </c>
      <c r="D24" s="58" t="s">
        <v>177</v>
      </c>
      <c r="E24" s="11"/>
      <c r="F24" s="23" t="s">
        <v>67</v>
      </c>
      <c r="G24" s="48" t="s">
        <v>178</v>
      </c>
      <c r="H24" s="23" t="s">
        <v>67</v>
      </c>
      <c r="I24" s="48" t="s">
        <v>178</v>
      </c>
      <c r="J24" s="24"/>
      <c r="K24" s="59" t="s">
        <v>179</v>
      </c>
      <c r="L24" s="60"/>
      <c r="M24" s="59" t="s">
        <v>179</v>
      </c>
      <c r="N24" s="60"/>
      <c r="O24" s="59" t="s">
        <v>179</v>
      </c>
      <c r="P24" s="60"/>
      <c r="Q24" s="24"/>
      <c r="R24" s="61" t="s">
        <v>179</v>
      </c>
      <c r="S24" s="42"/>
      <c r="T24" s="61" t="s">
        <v>179</v>
      </c>
      <c r="U24" s="42"/>
      <c r="V24" s="61" t="s">
        <v>179</v>
      </c>
      <c r="W24" s="42"/>
      <c r="X24" s="24"/>
      <c r="Y24" s="46" t="s">
        <v>179</v>
      </c>
      <c r="Z24" s="62" t="s">
        <v>180</v>
      </c>
      <c r="AA24" s="46" t="s">
        <v>179</v>
      </c>
      <c r="AB24" s="62" t="s">
        <v>180</v>
      </c>
      <c r="AC24" s="24"/>
      <c r="AD24" s="61" t="s">
        <v>179</v>
      </c>
      <c r="AE24" s="42"/>
      <c r="AF24" s="61" t="s">
        <v>179</v>
      </c>
      <c r="AG24" s="42"/>
      <c r="AH24" s="61" t="s">
        <v>179</v>
      </c>
      <c r="AI24" s="42"/>
      <c r="AJ24" s="24"/>
      <c r="AK24" s="23" t="s">
        <v>179</v>
      </c>
      <c r="AL24" s="63"/>
      <c r="AM24" s="23" t="s">
        <v>179</v>
      </c>
      <c r="AN24" s="63"/>
      <c r="AO24" s="23" t="s">
        <v>179</v>
      </c>
      <c r="AP24" s="63"/>
      <c r="AQ24" s="24"/>
      <c r="AR24" s="50" t="s">
        <v>179</v>
      </c>
      <c r="AS24" s="51"/>
      <c r="AT24" s="50" t="s">
        <v>179</v>
      </c>
      <c r="AU24" s="64"/>
      <c r="AV24" s="52" t="s">
        <v>179</v>
      </c>
      <c r="AW24" s="65"/>
      <c r="AX24" s="52" t="s">
        <v>179</v>
      </c>
      <c r="AY24" s="65"/>
      <c r="AZ24" s="24"/>
      <c r="BA24" s="35" t="s">
        <v>179</v>
      </c>
      <c r="BB24" s="64"/>
      <c r="BC24" s="53" t="s">
        <v>179</v>
      </c>
      <c r="BD24" s="66"/>
      <c r="BE24" s="53" t="s">
        <v>179</v>
      </c>
      <c r="BF24" s="38"/>
      <c r="BG24" s="24"/>
      <c r="BH24" s="67" t="s">
        <v>179</v>
      </c>
      <c r="BI24" s="42"/>
      <c r="BJ24" s="67" t="s">
        <v>179</v>
      </c>
      <c r="BK24" s="42"/>
      <c r="BL24" s="24"/>
      <c r="BM24" s="68" t="s">
        <v>179</v>
      </c>
      <c r="BN24" s="69"/>
      <c r="BO24" s="24"/>
      <c r="BP24" s="67" t="s">
        <v>179</v>
      </c>
      <c r="BQ24" s="42"/>
      <c r="BR24" s="67" t="s">
        <v>179</v>
      </c>
      <c r="BS24" s="42"/>
      <c r="BT24" s="41"/>
      <c r="BU24" s="42"/>
      <c r="BV24" s="42"/>
      <c r="BW24" s="43"/>
      <c r="BX24" s="42"/>
      <c r="BY24" s="42"/>
      <c r="BZ24" s="221"/>
      <c r="CA24" s="44" t="s">
        <v>179</v>
      </c>
    </row>
    <row r="25" spans="1:79" ht="38.25" customHeight="1">
      <c r="A25" s="19">
        <v>13</v>
      </c>
      <c r="B25" s="20" t="s">
        <v>181</v>
      </c>
      <c r="C25" s="20" t="s">
        <v>182</v>
      </c>
      <c r="D25" s="20" t="s">
        <v>183</v>
      </c>
      <c r="E25" s="11"/>
      <c r="F25" s="23" t="s">
        <v>21</v>
      </c>
      <c r="G25" s="22" t="s">
        <v>66</v>
      </c>
      <c r="H25" s="23" t="s">
        <v>21</v>
      </c>
      <c r="I25" s="22" t="s">
        <v>66</v>
      </c>
      <c r="J25" s="24"/>
      <c r="K25" s="45" t="s">
        <v>21</v>
      </c>
      <c r="L25" s="27" t="s">
        <v>113</v>
      </c>
      <c r="M25" s="45" t="s">
        <v>69</v>
      </c>
      <c r="N25" s="27" t="s">
        <v>70</v>
      </c>
      <c r="O25" s="45" t="s">
        <v>69</v>
      </c>
      <c r="P25" s="27" t="s">
        <v>70</v>
      </c>
      <c r="Q25" s="24"/>
      <c r="R25" s="23" t="s">
        <v>21</v>
      </c>
      <c r="S25" s="28" t="s">
        <v>71</v>
      </c>
      <c r="T25" s="23" t="s">
        <v>21</v>
      </c>
      <c r="U25" s="28" t="s">
        <v>92</v>
      </c>
      <c r="V25" s="23" t="s">
        <v>21</v>
      </c>
      <c r="W25" s="28" t="s">
        <v>73</v>
      </c>
      <c r="X25" s="24"/>
      <c r="Y25" s="46" t="s">
        <v>21</v>
      </c>
      <c r="Z25" s="47" t="s">
        <v>93</v>
      </c>
      <c r="AA25" s="46" t="s">
        <v>21</v>
      </c>
      <c r="AB25" s="47" t="s">
        <v>93</v>
      </c>
      <c r="AC25" s="24"/>
      <c r="AD25" s="23" t="s">
        <v>69</v>
      </c>
      <c r="AE25" s="28" t="s">
        <v>114</v>
      </c>
      <c r="AF25" s="23" t="s">
        <v>67</v>
      </c>
      <c r="AG25" s="28" t="s">
        <v>75</v>
      </c>
      <c r="AH25" s="23" t="s">
        <v>69</v>
      </c>
      <c r="AI25" s="28" t="s">
        <v>96</v>
      </c>
      <c r="AJ25" s="24"/>
      <c r="AK25" s="23" t="s">
        <v>67</v>
      </c>
      <c r="AL25" s="31" t="s">
        <v>68</v>
      </c>
      <c r="AM25" s="23" t="s">
        <v>67</v>
      </c>
      <c r="AN25" s="31" t="s">
        <v>68</v>
      </c>
      <c r="AO25" s="23" t="s">
        <v>69</v>
      </c>
      <c r="AP25" s="31" t="s">
        <v>144</v>
      </c>
      <c r="AQ25" s="24"/>
      <c r="AR25" s="50" t="s">
        <v>67</v>
      </c>
      <c r="AS25" s="51" t="s">
        <v>184</v>
      </c>
      <c r="AT25" s="50" t="s">
        <v>67</v>
      </c>
      <c r="AU25" s="28" t="s">
        <v>185</v>
      </c>
      <c r="AV25" s="52" t="s">
        <v>67</v>
      </c>
      <c r="AW25" s="28" t="s">
        <v>79</v>
      </c>
      <c r="AX25" s="52" t="s">
        <v>67</v>
      </c>
      <c r="AY25" s="28" t="s">
        <v>79</v>
      </c>
      <c r="AZ25" s="24"/>
      <c r="BA25" s="35" t="s">
        <v>69</v>
      </c>
      <c r="BB25" s="36" t="s">
        <v>80</v>
      </c>
      <c r="BC25" s="53" t="s">
        <v>69</v>
      </c>
      <c r="BD25" s="36" t="s">
        <v>81</v>
      </c>
      <c r="BE25" s="53" t="s">
        <v>69</v>
      </c>
      <c r="BF25" s="38" t="s">
        <v>82</v>
      </c>
      <c r="BG25" s="24"/>
      <c r="BH25" s="39" t="s">
        <v>69</v>
      </c>
      <c r="BI25" s="28" t="s">
        <v>173</v>
      </c>
      <c r="BJ25" s="39" t="s">
        <v>21</v>
      </c>
      <c r="BK25" s="28" t="s">
        <v>104</v>
      </c>
      <c r="BL25" s="24"/>
      <c r="BM25" s="54" t="s">
        <v>69</v>
      </c>
      <c r="BN25" s="55" t="s">
        <v>167</v>
      </c>
      <c r="BO25" s="24"/>
      <c r="BP25" s="39" t="s">
        <v>69</v>
      </c>
      <c r="BQ25" s="28" t="s">
        <v>106</v>
      </c>
      <c r="BR25" s="39" t="s">
        <v>69</v>
      </c>
      <c r="BS25" s="28" t="s">
        <v>107</v>
      </c>
      <c r="BT25" s="41"/>
      <c r="BU25" s="42"/>
      <c r="BV25" s="28">
        <v>2</v>
      </c>
      <c r="BW25" s="43"/>
      <c r="BX25" s="42"/>
      <c r="BY25" s="28">
        <v>6</v>
      </c>
      <c r="BZ25" s="221"/>
      <c r="CA25" s="44" t="s">
        <v>21</v>
      </c>
    </row>
    <row r="26" spans="1:79" ht="38.25" customHeight="1">
      <c r="A26" s="19">
        <v>14</v>
      </c>
      <c r="B26" s="20" t="s">
        <v>181</v>
      </c>
      <c r="C26" s="20" t="s">
        <v>186</v>
      </c>
      <c r="D26" s="20" t="s">
        <v>187</v>
      </c>
      <c r="E26" s="11"/>
      <c r="F26" s="23" t="s">
        <v>111</v>
      </c>
      <c r="G26" s="48" t="s">
        <v>112</v>
      </c>
      <c r="H26" s="23" t="s">
        <v>111</v>
      </c>
      <c r="I26" s="48" t="s">
        <v>112</v>
      </c>
      <c r="J26" s="24"/>
      <c r="K26" s="45" t="s">
        <v>21</v>
      </c>
      <c r="L26" s="27" t="s">
        <v>113</v>
      </c>
      <c r="M26" s="45" t="s">
        <v>21</v>
      </c>
      <c r="N26" s="27" t="s">
        <v>113</v>
      </c>
      <c r="O26" s="45" t="s">
        <v>21</v>
      </c>
      <c r="P26" s="27" t="s">
        <v>113</v>
      </c>
      <c r="Q26" s="24"/>
      <c r="R26" s="23" t="s">
        <v>21</v>
      </c>
      <c r="S26" s="28" t="s">
        <v>71</v>
      </c>
      <c r="T26" s="23" t="s">
        <v>21</v>
      </c>
      <c r="U26" s="28" t="s">
        <v>92</v>
      </c>
      <c r="V26" s="23" t="s">
        <v>21</v>
      </c>
      <c r="W26" s="28" t="s">
        <v>73</v>
      </c>
      <c r="X26" s="24"/>
      <c r="Y26" s="46" t="s">
        <v>111</v>
      </c>
      <c r="Z26" s="47" t="s">
        <v>125</v>
      </c>
      <c r="AA26" s="46" t="s">
        <v>111</v>
      </c>
      <c r="AB26" s="47" t="s">
        <v>125</v>
      </c>
      <c r="AC26" s="24"/>
      <c r="AD26" s="23" t="s">
        <v>21</v>
      </c>
      <c r="AE26" s="28" t="s">
        <v>94</v>
      </c>
      <c r="AF26" s="23" t="s">
        <v>69</v>
      </c>
      <c r="AG26" s="28" t="s">
        <v>95</v>
      </c>
      <c r="AH26" s="23" t="s">
        <v>21</v>
      </c>
      <c r="AI26" s="28" t="s">
        <v>152</v>
      </c>
      <c r="AJ26" s="24"/>
      <c r="AK26" s="23" t="s">
        <v>21</v>
      </c>
      <c r="AL26" s="31" t="s">
        <v>188</v>
      </c>
      <c r="AM26" s="23" t="s">
        <v>21</v>
      </c>
      <c r="AN26" s="31" t="s">
        <v>98</v>
      </c>
      <c r="AO26" s="23" t="s">
        <v>21</v>
      </c>
      <c r="AP26" s="31" t="s">
        <v>99</v>
      </c>
      <c r="AQ26" s="24"/>
      <c r="AR26" s="50" t="s">
        <v>21</v>
      </c>
      <c r="AS26" s="51" t="s">
        <v>100</v>
      </c>
      <c r="AT26" s="50" t="s">
        <v>21</v>
      </c>
      <c r="AU26" s="28" t="s">
        <v>101</v>
      </c>
      <c r="AV26" s="52" t="s">
        <v>21</v>
      </c>
      <c r="AW26" s="28" t="s">
        <v>102</v>
      </c>
      <c r="AX26" s="52" t="s">
        <v>21</v>
      </c>
      <c r="AY26" s="28" t="s">
        <v>102</v>
      </c>
      <c r="AZ26" s="24"/>
      <c r="BA26" s="35" t="s">
        <v>21</v>
      </c>
      <c r="BB26" s="28" t="s">
        <v>133</v>
      </c>
      <c r="BC26" s="53" t="s">
        <v>21</v>
      </c>
      <c r="BD26" s="28" t="s">
        <v>134</v>
      </c>
      <c r="BE26" s="53" t="s">
        <v>21</v>
      </c>
      <c r="BF26" s="38" t="s">
        <v>135</v>
      </c>
      <c r="BG26" s="24"/>
      <c r="BH26" s="39" t="s">
        <v>21</v>
      </c>
      <c r="BI26" s="28" t="s">
        <v>189</v>
      </c>
      <c r="BJ26" s="39" t="s">
        <v>21</v>
      </c>
      <c r="BK26" s="28" t="s">
        <v>145</v>
      </c>
      <c r="BL26" s="24"/>
      <c r="BM26" s="54" t="s">
        <v>69</v>
      </c>
      <c r="BN26" s="55" t="s">
        <v>190</v>
      </c>
      <c r="BO26" s="24"/>
      <c r="BP26" s="39" t="s">
        <v>21</v>
      </c>
      <c r="BQ26" s="28" t="s">
        <v>147</v>
      </c>
      <c r="BR26" s="39" t="s">
        <v>69</v>
      </c>
      <c r="BS26" s="28" t="s">
        <v>191</v>
      </c>
      <c r="BT26" s="41"/>
      <c r="BU26" s="42"/>
      <c r="BV26" s="42"/>
      <c r="BW26" s="43"/>
      <c r="BX26" s="42"/>
      <c r="BY26" s="28">
        <v>1</v>
      </c>
      <c r="BZ26" s="221"/>
      <c r="CA26" s="44" t="s">
        <v>21</v>
      </c>
    </row>
    <row r="27" spans="1:79" ht="38.25" customHeight="1">
      <c r="A27" s="19">
        <v>15</v>
      </c>
      <c r="B27" s="20" t="s">
        <v>192</v>
      </c>
      <c r="C27" s="20" t="s">
        <v>193</v>
      </c>
      <c r="D27" s="20" t="s">
        <v>194</v>
      </c>
      <c r="E27" s="11"/>
      <c r="F27" s="23" t="s">
        <v>111</v>
      </c>
      <c r="G27" s="48" t="s">
        <v>112</v>
      </c>
      <c r="H27" s="23" t="s">
        <v>111</v>
      </c>
      <c r="I27" s="48" t="s">
        <v>112</v>
      </c>
      <c r="J27" s="24"/>
      <c r="K27" s="45" t="s">
        <v>69</v>
      </c>
      <c r="L27" s="27" t="s">
        <v>70</v>
      </c>
      <c r="M27" s="45" t="s">
        <v>21</v>
      </c>
      <c r="N27" s="27" t="s">
        <v>113</v>
      </c>
      <c r="O27" s="45" t="s">
        <v>21</v>
      </c>
      <c r="P27" s="27" t="s">
        <v>113</v>
      </c>
      <c r="Q27" s="24"/>
      <c r="R27" s="23" t="s">
        <v>21</v>
      </c>
      <c r="S27" s="28" t="s">
        <v>71</v>
      </c>
      <c r="T27" s="23" t="s">
        <v>21</v>
      </c>
      <c r="U27" s="28" t="s">
        <v>92</v>
      </c>
      <c r="V27" s="23" t="s">
        <v>21</v>
      </c>
      <c r="W27" s="28" t="s">
        <v>73</v>
      </c>
      <c r="X27" s="24"/>
      <c r="Y27" s="46" t="s">
        <v>111</v>
      </c>
      <c r="Z27" s="47" t="s">
        <v>125</v>
      </c>
      <c r="AA27" s="46" t="s">
        <v>21</v>
      </c>
      <c r="AB27" s="47" t="s">
        <v>93</v>
      </c>
      <c r="AC27" s="24"/>
      <c r="AD27" s="23" t="s">
        <v>69</v>
      </c>
      <c r="AE27" s="28" t="s">
        <v>114</v>
      </c>
      <c r="AF27" s="23" t="s">
        <v>69</v>
      </c>
      <c r="AG27" s="28" t="s">
        <v>95</v>
      </c>
      <c r="AH27" s="23" t="s">
        <v>69</v>
      </c>
      <c r="AI27" s="28" t="s">
        <v>96</v>
      </c>
      <c r="AJ27" s="24"/>
      <c r="AK27" s="23" t="s">
        <v>69</v>
      </c>
      <c r="AL27" s="49" t="s">
        <v>142</v>
      </c>
      <c r="AM27" s="23" t="s">
        <v>69</v>
      </c>
      <c r="AN27" s="31" t="s">
        <v>143</v>
      </c>
      <c r="AO27" s="23" t="s">
        <v>69</v>
      </c>
      <c r="AP27" s="31" t="s">
        <v>144</v>
      </c>
      <c r="AQ27" s="24"/>
      <c r="AR27" s="50" t="s">
        <v>21</v>
      </c>
      <c r="AS27" s="51" t="s">
        <v>100</v>
      </c>
      <c r="AT27" s="50" t="s">
        <v>21</v>
      </c>
      <c r="AU27" s="28" t="s">
        <v>101</v>
      </c>
      <c r="AV27" s="52" t="s">
        <v>21</v>
      </c>
      <c r="AW27" s="28" t="s">
        <v>102</v>
      </c>
      <c r="AX27" s="52" t="s">
        <v>21</v>
      </c>
      <c r="AY27" s="28" t="s">
        <v>102</v>
      </c>
      <c r="AZ27" s="24"/>
      <c r="BA27" s="35" t="s">
        <v>69</v>
      </c>
      <c r="BB27" s="36" t="s">
        <v>80</v>
      </c>
      <c r="BC27" s="53" t="s">
        <v>69</v>
      </c>
      <c r="BD27" s="36" t="s">
        <v>81</v>
      </c>
      <c r="BE27" s="53" t="s">
        <v>69</v>
      </c>
      <c r="BF27" s="38" t="s">
        <v>82</v>
      </c>
      <c r="BG27" s="24"/>
      <c r="BH27" s="39" t="s">
        <v>21</v>
      </c>
      <c r="BI27" s="28" t="s">
        <v>189</v>
      </c>
      <c r="BJ27" s="39" t="s">
        <v>21</v>
      </c>
      <c r="BK27" s="28" t="s">
        <v>145</v>
      </c>
      <c r="BL27" s="24"/>
      <c r="BM27" s="54" t="s">
        <v>21</v>
      </c>
      <c r="BN27" s="55" t="s">
        <v>195</v>
      </c>
      <c r="BO27" s="24"/>
      <c r="BP27" s="39" t="s">
        <v>69</v>
      </c>
      <c r="BQ27" s="28" t="s">
        <v>196</v>
      </c>
      <c r="BR27" s="39" t="s">
        <v>69</v>
      </c>
      <c r="BS27" s="28" t="s">
        <v>191</v>
      </c>
      <c r="BT27" s="41"/>
      <c r="BU27" s="42"/>
      <c r="BV27" s="28">
        <v>2</v>
      </c>
      <c r="BW27" s="43"/>
      <c r="BX27" s="42"/>
      <c r="BY27" s="28">
        <v>5</v>
      </c>
      <c r="BZ27" s="221"/>
      <c r="CA27" s="44" t="s">
        <v>21</v>
      </c>
    </row>
    <row r="28" spans="1:79" ht="38.25" customHeight="1">
      <c r="A28" s="19">
        <v>16</v>
      </c>
      <c r="B28" s="20" t="s">
        <v>197</v>
      </c>
      <c r="C28" s="20" t="s">
        <v>198</v>
      </c>
      <c r="D28" s="20" t="s">
        <v>199</v>
      </c>
      <c r="E28" s="11"/>
      <c r="F28" s="23" t="s">
        <v>21</v>
      </c>
      <c r="G28" s="22" t="s">
        <v>66</v>
      </c>
      <c r="H28" s="23" t="s">
        <v>21</v>
      </c>
      <c r="I28" s="22" t="s">
        <v>66</v>
      </c>
      <c r="J28" s="24"/>
      <c r="K28" s="45" t="s">
        <v>69</v>
      </c>
      <c r="L28" s="27" t="s">
        <v>70</v>
      </c>
      <c r="M28" s="45" t="s">
        <v>21</v>
      </c>
      <c r="N28" s="27" t="s">
        <v>113</v>
      </c>
      <c r="O28" s="45" t="s">
        <v>69</v>
      </c>
      <c r="P28" s="27" t="s">
        <v>70</v>
      </c>
      <c r="Q28" s="24"/>
      <c r="R28" s="23" t="s">
        <v>69</v>
      </c>
      <c r="S28" s="28" t="s">
        <v>91</v>
      </c>
      <c r="T28" s="23" t="s">
        <v>21</v>
      </c>
      <c r="U28" s="28" t="s">
        <v>92</v>
      </c>
      <c r="V28" s="23" t="s">
        <v>21</v>
      </c>
      <c r="W28" s="28" t="s">
        <v>73</v>
      </c>
      <c r="X28" s="24"/>
      <c r="Y28" s="46" t="s">
        <v>69</v>
      </c>
      <c r="Z28" s="57" t="s">
        <v>70</v>
      </c>
      <c r="AA28" s="46" t="s">
        <v>21</v>
      </c>
      <c r="AB28" s="47" t="s">
        <v>93</v>
      </c>
      <c r="AC28" s="24"/>
      <c r="AD28" s="23" t="s">
        <v>69</v>
      </c>
      <c r="AE28" s="28" t="s">
        <v>114</v>
      </c>
      <c r="AF28" s="23" t="s">
        <v>67</v>
      </c>
      <c r="AG28" s="28" t="s">
        <v>75</v>
      </c>
      <c r="AH28" s="23" t="s">
        <v>69</v>
      </c>
      <c r="AI28" s="28" t="s">
        <v>96</v>
      </c>
      <c r="AJ28" s="24"/>
      <c r="AK28" s="23" t="s">
        <v>69</v>
      </c>
      <c r="AL28" s="31" t="s">
        <v>142</v>
      </c>
      <c r="AM28" s="23" t="s">
        <v>69</v>
      </c>
      <c r="AN28" s="31" t="s">
        <v>143</v>
      </c>
      <c r="AO28" s="23" t="s">
        <v>69</v>
      </c>
      <c r="AP28" s="31" t="s">
        <v>144</v>
      </c>
      <c r="AQ28" s="24"/>
      <c r="AR28" s="50" t="s">
        <v>69</v>
      </c>
      <c r="AS28" s="33" t="s">
        <v>77</v>
      </c>
      <c r="AT28" s="50" t="s">
        <v>69</v>
      </c>
      <c r="AU28" s="28" t="s">
        <v>78</v>
      </c>
      <c r="AV28" s="52" t="s">
        <v>69</v>
      </c>
      <c r="AW28" s="28" t="s">
        <v>79</v>
      </c>
      <c r="AX28" s="52" t="s">
        <v>69</v>
      </c>
      <c r="AY28" s="28" t="s">
        <v>79</v>
      </c>
      <c r="AZ28" s="24"/>
      <c r="BA28" s="35" t="s">
        <v>69</v>
      </c>
      <c r="BB28" s="36" t="s">
        <v>80</v>
      </c>
      <c r="BC28" s="53" t="s">
        <v>69</v>
      </c>
      <c r="BD28" s="36" t="s">
        <v>81</v>
      </c>
      <c r="BE28" s="53" t="s">
        <v>69</v>
      </c>
      <c r="BF28" s="38" t="s">
        <v>82</v>
      </c>
      <c r="BG28" s="24"/>
      <c r="BH28" s="39" t="s">
        <v>69</v>
      </c>
      <c r="BI28" s="28" t="s">
        <v>200</v>
      </c>
      <c r="BJ28" s="39" t="s">
        <v>69</v>
      </c>
      <c r="BK28" s="28" t="s">
        <v>201</v>
      </c>
      <c r="BL28" s="24"/>
      <c r="BM28" s="54" t="s">
        <v>69</v>
      </c>
      <c r="BN28" s="55" t="s">
        <v>190</v>
      </c>
      <c r="BO28" s="24"/>
      <c r="BP28" s="39" t="s">
        <v>69</v>
      </c>
      <c r="BQ28" s="28" t="s">
        <v>196</v>
      </c>
      <c r="BR28" s="39" t="s">
        <v>69</v>
      </c>
      <c r="BS28" s="28" t="s">
        <v>191</v>
      </c>
      <c r="BT28" s="41"/>
      <c r="BU28" s="42"/>
      <c r="BV28" s="28">
        <v>3</v>
      </c>
      <c r="BW28" s="43"/>
      <c r="BX28" s="42"/>
      <c r="BY28" s="28">
        <v>8</v>
      </c>
      <c r="BZ28" s="221"/>
      <c r="CA28" s="44" t="s">
        <v>21</v>
      </c>
    </row>
    <row r="29" spans="1:79" ht="38.25" customHeight="1">
      <c r="A29" s="19">
        <v>17</v>
      </c>
      <c r="B29" s="20" t="s">
        <v>202</v>
      </c>
      <c r="C29" s="20" t="s">
        <v>203</v>
      </c>
      <c r="D29" s="20" t="s">
        <v>204</v>
      </c>
      <c r="E29" s="11"/>
      <c r="F29" s="23" t="s">
        <v>69</v>
      </c>
      <c r="G29" s="48" t="s">
        <v>119</v>
      </c>
      <c r="H29" s="23" t="s">
        <v>21</v>
      </c>
      <c r="I29" s="22" t="s">
        <v>66</v>
      </c>
      <c r="J29" s="24"/>
      <c r="K29" s="45" t="s">
        <v>21</v>
      </c>
      <c r="L29" s="27" t="s">
        <v>113</v>
      </c>
      <c r="M29" s="45" t="s">
        <v>69</v>
      </c>
      <c r="N29" s="27" t="s">
        <v>70</v>
      </c>
      <c r="O29" s="45" t="s">
        <v>69</v>
      </c>
      <c r="P29" s="27" t="s">
        <v>70</v>
      </c>
      <c r="Q29" s="24"/>
      <c r="R29" s="23" t="s">
        <v>69</v>
      </c>
      <c r="S29" s="28" t="s">
        <v>91</v>
      </c>
      <c r="T29" s="23" t="s">
        <v>69</v>
      </c>
      <c r="U29" s="28" t="s">
        <v>72</v>
      </c>
      <c r="V29" s="23" t="s">
        <v>69</v>
      </c>
      <c r="W29" s="28" t="s">
        <v>205</v>
      </c>
      <c r="X29" s="24"/>
      <c r="Y29" s="46" t="s">
        <v>69</v>
      </c>
      <c r="Z29" s="57" t="s">
        <v>70</v>
      </c>
      <c r="AA29" s="46" t="s">
        <v>21</v>
      </c>
      <c r="AB29" s="47" t="s">
        <v>93</v>
      </c>
      <c r="AC29" s="24"/>
      <c r="AD29" s="23" t="s">
        <v>69</v>
      </c>
      <c r="AE29" s="28" t="s">
        <v>114</v>
      </c>
      <c r="AF29" s="23" t="s">
        <v>67</v>
      </c>
      <c r="AG29" s="28" t="s">
        <v>75</v>
      </c>
      <c r="AH29" s="23" t="s">
        <v>67</v>
      </c>
      <c r="AI29" s="28" t="s">
        <v>76</v>
      </c>
      <c r="AJ29" s="24"/>
      <c r="AK29" s="23" t="s">
        <v>69</v>
      </c>
      <c r="AL29" s="31" t="s">
        <v>142</v>
      </c>
      <c r="AM29" s="23" t="s">
        <v>69</v>
      </c>
      <c r="AN29" s="31" t="s">
        <v>143</v>
      </c>
      <c r="AO29" s="23" t="s">
        <v>69</v>
      </c>
      <c r="AP29" s="31" t="s">
        <v>144</v>
      </c>
      <c r="AQ29" s="24"/>
      <c r="AR29" s="50" t="s">
        <v>67</v>
      </c>
      <c r="AS29" s="51" t="s">
        <v>184</v>
      </c>
      <c r="AT29" s="50" t="s">
        <v>67</v>
      </c>
      <c r="AU29" s="28" t="s">
        <v>185</v>
      </c>
      <c r="AV29" s="52" t="s">
        <v>67</v>
      </c>
      <c r="AW29" s="28" t="s">
        <v>79</v>
      </c>
      <c r="AX29" s="52" t="s">
        <v>67</v>
      </c>
      <c r="AY29" s="28" t="s">
        <v>79</v>
      </c>
      <c r="AZ29" s="24"/>
      <c r="BA29" s="35" t="s">
        <v>69</v>
      </c>
      <c r="BB29" s="36" t="s">
        <v>80</v>
      </c>
      <c r="BC29" s="53" t="s">
        <v>69</v>
      </c>
      <c r="BD29" s="36" t="s">
        <v>81</v>
      </c>
      <c r="BE29" s="53" t="s">
        <v>69</v>
      </c>
      <c r="BF29" s="38" t="s">
        <v>82</v>
      </c>
      <c r="BG29" s="24"/>
      <c r="BH29" s="39" t="s">
        <v>69</v>
      </c>
      <c r="BI29" s="28" t="s">
        <v>206</v>
      </c>
      <c r="BJ29" s="39" t="s">
        <v>67</v>
      </c>
      <c r="BK29" s="28" t="s">
        <v>174</v>
      </c>
      <c r="BL29" s="24"/>
      <c r="BM29" s="54" t="s">
        <v>69</v>
      </c>
      <c r="BN29" s="55" t="s">
        <v>190</v>
      </c>
      <c r="BO29" s="24"/>
      <c r="BP29" s="39" t="s">
        <v>69</v>
      </c>
      <c r="BQ29" s="28" t="s">
        <v>106</v>
      </c>
      <c r="BR29" s="39" t="s">
        <v>67</v>
      </c>
      <c r="BS29" s="28" t="s">
        <v>120</v>
      </c>
      <c r="BT29" s="41"/>
      <c r="BU29" s="42"/>
      <c r="BV29" s="28">
        <v>11</v>
      </c>
      <c r="BW29" s="43"/>
      <c r="BX29" s="42"/>
      <c r="BY29" s="28">
        <v>1</v>
      </c>
      <c r="BZ29" s="221"/>
      <c r="CA29" s="44" t="s">
        <v>21</v>
      </c>
    </row>
    <row r="30" spans="1:79" ht="38.25" customHeight="1">
      <c r="A30" s="19">
        <v>18</v>
      </c>
      <c r="B30" s="20" t="s">
        <v>207</v>
      </c>
      <c r="C30" s="20" t="s">
        <v>208</v>
      </c>
      <c r="D30" s="20" t="s">
        <v>209</v>
      </c>
      <c r="E30" s="11"/>
      <c r="F30" s="23" t="s">
        <v>69</v>
      </c>
      <c r="G30" s="48" t="s">
        <v>119</v>
      </c>
      <c r="H30" s="23" t="s">
        <v>21</v>
      </c>
      <c r="I30" s="22" t="s">
        <v>66</v>
      </c>
      <c r="J30" s="24"/>
      <c r="K30" s="45" t="s">
        <v>69</v>
      </c>
      <c r="L30" s="27" t="s">
        <v>70</v>
      </c>
      <c r="M30" s="45" t="s">
        <v>69</v>
      </c>
      <c r="N30" s="27" t="s">
        <v>70</v>
      </c>
      <c r="O30" s="45" t="s">
        <v>69</v>
      </c>
      <c r="P30" s="27" t="s">
        <v>70</v>
      </c>
      <c r="Q30" s="24"/>
      <c r="R30" s="23" t="s">
        <v>21</v>
      </c>
      <c r="S30" s="28" t="s">
        <v>71</v>
      </c>
      <c r="T30" s="23" t="s">
        <v>21</v>
      </c>
      <c r="U30" s="28" t="s">
        <v>92</v>
      </c>
      <c r="V30" s="23" t="s">
        <v>21</v>
      </c>
      <c r="W30" s="28" t="s">
        <v>73</v>
      </c>
      <c r="X30" s="24"/>
      <c r="Y30" s="46" t="s">
        <v>21</v>
      </c>
      <c r="Z30" s="47" t="s">
        <v>93</v>
      </c>
      <c r="AA30" s="46" t="s">
        <v>21</v>
      </c>
      <c r="AB30" s="47" t="s">
        <v>93</v>
      </c>
      <c r="AC30" s="24"/>
      <c r="AD30" s="23" t="s">
        <v>69</v>
      </c>
      <c r="AE30" s="28" t="s">
        <v>114</v>
      </c>
      <c r="AF30" s="23" t="s">
        <v>69</v>
      </c>
      <c r="AG30" s="28" t="s">
        <v>95</v>
      </c>
      <c r="AH30" s="23" t="s">
        <v>21</v>
      </c>
      <c r="AI30" s="28" t="s">
        <v>152</v>
      </c>
      <c r="AJ30" s="24"/>
      <c r="AK30" s="23" t="s">
        <v>69</v>
      </c>
      <c r="AL30" s="49" t="s">
        <v>142</v>
      </c>
      <c r="AM30" s="23" t="s">
        <v>69</v>
      </c>
      <c r="AN30" s="31" t="s">
        <v>143</v>
      </c>
      <c r="AO30" s="23" t="s">
        <v>69</v>
      </c>
      <c r="AP30" s="31" t="s">
        <v>144</v>
      </c>
      <c r="AQ30" s="24"/>
      <c r="AR30" s="50" t="s">
        <v>21</v>
      </c>
      <c r="AS30" s="51" t="s">
        <v>100</v>
      </c>
      <c r="AT30" s="50" t="s">
        <v>21</v>
      </c>
      <c r="AU30" s="28" t="s">
        <v>101</v>
      </c>
      <c r="AV30" s="52" t="s">
        <v>21</v>
      </c>
      <c r="AW30" s="28" t="s">
        <v>102</v>
      </c>
      <c r="AX30" s="52" t="s">
        <v>21</v>
      </c>
      <c r="AY30" s="28" t="s">
        <v>102</v>
      </c>
      <c r="AZ30" s="24"/>
      <c r="BA30" s="35" t="s">
        <v>69</v>
      </c>
      <c r="BB30" s="36" t="s">
        <v>80</v>
      </c>
      <c r="BC30" s="53" t="s">
        <v>69</v>
      </c>
      <c r="BD30" s="36" t="s">
        <v>81</v>
      </c>
      <c r="BE30" s="53" t="s">
        <v>69</v>
      </c>
      <c r="BF30" s="38" t="s">
        <v>82</v>
      </c>
      <c r="BG30" s="24"/>
      <c r="BH30" s="39" t="s">
        <v>21</v>
      </c>
      <c r="BI30" s="28" t="s">
        <v>189</v>
      </c>
      <c r="BJ30" s="39" t="s">
        <v>21</v>
      </c>
      <c r="BK30" s="28" t="s">
        <v>145</v>
      </c>
      <c r="BL30" s="24"/>
      <c r="BM30" s="54" t="s">
        <v>21</v>
      </c>
      <c r="BN30" s="55" t="s">
        <v>195</v>
      </c>
      <c r="BO30" s="24"/>
      <c r="BP30" s="39" t="s">
        <v>69</v>
      </c>
      <c r="BQ30" s="28" t="s">
        <v>196</v>
      </c>
      <c r="BR30" s="39" t="s">
        <v>69</v>
      </c>
      <c r="BS30" s="28" t="s">
        <v>191</v>
      </c>
      <c r="BT30" s="41"/>
      <c r="BU30" s="42"/>
      <c r="BV30" s="28">
        <v>1</v>
      </c>
      <c r="BW30" s="43"/>
      <c r="BX30" s="42"/>
      <c r="BY30" s="42"/>
      <c r="BZ30" s="221"/>
      <c r="CA30" s="44" t="s">
        <v>21</v>
      </c>
    </row>
    <row r="31" spans="1:79" ht="38.25" customHeight="1">
      <c r="A31" s="19">
        <v>19</v>
      </c>
      <c r="B31" s="20" t="s">
        <v>210</v>
      </c>
      <c r="C31" s="20" t="s">
        <v>122</v>
      </c>
      <c r="D31" s="20" t="s">
        <v>211</v>
      </c>
      <c r="E31" s="11"/>
      <c r="F31" s="23" t="s">
        <v>21</v>
      </c>
      <c r="G31" s="22" t="s">
        <v>66</v>
      </c>
      <c r="H31" s="23" t="s">
        <v>21</v>
      </c>
      <c r="I31" s="22" t="s">
        <v>66</v>
      </c>
      <c r="J31" s="24"/>
      <c r="K31" s="45" t="s">
        <v>21</v>
      </c>
      <c r="L31" s="27" t="s">
        <v>124</v>
      </c>
      <c r="M31" s="45" t="s">
        <v>69</v>
      </c>
      <c r="N31" s="27" t="s">
        <v>70</v>
      </c>
      <c r="O31" s="45" t="s">
        <v>21</v>
      </c>
      <c r="P31" s="27" t="s">
        <v>113</v>
      </c>
      <c r="Q31" s="24"/>
      <c r="R31" s="23" t="s">
        <v>21</v>
      </c>
      <c r="S31" s="28" t="s">
        <v>71</v>
      </c>
      <c r="T31" s="23" t="s">
        <v>21</v>
      </c>
      <c r="U31" s="28" t="s">
        <v>92</v>
      </c>
      <c r="V31" s="23" t="s">
        <v>21</v>
      </c>
      <c r="W31" s="28" t="s">
        <v>73</v>
      </c>
      <c r="X31" s="24"/>
      <c r="Y31" s="46" t="s">
        <v>21</v>
      </c>
      <c r="Z31" s="47" t="s">
        <v>93</v>
      </c>
      <c r="AA31" s="46" t="s">
        <v>111</v>
      </c>
      <c r="AB31" s="47" t="s">
        <v>125</v>
      </c>
      <c r="AC31" s="24"/>
      <c r="AD31" s="23" t="s">
        <v>21</v>
      </c>
      <c r="AE31" s="28" t="s">
        <v>94</v>
      </c>
      <c r="AF31" s="23" t="s">
        <v>21</v>
      </c>
      <c r="AG31" s="28" t="s">
        <v>99</v>
      </c>
      <c r="AH31" s="23" t="s">
        <v>69</v>
      </c>
      <c r="AI31" s="28" t="s">
        <v>96</v>
      </c>
      <c r="AJ31" s="24"/>
      <c r="AK31" s="23" t="s">
        <v>67</v>
      </c>
      <c r="AL31" s="49" t="s">
        <v>68</v>
      </c>
      <c r="AM31" s="23" t="s">
        <v>69</v>
      </c>
      <c r="AN31" s="31" t="s">
        <v>143</v>
      </c>
      <c r="AO31" s="23" t="s">
        <v>69</v>
      </c>
      <c r="AP31" s="31" t="s">
        <v>144</v>
      </c>
      <c r="AQ31" s="24"/>
      <c r="AR31" s="50" t="s">
        <v>21</v>
      </c>
      <c r="AS31" s="51" t="s">
        <v>212</v>
      </c>
      <c r="AT31" s="50" t="s">
        <v>21</v>
      </c>
      <c r="AU31" s="28" t="s">
        <v>101</v>
      </c>
      <c r="AV31" s="52" t="s">
        <v>21</v>
      </c>
      <c r="AW31" s="28" t="s">
        <v>102</v>
      </c>
      <c r="AX31" s="52" t="s">
        <v>21</v>
      </c>
      <c r="AY31" s="28" t="s">
        <v>102</v>
      </c>
      <c r="AZ31" s="24"/>
      <c r="BA31" s="35" t="s">
        <v>69</v>
      </c>
      <c r="BB31" s="36" t="s">
        <v>80</v>
      </c>
      <c r="BC31" s="53" t="s">
        <v>69</v>
      </c>
      <c r="BD31" s="36" t="s">
        <v>81</v>
      </c>
      <c r="BE31" s="53" t="s">
        <v>69</v>
      </c>
      <c r="BF31" s="38" t="s">
        <v>82</v>
      </c>
      <c r="BG31" s="24"/>
      <c r="BH31" s="39" t="s">
        <v>21</v>
      </c>
      <c r="BI31" s="28" t="s">
        <v>189</v>
      </c>
      <c r="BJ31" s="39" t="s">
        <v>21</v>
      </c>
      <c r="BK31" s="28" t="s">
        <v>145</v>
      </c>
      <c r="BL31" s="24"/>
      <c r="BM31" s="54" t="s">
        <v>21</v>
      </c>
      <c r="BN31" s="55" t="s">
        <v>195</v>
      </c>
      <c r="BO31" s="24"/>
      <c r="BP31" s="39" t="s">
        <v>69</v>
      </c>
      <c r="BQ31" s="28" t="s">
        <v>196</v>
      </c>
      <c r="BR31" s="39" t="s">
        <v>21</v>
      </c>
      <c r="BS31" s="28" t="s">
        <v>148</v>
      </c>
      <c r="BT31" s="41"/>
      <c r="BU31" s="42"/>
      <c r="BV31" s="28">
        <v>1</v>
      </c>
      <c r="BW31" s="43"/>
      <c r="BX31" s="42"/>
      <c r="BY31" s="28">
        <v>3</v>
      </c>
      <c r="BZ31" s="221"/>
      <c r="CA31" s="44" t="s">
        <v>21</v>
      </c>
    </row>
    <row r="32" spans="1:79" ht="38.25" customHeight="1">
      <c r="A32" s="19">
        <v>20</v>
      </c>
      <c r="B32" s="20" t="s">
        <v>213</v>
      </c>
      <c r="C32" s="20" t="s">
        <v>214</v>
      </c>
      <c r="D32" s="20" t="s">
        <v>215</v>
      </c>
      <c r="E32" s="11"/>
      <c r="F32" s="23" t="s">
        <v>69</v>
      </c>
      <c r="G32" s="48" t="s">
        <v>119</v>
      </c>
      <c r="H32" s="23" t="s">
        <v>69</v>
      </c>
      <c r="I32" s="48" t="s">
        <v>119</v>
      </c>
      <c r="J32" s="24"/>
      <c r="K32" s="45" t="s">
        <v>67</v>
      </c>
      <c r="L32" s="27" t="s">
        <v>68</v>
      </c>
      <c r="M32" s="45" t="s">
        <v>69</v>
      </c>
      <c r="N32" s="27" t="s">
        <v>70</v>
      </c>
      <c r="O32" s="45" t="s">
        <v>67</v>
      </c>
      <c r="P32" s="27" t="s">
        <v>68</v>
      </c>
      <c r="Q32" s="24"/>
      <c r="R32" s="23" t="s">
        <v>21</v>
      </c>
      <c r="S32" s="28" t="s">
        <v>71</v>
      </c>
      <c r="T32" s="23" t="s">
        <v>21</v>
      </c>
      <c r="U32" s="28" t="s">
        <v>92</v>
      </c>
      <c r="V32" s="23" t="s">
        <v>21</v>
      </c>
      <c r="W32" s="28" t="s">
        <v>73</v>
      </c>
      <c r="X32" s="24"/>
      <c r="Y32" s="29" t="s">
        <v>69</v>
      </c>
      <c r="Z32" s="70" t="s">
        <v>70</v>
      </c>
      <c r="AA32" s="46" t="s">
        <v>21</v>
      </c>
      <c r="AB32" s="47" t="s">
        <v>93</v>
      </c>
      <c r="AC32" s="24"/>
      <c r="AD32" s="23" t="s">
        <v>69</v>
      </c>
      <c r="AE32" s="28" t="s">
        <v>114</v>
      </c>
      <c r="AF32" s="23" t="s">
        <v>69</v>
      </c>
      <c r="AG32" s="28" t="s">
        <v>95</v>
      </c>
      <c r="AH32" s="23" t="s">
        <v>69</v>
      </c>
      <c r="AI32" s="28" t="s">
        <v>96</v>
      </c>
      <c r="AJ32" s="24"/>
      <c r="AK32" s="23" t="s">
        <v>67</v>
      </c>
      <c r="AL32" s="49" t="s">
        <v>68</v>
      </c>
      <c r="AM32" s="23" t="s">
        <v>67</v>
      </c>
      <c r="AN32" s="31" t="s">
        <v>68</v>
      </c>
      <c r="AO32" s="23" t="s">
        <v>69</v>
      </c>
      <c r="AP32" s="31" t="s">
        <v>144</v>
      </c>
      <c r="AQ32" s="24"/>
      <c r="AR32" s="50" t="s">
        <v>67</v>
      </c>
      <c r="AS32" s="51" t="s">
        <v>184</v>
      </c>
      <c r="AT32" s="50" t="s">
        <v>67</v>
      </c>
      <c r="AU32" s="28" t="s">
        <v>185</v>
      </c>
      <c r="AV32" s="52" t="s">
        <v>67</v>
      </c>
      <c r="AW32" s="56" t="s">
        <v>79</v>
      </c>
      <c r="AX32" s="52" t="s">
        <v>67</v>
      </c>
      <c r="AY32" s="56" t="s">
        <v>79</v>
      </c>
      <c r="AZ32" s="24"/>
      <c r="BA32" s="35" t="s">
        <v>69</v>
      </c>
      <c r="BB32" s="36" t="s">
        <v>80</v>
      </c>
      <c r="BC32" s="53" t="s">
        <v>69</v>
      </c>
      <c r="BD32" s="36" t="s">
        <v>81</v>
      </c>
      <c r="BE32" s="53" t="s">
        <v>69</v>
      </c>
      <c r="BF32" s="38" t="s">
        <v>82</v>
      </c>
      <c r="BG32" s="24"/>
      <c r="BH32" s="39" t="s">
        <v>69</v>
      </c>
      <c r="BI32" s="28" t="s">
        <v>206</v>
      </c>
      <c r="BJ32" s="39" t="s">
        <v>21</v>
      </c>
      <c r="BK32" s="28" t="s">
        <v>104</v>
      </c>
      <c r="BL32" s="24"/>
      <c r="BM32" s="54" t="s">
        <v>21</v>
      </c>
      <c r="BN32" s="55" t="s">
        <v>195</v>
      </c>
      <c r="BO32" s="24"/>
      <c r="BP32" s="39" t="s">
        <v>69</v>
      </c>
      <c r="BQ32" s="28" t="s">
        <v>106</v>
      </c>
      <c r="BR32" s="39" t="s">
        <v>69</v>
      </c>
      <c r="BS32" s="28" t="s">
        <v>107</v>
      </c>
      <c r="BT32" s="41"/>
      <c r="BU32" s="42"/>
      <c r="BV32" s="28">
        <v>1</v>
      </c>
      <c r="BW32" s="43"/>
      <c r="BX32" s="42"/>
      <c r="BY32" s="28">
        <v>1</v>
      </c>
      <c r="BZ32" s="221"/>
      <c r="CA32" s="44" t="s">
        <v>21</v>
      </c>
    </row>
    <row r="33" spans="1:80" ht="38.25" customHeight="1">
      <c r="A33" s="19">
        <v>21</v>
      </c>
      <c r="B33" s="20" t="s">
        <v>216</v>
      </c>
      <c r="C33" s="20" t="s">
        <v>217</v>
      </c>
      <c r="D33" s="20" t="s">
        <v>218</v>
      </c>
      <c r="E33" s="11"/>
      <c r="F33" s="23" t="s">
        <v>69</v>
      </c>
      <c r="G33" s="48" t="s">
        <v>119</v>
      </c>
      <c r="H33" s="23" t="s">
        <v>21</v>
      </c>
      <c r="I33" s="22" t="s">
        <v>66</v>
      </c>
      <c r="J33" s="24"/>
      <c r="K33" s="45" t="s">
        <v>69</v>
      </c>
      <c r="L33" s="27" t="s">
        <v>70</v>
      </c>
      <c r="M33" s="45" t="s">
        <v>69</v>
      </c>
      <c r="N33" s="27" t="s">
        <v>70</v>
      </c>
      <c r="O33" s="45" t="s">
        <v>69</v>
      </c>
      <c r="P33" s="27" t="s">
        <v>70</v>
      </c>
      <c r="Q33" s="24"/>
      <c r="R33" s="23" t="s">
        <v>21</v>
      </c>
      <c r="S33" s="48" t="s">
        <v>71</v>
      </c>
      <c r="T33" s="23" t="s">
        <v>21</v>
      </c>
      <c r="U33" s="28" t="s">
        <v>92</v>
      </c>
      <c r="V33" s="23" t="s">
        <v>21</v>
      </c>
      <c r="W33" s="28" t="s">
        <v>73</v>
      </c>
      <c r="X33" s="24"/>
      <c r="Y33" s="46" t="s">
        <v>21</v>
      </c>
      <c r="Z33" s="47" t="s">
        <v>93</v>
      </c>
      <c r="AA33" s="46" t="s">
        <v>21</v>
      </c>
      <c r="AB33" s="47" t="s">
        <v>93</v>
      </c>
      <c r="AC33" s="24"/>
      <c r="AD33" s="23" t="s">
        <v>69</v>
      </c>
      <c r="AE33" s="28" t="s">
        <v>114</v>
      </c>
      <c r="AF33" s="23" t="s">
        <v>69</v>
      </c>
      <c r="AG33" s="28" t="s">
        <v>95</v>
      </c>
      <c r="AH33" s="23" t="s">
        <v>69</v>
      </c>
      <c r="AI33" s="28" t="s">
        <v>96</v>
      </c>
      <c r="AJ33" s="24"/>
      <c r="AK33" s="23" t="s">
        <v>69</v>
      </c>
      <c r="AL33" s="49" t="s">
        <v>142</v>
      </c>
      <c r="AM33" s="23" t="s">
        <v>69</v>
      </c>
      <c r="AN33" s="31" t="s">
        <v>143</v>
      </c>
      <c r="AO33" s="23" t="s">
        <v>21</v>
      </c>
      <c r="AP33" s="31" t="s">
        <v>99</v>
      </c>
      <c r="AQ33" s="24"/>
      <c r="AR33" s="50" t="s">
        <v>21</v>
      </c>
      <c r="AS33" s="51" t="s">
        <v>116</v>
      </c>
      <c r="AT33" s="50" t="s">
        <v>21</v>
      </c>
      <c r="AU33" s="28" t="s">
        <v>101</v>
      </c>
      <c r="AV33" s="52" t="s">
        <v>21</v>
      </c>
      <c r="AW33" s="28" t="s">
        <v>102</v>
      </c>
      <c r="AX33" s="52" t="s">
        <v>21</v>
      </c>
      <c r="AY33" s="28" t="s">
        <v>102</v>
      </c>
      <c r="AZ33" s="24"/>
      <c r="BA33" s="35" t="s">
        <v>69</v>
      </c>
      <c r="BB33" s="36" t="s">
        <v>80</v>
      </c>
      <c r="BC33" s="53" t="s">
        <v>69</v>
      </c>
      <c r="BD33" s="36" t="s">
        <v>81</v>
      </c>
      <c r="BE33" s="53" t="s">
        <v>69</v>
      </c>
      <c r="BF33" s="38" t="s">
        <v>82</v>
      </c>
      <c r="BG33" s="24"/>
      <c r="BH33" s="39" t="s">
        <v>21</v>
      </c>
      <c r="BI33" s="28" t="s">
        <v>189</v>
      </c>
      <c r="BJ33" s="39" t="s">
        <v>21</v>
      </c>
      <c r="BK33" s="28" t="s">
        <v>145</v>
      </c>
      <c r="BL33" s="24"/>
      <c r="BM33" s="54" t="s">
        <v>21</v>
      </c>
      <c r="BN33" s="55" t="s">
        <v>195</v>
      </c>
      <c r="BO33" s="24"/>
      <c r="BP33" s="39" t="s">
        <v>69</v>
      </c>
      <c r="BQ33" s="28" t="s">
        <v>196</v>
      </c>
      <c r="BR33" s="39" t="s">
        <v>69</v>
      </c>
      <c r="BS33" s="28" t="s">
        <v>191</v>
      </c>
      <c r="BT33" s="41"/>
      <c r="BU33" s="42"/>
      <c r="BV33" s="28">
        <v>1</v>
      </c>
      <c r="BW33" s="43"/>
      <c r="BX33" s="42"/>
      <c r="BY33" s="42"/>
      <c r="BZ33" s="221"/>
      <c r="CA33" s="44" t="s">
        <v>21</v>
      </c>
    </row>
    <row r="34" spans="1:80" ht="38.25" customHeight="1">
      <c r="A34" s="19">
        <v>22</v>
      </c>
      <c r="B34" s="20" t="s">
        <v>157</v>
      </c>
      <c r="C34" s="20" t="s">
        <v>219</v>
      </c>
      <c r="D34" s="20" t="s">
        <v>220</v>
      </c>
      <c r="E34" s="11"/>
      <c r="F34" s="23" t="s">
        <v>69</v>
      </c>
      <c r="G34" s="48" t="s">
        <v>119</v>
      </c>
      <c r="H34" s="23" t="s">
        <v>69</v>
      </c>
      <c r="I34" s="48" t="s">
        <v>119</v>
      </c>
      <c r="J34" s="24"/>
      <c r="K34" s="45" t="s">
        <v>67</v>
      </c>
      <c r="L34" s="27" t="s">
        <v>68</v>
      </c>
      <c r="M34" s="45" t="s">
        <v>67</v>
      </c>
      <c r="N34" s="27" t="s">
        <v>68</v>
      </c>
      <c r="O34" s="45" t="s">
        <v>69</v>
      </c>
      <c r="P34" s="27" t="s">
        <v>70</v>
      </c>
      <c r="Q34" s="24"/>
      <c r="R34" s="23" t="s">
        <v>21</v>
      </c>
      <c r="S34" s="28" t="s">
        <v>71</v>
      </c>
      <c r="T34" s="23" t="s">
        <v>21</v>
      </c>
      <c r="U34" s="28" t="s">
        <v>92</v>
      </c>
      <c r="V34" s="23" t="s">
        <v>21</v>
      </c>
      <c r="W34" s="28" t="s">
        <v>73</v>
      </c>
      <c r="X34" s="24"/>
      <c r="Y34" s="46" t="s">
        <v>69</v>
      </c>
      <c r="Z34" s="57" t="s">
        <v>70</v>
      </c>
      <c r="AA34" s="46" t="s">
        <v>21</v>
      </c>
      <c r="AB34" s="47" t="s">
        <v>93</v>
      </c>
      <c r="AC34" s="24"/>
      <c r="AD34" s="23" t="s">
        <v>67</v>
      </c>
      <c r="AE34" s="28" t="s">
        <v>74</v>
      </c>
      <c r="AF34" s="23" t="s">
        <v>69</v>
      </c>
      <c r="AG34" s="28" t="s">
        <v>95</v>
      </c>
      <c r="AH34" s="23" t="s">
        <v>69</v>
      </c>
      <c r="AI34" s="28" t="s">
        <v>96</v>
      </c>
      <c r="AJ34" s="24"/>
      <c r="AK34" s="23" t="s">
        <v>67</v>
      </c>
      <c r="AL34" s="31" t="s">
        <v>68</v>
      </c>
      <c r="AM34" s="23" t="s">
        <v>67</v>
      </c>
      <c r="AN34" s="31" t="s">
        <v>68</v>
      </c>
      <c r="AO34" s="23" t="s">
        <v>67</v>
      </c>
      <c r="AP34" s="31" t="s">
        <v>68</v>
      </c>
      <c r="AQ34" s="24"/>
      <c r="AR34" s="50" t="s">
        <v>21</v>
      </c>
      <c r="AS34" s="51" t="s">
        <v>212</v>
      </c>
      <c r="AT34" s="50" t="s">
        <v>21</v>
      </c>
      <c r="AU34" s="28" t="s">
        <v>101</v>
      </c>
      <c r="AV34" s="52" t="s">
        <v>21</v>
      </c>
      <c r="AW34" s="28" t="s">
        <v>102</v>
      </c>
      <c r="AX34" s="52" t="s">
        <v>21</v>
      </c>
      <c r="AY34" s="28" t="s">
        <v>102</v>
      </c>
      <c r="AZ34" s="24"/>
      <c r="BA34" s="35" t="s">
        <v>69</v>
      </c>
      <c r="BB34" s="36" t="s">
        <v>80</v>
      </c>
      <c r="BC34" s="53" t="s">
        <v>69</v>
      </c>
      <c r="BD34" s="36" t="s">
        <v>81</v>
      </c>
      <c r="BE34" s="53" t="s">
        <v>69</v>
      </c>
      <c r="BF34" s="38" t="s">
        <v>82</v>
      </c>
      <c r="BG34" s="24"/>
      <c r="BH34" s="39" t="s">
        <v>69</v>
      </c>
      <c r="BI34" s="28" t="s">
        <v>206</v>
      </c>
      <c r="BJ34" s="39" t="s">
        <v>21</v>
      </c>
      <c r="BK34" s="28" t="s">
        <v>104</v>
      </c>
      <c r="BL34" s="24"/>
      <c r="BM34" s="54" t="s">
        <v>67</v>
      </c>
      <c r="BN34" s="55" t="s">
        <v>85</v>
      </c>
      <c r="BO34" s="24"/>
      <c r="BP34" s="39" t="s">
        <v>69</v>
      </c>
      <c r="BQ34" s="28" t="s">
        <v>106</v>
      </c>
      <c r="BR34" s="39" t="s">
        <v>69</v>
      </c>
      <c r="BS34" s="28" t="s">
        <v>107</v>
      </c>
      <c r="BT34" s="41"/>
      <c r="BU34" s="42"/>
      <c r="BV34" s="28">
        <v>1</v>
      </c>
      <c r="BW34" s="43"/>
      <c r="BX34" s="42"/>
      <c r="BY34" s="28">
        <v>2</v>
      </c>
      <c r="BZ34" s="221"/>
      <c r="CA34" s="44" t="s">
        <v>21</v>
      </c>
    </row>
    <row r="35" spans="1:80" ht="38.25" customHeight="1">
      <c r="A35" s="19">
        <v>23</v>
      </c>
      <c r="B35" s="20" t="s">
        <v>221</v>
      </c>
      <c r="C35" s="20" t="s">
        <v>222</v>
      </c>
      <c r="D35" s="20" t="s">
        <v>223</v>
      </c>
      <c r="E35" s="11"/>
      <c r="F35" s="23" t="s">
        <v>111</v>
      </c>
      <c r="G35" s="48" t="s">
        <v>112</v>
      </c>
      <c r="H35" s="23" t="s">
        <v>111</v>
      </c>
      <c r="I35" s="48" t="s">
        <v>112</v>
      </c>
      <c r="J35" s="24"/>
      <c r="K35" s="45" t="s">
        <v>21</v>
      </c>
      <c r="L35" s="27" t="s">
        <v>113</v>
      </c>
      <c r="M35" s="45" t="s">
        <v>21</v>
      </c>
      <c r="N35" s="27" t="s">
        <v>113</v>
      </c>
      <c r="O35" s="45" t="s">
        <v>21</v>
      </c>
      <c r="P35" s="27" t="s">
        <v>113</v>
      </c>
      <c r="Q35" s="24"/>
      <c r="R35" s="23" t="s">
        <v>21</v>
      </c>
      <c r="S35" s="28" t="s">
        <v>71</v>
      </c>
      <c r="T35" s="23" t="s">
        <v>21</v>
      </c>
      <c r="U35" s="28" t="s">
        <v>92</v>
      </c>
      <c r="V35" s="23" t="s">
        <v>21</v>
      </c>
      <c r="W35" s="28" t="s">
        <v>73</v>
      </c>
      <c r="X35" s="24"/>
      <c r="Y35" s="46" t="s">
        <v>21</v>
      </c>
      <c r="Z35" s="47" t="s">
        <v>93</v>
      </c>
      <c r="AA35" s="46" t="s">
        <v>21</v>
      </c>
      <c r="AB35" s="47" t="s">
        <v>93</v>
      </c>
      <c r="AC35" s="24"/>
      <c r="AD35" s="23" t="s">
        <v>69</v>
      </c>
      <c r="AE35" s="28" t="s">
        <v>114</v>
      </c>
      <c r="AF35" s="23" t="s">
        <v>111</v>
      </c>
      <c r="AG35" s="28" t="s">
        <v>127</v>
      </c>
      <c r="AH35" s="23" t="s">
        <v>21</v>
      </c>
      <c r="AI35" s="28" t="s">
        <v>152</v>
      </c>
      <c r="AJ35" s="24"/>
      <c r="AK35" s="23" t="s">
        <v>21</v>
      </c>
      <c r="AL35" s="31" t="s">
        <v>129</v>
      </c>
      <c r="AM35" s="23" t="s">
        <v>21</v>
      </c>
      <c r="AN35" s="31" t="s">
        <v>130</v>
      </c>
      <c r="AO35" s="23" t="s">
        <v>21</v>
      </c>
      <c r="AP35" s="31" t="s">
        <v>99</v>
      </c>
      <c r="AQ35" s="24"/>
      <c r="AR35" s="50" t="s">
        <v>21</v>
      </c>
      <c r="AS35" s="51" t="s">
        <v>116</v>
      </c>
      <c r="AT35" s="50" t="s">
        <v>21</v>
      </c>
      <c r="AU35" s="28" t="s">
        <v>101</v>
      </c>
      <c r="AV35" s="52" t="s">
        <v>21</v>
      </c>
      <c r="AW35" s="28" t="s">
        <v>102</v>
      </c>
      <c r="AX35" s="52" t="s">
        <v>21</v>
      </c>
      <c r="AY35" s="28" t="s">
        <v>102</v>
      </c>
      <c r="AZ35" s="24"/>
      <c r="BA35" s="35" t="s">
        <v>69</v>
      </c>
      <c r="BB35" s="36" t="s">
        <v>80</v>
      </c>
      <c r="BC35" s="53" t="s">
        <v>69</v>
      </c>
      <c r="BD35" s="36" t="s">
        <v>81</v>
      </c>
      <c r="BE35" s="53" t="s">
        <v>69</v>
      </c>
      <c r="BF35" s="38" t="s">
        <v>82</v>
      </c>
      <c r="BG35" s="24"/>
      <c r="BH35" s="39" t="s">
        <v>21</v>
      </c>
      <c r="BI35" s="28" t="s">
        <v>103</v>
      </c>
      <c r="BJ35" s="39" t="s">
        <v>21</v>
      </c>
      <c r="BK35" s="28" t="s">
        <v>104</v>
      </c>
      <c r="BL35" s="24"/>
      <c r="BM35" s="54" t="s">
        <v>69</v>
      </c>
      <c r="BN35" s="55" t="s">
        <v>146</v>
      </c>
      <c r="BO35" s="24"/>
      <c r="BP35" s="39" t="s">
        <v>69</v>
      </c>
      <c r="BQ35" s="28" t="s">
        <v>106</v>
      </c>
      <c r="BR35" s="39" t="s">
        <v>21</v>
      </c>
      <c r="BS35" s="28" t="s">
        <v>160</v>
      </c>
      <c r="BT35" s="41"/>
      <c r="BU35" s="42"/>
      <c r="BV35" s="28">
        <v>1</v>
      </c>
      <c r="BW35" s="43"/>
      <c r="BX35" s="42"/>
      <c r="BY35" s="28">
        <v>1</v>
      </c>
      <c r="BZ35" s="221"/>
      <c r="CA35" s="44" t="s">
        <v>21</v>
      </c>
    </row>
    <row r="36" spans="1:80" ht="38.25" customHeight="1">
      <c r="A36" s="19">
        <v>24</v>
      </c>
      <c r="B36" s="20" t="s">
        <v>224</v>
      </c>
      <c r="C36" s="20" t="s">
        <v>225</v>
      </c>
      <c r="D36" s="20" t="s">
        <v>226</v>
      </c>
      <c r="E36" s="11"/>
      <c r="F36" s="23" t="s">
        <v>69</v>
      </c>
      <c r="G36" s="48" t="s">
        <v>119</v>
      </c>
      <c r="H36" s="23" t="s">
        <v>69</v>
      </c>
      <c r="I36" s="48" t="s">
        <v>119</v>
      </c>
      <c r="J36" s="24"/>
      <c r="K36" s="45" t="s">
        <v>67</v>
      </c>
      <c r="L36" s="27" t="s">
        <v>68</v>
      </c>
      <c r="M36" s="45" t="s">
        <v>67</v>
      </c>
      <c r="N36" s="27" t="s">
        <v>68</v>
      </c>
      <c r="O36" s="45" t="s">
        <v>69</v>
      </c>
      <c r="P36" s="27" t="s">
        <v>70</v>
      </c>
      <c r="Q36" s="24"/>
      <c r="R36" s="23" t="s">
        <v>21</v>
      </c>
      <c r="S36" s="28" t="s">
        <v>71</v>
      </c>
      <c r="T36" s="23" t="s">
        <v>21</v>
      </c>
      <c r="U36" s="28" t="s">
        <v>92</v>
      </c>
      <c r="V36" s="23" t="s">
        <v>21</v>
      </c>
      <c r="W36" s="28" t="s">
        <v>73</v>
      </c>
      <c r="X36" s="24"/>
      <c r="Y36" s="46" t="s">
        <v>21</v>
      </c>
      <c r="Z36" s="47" t="s">
        <v>93</v>
      </c>
      <c r="AA36" s="46" t="s">
        <v>21</v>
      </c>
      <c r="AB36" s="47" t="s">
        <v>93</v>
      </c>
      <c r="AC36" s="24"/>
      <c r="AD36" s="23" t="s">
        <v>67</v>
      </c>
      <c r="AE36" s="28" t="s">
        <v>74</v>
      </c>
      <c r="AF36" s="23" t="s">
        <v>67</v>
      </c>
      <c r="AG36" s="28" t="s">
        <v>75</v>
      </c>
      <c r="AH36" s="23" t="s">
        <v>67</v>
      </c>
      <c r="AI36" s="28" t="s">
        <v>76</v>
      </c>
      <c r="AJ36" s="24"/>
      <c r="AK36" s="23" t="s">
        <v>69</v>
      </c>
      <c r="AL36" s="31" t="s">
        <v>142</v>
      </c>
      <c r="AM36" s="23" t="s">
        <v>67</v>
      </c>
      <c r="AN36" s="31" t="s">
        <v>68</v>
      </c>
      <c r="AO36" s="23" t="s">
        <v>67</v>
      </c>
      <c r="AP36" s="31" t="s">
        <v>68</v>
      </c>
      <c r="AQ36" s="24"/>
      <c r="AR36" s="50" t="s">
        <v>69</v>
      </c>
      <c r="AS36" s="33" t="s">
        <v>77</v>
      </c>
      <c r="AT36" s="50" t="s">
        <v>69</v>
      </c>
      <c r="AU36" s="28" t="s">
        <v>78</v>
      </c>
      <c r="AV36" s="52" t="s">
        <v>69</v>
      </c>
      <c r="AW36" s="28" t="s">
        <v>79</v>
      </c>
      <c r="AX36" s="52" t="s">
        <v>69</v>
      </c>
      <c r="AY36" s="28" t="s">
        <v>79</v>
      </c>
      <c r="AZ36" s="24"/>
      <c r="BA36" s="35" t="s">
        <v>69</v>
      </c>
      <c r="BB36" s="36" t="s">
        <v>80</v>
      </c>
      <c r="BC36" s="53" t="s">
        <v>69</v>
      </c>
      <c r="BD36" s="36" t="s">
        <v>81</v>
      </c>
      <c r="BE36" s="53" t="s">
        <v>69</v>
      </c>
      <c r="BF36" s="38" t="s">
        <v>82</v>
      </c>
      <c r="BG36" s="24"/>
      <c r="BH36" s="39" t="s">
        <v>67</v>
      </c>
      <c r="BI36" s="28" t="s">
        <v>83</v>
      </c>
      <c r="BJ36" s="39" t="s">
        <v>67</v>
      </c>
      <c r="BK36" s="28" t="s">
        <v>174</v>
      </c>
      <c r="BL36" s="24"/>
      <c r="BM36" s="54" t="s">
        <v>21</v>
      </c>
      <c r="BN36" s="55" t="s">
        <v>195</v>
      </c>
      <c r="BO36" s="24"/>
      <c r="BP36" s="39" t="s">
        <v>69</v>
      </c>
      <c r="BQ36" s="28" t="s">
        <v>106</v>
      </c>
      <c r="BR36" s="39" t="s">
        <v>67</v>
      </c>
      <c r="BS36" s="28" t="s">
        <v>120</v>
      </c>
      <c r="BT36" s="41"/>
      <c r="BU36" s="42"/>
      <c r="BV36" s="28">
        <v>5</v>
      </c>
      <c r="BW36" s="43"/>
      <c r="BX36" s="42"/>
      <c r="BY36" s="28">
        <v>3</v>
      </c>
      <c r="BZ36" s="221"/>
      <c r="CA36" s="44" t="s">
        <v>21</v>
      </c>
    </row>
    <row r="37" spans="1:80" ht="38.25" customHeight="1">
      <c r="A37" s="19">
        <v>25</v>
      </c>
      <c r="B37" s="20" t="s">
        <v>227</v>
      </c>
      <c r="C37" s="20" t="s">
        <v>108</v>
      </c>
      <c r="D37" s="20" t="s">
        <v>228</v>
      </c>
      <c r="E37" s="11"/>
      <c r="F37" s="23" t="s">
        <v>69</v>
      </c>
      <c r="G37" s="48" t="s">
        <v>119</v>
      </c>
      <c r="H37" s="23" t="s">
        <v>69</v>
      </c>
      <c r="I37" s="48" t="s">
        <v>119</v>
      </c>
      <c r="J37" s="24"/>
      <c r="K37" s="45" t="s">
        <v>69</v>
      </c>
      <c r="L37" s="27" t="s">
        <v>70</v>
      </c>
      <c r="M37" s="45" t="s">
        <v>67</v>
      </c>
      <c r="N37" s="27" t="s">
        <v>68</v>
      </c>
      <c r="O37" s="45" t="s">
        <v>69</v>
      </c>
      <c r="P37" s="27" t="s">
        <v>70</v>
      </c>
      <c r="Q37" s="24"/>
      <c r="R37" s="23" t="s">
        <v>21</v>
      </c>
      <c r="S37" s="28" t="s">
        <v>71</v>
      </c>
      <c r="T37" s="23" t="s">
        <v>21</v>
      </c>
      <c r="U37" s="28" t="s">
        <v>92</v>
      </c>
      <c r="V37" s="23" t="s">
        <v>21</v>
      </c>
      <c r="W37" s="28" t="s">
        <v>73</v>
      </c>
      <c r="X37" s="24"/>
      <c r="Y37" s="46" t="s">
        <v>21</v>
      </c>
      <c r="Z37" s="47" t="s">
        <v>93</v>
      </c>
      <c r="AA37" s="46" t="s">
        <v>21</v>
      </c>
      <c r="AB37" s="47" t="s">
        <v>93</v>
      </c>
      <c r="AC37" s="24"/>
      <c r="AD37" s="23" t="s">
        <v>69</v>
      </c>
      <c r="AE37" s="28" t="s">
        <v>114</v>
      </c>
      <c r="AF37" s="23" t="s">
        <v>21</v>
      </c>
      <c r="AG37" s="28" t="s">
        <v>99</v>
      </c>
      <c r="AH37" s="23" t="s">
        <v>67</v>
      </c>
      <c r="AI37" s="28" t="s">
        <v>76</v>
      </c>
      <c r="AJ37" s="24"/>
      <c r="AK37" s="23" t="s">
        <v>69</v>
      </c>
      <c r="AL37" s="31" t="s">
        <v>142</v>
      </c>
      <c r="AM37" s="23" t="s">
        <v>69</v>
      </c>
      <c r="AN37" s="31" t="s">
        <v>229</v>
      </c>
      <c r="AO37" s="23" t="s">
        <v>69</v>
      </c>
      <c r="AP37" s="31" t="s">
        <v>144</v>
      </c>
      <c r="AQ37" s="24"/>
      <c r="AR37" s="50" t="s">
        <v>21</v>
      </c>
      <c r="AS37" s="51" t="s">
        <v>212</v>
      </c>
      <c r="AT37" s="50" t="s">
        <v>21</v>
      </c>
      <c r="AU37" s="28" t="s">
        <v>101</v>
      </c>
      <c r="AV37" s="52" t="s">
        <v>21</v>
      </c>
      <c r="AW37" s="28" t="s">
        <v>102</v>
      </c>
      <c r="AX37" s="52" t="s">
        <v>21</v>
      </c>
      <c r="AY37" s="28" t="s">
        <v>102</v>
      </c>
      <c r="AZ37" s="24"/>
      <c r="BA37" s="35" t="s">
        <v>69</v>
      </c>
      <c r="BB37" s="36" t="s">
        <v>80</v>
      </c>
      <c r="BC37" s="53" t="s">
        <v>69</v>
      </c>
      <c r="BD37" s="36" t="s">
        <v>81</v>
      </c>
      <c r="BE37" s="53" t="s">
        <v>69</v>
      </c>
      <c r="BF37" s="38" t="s">
        <v>82</v>
      </c>
      <c r="BG37" s="24"/>
      <c r="BH37" s="39" t="s">
        <v>69</v>
      </c>
      <c r="BI37" s="28" t="s">
        <v>206</v>
      </c>
      <c r="BJ37" s="39" t="s">
        <v>21</v>
      </c>
      <c r="BK37" s="28" t="s">
        <v>104</v>
      </c>
      <c r="BL37" s="24"/>
      <c r="BM37" s="54" t="s">
        <v>69</v>
      </c>
      <c r="BN37" s="55" t="s">
        <v>146</v>
      </c>
      <c r="BO37" s="24"/>
      <c r="BP37" s="39" t="s">
        <v>69</v>
      </c>
      <c r="BQ37" s="28" t="s">
        <v>106</v>
      </c>
      <c r="BR37" s="39" t="s">
        <v>69</v>
      </c>
      <c r="BS37" s="28" t="s">
        <v>107</v>
      </c>
      <c r="BT37" s="41"/>
      <c r="BU37" s="42"/>
      <c r="BV37" s="28">
        <v>3</v>
      </c>
      <c r="BW37" s="43"/>
      <c r="BX37" s="42"/>
      <c r="BY37" s="28">
        <v>3</v>
      </c>
      <c r="BZ37" s="221"/>
      <c r="CA37" s="44" t="s">
        <v>21</v>
      </c>
    </row>
    <row r="38" spans="1:80" ht="38.25" customHeight="1">
      <c r="A38" s="19">
        <v>26</v>
      </c>
      <c r="B38" s="20" t="s">
        <v>230</v>
      </c>
      <c r="C38" s="20" t="s">
        <v>231</v>
      </c>
      <c r="D38" s="20" t="s">
        <v>232</v>
      </c>
      <c r="E38" s="11"/>
      <c r="F38" s="23" t="s">
        <v>111</v>
      </c>
      <c r="G38" s="48" t="s">
        <v>112</v>
      </c>
      <c r="H38" s="23" t="s">
        <v>111</v>
      </c>
      <c r="I38" s="48" t="s">
        <v>112</v>
      </c>
      <c r="J38" s="24"/>
      <c r="K38" s="45" t="s">
        <v>21</v>
      </c>
      <c r="L38" s="27" t="s">
        <v>113</v>
      </c>
      <c r="M38" s="45" t="s">
        <v>21</v>
      </c>
      <c r="N38" s="27" t="s">
        <v>113</v>
      </c>
      <c r="O38" s="45" t="s">
        <v>21</v>
      </c>
      <c r="P38" s="27" t="s">
        <v>113</v>
      </c>
      <c r="Q38" s="24"/>
      <c r="R38" s="23" t="s">
        <v>21</v>
      </c>
      <c r="S38" s="28" t="s">
        <v>71</v>
      </c>
      <c r="T38" s="23" t="s">
        <v>21</v>
      </c>
      <c r="U38" s="28" t="s">
        <v>92</v>
      </c>
      <c r="V38" s="23" t="s">
        <v>21</v>
      </c>
      <c r="W38" s="28" t="s">
        <v>73</v>
      </c>
      <c r="X38" s="24"/>
      <c r="Y38" s="46" t="s">
        <v>69</v>
      </c>
      <c r="Z38" s="57" t="s">
        <v>70</v>
      </c>
      <c r="AA38" s="46" t="s">
        <v>69</v>
      </c>
      <c r="AB38" s="57" t="s">
        <v>70</v>
      </c>
      <c r="AC38" s="24"/>
      <c r="AD38" s="23" t="s">
        <v>21</v>
      </c>
      <c r="AE38" s="28" t="s">
        <v>94</v>
      </c>
      <c r="AF38" s="23" t="s">
        <v>69</v>
      </c>
      <c r="AG38" s="28" t="s">
        <v>95</v>
      </c>
      <c r="AH38" s="23" t="s">
        <v>69</v>
      </c>
      <c r="AI38" s="28" t="s">
        <v>96</v>
      </c>
      <c r="AJ38" s="24"/>
      <c r="AK38" s="23" t="s">
        <v>67</v>
      </c>
      <c r="AL38" s="31" t="s">
        <v>68</v>
      </c>
      <c r="AM38" s="23" t="s">
        <v>69</v>
      </c>
      <c r="AN38" s="31" t="s">
        <v>229</v>
      </c>
      <c r="AO38" s="23" t="s">
        <v>69</v>
      </c>
      <c r="AP38" s="31" t="s">
        <v>99</v>
      </c>
      <c r="AQ38" s="24"/>
      <c r="AR38" s="50" t="s">
        <v>21</v>
      </c>
      <c r="AS38" s="51" t="s">
        <v>212</v>
      </c>
      <c r="AT38" s="50" t="s">
        <v>21</v>
      </c>
      <c r="AU38" s="28" t="s">
        <v>101</v>
      </c>
      <c r="AV38" s="52" t="s">
        <v>21</v>
      </c>
      <c r="AW38" s="28" t="s">
        <v>102</v>
      </c>
      <c r="AX38" s="52" t="s">
        <v>21</v>
      </c>
      <c r="AY38" s="28" t="s">
        <v>102</v>
      </c>
      <c r="AZ38" s="24"/>
      <c r="BA38" s="35" t="s">
        <v>69</v>
      </c>
      <c r="BB38" s="36" t="s">
        <v>80</v>
      </c>
      <c r="BC38" s="53" t="s">
        <v>69</v>
      </c>
      <c r="BD38" s="36" t="s">
        <v>81</v>
      </c>
      <c r="BE38" s="53" t="s">
        <v>69</v>
      </c>
      <c r="BF38" s="38" t="s">
        <v>82</v>
      </c>
      <c r="BG38" s="24"/>
      <c r="BH38" s="39" t="s">
        <v>21</v>
      </c>
      <c r="BI38" s="28" t="s">
        <v>189</v>
      </c>
      <c r="BJ38" s="39" t="s">
        <v>21</v>
      </c>
      <c r="BK38" s="28" t="s">
        <v>145</v>
      </c>
      <c r="BL38" s="24"/>
      <c r="BM38" s="54" t="s">
        <v>67</v>
      </c>
      <c r="BN38" s="55" t="s">
        <v>233</v>
      </c>
      <c r="BO38" s="24"/>
      <c r="BP38" s="39" t="s">
        <v>69</v>
      </c>
      <c r="BQ38" s="28" t="s">
        <v>196</v>
      </c>
      <c r="BR38" s="39" t="s">
        <v>21</v>
      </c>
      <c r="BS38" s="28" t="s">
        <v>148</v>
      </c>
      <c r="BT38" s="41"/>
      <c r="BU38" s="42"/>
      <c r="BV38" s="28">
        <v>8</v>
      </c>
      <c r="BW38" s="43"/>
      <c r="BX38" s="42"/>
      <c r="BY38" s="28">
        <v>5</v>
      </c>
      <c r="BZ38" s="221"/>
      <c r="CA38" s="44" t="s">
        <v>21</v>
      </c>
    </row>
    <row r="39" spans="1:80" ht="38.25" customHeight="1">
      <c r="A39" s="19">
        <v>27</v>
      </c>
      <c r="B39" s="20" t="s">
        <v>234</v>
      </c>
      <c r="C39" s="20" t="s">
        <v>235</v>
      </c>
      <c r="D39" s="20" t="s">
        <v>236</v>
      </c>
      <c r="E39" s="11"/>
      <c r="F39" s="23" t="s">
        <v>69</v>
      </c>
      <c r="G39" s="48" t="s">
        <v>119</v>
      </c>
      <c r="H39" s="23" t="s">
        <v>21</v>
      </c>
      <c r="I39" s="22" t="s">
        <v>66</v>
      </c>
      <c r="J39" s="24"/>
      <c r="K39" s="45" t="s">
        <v>69</v>
      </c>
      <c r="L39" s="27" t="s">
        <v>70</v>
      </c>
      <c r="M39" s="45" t="s">
        <v>67</v>
      </c>
      <c r="N39" s="27" t="s">
        <v>68</v>
      </c>
      <c r="O39" s="45" t="s">
        <v>69</v>
      </c>
      <c r="P39" s="27" t="s">
        <v>70</v>
      </c>
      <c r="Q39" s="24"/>
      <c r="R39" s="23" t="s">
        <v>21</v>
      </c>
      <c r="S39" s="28" t="s">
        <v>71</v>
      </c>
      <c r="T39" s="23" t="s">
        <v>21</v>
      </c>
      <c r="U39" s="28" t="s">
        <v>92</v>
      </c>
      <c r="V39" s="23" t="s">
        <v>21</v>
      </c>
      <c r="W39" s="28" t="s">
        <v>73</v>
      </c>
      <c r="X39" s="24"/>
      <c r="Y39" s="46" t="s">
        <v>21</v>
      </c>
      <c r="Z39" s="47" t="s">
        <v>93</v>
      </c>
      <c r="AA39" s="46" t="s">
        <v>21</v>
      </c>
      <c r="AB39" s="47" t="s">
        <v>93</v>
      </c>
      <c r="AC39" s="24"/>
      <c r="AD39" s="23" t="s">
        <v>69</v>
      </c>
      <c r="AE39" s="28" t="s">
        <v>114</v>
      </c>
      <c r="AF39" s="23" t="s">
        <v>21</v>
      </c>
      <c r="AG39" s="28" t="s">
        <v>99</v>
      </c>
      <c r="AH39" s="23" t="s">
        <v>21</v>
      </c>
      <c r="AI39" s="28" t="s">
        <v>152</v>
      </c>
      <c r="AJ39" s="24"/>
      <c r="AK39" s="23" t="s">
        <v>69</v>
      </c>
      <c r="AL39" s="49" t="s">
        <v>142</v>
      </c>
      <c r="AM39" s="23" t="s">
        <v>67</v>
      </c>
      <c r="AN39" s="31" t="s">
        <v>68</v>
      </c>
      <c r="AO39" s="23" t="s">
        <v>67</v>
      </c>
      <c r="AP39" s="31" t="s">
        <v>68</v>
      </c>
      <c r="AQ39" s="24"/>
      <c r="AR39" s="50" t="s">
        <v>21</v>
      </c>
      <c r="AS39" s="51" t="s">
        <v>116</v>
      </c>
      <c r="AT39" s="50" t="s">
        <v>21</v>
      </c>
      <c r="AU39" s="28" t="s">
        <v>101</v>
      </c>
      <c r="AV39" s="52" t="s">
        <v>21</v>
      </c>
      <c r="AW39" s="28" t="s">
        <v>102</v>
      </c>
      <c r="AX39" s="52" t="s">
        <v>21</v>
      </c>
      <c r="AY39" s="28" t="s">
        <v>102</v>
      </c>
      <c r="AZ39" s="24"/>
      <c r="BA39" s="35" t="s">
        <v>21</v>
      </c>
      <c r="BB39" s="28" t="s">
        <v>133</v>
      </c>
      <c r="BC39" s="53" t="s">
        <v>21</v>
      </c>
      <c r="BD39" s="28" t="s">
        <v>134</v>
      </c>
      <c r="BE39" s="53" t="s">
        <v>21</v>
      </c>
      <c r="BF39" s="38" t="s">
        <v>135</v>
      </c>
      <c r="BG39" s="24"/>
      <c r="BH39" s="39" t="s">
        <v>21</v>
      </c>
      <c r="BI39" s="28" t="s">
        <v>103</v>
      </c>
      <c r="BJ39" s="39" t="s">
        <v>21</v>
      </c>
      <c r="BK39" s="28" t="s">
        <v>104</v>
      </c>
      <c r="BL39" s="24"/>
      <c r="BM39" s="54" t="s">
        <v>69</v>
      </c>
      <c r="BN39" s="55" t="s">
        <v>146</v>
      </c>
      <c r="BO39" s="24"/>
      <c r="BP39" s="39" t="s">
        <v>69</v>
      </c>
      <c r="BQ39" s="28" t="s">
        <v>106</v>
      </c>
      <c r="BR39" s="39" t="s">
        <v>21</v>
      </c>
      <c r="BS39" s="28" t="s">
        <v>160</v>
      </c>
      <c r="BT39" s="41"/>
      <c r="BU39" s="42"/>
      <c r="BV39" s="42"/>
      <c r="BW39" s="43"/>
      <c r="BX39" s="42"/>
      <c r="BY39" s="28">
        <v>3</v>
      </c>
      <c r="BZ39" s="221"/>
      <c r="CA39" s="44" t="s">
        <v>21</v>
      </c>
    </row>
    <row r="40" spans="1:80" ht="38.25" customHeight="1">
      <c r="A40" s="19">
        <v>28</v>
      </c>
      <c r="B40" s="20" t="s">
        <v>237</v>
      </c>
      <c r="C40" s="20" t="s">
        <v>63</v>
      </c>
      <c r="D40" s="20" t="s">
        <v>238</v>
      </c>
      <c r="E40" s="11"/>
      <c r="F40" s="23" t="s">
        <v>21</v>
      </c>
      <c r="G40" s="22" t="s">
        <v>66</v>
      </c>
      <c r="H40" s="23" t="s">
        <v>21</v>
      </c>
      <c r="I40" s="22" t="s">
        <v>66</v>
      </c>
      <c r="J40" s="24"/>
      <c r="K40" s="45" t="s">
        <v>67</v>
      </c>
      <c r="L40" s="27" t="s">
        <v>68</v>
      </c>
      <c r="M40" s="45" t="s">
        <v>69</v>
      </c>
      <c r="N40" s="27" t="s">
        <v>70</v>
      </c>
      <c r="O40" s="45" t="s">
        <v>67</v>
      </c>
      <c r="P40" s="27" t="s">
        <v>68</v>
      </c>
      <c r="Q40" s="24"/>
      <c r="R40" s="23" t="s">
        <v>21</v>
      </c>
      <c r="S40" s="28" t="s">
        <v>71</v>
      </c>
      <c r="T40" s="23" t="s">
        <v>21</v>
      </c>
      <c r="U40" s="28" t="s">
        <v>92</v>
      </c>
      <c r="V40" s="23" t="s">
        <v>21</v>
      </c>
      <c r="W40" s="28" t="s">
        <v>73</v>
      </c>
      <c r="X40" s="24"/>
      <c r="Y40" s="46" t="s">
        <v>69</v>
      </c>
      <c r="Z40" s="57" t="s">
        <v>70</v>
      </c>
      <c r="AA40" s="46" t="s">
        <v>21</v>
      </c>
      <c r="AB40" s="47" t="s">
        <v>93</v>
      </c>
      <c r="AC40" s="24"/>
      <c r="AD40" s="23" t="s">
        <v>69</v>
      </c>
      <c r="AE40" s="28" t="s">
        <v>114</v>
      </c>
      <c r="AF40" s="23" t="s">
        <v>69</v>
      </c>
      <c r="AG40" s="28" t="s">
        <v>95</v>
      </c>
      <c r="AH40" s="23" t="s">
        <v>21</v>
      </c>
      <c r="AI40" s="28" t="s">
        <v>152</v>
      </c>
      <c r="AJ40" s="24"/>
      <c r="AK40" s="23" t="s">
        <v>69</v>
      </c>
      <c r="AL40" s="31" t="s">
        <v>142</v>
      </c>
      <c r="AM40" s="23" t="s">
        <v>69</v>
      </c>
      <c r="AN40" s="31" t="s">
        <v>239</v>
      </c>
      <c r="AO40" s="23" t="s">
        <v>67</v>
      </c>
      <c r="AP40" s="31" t="s">
        <v>68</v>
      </c>
      <c r="AQ40" s="24"/>
      <c r="AR40" s="50" t="s">
        <v>67</v>
      </c>
      <c r="AS40" s="51" t="s">
        <v>184</v>
      </c>
      <c r="AT40" s="50" t="s">
        <v>67</v>
      </c>
      <c r="AU40" s="28" t="s">
        <v>185</v>
      </c>
      <c r="AV40" s="52" t="s">
        <v>67</v>
      </c>
      <c r="AW40" s="28" t="s">
        <v>79</v>
      </c>
      <c r="AX40" s="52" t="s">
        <v>67</v>
      </c>
      <c r="AY40" s="28" t="s">
        <v>79</v>
      </c>
      <c r="AZ40" s="24"/>
      <c r="BA40" s="35" t="s">
        <v>69</v>
      </c>
      <c r="BB40" s="36" t="s">
        <v>80</v>
      </c>
      <c r="BC40" s="53" t="s">
        <v>69</v>
      </c>
      <c r="BD40" s="36" t="s">
        <v>81</v>
      </c>
      <c r="BE40" s="53" t="s">
        <v>69</v>
      </c>
      <c r="BF40" s="38" t="s">
        <v>82</v>
      </c>
      <c r="BG40" s="24"/>
      <c r="BH40" s="39" t="s">
        <v>69</v>
      </c>
      <c r="BI40" s="28" t="s">
        <v>206</v>
      </c>
      <c r="BJ40" s="39" t="s">
        <v>69</v>
      </c>
      <c r="BK40" s="28" t="s">
        <v>166</v>
      </c>
      <c r="BL40" s="24"/>
      <c r="BM40" s="54" t="s">
        <v>69</v>
      </c>
      <c r="BN40" s="55" t="s">
        <v>146</v>
      </c>
      <c r="BO40" s="24"/>
      <c r="BP40" s="39" t="s">
        <v>69</v>
      </c>
      <c r="BQ40" s="28" t="s">
        <v>196</v>
      </c>
      <c r="BR40" s="39" t="s">
        <v>69</v>
      </c>
      <c r="BS40" s="28" t="s">
        <v>191</v>
      </c>
      <c r="BT40" s="41"/>
      <c r="BU40" s="42"/>
      <c r="BV40" s="42"/>
      <c r="BW40" s="43"/>
      <c r="BX40" s="42"/>
      <c r="BY40" s="28">
        <v>3</v>
      </c>
      <c r="BZ40" s="221"/>
      <c r="CA40" s="44" t="s">
        <v>21</v>
      </c>
    </row>
    <row r="41" spans="1:80" ht="38.25" customHeight="1">
      <c r="A41" s="19">
        <v>29</v>
      </c>
      <c r="B41" s="71" t="s">
        <v>240</v>
      </c>
      <c r="C41" s="71" t="s">
        <v>241</v>
      </c>
      <c r="D41" s="71" t="s">
        <v>242</v>
      </c>
      <c r="E41" s="11"/>
      <c r="F41" s="23" t="s">
        <v>67</v>
      </c>
      <c r="G41" s="48" t="s">
        <v>178</v>
      </c>
      <c r="H41" s="23" t="s">
        <v>67</v>
      </c>
      <c r="I41" s="48" t="s">
        <v>178</v>
      </c>
      <c r="J41" s="24"/>
      <c r="K41" s="45" t="s">
        <v>67</v>
      </c>
      <c r="L41" s="27" t="s">
        <v>68</v>
      </c>
      <c r="M41" s="45" t="s">
        <v>69</v>
      </c>
      <c r="N41" s="27" t="s">
        <v>70</v>
      </c>
      <c r="O41" s="45" t="s">
        <v>69</v>
      </c>
      <c r="P41" s="27" t="s">
        <v>70</v>
      </c>
      <c r="Q41" s="24"/>
      <c r="R41" s="23" t="s">
        <v>69</v>
      </c>
      <c r="S41" s="28" t="s">
        <v>91</v>
      </c>
      <c r="T41" s="23" t="s">
        <v>21</v>
      </c>
      <c r="U41" s="28" t="s">
        <v>92</v>
      </c>
      <c r="V41" s="23" t="s">
        <v>21</v>
      </c>
      <c r="W41" s="28" t="s">
        <v>73</v>
      </c>
      <c r="X41" s="24"/>
      <c r="Y41" s="46" t="s">
        <v>69</v>
      </c>
      <c r="Z41" s="57" t="s">
        <v>70</v>
      </c>
      <c r="AA41" s="46" t="s">
        <v>69</v>
      </c>
      <c r="AB41" s="57" t="s">
        <v>70</v>
      </c>
      <c r="AC41" s="24"/>
      <c r="AD41" s="23" t="s">
        <v>67</v>
      </c>
      <c r="AE41" s="28" t="s">
        <v>74</v>
      </c>
      <c r="AF41" s="23" t="s">
        <v>67</v>
      </c>
      <c r="AG41" s="28" t="s">
        <v>75</v>
      </c>
      <c r="AH41" s="23" t="s">
        <v>67</v>
      </c>
      <c r="AI41" s="28" t="s">
        <v>76</v>
      </c>
      <c r="AJ41" s="24"/>
      <c r="AK41" s="23" t="s">
        <v>67</v>
      </c>
      <c r="AL41" s="49" t="s">
        <v>68</v>
      </c>
      <c r="AM41" s="23" t="s">
        <v>67</v>
      </c>
      <c r="AN41" s="31" t="s">
        <v>68</v>
      </c>
      <c r="AO41" s="23" t="s">
        <v>67</v>
      </c>
      <c r="AP41" s="31" t="s">
        <v>68</v>
      </c>
      <c r="AQ41" s="24"/>
      <c r="AR41" s="50" t="s">
        <v>67</v>
      </c>
      <c r="AS41" s="51" t="s">
        <v>184</v>
      </c>
      <c r="AT41" s="50" t="s">
        <v>67</v>
      </c>
      <c r="AU41" s="28" t="s">
        <v>185</v>
      </c>
      <c r="AV41" s="52" t="s">
        <v>67</v>
      </c>
      <c r="AW41" s="28" t="s">
        <v>79</v>
      </c>
      <c r="AX41" s="52" t="s">
        <v>67</v>
      </c>
      <c r="AY41" s="28" t="s">
        <v>79</v>
      </c>
      <c r="AZ41" s="24"/>
      <c r="BA41" s="35" t="s">
        <v>69</v>
      </c>
      <c r="BB41" s="36" t="s">
        <v>80</v>
      </c>
      <c r="BC41" s="53" t="s">
        <v>69</v>
      </c>
      <c r="BD41" s="36" t="s">
        <v>81</v>
      </c>
      <c r="BE41" s="53" t="s">
        <v>69</v>
      </c>
      <c r="BF41" s="38" t="s">
        <v>82</v>
      </c>
      <c r="BG41" s="24"/>
      <c r="BH41" s="39" t="s">
        <v>69</v>
      </c>
      <c r="BI41" s="28" t="s">
        <v>206</v>
      </c>
      <c r="BJ41" s="39" t="s">
        <v>69</v>
      </c>
      <c r="BK41" s="28" t="s">
        <v>166</v>
      </c>
      <c r="BL41" s="24"/>
      <c r="BM41" s="54" t="s">
        <v>67</v>
      </c>
      <c r="BN41" s="55" t="s">
        <v>233</v>
      </c>
      <c r="BO41" s="24"/>
      <c r="BP41" s="39" t="s">
        <v>67</v>
      </c>
      <c r="BQ41" s="28" t="s">
        <v>243</v>
      </c>
      <c r="BR41" s="39" t="s">
        <v>67</v>
      </c>
      <c r="BS41" s="28" t="s">
        <v>120</v>
      </c>
      <c r="BT41" s="41"/>
      <c r="BU41" s="42"/>
      <c r="BV41" s="28">
        <v>8</v>
      </c>
      <c r="BW41" s="43"/>
      <c r="BX41" s="42"/>
      <c r="BY41" s="28">
        <v>4</v>
      </c>
      <c r="BZ41" s="221"/>
      <c r="CA41" s="44" t="s">
        <v>21</v>
      </c>
    </row>
    <row r="42" spans="1:80" ht="38.25" customHeight="1">
      <c r="A42" s="19">
        <v>30</v>
      </c>
      <c r="B42" s="58" t="s">
        <v>244</v>
      </c>
      <c r="C42" s="58" t="s">
        <v>245</v>
      </c>
      <c r="D42" s="58" t="s">
        <v>246</v>
      </c>
      <c r="E42" s="11"/>
      <c r="F42" s="23" t="s">
        <v>67</v>
      </c>
      <c r="G42" s="48" t="s">
        <v>178</v>
      </c>
      <c r="H42" s="23" t="s">
        <v>67</v>
      </c>
      <c r="I42" s="48" t="s">
        <v>178</v>
      </c>
      <c r="J42" s="24"/>
      <c r="K42" s="59"/>
      <c r="L42" s="60"/>
      <c r="M42" s="59" t="s">
        <v>179</v>
      </c>
      <c r="N42" s="60"/>
      <c r="O42" s="59" t="s">
        <v>179</v>
      </c>
      <c r="P42" s="60"/>
      <c r="Q42" s="24"/>
      <c r="R42" s="61"/>
      <c r="S42" s="42"/>
      <c r="T42" s="61"/>
      <c r="U42" s="42"/>
      <c r="V42" s="61" t="s">
        <v>179</v>
      </c>
      <c r="W42" s="42"/>
      <c r="X42" s="24"/>
      <c r="Y42" s="46" t="s">
        <v>179</v>
      </c>
      <c r="Z42" s="62" t="s">
        <v>180</v>
      </c>
      <c r="AA42" s="46" t="s">
        <v>179</v>
      </c>
      <c r="AB42" s="62" t="s">
        <v>180</v>
      </c>
      <c r="AC42" s="24"/>
      <c r="AD42" s="61"/>
      <c r="AE42" s="42"/>
      <c r="AF42" s="61"/>
      <c r="AG42" s="42"/>
      <c r="AH42" s="61" t="s">
        <v>179</v>
      </c>
      <c r="AI42" s="42"/>
      <c r="AJ42" s="24"/>
      <c r="AK42" s="23" t="s">
        <v>179</v>
      </c>
      <c r="AL42" s="72"/>
      <c r="AM42" s="23" t="s">
        <v>179</v>
      </c>
      <c r="AN42" s="63"/>
      <c r="AO42" s="23" t="s">
        <v>179</v>
      </c>
      <c r="AP42" s="63"/>
      <c r="AQ42" s="24"/>
      <c r="AR42" s="50" t="s">
        <v>179</v>
      </c>
      <c r="AS42" s="51"/>
      <c r="AT42" s="50" t="s">
        <v>179</v>
      </c>
      <c r="AU42" s="64"/>
      <c r="AV42" s="52" t="s">
        <v>179</v>
      </c>
      <c r="AW42" s="65"/>
      <c r="AX42" s="52" t="s">
        <v>179</v>
      </c>
      <c r="AY42" s="65"/>
      <c r="AZ42" s="24"/>
      <c r="BA42" s="35"/>
      <c r="BB42" s="73"/>
      <c r="BC42" s="53"/>
      <c r="BD42" s="73"/>
      <c r="BE42" s="53" t="s">
        <v>179</v>
      </c>
      <c r="BF42" s="38"/>
      <c r="BG42" s="24"/>
      <c r="BH42" s="67"/>
      <c r="BI42" s="42"/>
      <c r="BJ42" s="67" t="s">
        <v>179</v>
      </c>
      <c r="BK42" s="28"/>
      <c r="BL42" s="24"/>
      <c r="BM42" s="68" t="s">
        <v>179</v>
      </c>
      <c r="BN42" s="69"/>
      <c r="BO42" s="24"/>
      <c r="BP42" s="67" t="s">
        <v>179</v>
      </c>
      <c r="BQ42" s="42"/>
      <c r="BR42" s="67" t="s">
        <v>179</v>
      </c>
      <c r="BS42" s="42"/>
      <c r="BT42" s="41"/>
      <c r="BU42" s="42"/>
      <c r="BV42" s="42"/>
      <c r="BW42" s="43"/>
      <c r="BX42" s="42"/>
      <c r="BY42" s="42"/>
      <c r="BZ42" s="221"/>
      <c r="CA42" s="44" t="s">
        <v>179</v>
      </c>
    </row>
    <row r="43" spans="1:80" ht="38.25" customHeight="1">
      <c r="A43" s="19">
        <v>31</v>
      </c>
      <c r="B43" s="20" t="s">
        <v>247</v>
      </c>
      <c r="C43" s="20" t="s">
        <v>237</v>
      </c>
      <c r="D43" s="20" t="s">
        <v>248</v>
      </c>
      <c r="E43" s="11"/>
      <c r="F43" s="23" t="s">
        <v>21</v>
      </c>
      <c r="G43" s="22" t="s">
        <v>66</v>
      </c>
      <c r="H43" s="23" t="s">
        <v>111</v>
      </c>
      <c r="I43" s="48" t="s">
        <v>112</v>
      </c>
      <c r="J43" s="24"/>
      <c r="K43" s="45" t="s">
        <v>69</v>
      </c>
      <c r="L43" s="27" t="s">
        <v>70</v>
      </c>
      <c r="M43" s="45" t="s">
        <v>69</v>
      </c>
      <c r="N43" s="27" t="s">
        <v>70</v>
      </c>
      <c r="O43" s="45" t="s">
        <v>69</v>
      </c>
      <c r="P43" s="27" t="s">
        <v>70</v>
      </c>
      <c r="Q43" s="24"/>
      <c r="R43" s="23" t="s">
        <v>21</v>
      </c>
      <c r="S43" s="28" t="s">
        <v>71</v>
      </c>
      <c r="T43" s="23" t="s">
        <v>21</v>
      </c>
      <c r="U43" s="74" t="s">
        <v>92</v>
      </c>
      <c r="V43" s="23" t="s">
        <v>21</v>
      </c>
      <c r="W43" s="28" t="s">
        <v>73</v>
      </c>
      <c r="X43" s="24"/>
      <c r="Y43" s="46" t="s">
        <v>21</v>
      </c>
      <c r="Z43" s="47" t="s">
        <v>93</v>
      </c>
      <c r="AA43" s="46" t="s">
        <v>111</v>
      </c>
      <c r="AB43" s="47" t="s">
        <v>125</v>
      </c>
      <c r="AC43" s="24"/>
      <c r="AD43" s="23" t="s">
        <v>69</v>
      </c>
      <c r="AE43" s="28" t="s">
        <v>114</v>
      </c>
      <c r="AF43" s="23" t="s">
        <v>69</v>
      </c>
      <c r="AG43" s="28" t="s">
        <v>95</v>
      </c>
      <c r="AH43" s="23" t="s">
        <v>21</v>
      </c>
      <c r="AI43" s="28" t="s">
        <v>152</v>
      </c>
      <c r="AJ43" s="24"/>
      <c r="AK43" s="23" t="s">
        <v>69</v>
      </c>
      <c r="AL43" s="31" t="s">
        <v>142</v>
      </c>
      <c r="AM43" s="23" t="s">
        <v>69</v>
      </c>
      <c r="AN43" s="31" t="s">
        <v>229</v>
      </c>
      <c r="AO43" s="23" t="s">
        <v>21</v>
      </c>
      <c r="AP43" s="31" t="s">
        <v>99</v>
      </c>
      <c r="AQ43" s="24"/>
      <c r="AR43" s="50" t="s">
        <v>21</v>
      </c>
      <c r="AS43" s="51" t="s">
        <v>212</v>
      </c>
      <c r="AT43" s="50" t="s">
        <v>21</v>
      </c>
      <c r="AU43" s="28" t="s">
        <v>101</v>
      </c>
      <c r="AV43" s="52" t="s">
        <v>21</v>
      </c>
      <c r="AW43" s="28" t="s">
        <v>102</v>
      </c>
      <c r="AX43" s="52" t="s">
        <v>21</v>
      </c>
      <c r="AY43" s="28" t="s">
        <v>102</v>
      </c>
      <c r="AZ43" s="24"/>
      <c r="BA43" s="35" t="s">
        <v>69</v>
      </c>
      <c r="BB43" s="36" t="s">
        <v>80</v>
      </c>
      <c r="BC43" s="53" t="s">
        <v>69</v>
      </c>
      <c r="BD43" s="36" t="s">
        <v>81</v>
      </c>
      <c r="BE43" s="53" t="s">
        <v>69</v>
      </c>
      <c r="BF43" s="38" t="s">
        <v>82</v>
      </c>
      <c r="BG43" s="24"/>
      <c r="BH43" s="39" t="s">
        <v>21</v>
      </c>
      <c r="BI43" s="28" t="s">
        <v>189</v>
      </c>
      <c r="BJ43" s="39" t="s">
        <v>21</v>
      </c>
      <c r="BK43" s="28" t="s">
        <v>145</v>
      </c>
      <c r="BL43" s="24"/>
      <c r="BM43" s="54" t="s">
        <v>21</v>
      </c>
      <c r="BN43" s="55" t="s">
        <v>105</v>
      </c>
      <c r="BO43" s="24"/>
      <c r="BP43" s="39" t="s">
        <v>69</v>
      </c>
      <c r="BQ43" s="28" t="s">
        <v>196</v>
      </c>
      <c r="BR43" s="39" t="s">
        <v>21</v>
      </c>
      <c r="BS43" s="28" t="s">
        <v>148</v>
      </c>
      <c r="BT43" s="41"/>
      <c r="BU43" s="42"/>
      <c r="BV43" s="28">
        <v>5</v>
      </c>
      <c r="BW43" s="43"/>
      <c r="BX43" s="42"/>
      <c r="BY43" s="42"/>
      <c r="BZ43" s="221"/>
      <c r="CA43" s="44" t="s">
        <v>21</v>
      </c>
    </row>
    <row r="44" spans="1:80" ht="38.25" customHeight="1">
      <c r="A44" s="19">
        <v>32</v>
      </c>
      <c r="B44" s="75" t="s">
        <v>249</v>
      </c>
      <c r="C44" s="75" t="s">
        <v>250</v>
      </c>
      <c r="D44" s="75" t="s">
        <v>251</v>
      </c>
      <c r="E44" s="11"/>
      <c r="F44" s="23" t="s">
        <v>69</v>
      </c>
      <c r="G44" s="48" t="s">
        <v>119</v>
      </c>
      <c r="H44" s="23" t="s">
        <v>69</v>
      </c>
      <c r="I44" s="48" t="s">
        <v>119</v>
      </c>
      <c r="J44" s="24"/>
      <c r="K44" s="45" t="s">
        <v>67</v>
      </c>
      <c r="L44" s="27" t="s">
        <v>68</v>
      </c>
      <c r="M44" s="45" t="s">
        <v>67</v>
      </c>
      <c r="N44" s="27" t="s">
        <v>68</v>
      </c>
      <c r="O44" s="45" t="s">
        <v>69</v>
      </c>
      <c r="P44" s="27" t="s">
        <v>70</v>
      </c>
      <c r="Q44" s="24"/>
      <c r="R44" s="23" t="s">
        <v>21</v>
      </c>
      <c r="S44" s="28" t="s">
        <v>71</v>
      </c>
      <c r="T44" s="23" t="s">
        <v>21</v>
      </c>
      <c r="U44" s="28" t="s">
        <v>92</v>
      </c>
      <c r="V44" s="23" t="s">
        <v>21</v>
      </c>
      <c r="W44" s="28" t="s">
        <v>73</v>
      </c>
      <c r="X44" s="24"/>
      <c r="Y44" s="46" t="s">
        <v>69</v>
      </c>
      <c r="Z44" s="57" t="s">
        <v>70</v>
      </c>
      <c r="AA44" s="46" t="s">
        <v>21</v>
      </c>
      <c r="AB44" s="47" t="s">
        <v>93</v>
      </c>
      <c r="AC44" s="24"/>
      <c r="AD44" s="23" t="s">
        <v>69</v>
      </c>
      <c r="AE44" s="28" t="s">
        <v>114</v>
      </c>
      <c r="AF44" s="23" t="s">
        <v>69</v>
      </c>
      <c r="AG44" s="28" t="s">
        <v>95</v>
      </c>
      <c r="AH44" s="23" t="s">
        <v>69</v>
      </c>
      <c r="AI44" s="28" t="s">
        <v>96</v>
      </c>
      <c r="AJ44" s="24"/>
      <c r="AK44" s="23" t="s">
        <v>69</v>
      </c>
      <c r="AL44" s="31" t="s">
        <v>142</v>
      </c>
      <c r="AM44" s="23" t="s">
        <v>21</v>
      </c>
      <c r="AN44" s="31" t="s">
        <v>130</v>
      </c>
      <c r="AO44" s="23" t="s">
        <v>21</v>
      </c>
      <c r="AP44" s="31" t="s">
        <v>99</v>
      </c>
      <c r="AQ44" s="24"/>
      <c r="AR44" s="50" t="s">
        <v>67</v>
      </c>
      <c r="AS44" s="51" t="s">
        <v>184</v>
      </c>
      <c r="AT44" s="50" t="s">
        <v>67</v>
      </c>
      <c r="AU44" s="28" t="s">
        <v>185</v>
      </c>
      <c r="AV44" s="52" t="s">
        <v>67</v>
      </c>
      <c r="AW44" s="28" t="s">
        <v>79</v>
      </c>
      <c r="AX44" s="52" t="s">
        <v>67</v>
      </c>
      <c r="AY44" s="28" t="s">
        <v>79</v>
      </c>
      <c r="AZ44" s="24"/>
      <c r="BA44" s="35" t="s">
        <v>69</v>
      </c>
      <c r="BB44" s="36" t="s">
        <v>80</v>
      </c>
      <c r="BC44" s="53" t="s">
        <v>69</v>
      </c>
      <c r="BD44" s="36" t="s">
        <v>81</v>
      </c>
      <c r="BE44" s="53" t="s">
        <v>69</v>
      </c>
      <c r="BF44" s="38" t="s">
        <v>82</v>
      </c>
      <c r="BG44" s="24"/>
      <c r="BH44" s="39" t="s">
        <v>67</v>
      </c>
      <c r="BI44" s="28" t="s">
        <v>83</v>
      </c>
      <c r="BJ44" s="39" t="s">
        <v>69</v>
      </c>
      <c r="BK44" s="28" t="s">
        <v>166</v>
      </c>
      <c r="BL44" s="24"/>
      <c r="BM44" s="54" t="s">
        <v>21</v>
      </c>
      <c r="BN44" s="55" t="s">
        <v>195</v>
      </c>
      <c r="BO44" s="24"/>
      <c r="BP44" s="39" t="s">
        <v>69</v>
      </c>
      <c r="BQ44" s="28" t="s">
        <v>106</v>
      </c>
      <c r="BR44" s="39" t="s">
        <v>69</v>
      </c>
      <c r="BS44" s="28" t="s">
        <v>107</v>
      </c>
      <c r="BT44" s="41"/>
      <c r="BU44" s="42"/>
      <c r="BV44" s="42"/>
      <c r="BW44" s="43"/>
      <c r="BX44" s="42"/>
      <c r="BY44" s="28">
        <v>3</v>
      </c>
      <c r="BZ44" s="221"/>
      <c r="CA44" s="44" t="s">
        <v>21</v>
      </c>
    </row>
    <row r="45" spans="1:80" ht="38.25" customHeight="1">
      <c r="A45" s="19">
        <v>33</v>
      </c>
      <c r="B45" s="75" t="s">
        <v>252</v>
      </c>
      <c r="C45" s="75" t="s">
        <v>253</v>
      </c>
      <c r="D45" s="76" t="s">
        <v>254</v>
      </c>
      <c r="E45" s="11"/>
      <c r="F45" s="23" t="s">
        <v>111</v>
      </c>
      <c r="G45" s="48" t="s">
        <v>112</v>
      </c>
      <c r="H45" s="23" t="s">
        <v>111</v>
      </c>
      <c r="I45" s="48" t="s">
        <v>112</v>
      </c>
      <c r="J45" s="24"/>
      <c r="K45" s="45" t="s">
        <v>21</v>
      </c>
      <c r="L45" s="27" t="s">
        <v>113</v>
      </c>
      <c r="M45" s="45" t="s">
        <v>21</v>
      </c>
      <c r="N45" s="27" t="s">
        <v>113</v>
      </c>
      <c r="O45" s="45" t="s">
        <v>21</v>
      </c>
      <c r="P45" s="27" t="s">
        <v>113</v>
      </c>
      <c r="Q45" s="24"/>
      <c r="R45" s="23" t="s">
        <v>21</v>
      </c>
      <c r="S45" s="28" t="s">
        <v>71</v>
      </c>
      <c r="T45" s="23" t="s">
        <v>21</v>
      </c>
      <c r="U45" s="28" t="s">
        <v>92</v>
      </c>
      <c r="V45" s="23" t="s">
        <v>21</v>
      </c>
      <c r="W45" s="28" t="s">
        <v>73</v>
      </c>
      <c r="X45" s="24"/>
      <c r="Y45" s="46" t="s">
        <v>21</v>
      </c>
      <c r="Z45" s="47" t="s">
        <v>93</v>
      </c>
      <c r="AA45" s="46" t="s">
        <v>21</v>
      </c>
      <c r="AB45" s="47" t="s">
        <v>93</v>
      </c>
      <c r="AC45" s="24"/>
      <c r="AD45" s="23" t="s">
        <v>21</v>
      </c>
      <c r="AE45" s="28" t="s">
        <v>94</v>
      </c>
      <c r="AF45" s="23" t="s">
        <v>111</v>
      </c>
      <c r="AG45" s="28" t="s">
        <v>127</v>
      </c>
      <c r="AH45" s="23" t="s">
        <v>21</v>
      </c>
      <c r="AI45" s="28" t="s">
        <v>152</v>
      </c>
      <c r="AJ45" s="24"/>
      <c r="AK45" s="23" t="s">
        <v>21</v>
      </c>
      <c r="AL45" s="49" t="s">
        <v>255</v>
      </c>
      <c r="AM45" s="23" t="s">
        <v>69</v>
      </c>
      <c r="AN45" s="31" t="s">
        <v>229</v>
      </c>
      <c r="AO45" s="23" t="s">
        <v>21</v>
      </c>
      <c r="AP45" s="31" t="s">
        <v>99</v>
      </c>
      <c r="AQ45" s="24"/>
      <c r="AR45" s="50" t="s">
        <v>21</v>
      </c>
      <c r="AS45" s="51" t="s">
        <v>116</v>
      </c>
      <c r="AT45" s="50" t="s">
        <v>21</v>
      </c>
      <c r="AU45" s="28" t="s">
        <v>101</v>
      </c>
      <c r="AV45" s="52" t="s">
        <v>21</v>
      </c>
      <c r="AW45" s="28" t="s">
        <v>102</v>
      </c>
      <c r="AX45" s="52" t="s">
        <v>21</v>
      </c>
      <c r="AY45" s="28" t="s">
        <v>102</v>
      </c>
      <c r="AZ45" s="24"/>
      <c r="BA45" s="35" t="s">
        <v>69</v>
      </c>
      <c r="BB45" s="36" t="s">
        <v>80</v>
      </c>
      <c r="BC45" s="53" t="s">
        <v>69</v>
      </c>
      <c r="BD45" s="36" t="s">
        <v>81</v>
      </c>
      <c r="BE45" s="53" t="s">
        <v>69</v>
      </c>
      <c r="BF45" s="38" t="s">
        <v>82</v>
      </c>
      <c r="BG45" s="24"/>
      <c r="BH45" s="39" t="s">
        <v>21</v>
      </c>
      <c r="BI45" s="28" t="s">
        <v>189</v>
      </c>
      <c r="BJ45" s="39" t="s">
        <v>21</v>
      </c>
      <c r="BK45" s="28" t="s">
        <v>145</v>
      </c>
      <c r="BL45" s="24"/>
      <c r="BM45" s="54" t="s">
        <v>21</v>
      </c>
      <c r="BN45" s="55" t="s">
        <v>105</v>
      </c>
      <c r="BO45" s="24"/>
      <c r="BP45" s="39" t="s">
        <v>21</v>
      </c>
      <c r="BQ45" s="28" t="s">
        <v>147</v>
      </c>
      <c r="BR45" s="39" t="s">
        <v>111</v>
      </c>
      <c r="BS45" s="28" t="s">
        <v>256</v>
      </c>
      <c r="BT45" s="41"/>
      <c r="BU45" s="42"/>
      <c r="BV45" s="42"/>
      <c r="BW45" s="43"/>
      <c r="BX45" s="42"/>
      <c r="BY45" s="28">
        <v>1</v>
      </c>
      <c r="BZ45" s="221"/>
      <c r="CA45" s="44" t="s">
        <v>21</v>
      </c>
    </row>
    <row r="46" spans="1:80" ht="19.5" customHeight="1">
      <c r="G46" s="79"/>
      <c r="H46" s="79"/>
      <c r="N46" s="79"/>
      <c r="O46" s="79"/>
      <c r="U46" s="79"/>
      <c r="V46" s="79"/>
      <c r="Y46" s="80"/>
      <c r="Z46" s="79"/>
      <c r="AA46" s="79"/>
      <c r="AB46" s="80"/>
      <c r="AG46" s="79"/>
      <c r="AH46" s="79"/>
      <c r="AN46" s="79"/>
      <c r="AO46" s="79"/>
      <c r="AW46" s="79"/>
      <c r="AX46" s="79"/>
      <c r="BD46" s="79"/>
      <c r="BE46" s="79"/>
      <c r="BI46" s="79"/>
      <c r="BJ46" s="79"/>
      <c r="BM46" s="79"/>
      <c r="BN46" s="79"/>
      <c r="BP46" s="79"/>
      <c r="BQ46" s="79"/>
      <c r="BR46" s="79"/>
      <c r="BS46" s="79"/>
      <c r="CA46" s="79"/>
      <c r="CB46" s="79"/>
    </row>
    <row r="47" spans="1:80" ht="19.5" customHeight="1">
      <c r="G47" s="79"/>
      <c r="H47" s="79"/>
      <c r="N47" s="79"/>
      <c r="O47" s="79"/>
      <c r="U47" s="79"/>
      <c r="V47" s="79"/>
      <c r="Z47" s="79"/>
      <c r="AA47" s="79"/>
      <c r="AG47" s="79"/>
      <c r="AH47" s="79"/>
      <c r="AN47" s="79"/>
      <c r="AO47" s="79"/>
      <c r="AW47" s="79"/>
      <c r="AX47" s="79"/>
      <c r="BD47" s="79"/>
      <c r="BE47" s="79"/>
      <c r="BI47" s="79"/>
      <c r="BJ47" s="79"/>
      <c r="BM47" s="79"/>
      <c r="BN47" s="79"/>
      <c r="BP47" s="79"/>
      <c r="BQ47" s="79"/>
      <c r="BR47" s="79"/>
      <c r="BS47" s="79"/>
      <c r="CA47" s="79"/>
      <c r="CB47" s="79"/>
    </row>
    <row r="48" spans="1:80" ht="19.5" customHeight="1">
      <c r="G48" s="79"/>
      <c r="H48" s="79"/>
      <c r="N48" s="79"/>
      <c r="O48" s="79"/>
      <c r="U48" s="79"/>
      <c r="V48" s="79"/>
      <c r="Z48" s="79"/>
      <c r="AA48" s="79"/>
      <c r="AG48" s="79"/>
      <c r="AH48" s="79"/>
      <c r="AN48" s="79"/>
      <c r="AO48" s="79"/>
      <c r="AW48" s="79"/>
      <c r="AX48" s="79"/>
      <c r="BD48" s="79"/>
      <c r="BE48" s="79"/>
      <c r="BI48" s="79"/>
      <c r="BJ48" s="79"/>
      <c r="BM48" s="79"/>
      <c r="BN48" s="79"/>
      <c r="BP48" s="79"/>
      <c r="BQ48" s="79"/>
      <c r="BR48" s="79"/>
      <c r="BS48" s="79"/>
      <c r="CA48" s="79"/>
      <c r="CB48" s="79"/>
    </row>
    <row r="49" spans="1:97" ht="19.5" customHeight="1">
      <c r="G49" s="79"/>
      <c r="H49" s="79"/>
      <c r="N49" s="79"/>
      <c r="O49" s="79"/>
      <c r="U49" s="79"/>
      <c r="V49" s="79"/>
      <c r="Z49" s="79"/>
      <c r="AA49" s="79"/>
      <c r="AG49" s="79"/>
      <c r="AH49" s="79"/>
      <c r="AN49" s="79"/>
      <c r="AO49" s="79"/>
      <c r="AW49" s="79"/>
      <c r="AX49" s="79"/>
      <c r="BD49" s="79"/>
      <c r="BE49" s="79"/>
      <c r="BI49" s="79"/>
      <c r="BJ49" s="79"/>
      <c r="BM49" s="79"/>
      <c r="BN49" s="79"/>
      <c r="BP49" s="79"/>
      <c r="BQ49" s="79"/>
      <c r="BR49" s="79"/>
      <c r="BS49" s="79"/>
      <c r="CA49" s="79"/>
      <c r="CB49" s="79"/>
    </row>
    <row r="50" spans="1:97" ht="19.5" customHeight="1">
      <c r="G50" s="79"/>
      <c r="H50" s="79"/>
      <c r="N50" s="79"/>
      <c r="O50" s="79"/>
      <c r="U50" s="79"/>
      <c r="V50" s="79"/>
      <c r="Z50" s="79"/>
      <c r="AA50" s="79"/>
      <c r="AG50" s="79"/>
      <c r="AH50" s="79"/>
      <c r="AN50" s="79"/>
      <c r="AO50" s="79"/>
      <c r="AW50" s="79"/>
      <c r="AX50" s="79"/>
      <c r="BD50" s="79"/>
      <c r="BE50" s="79"/>
      <c r="BI50" s="79"/>
      <c r="BJ50" s="79"/>
      <c r="BM50" s="79"/>
      <c r="BN50" s="79"/>
      <c r="BP50" s="79"/>
      <c r="BQ50" s="79"/>
      <c r="BR50" s="79"/>
      <c r="BS50" s="79"/>
      <c r="CA50" s="79"/>
      <c r="CB50" s="79"/>
    </row>
    <row r="51" spans="1:97" ht="19.5" customHeight="1">
      <c r="A51" s="80"/>
      <c r="B51" s="80"/>
      <c r="C51" s="80"/>
      <c r="D51" s="80"/>
      <c r="E51" s="80"/>
      <c r="F51" s="80"/>
      <c r="G51" s="79"/>
      <c r="H51" s="79"/>
      <c r="I51" s="80"/>
      <c r="J51" s="80"/>
      <c r="K51" s="80"/>
      <c r="L51" s="80"/>
      <c r="M51" s="80"/>
      <c r="N51" s="79"/>
      <c r="O51" s="79"/>
      <c r="P51" s="80"/>
      <c r="Q51" s="80"/>
      <c r="R51" s="80"/>
      <c r="S51" s="80"/>
      <c r="T51" s="80"/>
      <c r="U51" s="79"/>
      <c r="V51" s="79"/>
      <c r="W51" s="80"/>
      <c r="X51" s="80"/>
      <c r="Y51" s="80"/>
      <c r="Z51" s="79"/>
      <c r="AA51" s="79"/>
      <c r="AB51" s="80"/>
      <c r="AC51" s="80"/>
      <c r="AD51" s="80"/>
      <c r="AE51" s="80"/>
      <c r="AF51" s="80"/>
      <c r="AG51" s="79"/>
      <c r="AH51" s="79"/>
      <c r="AI51" s="80"/>
      <c r="AJ51" s="80"/>
      <c r="AK51" s="80"/>
      <c r="AL51" s="80"/>
      <c r="AM51" s="80"/>
      <c r="AN51" s="79"/>
      <c r="AO51" s="79"/>
      <c r="AP51" s="80"/>
      <c r="AQ51" s="80"/>
      <c r="AR51" s="80"/>
      <c r="AS51" s="80"/>
      <c r="AT51" s="80"/>
      <c r="AU51" s="80"/>
      <c r="AV51" s="80"/>
      <c r="AW51" s="79"/>
      <c r="AX51" s="79"/>
      <c r="AY51" s="80"/>
      <c r="AZ51" s="80"/>
      <c r="BA51" s="80"/>
      <c r="BB51" s="80"/>
      <c r="BC51" s="80"/>
      <c r="BD51" s="79"/>
      <c r="BE51" s="79"/>
      <c r="BF51" s="80"/>
      <c r="BG51" s="80"/>
      <c r="BH51" s="80"/>
      <c r="BI51" s="79"/>
      <c r="BJ51" s="79"/>
      <c r="BK51" s="80"/>
      <c r="BL51" s="80"/>
      <c r="BM51" s="79"/>
      <c r="BN51" s="79"/>
      <c r="BO51" s="80"/>
      <c r="BP51" s="79"/>
      <c r="BQ51" s="79"/>
      <c r="BR51" s="79"/>
      <c r="BS51" s="79"/>
      <c r="BT51" s="80"/>
      <c r="BU51" s="80"/>
      <c r="BV51" s="80"/>
      <c r="BW51" s="80"/>
      <c r="BX51" s="80"/>
      <c r="BY51" s="80"/>
      <c r="BZ51" s="80"/>
      <c r="CA51" s="79"/>
      <c r="CB51" s="79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</row>
    <row r="52" spans="1:97" ht="19.5" customHeight="1">
      <c r="A52" s="80"/>
      <c r="B52" s="80"/>
      <c r="C52" s="80"/>
      <c r="D52" s="80"/>
      <c r="E52" s="80"/>
      <c r="F52" s="80"/>
      <c r="G52" s="79"/>
      <c r="H52" s="79"/>
      <c r="I52" s="80"/>
      <c r="J52" s="80"/>
      <c r="K52" s="80"/>
      <c r="L52" s="80"/>
      <c r="M52" s="80"/>
      <c r="N52" s="79"/>
      <c r="O52" s="79"/>
      <c r="P52" s="80"/>
      <c r="Q52" s="80"/>
      <c r="R52" s="80"/>
      <c r="S52" s="80"/>
      <c r="T52" s="80"/>
      <c r="U52" s="79"/>
      <c r="V52" s="79"/>
      <c r="W52" s="80"/>
      <c r="X52" s="80"/>
      <c r="Y52" s="80"/>
      <c r="Z52" s="79"/>
      <c r="AA52" s="79"/>
      <c r="AB52" s="80"/>
      <c r="AC52" s="80"/>
      <c r="AD52" s="80"/>
      <c r="AE52" s="80"/>
      <c r="AF52" s="80"/>
      <c r="AG52" s="79"/>
      <c r="AH52" s="79"/>
      <c r="AI52" s="80"/>
      <c r="AJ52" s="80"/>
      <c r="AK52" s="80"/>
      <c r="AL52" s="80"/>
      <c r="AM52" s="80"/>
      <c r="AN52" s="79"/>
      <c r="AO52" s="79"/>
      <c r="AP52" s="80"/>
      <c r="AQ52" s="80"/>
      <c r="AR52" s="80"/>
      <c r="AS52" s="80"/>
      <c r="AT52" s="80"/>
      <c r="AU52" s="80"/>
      <c r="AV52" s="80"/>
      <c r="AW52" s="79"/>
      <c r="AX52" s="79"/>
      <c r="AY52" s="80"/>
      <c r="AZ52" s="80"/>
      <c r="BA52" s="80"/>
      <c r="BB52" s="80"/>
      <c r="BC52" s="80"/>
      <c r="BD52" s="79"/>
      <c r="BE52" s="79"/>
      <c r="BF52" s="80"/>
      <c r="BG52" s="80"/>
      <c r="BH52" s="80"/>
      <c r="BI52" s="79"/>
      <c r="BJ52" s="79"/>
      <c r="BK52" s="80"/>
      <c r="BL52" s="80"/>
      <c r="BM52" s="79"/>
      <c r="BN52" s="79"/>
      <c r="BO52" s="80"/>
      <c r="BP52" s="79"/>
      <c r="BQ52" s="79"/>
      <c r="BR52" s="79"/>
      <c r="BS52" s="79"/>
      <c r="BT52" s="80"/>
      <c r="BU52" s="80"/>
      <c r="BV52" s="80"/>
      <c r="BW52" s="80"/>
      <c r="BX52" s="80"/>
      <c r="BY52" s="80"/>
      <c r="BZ52" s="80"/>
      <c r="CA52" s="79"/>
      <c r="CB52" s="79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</row>
    <row r="53" spans="1:97" ht="19.5" customHeight="1">
      <c r="G53" s="79"/>
      <c r="H53" s="79"/>
      <c r="N53" s="79"/>
      <c r="O53" s="79"/>
      <c r="U53" s="79"/>
      <c r="V53" s="79"/>
      <c r="Z53" s="79"/>
      <c r="AA53" s="79"/>
      <c r="AG53" s="79"/>
      <c r="AH53" s="79"/>
      <c r="AN53" s="79"/>
      <c r="AO53" s="79"/>
      <c r="AW53" s="79"/>
      <c r="AX53" s="79"/>
      <c r="BD53" s="79"/>
      <c r="BE53" s="79"/>
      <c r="BI53" s="79"/>
      <c r="BJ53" s="79"/>
      <c r="BM53" s="79"/>
      <c r="BN53" s="79"/>
      <c r="BP53" s="79"/>
      <c r="BQ53" s="79"/>
      <c r="BR53" s="79"/>
      <c r="BS53" s="79"/>
      <c r="CA53" s="79"/>
      <c r="CB53" s="79"/>
    </row>
    <row r="54" spans="1:97" ht="19.5" customHeight="1"/>
    <row r="55" spans="1:97" ht="19.5" customHeight="1"/>
    <row r="56" spans="1:97" ht="19.5" customHeight="1"/>
    <row r="57" spans="1:97" ht="19.5" customHeight="1"/>
    <row r="58" spans="1:97" ht="19.5" customHeight="1"/>
    <row r="59" spans="1:97" ht="19.5" customHeight="1"/>
    <row r="60" spans="1:97" ht="19.5" customHeight="1"/>
    <row r="61" spans="1:97" ht="19.5" customHeight="1"/>
    <row r="62" spans="1:97" ht="19.5" customHeight="1"/>
    <row r="63" spans="1:97" ht="19.5" customHeight="1"/>
    <row r="64" spans="1:9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5">
    <mergeCell ref="N8:N11"/>
    <mergeCell ref="O8:O12"/>
    <mergeCell ref="BB8:BB11"/>
    <mergeCell ref="BC8:BC12"/>
    <mergeCell ref="BD8:BD11"/>
    <mergeCell ref="S8:S11"/>
    <mergeCell ref="T8:T12"/>
    <mergeCell ref="AL8:AL11"/>
    <mergeCell ref="AM8:AM12"/>
    <mergeCell ref="AN8:AN11"/>
    <mergeCell ref="AO8:AO12"/>
    <mergeCell ref="AP8:AP11"/>
    <mergeCell ref="AY8:AY11"/>
    <mergeCell ref="BA8:BA12"/>
    <mergeCell ref="AR8:AR12"/>
    <mergeCell ref="AS8:AS11"/>
    <mergeCell ref="A2:CA3"/>
    <mergeCell ref="A4:BZ5"/>
    <mergeCell ref="A6:D6"/>
    <mergeCell ref="F6:I6"/>
    <mergeCell ref="K6:P6"/>
    <mergeCell ref="R6:W6"/>
    <mergeCell ref="Y6:AB6"/>
    <mergeCell ref="BP6:BS6"/>
    <mergeCell ref="BZ6:BZ45"/>
    <mergeCell ref="CA6:CA12"/>
    <mergeCell ref="BH8:BH12"/>
    <mergeCell ref="BY8:BY11"/>
    <mergeCell ref="AR6:AY6"/>
    <mergeCell ref="BA6:BF6"/>
    <mergeCell ref="BE8:BE12"/>
    <mergeCell ref="BF8:BF11"/>
    <mergeCell ref="BV8:BV11"/>
    <mergeCell ref="BX8:BX11"/>
    <mergeCell ref="BH6:BK6"/>
    <mergeCell ref="BM6:BN6"/>
    <mergeCell ref="BU6:BV7"/>
    <mergeCell ref="BX6:BY7"/>
    <mergeCell ref="BP8:BP12"/>
    <mergeCell ref="BQ8:BQ11"/>
    <mergeCell ref="BR8:BR12"/>
    <mergeCell ref="BS8:BS11"/>
    <mergeCell ref="BU8:BU11"/>
    <mergeCell ref="BI8:BI11"/>
    <mergeCell ref="BJ8:BJ12"/>
    <mergeCell ref="BK8:BK11"/>
    <mergeCell ref="BM8:BM12"/>
    <mergeCell ref="BN8:BN11"/>
    <mergeCell ref="AT8:AT12"/>
    <mergeCell ref="AU8:AU11"/>
    <mergeCell ref="AV8:AV12"/>
    <mergeCell ref="AW8:AW11"/>
    <mergeCell ref="AX8:AX12"/>
    <mergeCell ref="AD6:AI6"/>
    <mergeCell ref="AK6:AP6"/>
    <mergeCell ref="A7:C7"/>
    <mergeCell ref="A8:C8"/>
    <mergeCell ref="F8:F12"/>
    <mergeCell ref="G8:G11"/>
    <mergeCell ref="H8:H12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I8:I11"/>
    <mergeCell ref="K8:K12"/>
    <mergeCell ref="L8:L11"/>
    <mergeCell ref="M8:M12"/>
  </mergeCells>
  <dataValidations count="3">
    <dataValidation type="list" allowBlank="1" sqref="AV13:AV16 AX13:AX16 AV17:AY17 AV18:AV23 AX18:AX23 AV24:AY24 AV25:AV31 AX25:AX31 AV32:AY32 AV33:AV41 AX33:AX41 AV42:AY42 AV43:AV45 AX43:AX45 F13:F45 H13:H45 K13:K45 M13:M45 O13:O45 R13:R45 T13:T45 V13:V45 Y13:Y45 AA13:AA45 AD13:AD45 AF13:AF45 AH13:AH45 AK13:AK45 AM13:AM45 AO13:AO45 AR13:AR45 AT13:AT45 BA13:BA45 BC13:BC45 BE13:BE45 BH13:BH45 BJ13:BJ45 BM13:BM45 BP13:BP45 BR13:BR45" xr:uid="{00000000-0002-0000-0000-000000000000}">
      <formula1>"AD,A,B,C,TRASL.,NA"</formula1>
    </dataValidation>
    <dataValidation type="custom" allowBlank="1" showErrorMessage="1" sqref="E13:E45" xr:uid="{00000000-0002-0000-0000-000001000000}">
      <formula1>AND(GTE(LEN(E13),MIN((0),(100))),LTE(LEN(E13),MAX((0),(100))))</formula1>
    </dataValidation>
    <dataValidation type="list" allowBlank="1" showErrorMessage="1" sqref="CA13:CA45" xr:uid="{00000000-0002-0000-0000-000002000000}">
      <formula1>"AD,A,B,C,TRASL.,NA"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996"/>
  <sheetViews>
    <sheetView showGridLines="0" topLeftCell="A34" zoomScale="51" zoomScaleNormal="51" workbookViewId="0">
      <pane xSplit="5" topLeftCell="F1" activePane="topRight" state="frozen"/>
      <selection pane="topRight" activeCell="L47" sqref="L47"/>
    </sheetView>
  </sheetViews>
  <sheetFormatPr baseColWidth="10" defaultColWidth="12.625" defaultRowHeight="15" customHeight="1"/>
  <cols>
    <col min="1" max="1" width="5" customWidth="1"/>
    <col min="2" max="2" width="24.75" customWidth="1"/>
    <col min="3" max="3" width="20.375" customWidth="1"/>
    <col min="4" max="4" width="22.75" customWidth="1"/>
    <col min="5" max="5" width="1.5" customWidth="1"/>
    <col min="6" max="6" width="10.25" customWidth="1"/>
    <col min="7" max="7" width="24" customWidth="1"/>
    <col min="8" max="8" width="12" customWidth="1"/>
    <col min="9" max="9" width="27" customWidth="1"/>
    <col min="10" max="10" width="1.5" customWidth="1"/>
    <col min="11" max="11" width="10.75" customWidth="1"/>
    <col min="12" max="12" width="25.875" customWidth="1"/>
    <col min="13" max="13" width="12.25" customWidth="1"/>
    <col min="14" max="14" width="25.75" customWidth="1"/>
    <col min="15" max="15" width="11.8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44.3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7.375" customWidth="1"/>
    <col min="81" max="81" width="5" customWidth="1"/>
    <col min="82" max="97" width="9.375" customWidth="1"/>
  </cols>
  <sheetData>
    <row r="1" spans="1:97" ht="49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</row>
    <row r="2" spans="1:97" ht="19.5" customHeight="1">
      <c r="A2" s="211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3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</row>
    <row r="3" spans="1:97" ht="19.5" customHeight="1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6"/>
      <c r="CB3" s="4"/>
      <c r="CC3" s="4"/>
      <c r="CD3" s="4"/>
      <c r="CE3" s="4"/>
      <c r="CF3" s="5"/>
      <c r="CG3" s="4"/>
      <c r="CH3" s="4"/>
      <c r="CI3" s="4"/>
      <c r="CJ3" s="5"/>
      <c r="CK3" s="4"/>
      <c r="CL3" s="4"/>
      <c r="CM3" s="4"/>
      <c r="CN3" s="4"/>
      <c r="CO3" s="5"/>
      <c r="CP3" s="4"/>
      <c r="CQ3" s="4"/>
      <c r="CR3" s="4"/>
      <c r="CS3" s="4"/>
    </row>
    <row r="4" spans="1:97" ht="19.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3"/>
      <c r="CB4" s="4"/>
      <c r="CC4" s="4"/>
      <c r="CD4" s="4"/>
      <c r="CE4" s="4"/>
      <c r="CF4" s="5"/>
      <c r="CG4" s="4"/>
      <c r="CH4" s="4"/>
      <c r="CI4" s="4"/>
      <c r="CJ4" s="5"/>
      <c r="CK4" s="4"/>
      <c r="CL4" s="4"/>
      <c r="CM4" s="4"/>
      <c r="CN4" s="4"/>
      <c r="CO4" s="5"/>
      <c r="CP4" s="4"/>
      <c r="CQ4" s="4"/>
      <c r="CR4" s="4"/>
      <c r="CS4" s="4"/>
    </row>
    <row r="5" spans="1:97" ht="19.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3"/>
      <c r="CB5" s="4"/>
      <c r="CC5" s="4"/>
      <c r="CD5" s="4"/>
      <c r="CE5" s="4"/>
      <c r="CF5" s="5"/>
      <c r="CG5" s="4"/>
      <c r="CH5" s="4"/>
      <c r="CI5" s="4"/>
      <c r="CJ5" s="5"/>
      <c r="CK5" s="4"/>
      <c r="CL5" s="4"/>
      <c r="CM5" s="4"/>
      <c r="CN5" s="4"/>
      <c r="CO5" s="5"/>
      <c r="CP5" s="4"/>
      <c r="CQ5" s="4"/>
      <c r="CR5" s="4"/>
      <c r="CS5" s="4"/>
    </row>
    <row r="6" spans="1:97" ht="19.5" customHeight="1">
      <c r="A6" s="219" t="s">
        <v>1</v>
      </c>
      <c r="B6" s="193"/>
      <c r="C6" s="193"/>
      <c r="D6" s="194"/>
      <c r="E6" s="6"/>
      <c r="F6" s="204" t="s">
        <v>2</v>
      </c>
      <c r="G6" s="193"/>
      <c r="H6" s="193"/>
      <c r="I6" s="194"/>
      <c r="J6" s="6"/>
      <c r="K6" s="204" t="s">
        <v>3</v>
      </c>
      <c r="L6" s="193"/>
      <c r="M6" s="193"/>
      <c r="N6" s="193"/>
      <c r="O6" s="193"/>
      <c r="P6" s="194"/>
      <c r="Q6" s="6"/>
      <c r="R6" s="204" t="s">
        <v>4</v>
      </c>
      <c r="S6" s="193"/>
      <c r="T6" s="193"/>
      <c r="U6" s="193"/>
      <c r="V6" s="193"/>
      <c r="W6" s="194"/>
      <c r="X6" s="6"/>
      <c r="Y6" s="204" t="s">
        <v>5</v>
      </c>
      <c r="Z6" s="193"/>
      <c r="AA6" s="193"/>
      <c r="AB6" s="194"/>
      <c r="AC6" s="6"/>
      <c r="AD6" s="204" t="s">
        <v>6</v>
      </c>
      <c r="AE6" s="193"/>
      <c r="AF6" s="193"/>
      <c r="AG6" s="193"/>
      <c r="AH6" s="193"/>
      <c r="AI6" s="194"/>
      <c r="AJ6" s="6"/>
      <c r="AK6" s="204" t="s">
        <v>7</v>
      </c>
      <c r="AL6" s="193"/>
      <c r="AM6" s="193"/>
      <c r="AN6" s="193"/>
      <c r="AO6" s="193"/>
      <c r="AP6" s="194"/>
      <c r="AQ6" s="6"/>
      <c r="AR6" s="204" t="s">
        <v>8</v>
      </c>
      <c r="AS6" s="193"/>
      <c r="AT6" s="193"/>
      <c r="AU6" s="193"/>
      <c r="AV6" s="193"/>
      <c r="AW6" s="193"/>
      <c r="AX6" s="193"/>
      <c r="AY6" s="194"/>
      <c r="AZ6" s="6"/>
      <c r="BA6" s="204" t="s">
        <v>9</v>
      </c>
      <c r="BB6" s="193"/>
      <c r="BC6" s="193"/>
      <c r="BD6" s="193"/>
      <c r="BE6" s="193"/>
      <c r="BF6" s="194"/>
      <c r="BG6" s="6"/>
      <c r="BH6" s="204" t="s">
        <v>10</v>
      </c>
      <c r="BI6" s="193"/>
      <c r="BJ6" s="193"/>
      <c r="BK6" s="194"/>
      <c r="BL6" s="6"/>
      <c r="BM6" s="204" t="s">
        <v>11</v>
      </c>
      <c r="BN6" s="223"/>
      <c r="BO6" s="6"/>
      <c r="BP6" s="204" t="s">
        <v>12</v>
      </c>
      <c r="BQ6" s="193"/>
      <c r="BR6" s="193"/>
      <c r="BS6" s="194"/>
      <c r="BT6" s="6"/>
      <c r="BU6" s="210" t="s">
        <v>13</v>
      </c>
      <c r="BV6" s="200"/>
      <c r="BW6" s="7"/>
      <c r="BX6" s="210" t="s">
        <v>14</v>
      </c>
      <c r="BY6" s="200"/>
      <c r="BZ6" s="220"/>
      <c r="CA6" s="222" t="s">
        <v>15</v>
      </c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</row>
    <row r="7" spans="1:97" ht="19.5" customHeight="1">
      <c r="A7" s="192" t="s">
        <v>16</v>
      </c>
      <c r="B7" s="193"/>
      <c r="C7" s="194"/>
      <c r="D7" s="8" t="s">
        <v>17</v>
      </c>
      <c r="E7" s="6"/>
      <c r="F7" s="9" t="s">
        <v>18</v>
      </c>
      <c r="G7" s="9" t="s">
        <v>19</v>
      </c>
      <c r="H7" s="9" t="s">
        <v>18</v>
      </c>
      <c r="I7" s="9" t="s">
        <v>19</v>
      </c>
      <c r="J7" s="6"/>
      <c r="K7" s="9" t="s">
        <v>18</v>
      </c>
      <c r="L7" s="9" t="s">
        <v>19</v>
      </c>
      <c r="M7" s="9" t="s">
        <v>18</v>
      </c>
      <c r="N7" s="9" t="s">
        <v>19</v>
      </c>
      <c r="O7" s="9" t="s">
        <v>18</v>
      </c>
      <c r="P7" s="9" t="s">
        <v>19</v>
      </c>
      <c r="Q7" s="6"/>
      <c r="R7" s="9" t="s">
        <v>18</v>
      </c>
      <c r="S7" s="9" t="s">
        <v>19</v>
      </c>
      <c r="T7" s="9" t="s">
        <v>18</v>
      </c>
      <c r="U7" s="9" t="s">
        <v>19</v>
      </c>
      <c r="V7" s="9" t="s">
        <v>18</v>
      </c>
      <c r="W7" s="9" t="s">
        <v>19</v>
      </c>
      <c r="X7" s="6"/>
      <c r="Y7" s="9" t="s">
        <v>18</v>
      </c>
      <c r="Z7" s="9" t="s">
        <v>19</v>
      </c>
      <c r="AA7" s="9" t="s">
        <v>18</v>
      </c>
      <c r="AB7" s="9" t="s">
        <v>19</v>
      </c>
      <c r="AC7" s="6"/>
      <c r="AD7" s="9" t="s">
        <v>18</v>
      </c>
      <c r="AE7" s="9" t="s">
        <v>19</v>
      </c>
      <c r="AF7" s="9" t="s">
        <v>18</v>
      </c>
      <c r="AG7" s="9" t="s">
        <v>19</v>
      </c>
      <c r="AH7" s="9" t="s">
        <v>18</v>
      </c>
      <c r="AI7" s="9" t="s">
        <v>19</v>
      </c>
      <c r="AJ7" s="6"/>
      <c r="AK7" s="9" t="s">
        <v>18</v>
      </c>
      <c r="AL7" s="9" t="s">
        <v>19</v>
      </c>
      <c r="AM7" s="9" t="s">
        <v>18</v>
      </c>
      <c r="AN7" s="9" t="s">
        <v>19</v>
      </c>
      <c r="AO7" s="9" t="s">
        <v>18</v>
      </c>
      <c r="AP7" s="9" t="s">
        <v>19</v>
      </c>
      <c r="AQ7" s="6"/>
      <c r="AR7" s="9" t="s">
        <v>18</v>
      </c>
      <c r="AS7" s="9" t="s">
        <v>19</v>
      </c>
      <c r="AT7" s="9" t="s">
        <v>18</v>
      </c>
      <c r="AU7" s="9" t="s">
        <v>19</v>
      </c>
      <c r="AV7" s="9" t="s">
        <v>18</v>
      </c>
      <c r="AW7" s="9" t="s">
        <v>19</v>
      </c>
      <c r="AX7" s="9" t="s">
        <v>18</v>
      </c>
      <c r="AY7" s="9" t="s">
        <v>19</v>
      </c>
      <c r="AZ7" s="6"/>
      <c r="BA7" s="9" t="s">
        <v>18</v>
      </c>
      <c r="BB7" s="9" t="s">
        <v>19</v>
      </c>
      <c r="BC7" s="9" t="s">
        <v>18</v>
      </c>
      <c r="BD7" s="9" t="s">
        <v>19</v>
      </c>
      <c r="BE7" s="9" t="s">
        <v>18</v>
      </c>
      <c r="BF7" s="9" t="s">
        <v>19</v>
      </c>
      <c r="BG7" s="6"/>
      <c r="BH7" s="9" t="s">
        <v>18</v>
      </c>
      <c r="BI7" s="9" t="s">
        <v>19</v>
      </c>
      <c r="BJ7" s="9" t="s">
        <v>18</v>
      </c>
      <c r="BK7" s="9" t="s">
        <v>19</v>
      </c>
      <c r="BL7" s="6"/>
      <c r="BM7" s="9" t="s">
        <v>18</v>
      </c>
      <c r="BN7" s="81" t="s">
        <v>19</v>
      </c>
      <c r="BO7" s="6"/>
      <c r="BP7" s="9" t="s">
        <v>18</v>
      </c>
      <c r="BQ7" s="9" t="s">
        <v>19</v>
      </c>
      <c r="BR7" s="9" t="s">
        <v>18</v>
      </c>
      <c r="BS7" s="9" t="s">
        <v>19</v>
      </c>
      <c r="BT7" s="6"/>
      <c r="BU7" s="201"/>
      <c r="BV7" s="203"/>
      <c r="BW7" s="7"/>
      <c r="BX7" s="201"/>
      <c r="BY7" s="203"/>
      <c r="BZ7" s="221"/>
      <c r="CA7" s="189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</row>
    <row r="8" spans="1:97" ht="19.5" customHeight="1">
      <c r="A8" s="192" t="s">
        <v>20</v>
      </c>
      <c r="B8" s="193"/>
      <c r="C8" s="194"/>
      <c r="D8" s="10" t="s">
        <v>69</v>
      </c>
      <c r="E8" s="6"/>
      <c r="F8" s="191" t="s">
        <v>22</v>
      </c>
      <c r="G8" s="188" t="s">
        <v>23</v>
      </c>
      <c r="H8" s="191" t="s">
        <v>22</v>
      </c>
      <c r="I8" s="188" t="s">
        <v>24</v>
      </c>
      <c r="J8" s="6"/>
      <c r="K8" s="191" t="s">
        <v>22</v>
      </c>
      <c r="L8" s="188" t="s">
        <v>25</v>
      </c>
      <c r="M8" s="191" t="s">
        <v>22</v>
      </c>
      <c r="N8" s="188" t="s">
        <v>26</v>
      </c>
      <c r="O8" s="191" t="s">
        <v>22</v>
      </c>
      <c r="P8" s="188" t="s">
        <v>27</v>
      </c>
      <c r="Q8" s="6"/>
      <c r="R8" s="191" t="s">
        <v>22</v>
      </c>
      <c r="S8" s="188" t="s">
        <v>28</v>
      </c>
      <c r="T8" s="191" t="s">
        <v>22</v>
      </c>
      <c r="U8" s="188" t="s">
        <v>29</v>
      </c>
      <c r="V8" s="191" t="s">
        <v>22</v>
      </c>
      <c r="W8" s="188" t="s">
        <v>30</v>
      </c>
      <c r="X8" s="6"/>
      <c r="Y8" s="191" t="s">
        <v>22</v>
      </c>
      <c r="Z8" s="205" t="s">
        <v>31</v>
      </c>
      <c r="AA8" s="191" t="s">
        <v>22</v>
      </c>
      <c r="AB8" s="207" t="s">
        <v>257</v>
      </c>
      <c r="AC8" s="6"/>
      <c r="AD8" s="191" t="s">
        <v>22</v>
      </c>
      <c r="AE8" s="188" t="s">
        <v>258</v>
      </c>
      <c r="AF8" s="191" t="s">
        <v>22</v>
      </c>
      <c r="AG8" s="188" t="s">
        <v>35</v>
      </c>
      <c r="AH8" s="191" t="s">
        <v>22</v>
      </c>
      <c r="AI8" s="188" t="s">
        <v>36</v>
      </c>
      <c r="AJ8" s="6"/>
      <c r="AK8" s="191" t="s">
        <v>22</v>
      </c>
      <c r="AL8" s="188" t="s">
        <v>37</v>
      </c>
      <c r="AM8" s="191" t="s">
        <v>22</v>
      </c>
      <c r="AN8" s="188" t="s">
        <v>38</v>
      </c>
      <c r="AO8" s="191" t="s">
        <v>22</v>
      </c>
      <c r="AP8" s="188" t="s">
        <v>39</v>
      </c>
      <c r="AQ8" s="6"/>
      <c r="AR8" s="191" t="s">
        <v>22</v>
      </c>
      <c r="AS8" s="188" t="s">
        <v>40</v>
      </c>
      <c r="AT8" s="191" t="s">
        <v>22</v>
      </c>
      <c r="AU8" s="188" t="s">
        <v>41</v>
      </c>
      <c r="AV8" s="191" t="s">
        <v>22</v>
      </c>
      <c r="AW8" s="188" t="s">
        <v>42</v>
      </c>
      <c r="AX8" s="191" t="s">
        <v>22</v>
      </c>
      <c r="AY8" s="188" t="s">
        <v>43</v>
      </c>
      <c r="AZ8" s="6"/>
      <c r="BA8" s="191" t="s">
        <v>22</v>
      </c>
      <c r="BB8" s="188" t="s">
        <v>44</v>
      </c>
      <c r="BC8" s="191" t="s">
        <v>22</v>
      </c>
      <c r="BD8" s="188" t="s">
        <v>45</v>
      </c>
      <c r="BE8" s="191" t="s">
        <v>22</v>
      </c>
      <c r="BF8" s="188" t="s">
        <v>46</v>
      </c>
      <c r="BG8" s="6"/>
      <c r="BH8" s="191" t="s">
        <v>22</v>
      </c>
      <c r="BI8" s="188" t="s">
        <v>47</v>
      </c>
      <c r="BJ8" s="191" t="s">
        <v>22</v>
      </c>
      <c r="BK8" s="188" t="s">
        <v>48</v>
      </c>
      <c r="BL8" s="6"/>
      <c r="BM8" s="191" t="s">
        <v>22</v>
      </c>
      <c r="BN8" s="205" t="s">
        <v>49</v>
      </c>
      <c r="BO8" s="6"/>
      <c r="BP8" s="191" t="s">
        <v>22</v>
      </c>
      <c r="BQ8" s="188" t="s">
        <v>50</v>
      </c>
      <c r="BR8" s="191" t="s">
        <v>22</v>
      </c>
      <c r="BS8" s="188" t="s">
        <v>51</v>
      </c>
      <c r="BT8" s="6"/>
      <c r="BU8" s="209" t="s">
        <v>52</v>
      </c>
      <c r="BV8" s="209" t="s">
        <v>53</v>
      </c>
      <c r="BW8" s="7"/>
      <c r="BX8" s="209" t="s">
        <v>52</v>
      </c>
      <c r="BY8" s="209" t="s">
        <v>53</v>
      </c>
      <c r="BZ8" s="221"/>
      <c r="CA8" s="189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</row>
    <row r="9" spans="1:97" ht="19.5" customHeight="1">
      <c r="A9" s="192" t="s">
        <v>54</v>
      </c>
      <c r="B9" s="193"/>
      <c r="C9" s="194"/>
      <c r="D9" s="10">
        <v>2023</v>
      </c>
      <c r="E9" s="6"/>
      <c r="F9" s="189"/>
      <c r="G9" s="189"/>
      <c r="H9" s="189"/>
      <c r="I9" s="189"/>
      <c r="J9" s="6"/>
      <c r="K9" s="189"/>
      <c r="L9" s="189"/>
      <c r="M9" s="189"/>
      <c r="N9" s="189"/>
      <c r="O9" s="189"/>
      <c r="P9" s="189"/>
      <c r="Q9" s="6"/>
      <c r="R9" s="189"/>
      <c r="S9" s="189"/>
      <c r="T9" s="189"/>
      <c r="U9" s="189"/>
      <c r="V9" s="189"/>
      <c r="W9" s="189"/>
      <c r="X9" s="6"/>
      <c r="Y9" s="189"/>
      <c r="Z9" s="206"/>
      <c r="AA9" s="189"/>
      <c r="AB9" s="208"/>
      <c r="AC9" s="6"/>
      <c r="AD9" s="189"/>
      <c r="AE9" s="189"/>
      <c r="AF9" s="189"/>
      <c r="AG9" s="189"/>
      <c r="AH9" s="189"/>
      <c r="AI9" s="189"/>
      <c r="AJ9" s="6"/>
      <c r="AK9" s="189"/>
      <c r="AL9" s="189"/>
      <c r="AM9" s="189"/>
      <c r="AN9" s="189"/>
      <c r="AO9" s="189"/>
      <c r="AP9" s="189"/>
      <c r="AQ9" s="6"/>
      <c r="AR9" s="189"/>
      <c r="AS9" s="189"/>
      <c r="AT9" s="189"/>
      <c r="AU9" s="189"/>
      <c r="AV9" s="189"/>
      <c r="AW9" s="189"/>
      <c r="AX9" s="189"/>
      <c r="AY9" s="189"/>
      <c r="AZ9" s="6"/>
      <c r="BA9" s="189"/>
      <c r="BB9" s="189"/>
      <c r="BC9" s="189"/>
      <c r="BD9" s="189"/>
      <c r="BE9" s="189"/>
      <c r="BF9" s="189"/>
      <c r="BG9" s="6"/>
      <c r="BH9" s="189"/>
      <c r="BI9" s="189"/>
      <c r="BJ9" s="189"/>
      <c r="BK9" s="189"/>
      <c r="BL9" s="6"/>
      <c r="BM9" s="189"/>
      <c r="BN9" s="206"/>
      <c r="BO9" s="6"/>
      <c r="BP9" s="189"/>
      <c r="BQ9" s="189"/>
      <c r="BR9" s="189"/>
      <c r="BS9" s="189"/>
      <c r="BT9" s="6"/>
      <c r="BU9" s="189"/>
      <c r="BV9" s="189"/>
      <c r="BW9" s="7"/>
      <c r="BX9" s="189"/>
      <c r="BY9" s="189"/>
      <c r="BZ9" s="221"/>
      <c r="CA9" s="189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</row>
    <row r="10" spans="1:97" ht="19.5" customHeight="1">
      <c r="A10" s="195" t="s">
        <v>55</v>
      </c>
      <c r="B10" s="194"/>
      <c r="C10" s="196" t="s">
        <v>259</v>
      </c>
      <c r="D10" s="194"/>
      <c r="E10" s="6"/>
      <c r="F10" s="189"/>
      <c r="G10" s="189"/>
      <c r="H10" s="189"/>
      <c r="I10" s="189"/>
      <c r="J10" s="6"/>
      <c r="K10" s="189"/>
      <c r="L10" s="189"/>
      <c r="M10" s="189"/>
      <c r="N10" s="189"/>
      <c r="O10" s="189"/>
      <c r="P10" s="189"/>
      <c r="Q10" s="6"/>
      <c r="R10" s="189"/>
      <c r="S10" s="189"/>
      <c r="T10" s="189"/>
      <c r="U10" s="189"/>
      <c r="V10" s="189"/>
      <c r="W10" s="189"/>
      <c r="X10" s="6"/>
      <c r="Y10" s="189"/>
      <c r="Z10" s="206"/>
      <c r="AA10" s="189"/>
      <c r="AB10" s="208"/>
      <c r="AC10" s="6"/>
      <c r="AD10" s="189"/>
      <c r="AE10" s="189"/>
      <c r="AF10" s="189"/>
      <c r="AG10" s="189"/>
      <c r="AH10" s="189"/>
      <c r="AI10" s="189"/>
      <c r="AJ10" s="6"/>
      <c r="AK10" s="189"/>
      <c r="AL10" s="189"/>
      <c r="AM10" s="189"/>
      <c r="AN10" s="189"/>
      <c r="AO10" s="189"/>
      <c r="AP10" s="189"/>
      <c r="AQ10" s="6"/>
      <c r="AR10" s="189"/>
      <c r="AS10" s="189"/>
      <c r="AT10" s="189"/>
      <c r="AU10" s="189"/>
      <c r="AV10" s="189"/>
      <c r="AW10" s="189"/>
      <c r="AX10" s="189"/>
      <c r="AY10" s="189"/>
      <c r="AZ10" s="6"/>
      <c r="BA10" s="189"/>
      <c r="BB10" s="189"/>
      <c r="BC10" s="189"/>
      <c r="BD10" s="189"/>
      <c r="BE10" s="189"/>
      <c r="BF10" s="189"/>
      <c r="BG10" s="6"/>
      <c r="BH10" s="189"/>
      <c r="BI10" s="189"/>
      <c r="BJ10" s="189"/>
      <c r="BK10" s="189"/>
      <c r="BL10" s="6"/>
      <c r="BM10" s="189"/>
      <c r="BN10" s="206"/>
      <c r="BO10" s="6"/>
      <c r="BP10" s="189"/>
      <c r="BQ10" s="189"/>
      <c r="BR10" s="189"/>
      <c r="BS10" s="189"/>
      <c r="BT10" s="6"/>
      <c r="BU10" s="189"/>
      <c r="BV10" s="189"/>
      <c r="BW10" s="7"/>
      <c r="BX10" s="189"/>
      <c r="BY10" s="189"/>
      <c r="BZ10" s="221"/>
      <c r="CA10" s="189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</row>
    <row r="11" spans="1:97" ht="19.5" customHeight="1">
      <c r="A11" s="197" t="s">
        <v>57</v>
      </c>
      <c r="B11" s="198" t="s">
        <v>58</v>
      </c>
      <c r="C11" s="199"/>
      <c r="D11" s="200"/>
      <c r="E11" s="11"/>
      <c r="F11" s="189"/>
      <c r="G11" s="190"/>
      <c r="H11" s="189"/>
      <c r="I11" s="190"/>
      <c r="J11" s="11"/>
      <c r="K11" s="189"/>
      <c r="L11" s="190"/>
      <c r="M11" s="189"/>
      <c r="N11" s="190"/>
      <c r="O11" s="189"/>
      <c r="P11" s="190"/>
      <c r="Q11" s="11"/>
      <c r="R11" s="189"/>
      <c r="S11" s="190"/>
      <c r="T11" s="189"/>
      <c r="U11" s="190"/>
      <c r="V11" s="189"/>
      <c r="W11" s="190"/>
      <c r="X11" s="11"/>
      <c r="Y11" s="189"/>
      <c r="Z11" s="206"/>
      <c r="AA11" s="189"/>
      <c r="AB11" s="208"/>
      <c r="AC11" s="11"/>
      <c r="AD11" s="189"/>
      <c r="AE11" s="190"/>
      <c r="AF11" s="189"/>
      <c r="AG11" s="190"/>
      <c r="AH11" s="189"/>
      <c r="AI11" s="190"/>
      <c r="AJ11" s="11"/>
      <c r="AK11" s="189"/>
      <c r="AL11" s="190"/>
      <c r="AM11" s="189"/>
      <c r="AN11" s="190"/>
      <c r="AO11" s="189"/>
      <c r="AP11" s="190"/>
      <c r="AQ11" s="11"/>
      <c r="AR11" s="189"/>
      <c r="AS11" s="190"/>
      <c r="AT11" s="189"/>
      <c r="AU11" s="190"/>
      <c r="AV11" s="189"/>
      <c r="AW11" s="190"/>
      <c r="AX11" s="189"/>
      <c r="AY11" s="190"/>
      <c r="AZ11" s="11"/>
      <c r="BA11" s="189"/>
      <c r="BB11" s="190"/>
      <c r="BC11" s="189"/>
      <c r="BD11" s="190"/>
      <c r="BE11" s="189"/>
      <c r="BF11" s="190"/>
      <c r="BG11" s="11"/>
      <c r="BH11" s="189"/>
      <c r="BI11" s="190"/>
      <c r="BJ11" s="189"/>
      <c r="BK11" s="190"/>
      <c r="BL11" s="11"/>
      <c r="BM11" s="189"/>
      <c r="BN11" s="201"/>
      <c r="BO11" s="11"/>
      <c r="BP11" s="189"/>
      <c r="BQ11" s="190"/>
      <c r="BR11" s="189"/>
      <c r="BS11" s="190"/>
      <c r="BT11" s="11"/>
      <c r="BU11" s="190"/>
      <c r="BV11" s="190"/>
      <c r="BW11" s="7"/>
      <c r="BX11" s="190"/>
      <c r="BY11" s="190"/>
      <c r="BZ11" s="221"/>
      <c r="CA11" s="189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</row>
    <row r="12" spans="1:97" ht="24" customHeight="1">
      <c r="A12" s="190"/>
      <c r="B12" s="201"/>
      <c r="C12" s="202"/>
      <c r="D12" s="203"/>
      <c r="E12" s="11"/>
      <c r="F12" s="190"/>
      <c r="G12" s="12" t="s">
        <v>59</v>
      </c>
      <c r="H12" s="190"/>
      <c r="I12" s="13" t="s">
        <v>59</v>
      </c>
      <c r="J12" s="11"/>
      <c r="K12" s="190"/>
      <c r="L12" s="12" t="s">
        <v>59</v>
      </c>
      <c r="M12" s="190"/>
      <c r="N12" s="12" t="s">
        <v>59</v>
      </c>
      <c r="O12" s="190"/>
      <c r="P12" s="12" t="s">
        <v>59</v>
      </c>
      <c r="Q12" s="11"/>
      <c r="R12" s="190"/>
      <c r="S12" s="12" t="s">
        <v>59</v>
      </c>
      <c r="T12" s="190"/>
      <c r="U12" s="12" t="s">
        <v>59</v>
      </c>
      <c r="V12" s="190"/>
      <c r="W12" s="12" t="s">
        <v>59</v>
      </c>
      <c r="X12" s="11"/>
      <c r="Y12" s="189"/>
      <c r="Z12" s="14" t="s">
        <v>59</v>
      </c>
      <c r="AA12" s="189"/>
      <c r="AB12" s="14" t="s">
        <v>60</v>
      </c>
      <c r="AC12" s="11"/>
      <c r="AD12" s="190"/>
      <c r="AE12" s="16" t="s">
        <v>60</v>
      </c>
      <c r="AF12" s="190"/>
      <c r="AG12" s="17" t="s">
        <v>60</v>
      </c>
      <c r="AH12" s="190"/>
      <c r="AI12" s="18" t="s">
        <v>60</v>
      </c>
      <c r="AJ12" s="11"/>
      <c r="AK12" s="190"/>
      <c r="AL12" s="13" t="s">
        <v>60</v>
      </c>
      <c r="AM12" s="190"/>
      <c r="AN12" s="13" t="s">
        <v>60</v>
      </c>
      <c r="AO12" s="190"/>
      <c r="AP12" s="13" t="s">
        <v>60</v>
      </c>
      <c r="AQ12" s="11"/>
      <c r="AR12" s="189"/>
      <c r="AS12" s="82" t="s">
        <v>59</v>
      </c>
      <c r="AT12" s="189"/>
      <c r="AU12" s="82" t="s">
        <v>59</v>
      </c>
      <c r="AV12" s="189"/>
      <c r="AW12" s="82" t="s">
        <v>59</v>
      </c>
      <c r="AX12" s="189"/>
      <c r="AY12" s="82" t="s">
        <v>59</v>
      </c>
      <c r="AZ12" s="11"/>
      <c r="BA12" s="190"/>
      <c r="BB12" s="12" t="s">
        <v>59</v>
      </c>
      <c r="BC12" s="190"/>
      <c r="BD12" s="12" t="s">
        <v>59</v>
      </c>
      <c r="BE12" s="190"/>
      <c r="BF12" s="12" t="s">
        <v>59</v>
      </c>
      <c r="BG12" s="11"/>
      <c r="BH12" s="190"/>
      <c r="BI12" s="12" t="s">
        <v>59</v>
      </c>
      <c r="BJ12" s="190"/>
      <c r="BK12" s="12" t="s">
        <v>59</v>
      </c>
      <c r="BL12" s="11"/>
      <c r="BM12" s="190"/>
      <c r="BN12" s="16" t="s">
        <v>59</v>
      </c>
      <c r="BO12" s="11"/>
      <c r="BP12" s="189"/>
      <c r="BQ12" s="82" t="s">
        <v>59</v>
      </c>
      <c r="BR12" s="189"/>
      <c r="BS12" s="82" t="s">
        <v>59</v>
      </c>
      <c r="BT12" s="11"/>
      <c r="BU12" s="12" t="s">
        <v>61</v>
      </c>
      <c r="BV12" s="12" t="s">
        <v>61</v>
      </c>
      <c r="BW12" s="7"/>
      <c r="BX12" s="12" t="s">
        <v>62</v>
      </c>
      <c r="BY12" s="12" t="s">
        <v>62</v>
      </c>
      <c r="BZ12" s="221"/>
      <c r="CA12" s="19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</row>
    <row r="13" spans="1:97" ht="39.75" customHeight="1">
      <c r="A13" s="19">
        <v>1</v>
      </c>
      <c r="B13" s="83" t="s">
        <v>260</v>
      </c>
      <c r="C13" s="83" t="s">
        <v>224</v>
      </c>
      <c r="D13" s="83" t="s">
        <v>261</v>
      </c>
      <c r="E13" s="11"/>
      <c r="F13" s="21" t="s">
        <v>67</v>
      </c>
      <c r="G13" s="48" t="s">
        <v>178</v>
      </c>
      <c r="H13" s="23" t="s">
        <v>67</v>
      </c>
      <c r="I13" s="48" t="s">
        <v>178</v>
      </c>
      <c r="J13" s="24"/>
      <c r="K13" s="25" t="s">
        <v>179</v>
      </c>
      <c r="L13" s="60"/>
      <c r="M13" s="25" t="s">
        <v>179</v>
      </c>
      <c r="N13" s="60"/>
      <c r="O13" s="25" t="s">
        <v>179</v>
      </c>
      <c r="P13" s="60"/>
      <c r="Q13" s="24"/>
      <c r="R13" s="61"/>
      <c r="S13" s="42"/>
      <c r="T13" s="61"/>
      <c r="U13" s="42"/>
      <c r="V13" s="61" t="s">
        <v>179</v>
      </c>
      <c r="W13" s="42"/>
      <c r="X13" s="24"/>
      <c r="Y13" s="84" t="s">
        <v>179</v>
      </c>
      <c r="Z13" s="33" t="s">
        <v>262</v>
      </c>
      <c r="AA13" s="29" t="s">
        <v>179</v>
      </c>
      <c r="AB13" s="85" t="s">
        <v>262</v>
      </c>
      <c r="AC13" s="24"/>
      <c r="AD13" s="61"/>
      <c r="AE13" s="42"/>
      <c r="AF13" s="61"/>
      <c r="AG13" s="42"/>
      <c r="AH13" s="61" t="s">
        <v>179</v>
      </c>
      <c r="AI13" s="42"/>
      <c r="AJ13" s="24"/>
      <c r="AK13" s="23" t="s">
        <v>179</v>
      </c>
      <c r="AL13" s="86"/>
      <c r="AM13" s="23" t="s">
        <v>179</v>
      </c>
      <c r="AN13" s="86"/>
      <c r="AO13" s="23" t="s">
        <v>179</v>
      </c>
      <c r="AP13" s="86"/>
      <c r="AQ13" s="24"/>
      <c r="AR13" s="87" t="s">
        <v>179</v>
      </c>
      <c r="AS13" s="88"/>
      <c r="AT13" s="87" t="s">
        <v>179</v>
      </c>
      <c r="AU13" s="51"/>
      <c r="AV13" s="87" t="s">
        <v>179</v>
      </c>
      <c r="AW13" s="89"/>
      <c r="AX13" s="87" t="s">
        <v>179</v>
      </c>
      <c r="AY13" s="90"/>
      <c r="AZ13" s="24"/>
      <c r="BA13" s="35" t="s">
        <v>179</v>
      </c>
      <c r="BB13" s="73"/>
      <c r="BC13" s="37" t="s">
        <v>179</v>
      </c>
      <c r="BD13" s="73"/>
      <c r="BE13" s="37" t="s">
        <v>179</v>
      </c>
      <c r="BF13" s="73"/>
      <c r="BG13" s="24"/>
      <c r="BH13" s="67"/>
      <c r="BI13" s="42"/>
      <c r="BJ13" s="67" t="s">
        <v>179</v>
      </c>
      <c r="BK13" s="42"/>
      <c r="BL13" s="24"/>
      <c r="BM13" s="67" t="s">
        <v>179</v>
      </c>
      <c r="BN13" s="91"/>
      <c r="BO13" s="24"/>
      <c r="BP13" s="87" t="s">
        <v>179</v>
      </c>
      <c r="BQ13" s="92"/>
      <c r="BR13" s="87" t="s">
        <v>179</v>
      </c>
      <c r="BS13" s="92"/>
      <c r="BT13" s="41"/>
      <c r="BU13" s="42"/>
      <c r="BV13" s="42"/>
      <c r="BW13" s="43"/>
      <c r="BX13" s="42"/>
      <c r="BY13" s="42"/>
      <c r="BZ13" s="221"/>
      <c r="CA13" s="93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</row>
    <row r="14" spans="1:97" ht="39.75" customHeight="1">
      <c r="A14" s="19">
        <v>2</v>
      </c>
      <c r="B14" s="94" t="s">
        <v>263</v>
      </c>
      <c r="C14" s="94" t="s">
        <v>264</v>
      </c>
      <c r="D14" s="94" t="s">
        <v>265</v>
      </c>
      <c r="E14" s="11"/>
      <c r="F14" s="23" t="s">
        <v>111</v>
      </c>
      <c r="G14" s="48" t="s">
        <v>112</v>
      </c>
      <c r="H14" s="23" t="s">
        <v>111</v>
      </c>
      <c r="I14" s="48" t="s">
        <v>112</v>
      </c>
      <c r="J14" s="24"/>
      <c r="K14" s="45" t="s">
        <v>69</v>
      </c>
      <c r="L14" s="27" t="s">
        <v>70</v>
      </c>
      <c r="M14" s="45" t="s">
        <v>21</v>
      </c>
      <c r="N14" s="27" t="s">
        <v>266</v>
      </c>
      <c r="O14" s="45" t="s">
        <v>69</v>
      </c>
      <c r="P14" s="27" t="s">
        <v>70</v>
      </c>
      <c r="Q14" s="24"/>
      <c r="R14" s="23" t="s">
        <v>21</v>
      </c>
      <c r="S14" s="48" t="s">
        <v>71</v>
      </c>
      <c r="T14" s="23" t="s">
        <v>21</v>
      </c>
      <c r="U14" s="48" t="s">
        <v>92</v>
      </c>
      <c r="V14" s="23" t="s">
        <v>21</v>
      </c>
      <c r="W14" s="48" t="s">
        <v>73</v>
      </c>
      <c r="X14" s="24"/>
      <c r="Y14" s="95" t="s">
        <v>21</v>
      </c>
      <c r="Z14" s="55" t="s">
        <v>93</v>
      </c>
      <c r="AA14" s="46" t="s">
        <v>21</v>
      </c>
      <c r="AB14" s="96" t="s">
        <v>93</v>
      </c>
      <c r="AC14" s="24"/>
      <c r="AD14" s="23" t="s">
        <v>69</v>
      </c>
      <c r="AE14" s="28" t="s">
        <v>114</v>
      </c>
      <c r="AF14" s="23" t="s">
        <v>21</v>
      </c>
      <c r="AG14" s="28" t="s">
        <v>99</v>
      </c>
      <c r="AH14" s="23" t="s">
        <v>69</v>
      </c>
      <c r="AI14" s="28" t="s">
        <v>96</v>
      </c>
      <c r="AJ14" s="24"/>
      <c r="AK14" s="23" t="s">
        <v>21</v>
      </c>
      <c r="AL14" s="97" t="s">
        <v>267</v>
      </c>
      <c r="AM14" s="23" t="s">
        <v>21</v>
      </c>
      <c r="AN14" s="28" t="s">
        <v>268</v>
      </c>
      <c r="AO14" s="23" t="s">
        <v>69</v>
      </c>
      <c r="AP14" s="28" t="s">
        <v>269</v>
      </c>
      <c r="AQ14" s="24"/>
      <c r="AR14" s="87" t="s">
        <v>21</v>
      </c>
      <c r="AS14" s="51" t="s">
        <v>270</v>
      </c>
      <c r="AT14" s="87" t="s">
        <v>21</v>
      </c>
      <c r="AU14" s="51" t="s">
        <v>270</v>
      </c>
      <c r="AV14" s="87" t="s">
        <v>21</v>
      </c>
      <c r="AW14" s="51" t="s">
        <v>270</v>
      </c>
      <c r="AX14" s="87" t="s">
        <v>21</v>
      </c>
      <c r="AY14" s="98" t="s">
        <v>271</v>
      </c>
      <c r="AZ14" s="24"/>
      <c r="BA14" s="99" t="s">
        <v>69</v>
      </c>
      <c r="BB14" s="36" t="s">
        <v>80</v>
      </c>
      <c r="BC14" s="53" t="s">
        <v>69</v>
      </c>
      <c r="BD14" s="36" t="s">
        <v>81</v>
      </c>
      <c r="BE14" s="53" t="s">
        <v>69</v>
      </c>
      <c r="BF14" s="38" t="s">
        <v>82</v>
      </c>
      <c r="BG14" s="24"/>
      <c r="BH14" s="39" t="s">
        <v>21</v>
      </c>
      <c r="BI14" s="28" t="s">
        <v>272</v>
      </c>
      <c r="BJ14" s="39" t="s">
        <v>21</v>
      </c>
      <c r="BK14" s="28" t="s">
        <v>273</v>
      </c>
      <c r="BL14" s="24"/>
      <c r="BM14" s="39" t="s">
        <v>21</v>
      </c>
      <c r="BN14" s="100" t="s">
        <v>195</v>
      </c>
      <c r="BO14" s="24"/>
      <c r="BP14" s="87" t="s">
        <v>21</v>
      </c>
      <c r="BQ14" s="28" t="s">
        <v>274</v>
      </c>
      <c r="BR14" s="87" t="s">
        <v>21</v>
      </c>
      <c r="BS14" s="28" t="s">
        <v>274</v>
      </c>
      <c r="BT14" s="41"/>
      <c r="BU14" s="42"/>
      <c r="BV14" s="28">
        <v>2</v>
      </c>
      <c r="BW14" s="43"/>
      <c r="BX14" s="42"/>
      <c r="BY14" s="28">
        <v>2</v>
      </c>
      <c r="BZ14" s="221"/>
      <c r="CA14" s="44" t="s">
        <v>21</v>
      </c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</row>
    <row r="15" spans="1:97" ht="39.75" customHeight="1">
      <c r="A15" s="19">
        <v>3</v>
      </c>
      <c r="B15" s="94" t="s">
        <v>161</v>
      </c>
      <c r="C15" s="94" t="s">
        <v>275</v>
      </c>
      <c r="D15" s="94" t="s">
        <v>276</v>
      </c>
      <c r="E15" s="11"/>
      <c r="F15" s="23" t="s">
        <v>21</v>
      </c>
      <c r="G15" s="22" t="s">
        <v>66</v>
      </c>
      <c r="H15" s="23" t="s">
        <v>111</v>
      </c>
      <c r="I15" s="48" t="s">
        <v>112</v>
      </c>
      <c r="J15" s="24"/>
      <c r="K15" s="45" t="s">
        <v>21</v>
      </c>
      <c r="L15" s="27" t="s">
        <v>266</v>
      </c>
      <c r="M15" s="45" t="s">
        <v>69</v>
      </c>
      <c r="N15" s="27" t="s">
        <v>70</v>
      </c>
      <c r="O15" s="45" t="s">
        <v>21</v>
      </c>
      <c r="P15" s="27" t="s">
        <v>266</v>
      </c>
      <c r="Q15" s="24"/>
      <c r="R15" s="23" t="s">
        <v>21</v>
      </c>
      <c r="S15" s="28" t="s">
        <v>71</v>
      </c>
      <c r="T15" s="23" t="s">
        <v>21</v>
      </c>
      <c r="U15" s="28" t="s">
        <v>92</v>
      </c>
      <c r="V15" s="23" t="s">
        <v>21</v>
      </c>
      <c r="W15" s="28" t="s">
        <v>73</v>
      </c>
      <c r="X15" s="24"/>
      <c r="Y15" s="95" t="s">
        <v>21</v>
      </c>
      <c r="Z15" s="55" t="s">
        <v>93</v>
      </c>
      <c r="AA15" s="46" t="s">
        <v>21</v>
      </c>
      <c r="AB15" s="96" t="s">
        <v>93</v>
      </c>
      <c r="AC15" s="24"/>
      <c r="AD15" s="23" t="s">
        <v>21</v>
      </c>
      <c r="AE15" s="28" t="s">
        <v>94</v>
      </c>
      <c r="AF15" s="23" t="s">
        <v>21</v>
      </c>
      <c r="AG15" s="28" t="s">
        <v>99</v>
      </c>
      <c r="AH15" s="23" t="s">
        <v>69</v>
      </c>
      <c r="AI15" s="28" t="s">
        <v>96</v>
      </c>
      <c r="AJ15" s="24"/>
      <c r="AK15" s="23" t="s">
        <v>69</v>
      </c>
      <c r="AL15" s="48" t="s">
        <v>114</v>
      </c>
      <c r="AM15" s="23" t="s">
        <v>69</v>
      </c>
      <c r="AN15" s="48" t="s">
        <v>277</v>
      </c>
      <c r="AO15" s="23" t="s">
        <v>21</v>
      </c>
      <c r="AP15" s="48" t="s">
        <v>152</v>
      </c>
      <c r="AQ15" s="24"/>
      <c r="AR15" s="87" t="s">
        <v>69</v>
      </c>
      <c r="AS15" s="51" t="s">
        <v>278</v>
      </c>
      <c r="AT15" s="87" t="s">
        <v>69</v>
      </c>
      <c r="AU15" s="51" t="s">
        <v>278</v>
      </c>
      <c r="AV15" s="87" t="s">
        <v>69</v>
      </c>
      <c r="AW15" s="51" t="s">
        <v>278</v>
      </c>
      <c r="AX15" s="87" t="s">
        <v>69</v>
      </c>
      <c r="AY15" s="90" t="s">
        <v>279</v>
      </c>
      <c r="AZ15" s="24"/>
      <c r="BA15" s="99" t="s">
        <v>69</v>
      </c>
      <c r="BB15" s="36" t="s">
        <v>80</v>
      </c>
      <c r="BC15" s="53" t="s">
        <v>69</v>
      </c>
      <c r="BD15" s="36" t="s">
        <v>81</v>
      </c>
      <c r="BE15" s="53" t="s">
        <v>69</v>
      </c>
      <c r="BF15" s="38" t="s">
        <v>82</v>
      </c>
      <c r="BG15" s="24"/>
      <c r="BH15" s="39" t="s">
        <v>69</v>
      </c>
      <c r="BI15" s="28" t="s">
        <v>280</v>
      </c>
      <c r="BJ15" s="39" t="s">
        <v>69</v>
      </c>
      <c r="BK15" s="28" t="s">
        <v>281</v>
      </c>
      <c r="BL15" s="24"/>
      <c r="BM15" s="39" t="s">
        <v>67</v>
      </c>
      <c r="BN15" s="100" t="s">
        <v>85</v>
      </c>
      <c r="BO15" s="24"/>
      <c r="BP15" s="87" t="s">
        <v>21</v>
      </c>
      <c r="BQ15" s="28" t="s">
        <v>274</v>
      </c>
      <c r="BR15" s="87" t="s">
        <v>21</v>
      </c>
      <c r="BS15" s="28" t="s">
        <v>274</v>
      </c>
      <c r="BT15" s="41"/>
      <c r="BU15" s="42"/>
      <c r="BV15" s="28">
        <v>6</v>
      </c>
      <c r="BW15" s="43"/>
      <c r="BX15" s="42"/>
      <c r="BY15" s="28">
        <v>1</v>
      </c>
      <c r="BZ15" s="221"/>
      <c r="CA15" s="44" t="s">
        <v>21</v>
      </c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</row>
    <row r="16" spans="1:97" ht="39.75" customHeight="1">
      <c r="A16" s="19">
        <v>4</v>
      </c>
      <c r="B16" s="94" t="s">
        <v>250</v>
      </c>
      <c r="C16" s="94" t="s">
        <v>282</v>
      </c>
      <c r="D16" s="94" t="s">
        <v>283</v>
      </c>
      <c r="E16" s="11"/>
      <c r="F16" s="23" t="s">
        <v>21</v>
      </c>
      <c r="G16" s="22" t="s">
        <v>66</v>
      </c>
      <c r="H16" s="23" t="s">
        <v>111</v>
      </c>
      <c r="I16" s="48" t="s">
        <v>112</v>
      </c>
      <c r="J16" s="24"/>
      <c r="K16" s="45" t="s">
        <v>67</v>
      </c>
      <c r="L16" s="97" t="s">
        <v>284</v>
      </c>
      <c r="M16" s="45" t="s">
        <v>69</v>
      </c>
      <c r="N16" s="26" t="s">
        <v>70</v>
      </c>
      <c r="O16" s="45" t="s">
        <v>69</v>
      </c>
      <c r="P16" s="27" t="s">
        <v>70</v>
      </c>
      <c r="Q16" s="24"/>
      <c r="R16" s="23" t="s">
        <v>21</v>
      </c>
      <c r="S16" s="28" t="s">
        <v>71</v>
      </c>
      <c r="T16" s="23" t="s">
        <v>21</v>
      </c>
      <c r="U16" s="28" t="s">
        <v>92</v>
      </c>
      <c r="V16" s="23" t="s">
        <v>21</v>
      </c>
      <c r="W16" s="28" t="s">
        <v>73</v>
      </c>
      <c r="X16" s="24"/>
      <c r="Y16" s="95" t="s">
        <v>21</v>
      </c>
      <c r="Z16" s="55" t="s">
        <v>93</v>
      </c>
      <c r="AA16" s="46" t="s">
        <v>21</v>
      </c>
      <c r="AB16" s="96" t="s">
        <v>93</v>
      </c>
      <c r="AC16" s="24"/>
      <c r="AD16" s="23" t="s">
        <v>69</v>
      </c>
      <c r="AE16" s="28" t="s">
        <v>114</v>
      </c>
      <c r="AF16" s="23" t="s">
        <v>69</v>
      </c>
      <c r="AG16" s="28" t="s">
        <v>95</v>
      </c>
      <c r="AH16" s="23" t="s">
        <v>67</v>
      </c>
      <c r="AI16" s="28" t="s">
        <v>76</v>
      </c>
      <c r="AJ16" s="24"/>
      <c r="AK16" s="23" t="s">
        <v>69</v>
      </c>
      <c r="AL16" s="28" t="s">
        <v>268</v>
      </c>
      <c r="AM16" s="23" t="s">
        <v>69</v>
      </c>
      <c r="AN16" s="28" t="s">
        <v>277</v>
      </c>
      <c r="AO16" s="23" t="s">
        <v>67</v>
      </c>
      <c r="AP16" s="28" t="s">
        <v>70</v>
      </c>
      <c r="AQ16" s="24"/>
      <c r="AR16" s="87" t="s">
        <v>69</v>
      </c>
      <c r="AS16" s="28" t="s">
        <v>285</v>
      </c>
      <c r="AT16" s="87" t="s">
        <v>69</v>
      </c>
      <c r="AU16" s="28" t="s">
        <v>285</v>
      </c>
      <c r="AV16" s="87" t="s">
        <v>69</v>
      </c>
      <c r="AW16" s="28" t="s">
        <v>285</v>
      </c>
      <c r="AX16" s="87" t="s">
        <v>69</v>
      </c>
      <c r="AY16" s="90" t="s">
        <v>279</v>
      </c>
      <c r="AZ16" s="24"/>
      <c r="BA16" s="99" t="s">
        <v>69</v>
      </c>
      <c r="BB16" s="36" t="s">
        <v>80</v>
      </c>
      <c r="BC16" s="53" t="s">
        <v>69</v>
      </c>
      <c r="BD16" s="36" t="s">
        <v>81</v>
      </c>
      <c r="BE16" s="53" t="s">
        <v>69</v>
      </c>
      <c r="BF16" s="38" t="s">
        <v>82</v>
      </c>
      <c r="BG16" s="24"/>
      <c r="BH16" s="39" t="s">
        <v>21</v>
      </c>
      <c r="BI16" s="28" t="s">
        <v>286</v>
      </c>
      <c r="BJ16" s="39" t="s">
        <v>21</v>
      </c>
      <c r="BK16" s="28" t="s">
        <v>287</v>
      </c>
      <c r="BL16" s="24"/>
      <c r="BM16" s="40" t="s">
        <v>69</v>
      </c>
      <c r="BN16" s="101" t="s">
        <v>70</v>
      </c>
      <c r="BO16" s="24"/>
      <c r="BP16" s="87" t="s">
        <v>21</v>
      </c>
      <c r="BQ16" s="28" t="s">
        <v>274</v>
      </c>
      <c r="BR16" s="87" t="s">
        <v>21</v>
      </c>
      <c r="BS16" s="28" t="s">
        <v>274</v>
      </c>
      <c r="BT16" s="41"/>
      <c r="BU16" s="28">
        <v>1</v>
      </c>
      <c r="BV16" s="42"/>
      <c r="BW16" s="43"/>
      <c r="BX16" s="42"/>
      <c r="BY16" s="28">
        <v>2</v>
      </c>
      <c r="BZ16" s="221"/>
      <c r="CA16" s="44" t="s">
        <v>21</v>
      </c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</row>
    <row r="17" spans="1:97" ht="39.75" customHeight="1">
      <c r="A17" s="19">
        <v>5</v>
      </c>
      <c r="B17" s="94" t="s">
        <v>181</v>
      </c>
      <c r="C17" s="94" t="s">
        <v>288</v>
      </c>
      <c r="D17" s="94" t="s">
        <v>289</v>
      </c>
      <c r="E17" s="11"/>
      <c r="F17" s="23" t="s">
        <v>69</v>
      </c>
      <c r="G17" s="48" t="s">
        <v>119</v>
      </c>
      <c r="H17" s="23" t="s">
        <v>69</v>
      </c>
      <c r="I17" s="48" t="s">
        <v>119</v>
      </c>
      <c r="J17" s="24"/>
      <c r="K17" s="45" t="s">
        <v>67</v>
      </c>
      <c r="L17" s="97" t="s">
        <v>284</v>
      </c>
      <c r="M17" s="45" t="s">
        <v>67</v>
      </c>
      <c r="N17" s="97" t="s">
        <v>284</v>
      </c>
      <c r="O17" s="45" t="s">
        <v>69</v>
      </c>
      <c r="P17" s="27" t="s">
        <v>70</v>
      </c>
      <c r="Q17" s="24"/>
      <c r="R17" s="23" t="s">
        <v>21</v>
      </c>
      <c r="S17" s="28" t="s">
        <v>71</v>
      </c>
      <c r="T17" s="23" t="s">
        <v>21</v>
      </c>
      <c r="U17" s="28" t="s">
        <v>92</v>
      </c>
      <c r="V17" s="23" t="s">
        <v>21</v>
      </c>
      <c r="W17" s="28" t="s">
        <v>73</v>
      </c>
      <c r="X17" s="24"/>
      <c r="Y17" s="95" t="s">
        <v>69</v>
      </c>
      <c r="Z17" s="55" t="s">
        <v>70</v>
      </c>
      <c r="AA17" s="46" t="s">
        <v>69</v>
      </c>
      <c r="AB17" s="96" t="s">
        <v>70</v>
      </c>
      <c r="AC17" s="24"/>
      <c r="AD17" s="23" t="s">
        <v>69</v>
      </c>
      <c r="AE17" s="28" t="s">
        <v>114</v>
      </c>
      <c r="AF17" s="23" t="s">
        <v>69</v>
      </c>
      <c r="AG17" s="28" t="s">
        <v>95</v>
      </c>
      <c r="AH17" s="23" t="s">
        <v>67</v>
      </c>
      <c r="AI17" s="28" t="s">
        <v>76</v>
      </c>
      <c r="AJ17" s="24"/>
      <c r="AK17" s="23" t="s">
        <v>67</v>
      </c>
      <c r="AL17" s="48" t="s">
        <v>70</v>
      </c>
      <c r="AM17" s="23" t="s">
        <v>67</v>
      </c>
      <c r="AN17" s="48" t="s">
        <v>70</v>
      </c>
      <c r="AO17" s="23" t="s">
        <v>67</v>
      </c>
      <c r="AP17" s="48" t="s">
        <v>70</v>
      </c>
      <c r="AQ17" s="24"/>
      <c r="AR17" s="87" t="s">
        <v>21</v>
      </c>
      <c r="AS17" s="51" t="s">
        <v>270</v>
      </c>
      <c r="AT17" s="87" t="s">
        <v>21</v>
      </c>
      <c r="AU17" s="51" t="s">
        <v>270</v>
      </c>
      <c r="AV17" s="87" t="s">
        <v>21</v>
      </c>
      <c r="AW17" s="51" t="s">
        <v>270</v>
      </c>
      <c r="AX17" s="87" t="s">
        <v>21</v>
      </c>
      <c r="AY17" s="98" t="s">
        <v>271</v>
      </c>
      <c r="AZ17" s="24"/>
      <c r="BA17" s="99" t="s">
        <v>69</v>
      </c>
      <c r="BB17" s="36" t="s">
        <v>80</v>
      </c>
      <c r="BC17" s="53" t="s">
        <v>69</v>
      </c>
      <c r="BD17" s="36" t="s">
        <v>81</v>
      </c>
      <c r="BE17" s="53" t="s">
        <v>69</v>
      </c>
      <c r="BF17" s="38" t="s">
        <v>82</v>
      </c>
      <c r="BG17" s="24"/>
      <c r="BH17" s="39" t="s">
        <v>69</v>
      </c>
      <c r="BI17" s="28" t="s">
        <v>290</v>
      </c>
      <c r="BJ17" s="39" t="s">
        <v>69</v>
      </c>
      <c r="BK17" s="28" t="s">
        <v>291</v>
      </c>
      <c r="BL17" s="24"/>
      <c r="BM17" s="54" t="s">
        <v>67</v>
      </c>
      <c r="BN17" s="102" t="s">
        <v>85</v>
      </c>
      <c r="BO17" s="24"/>
      <c r="BP17" s="87" t="s">
        <v>69</v>
      </c>
      <c r="BQ17" s="28" t="s">
        <v>292</v>
      </c>
      <c r="BR17" s="87" t="s">
        <v>69</v>
      </c>
      <c r="BS17" s="28" t="s">
        <v>292</v>
      </c>
      <c r="BT17" s="41"/>
      <c r="BU17" s="42"/>
      <c r="BV17" s="28">
        <v>11</v>
      </c>
      <c r="BW17" s="43"/>
      <c r="BX17" s="42"/>
      <c r="BY17" s="28">
        <v>7</v>
      </c>
      <c r="BZ17" s="221"/>
      <c r="CA17" s="44" t="s">
        <v>67</v>
      </c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</row>
    <row r="18" spans="1:97" ht="39.75" customHeight="1">
      <c r="A18" s="19">
        <v>6</v>
      </c>
      <c r="B18" s="94" t="s">
        <v>293</v>
      </c>
      <c r="C18" s="94" t="s">
        <v>294</v>
      </c>
      <c r="D18" s="94" t="s">
        <v>295</v>
      </c>
      <c r="E18" s="11"/>
      <c r="F18" s="23" t="s">
        <v>69</v>
      </c>
      <c r="G18" s="48" t="s">
        <v>119</v>
      </c>
      <c r="H18" s="23" t="s">
        <v>69</v>
      </c>
      <c r="I18" s="48" t="s">
        <v>119</v>
      </c>
      <c r="J18" s="24"/>
      <c r="K18" s="45" t="s">
        <v>67</v>
      </c>
      <c r="L18" s="97" t="s">
        <v>284</v>
      </c>
      <c r="M18" s="45" t="s">
        <v>67</v>
      </c>
      <c r="N18" s="97" t="s">
        <v>284</v>
      </c>
      <c r="O18" s="45" t="s">
        <v>69</v>
      </c>
      <c r="P18" s="27" t="s">
        <v>70</v>
      </c>
      <c r="Q18" s="24"/>
      <c r="R18" s="23" t="s">
        <v>21</v>
      </c>
      <c r="S18" s="28" t="s">
        <v>71</v>
      </c>
      <c r="T18" s="23" t="s">
        <v>21</v>
      </c>
      <c r="U18" s="28" t="s">
        <v>92</v>
      </c>
      <c r="V18" s="23" t="s">
        <v>21</v>
      </c>
      <c r="W18" s="28" t="s">
        <v>73</v>
      </c>
      <c r="X18" s="24"/>
      <c r="Y18" s="95" t="s">
        <v>69</v>
      </c>
      <c r="Z18" s="55" t="s">
        <v>70</v>
      </c>
      <c r="AA18" s="46" t="s">
        <v>69</v>
      </c>
      <c r="AB18" s="96" t="s">
        <v>70</v>
      </c>
      <c r="AC18" s="24"/>
      <c r="AD18" s="23" t="s">
        <v>69</v>
      </c>
      <c r="AE18" s="28" t="s">
        <v>114</v>
      </c>
      <c r="AF18" s="23" t="s">
        <v>67</v>
      </c>
      <c r="AG18" s="28" t="s">
        <v>75</v>
      </c>
      <c r="AH18" s="23" t="s">
        <v>69</v>
      </c>
      <c r="AI18" s="28" t="s">
        <v>96</v>
      </c>
      <c r="AJ18" s="24"/>
      <c r="AK18" s="23" t="s">
        <v>67</v>
      </c>
      <c r="AL18" s="97" t="s">
        <v>70</v>
      </c>
      <c r="AM18" s="23" t="s">
        <v>69</v>
      </c>
      <c r="AN18" s="28" t="s">
        <v>277</v>
      </c>
      <c r="AO18" s="23" t="s">
        <v>69</v>
      </c>
      <c r="AP18" s="28" t="s">
        <v>296</v>
      </c>
      <c r="AQ18" s="24"/>
      <c r="AR18" s="87" t="s">
        <v>69</v>
      </c>
      <c r="AS18" s="103" t="s">
        <v>278</v>
      </c>
      <c r="AT18" s="87" t="s">
        <v>69</v>
      </c>
      <c r="AU18" s="103" t="s">
        <v>278</v>
      </c>
      <c r="AV18" s="87" t="s">
        <v>69</v>
      </c>
      <c r="AW18" s="103" t="s">
        <v>278</v>
      </c>
      <c r="AX18" s="87" t="s">
        <v>69</v>
      </c>
      <c r="AY18" s="90" t="s">
        <v>279</v>
      </c>
      <c r="AZ18" s="24"/>
      <c r="BA18" s="99" t="s">
        <v>69</v>
      </c>
      <c r="BB18" s="36" t="s">
        <v>80</v>
      </c>
      <c r="BC18" s="53" t="s">
        <v>69</v>
      </c>
      <c r="BD18" s="36" t="s">
        <v>81</v>
      </c>
      <c r="BE18" s="53" t="s">
        <v>69</v>
      </c>
      <c r="BF18" s="38" t="s">
        <v>82</v>
      </c>
      <c r="BG18" s="24"/>
      <c r="BH18" s="39" t="s">
        <v>69</v>
      </c>
      <c r="BI18" s="28" t="s">
        <v>290</v>
      </c>
      <c r="BJ18" s="39" t="s">
        <v>21</v>
      </c>
      <c r="BK18" s="28" t="s">
        <v>287</v>
      </c>
      <c r="BL18" s="24"/>
      <c r="BM18" s="54" t="s">
        <v>69</v>
      </c>
      <c r="BN18" s="102" t="s">
        <v>70</v>
      </c>
      <c r="BO18" s="24"/>
      <c r="BP18" s="87" t="s">
        <v>69</v>
      </c>
      <c r="BQ18" s="28" t="s">
        <v>292</v>
      </c>
      <c r="BR18" s="87" t="s">
        <v>69</v>
      </c>
      <c r="BS18" s="28" t="s">
        <v>292</v>
      </c>
      <c r="BT18" s="41"/>
      <c r="BU18" s="42"/>
      <c r="BV18" s="28">
        <v>9</v>
      </c>
      <c r="BW18" s="43"/>
      <c r="BX18" s="42"/>
      <c r="BY18" s="28">
        <v>1</v>
      </c>
      <c r="BZ18" s="221"/>
      <c r="CA18" s="44" t="s">
        <v>67</v>
      </c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</row>
    <row r="19" spans="1:97" ht="39.75" customHeight="1">
      <c r="A19" s="19">
        <v>7</v>
      </c>
      <c r="B19" s="58" t="s">
        <v>297</v>
      </c>
      <c r="C19" s="58" t="s">
        <v>298</v>
      </c>
      <c r="D19" s="58" t="s">
        <v>299</v>
      </c>
      <c r="E19" s="11"/>
      <c r="F19" s="23" t="s">
        <v>67</v>
      </c>
      <c r="G19" s="48" t="s">
        <v>178</v>
      </c>
      <c r="H19" s="23" t="s">
        <v>67</v>
      </c>
      <c r="I19" s="48" t="s">
        <v>178</v>
      </c>
      <c r="J19" s="24"/>
      <c r="K19" s="45" t="s">
        <v>179</v>
      </c>
      <c r="L19" s="60"/>
      <c r="M19" s="45" t="s">
        <v>179</v>
      </c>
      <c r="N19" s="60"/>
      <c r="O19" s="45" t="s">
        <v>179</v>
      </c>
      <c r="P19" s="60"/>
      <c r="Q19" s="24"/>
      <c r="R19" s="23"/>
      <c r="S19" s="42"/>
      <c r="T19" s="61"/>
      <c r="U19" s="42"/>
      <c r="V19" s="61" t="s">
        <v>179</v>
      </c>
      <c r="W19" s="42"/>
      <c r="X19" s="24"/>
      <c r="Y19" s="95" t="s">
        <v>179</v>
      </c>
      <c r="Z19" s="55" t="s">
        <v>262</v>
      </c>
      <c r="AA19" s="46" t="s">
        <v>179</v>
      </c>
      <c r="AB19" s="96" t="s">
        <v>262</v>
      </c>
      <c r="AC19" s="24"/>
      <c r="AD19" s="61"/>
      <c r="AE19" s="42"/>
      <c r="AF19" s="61"/>
      <c r="AG19" s="42"/>
      <c r="AH19" s="61" t="s">
        <v>179</v>
      </c>
      <c r="AI19" s="42"/>
      <c r="AJ19" s="24"/>
      <c r="AK19" s="23" t="s">
        <v>67</v>
      </c>
      <c r="AL19" s="97" t="s">
        <v>70</v>
      </c>
      <c r="AM19" s="23" t="s">
        <v>67</v>
      </c>
      <c r="AN19" s="28" t="s">
        <v>70</v>
      </c>
      <c r="AO19" s="23" t="s">
        <v>67</v>
      </c>
      <c r="AP19" s="28" t="s">
        <v>70</v>
      </c>
      <c r="AQ19" s="24"/>
      <c r="AR19" s="87" t="s">
        <v>179</v>
      </c>
      <c r="AS19" s="88"/>
      <c r="AT19" s="87" t="s">
        <v>179</v>
      </c>
      <c r="AU19" s="88"/>
      <c r="AV19" s="87" t="s">
        <v>179</v>
      </c>
      <c r="AW19" s="88"/>
      <c r="AX19" s="87" t="s">
        <v>179</v>
      </c>
      <c r="AY19" s="104" t="s">
        <v>270</v>
      </c>
      <c r="AZ19" s="24"/>
      <c r="BA19" s="99"/>
      <c r="BB19" s="36"/>
      <c r="BC19" s="53"/>
      <c r="BD19" s="36"/>
      <c r="BE19" s="53" t="s">
        <v>179</v>
      </c>
      <c r="BF19" s="38"/>
      <c r="BG19" s="24"/>
      <c r="BH19" s="67"/>
      <c r="BI19" s="42"/>
      <c r="BJ19" s="67" t="s">
        <v>179</v>
      </c>
      <c r="BK19" s="42"/>
      <c r="BL19" s="24"/>
      <c r="BM19" s="54" t="s">
        <v>179</v>
      </c>
      <c r="BN19" s="105"/>
      <c r="BO19" s="24"/>
      <c r="BP19" s="87" t="s">
        <v>179</v>
      </c>
      <c r="BQ19" s="92"/>
      <c r="BR19" s="87" t="s">
        <v>179</v>
      </c>
      <c r="BS19" s="92"/>
      <c r="BT19" s="41"/>
      <c r="BU19" s="42"/>
      <c r="BV19" s="42"/>
      <c r="BW19" s="43"/>
      <c r="BX19" s="42"/>
      <c r="BY19" s="42"/>
      <c r="BZ19" s="221"/>
      <c r="CA19" s="93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</row>
    <row r="20" spans="1:97" ht="39.75" customHeight="1">
      <c r="A20" s="19">
        <v>8</v>
      </c>
      <c r="B20" s="94" t="s">
        <v>300</v>
      </c>
      <c r="C20" s="94" t="s">
        <v>161</v>
      </c>
      <c r="D20" s="94" t="s">
        <v>301</v>
      </c>
      <c r="E20" s="11"/>
      <c r="F20" s="23" t="s">
        <v>111</v>
      </c>
      <c r="G20" s="48" t="s">
        <v>112</v>
      </c>
      <c r="H20" s="23" t="s">
        <v>111</v>
      </c>
      <c r="I20" s="48" t="s">
        <v>112</v>
      </c>
      <c r="J20" s="24"/>
      <c r="K20" s="45" t="s">
        <v>69</v>
      </c>
      <c r="L20" s="27" t="s">
        <v>70</v>
      </c>
      <c r="M20" s="45" t="s">
        <v>69</v>
      </c>
      <c r="N20" s="27" t="s">
        <v>70</v>
      </c>
      <c r="O20" s="45" t="s">
        <v>69</v>
      </c>
      <c r="P20" s="27" t="s">
        <v>70</v>
      </c>
      <c r="Q20" s="24"/>
      <c r="R20" s="23" t="s">
        <v>21</v>
      </c>
      <c r="S20" s="28" t="s">
        <v>71</v>
      </c>
      <c r="T20" s="23" t="s">
        <v>21</v>
      </c>
      <c r="U20" s="28" t="s">
        <v>92</v>
      </c>
      <c r="V20" s="23" t="s">
        <v>21</v>
      </c>
      <c r="W20" s="28" t="s">
        <v>73</v>
      </c>
      <c r="X20" s="24"/>
      <c r="Y20" s="95" t="s">
        <v>21</v>
      </c>
      <c r="Z20" s="55" t="s">
        <v>93</v>
      </c>
      <c r="AA20" s="46" t="s">
        <v>21</v>
      </c>
      <c r="AB20" s="96" t="s">
        <v>93</v>
      </c>
      <c r="AC20" s="24"/>
      <c r="AD20" s="23" t="s">
        <v>21</v>
      </c>
      <c r="AE20" s="28" t="s">
        <v>94</v>
      </c>
      <c r="AF20" s="23" t="s">
        <v>69</v>
      </c>
      <c r="AG20" s="28" t="s">
        <v>95</v>
      </c>
      <c r="AH20" s="23" t="s">
        <v>21</v>
      </c>
      <c r="AI20" s="28" t="s">
        <v>152</v>
      </c>
      <c r="AJ20" s="24"/>
      <c r="AK20" s="23" t="s">
        <v>67</v>
      </c>
      <c r="AL20" s="97" t="s">
        <v>70</v>
      </c>
      <c r="AM20" s="23" t="s">
        <v>69</v>
      </c>
      <c r="AN20" s="28" t="s">
        <v>277</v>
      </c>
      <c r="AO20" s="23" t="s">
        <v>67</v>
      </c>
      <c r="AP20" s="28" t="s">
        <v>70</v>
      </c>
      <c r="AQ20" s="24"/>
      <c r="AR20" s="87" t="s">
        <v>21</v>
      </c>
      <c r="AS20" s="51" t="s">
        <v>270</v>
      </c>
      <c r="AT20" s="87" t="s">
        <v>21</v>
      </c>
      <c r="AU20" s="51" t="s">
        <v>270</v>
      </c>
      <c r="AV20" s="87" t="s">
        <v>21</v>
      </c>
      <c r="AW20" s="51" t="s">
        <v>270</v>
      </c>
      <c r="AX20" s="87" t="s">
        <v>21</v>
      </c>
      <c r="AY20" s="98" t="s">
        <v>271</v>
      </c>
      <c r="AZ20" s="24"/>
      <c r="BA20" s="99" t="s">
        <v>21</v>
      </c>
      <c r="BB20" s="28" t="s">
        <v>133</v>
      </c>
      <c r="BC20" s="53" t="s">
        <v>21</v>
      </c>
      <c r="BD20" s="28" t="s">
        <v>134</v>
      </c>
      <c r="BE20" s="53" t="s">
        <v>21</v>
      </c>
      <c r="BF20" s="38" t="s">
        <v>135</v>
      </c>
      <c r="BG20" s="24"/>
      <c r="BH20" s="39" t="s">
        <v>21</v>
      </c>
      <c r="BI20" s="28" t="s">
        <v>272</v>
      </c>
      <c r="BJ20" s="39" t="s">
        <v>21</v>
      </c>
      <c r="BK20" s="28" t="s">
        <v>273</v>
      </c>
      <c r="BL20" s="24"/>
      <c r="BM20" s="54" t="s">
        <v>111</v>
      </c>
      <c r="BN20" s="102" t="s">
        <v>125</v>
      </c>
      <c r="BO20" s="24"/>
      <c r="BP20" s="87" t="s">
        <v>21</v>
      </c>
      <c r="BQ20" s="28" t="s">
        <v>274</v>
      </c>
      <c r="BR20" s="87" t="s">
        <v>21</v>
      </c>
      <c r="BS20" s="28" t="s">
        <v>274</v>
      </c>
      <c r="BT20" s="41"/>
      <c r="BU20" s="28">
        <v>11</v>
      </c>
      <c r="BV20" s="28">
        <v>1</v>
      </c>
      <c r="BW20" s="43"/>
      <c r="BX20" s="42"/>
      <c r="BY20" s="42"/>
      <c r="BZ20" s="221"/>
      <c r="CA20" s="44" t="s">
        <v>21</v>
      </c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</row>
    <row r="21" spans="1:97" ht="39.75" customHeight="1">
      <c r="A21" s="19">
        <v>9</v>
      </c>
      <c r="B21" s="94" t="s">
        <v>302</v>
      </c>
      <c r="C21" s="94" t="s">
        <v>164</v>
      </c>
      <c r="D21" s="94" t="s">
        <v>303</v>
      </c>
      <c r="E21" s="11"/>
      <c r="F21" s="23" t="s">
        <v>69</v>
      </c>
      <c r="G21" s="48" t="s">
        <v>119</v>
      </c>
      <c r="H21" s="23" t="s">
        <v>69</v>
      </c>
      <c r="I21" s="48" t="s">
        <v>119</v>
      </c>
      <c r="J21" s="24"/>
      <c r="K21" s="25" t="s">
        <v>67</v>
      </c>
      <c r="L21" s="97" t="s">
        <v>284</v>
      </c>
      <c r="M21" s="25" t="s">
        <v>67</v>
      </c>
      <c r="N21" s="97" t="s">
        <v>284</v>
      </c>
      <c r="O21" s="25" t="s">
        <v>69</v>
      </c>
      <c r="P21" s="27" t="s">
        <v>70</v>
      </c>
      <c r="Q21" s="24"/>
      <c r="R21" s="23" t="s">
        <v>21</v>
      </c>
      <c r="S21" s="28" t="s">
        <v>71</v>
      </c>
      <c r="T21" s="23" t="s">
        <v>21</v>
      </c>
      <c r="U21" s="28" t="s">
        <v>92</v>
      </c>
      <c r="V21" s="23" t="s">
        <v>21</v>
      </c>
      <c r="W21" s="28" t="s">
        <v>73</v>
      </c>
      <c r="X21" s="24"/>
      <c r="Y21" s="95" t="s">
        <v>69</v>
      </c>
      <c r="Z21" s="55" t="s">
        <v>70</v>
      </c>
      <c r="AA21" s="46" t="s">
        <v>67</v>
      </c>
      <c r="AB21" s="96" t="s">
        <v>304</v>
      </c>
      <c r="AC21" s="24"/>
      <c r="AD21" s="23" t="s">
        <v>67</v>
      </c>
      <c r="AE21" s="28" t="s">
        <v>74</v>
      </c>
      <c r="AF21" s="23" t="s">
        <v>69</v>
      </c>
      <c r="AG21" s="28" t="s">
        <v>95</v>
      </c>
      <c r="AH21" s="23" t="s">
        <v>69</v>
      </c>
      <c r="AI21" s="28" t="s">
        <v>96</v>
      </c>
      <c r="AJ21" s="24"/>
      <c r="AK21" s="23" t="s">
        <v>69</v>
      </c>
      <c r="AL21" s="48" t="s">
        <v>305</v>
      </c>
      <c r="AM21" s="23" t="s">
        <v>69</v>
      </c>
      <c r="AN21" s="48" t="s">
        <v>306</v>
      </c>
      <c r="AO21" s="23" t="s">
        <v>67</v>
      </c>
      <c r="AP21" s="48" t="s">
        <v>70</v>
      </c>
      <c r="AQ21" s="24"/>
      <c r="AR21" s="87" t="s">
        <v>69</v>
      </c>
      <c r="AS21" s="103" t="s">
        <v>278</v>
      </c>
      <c r="AT21" s="87" t="s">
        <v>69</v>
      </c>
      <c r="AU21" s="103" t="s">
        <v>278</v>
      </c>
      <c r="AV21" s="87" t="s">
        <v>69</v>
      </c>
      <c r="AW21" s="103" t="s">
        <v>278</v>
      </c>
      <c r="AX21" s="87" t="s">
        <v>69</v>
      </c>
      <c r="AY21" s="90" t="s">
        <v>279</v>
      </c>
      <c r="AZ21" s="24"/>
      <c r="BA21" s="99" t="s">
        <v>69</v>
      </c>
      <c r="BB21" s="36" t="s">
        <v>80</v>
      </c>
      <c r="BC21" s="53" t="s">
        <v>69</v>
      </c>
      <c r="BD21" s="36" t="s">
        <v>81</v>
      </c>
      <c r="BE21" s="53" t="s">
        <v>69</v>
      </c>
      <c r="BF21" s="38" t="s">
        <v>82</v>
      </c>
      <c r="BG21" s="24"/>
      <c r="BH21" s="39" t="s">
        <v>69</v>
      </c>
      <c r="BI21" s="28" t="s">
        <v>290</v>
      </c>
      <c r="BJ21" s="39" t="s">
        <v>69</v>
      </c>
      <c r="BK21" s="28" t="s">
        <v>291</v>
      </c>
      <c r="BL21" s="24"/>
      <c r="BM21" s="54" t="s">
        <v>69</v>
      </c>
      <c r="BN21" s="102" t="s">
        <v>70</v>
      </c>
      <c r="BO21" s="24"/>
      <c r="BP21" s="87" t="s">
        <v>69</v>
      </c>
      <c r="BQ21" s="28" t="s">
        <v>292</v>
      </c>
      <c r="BR21" s="87" t="s">
        <v>69</v>
      </c>
      <c r="BS21" s="28" t="s">
        <v>292</v>
      </c>
      <c r="BT21" s="41"/>
      <c r="BU21" s="28">
        <v>1</v>
      </c>
      <c r="BV21" s="28">
        <v>14</v>
      </c>
      <c r="BW21" s="43"/>
      <c r="BX21" s="42"/>
      <c r="BY21" s="28">
        <v>1</v>
      </c>
      <c r="BZ21" s="221"/>
      <c r="CA21" s="44" t="s">
        <v>69</v>
      </c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</row>
    <row r="22" spans="1:97" ht="39.75" customHeight="1">
      <c r="A22" s="19">
        <v>10</v>
      </c>
      <c r="B22" s="106" t="s">
        <v>197</v>
      </c>
      <c r="C22" s="107" t="s">
        <v>307</v>
      </c>
      <c r="D22" s="107" t="s">
        <v>308</v>
      </c>
      <c r="E22" s="11"/>
      <c r="F22" s="23" t="s">
        <v>21</v>
      </c>
      <c r="G22" s="22" t="s">
        <v>66</v>
      </c>
      <c r="H22" s="23" t="s">
        <v>21</v>
      </c>
      <c r="I22" s="22" t="s">
        <v>66</v>
      </c>
      <c r="J22" s="24"/>
      <c r="K22" s="25" t="s">
        <v>67</v>
      </c>
      <c r="L22" s="97" t="s">
        <v>284</v>
      </c>
      <c r="M22" s="25" t="s">
        <v>69</v>
      </c>
      <c r="N22" s="27" t="s">
        <v>70</v>
      </c>
      <c r="O22" s="25" t="s">
        <v>67</v>
      </c>
      <c r="P22" s="97" t="s">
        <v>284</v>
      </c>
      <c r="Q22" s="24"/>
      <c r="R22" s="23" t="s">
        <v>21</v>
      </c>
      <c r="S22" s="28" t="s">
        <v>71</v>
      </c>
      <c r="T22" s="23" t="s">
        <v>21</v>
      </c>
      <c r="U22" s="28" t="s">
        <v>92</v>
      </c>
      <c r="V22" s="23" t="s">
        <v>21</v>
      </c>
      <c r="W22" s="28" t="s">
        <v>73</v>
      </c>
      <c r="X22" s="24"/>
      <c r="Y22" s="46" t="s">
        <v>21</v>
      </c>
      <c r="Z22" s="96" t="s">
        <v>93</v>
      </c>
      <c r="AA22" s="46" t="s">
        <v>21</v>
      </c>
      <c r="AB22" s="96" t="s">
        <v>93</v>
      </c>
      <c r="AC22" s="24"/>
      <c r="AD22" s="23" t="s">
        <v>21</v>
      </c>
      <c r="AE22" s="28" t="s">
        <v>94</v>
      </c>
      <c r="AF22" s="23" t="s">
        <v>21</v>
      </c>
      <c r="AG22" s="28" t="s">
        <v>99</v>
      </c>
      <c r="AH22" s="23" t="s">
        <v>69</v>
      </c>
      <c r="AI22" s="28" t="s">
        <v>96</v>
      </c>
      <c r="AJ22" s="24"/>
      <c r="AK22" s="23" t="s">
        <v>69</v>
      </c>
      <c r="AL22" s="97" t="s">
        <v>305</v>
      </c>
      <c r="AM22" s="23" t="s">
        <v>69</v>
      </c>
      <c r="AN22" s="28" t="s">
        <v>306</v>
      </c>
      <c r="AO22" s="23" t="s">
        <v>67</v>
      </c>
      <c r="AP22" s="28" t="s">
        <v>70</v>
      </c>
      <c r="AQ22" s="24"/>
      <c r="AR22" s="87" t="s">
        <v>21</v>
      </c>
      <c r="AS22" s="51" t="s">
        <v>270</v>
      </c>
      <c r="AT22" s="87" t="s">
        <v>21</v>
      </c>
      <c r="AU22" s="51" t="s">
        <v>270</v>
      </c>
      <c r="AV22" s="87" t="s">
        <v>21</v>
      </c>
      <c r="AW22" s="51" t="s">
        <v>270</v>
      </c>
      <c r="AX22" s="87" t="s">
        <v>21</v>
      </c>
      <c r="AY22" s="98" t="s">
        <v>271</v>
      </c>
      <c r="AZ22" s="24"/>
      <c r="BA22" s="99" t="s">
        <v>69</v>
      </c>
      <c r="BB22" s="36" t="s">
        <v>80</v>
      </c>
      <c r="BC22" s="53" t="s">
        <v>69</v>
      </c>
      <c r="BD22" s="36" t="s">
        <v>81</v>
      </c>
      <c r="BE22" s="53" t="s">
        <v>69</v>
      </c>
      <c r="BF22" s="38" t="s">
        <v>82</v>
      </c>
      <c r="BG22" s="24"/>
      <c r="BH22" s="39" t="s">
        <v>69</v>
      </c>
      <c r="BI22" s="28" t="s">
        <v>290</v>
      </c>
      <c r="BJ22" s="39" t="s">
        <v>21</v>
      </c>
      <c r="BK22" s="28" t="s">
        <v>287</v>
      </c>
      <c r="BL22" s="24"/>
      <c r="BM22" s="54" t="s">
        <v>21</v>
      </c>
      <c r="BN22" s="102" t="s">
        <v>93</v>
      </c>
      <c r="BO22" s="24"/>
      <c r="BP22" s="87" t="s">
        <v>21</v>
      </c>
      <c r="BQ22" s="28" t="s">
        <v>274</v>
      </c>
      <c r="BR22" s="87" t="s">
        <v>21</v>
      </c>
      <c r="BS22" s="28" t="s">
        <v>274</v>
      </c>
      <c r="BT22" s="41"/>
      <c r="BU22" s="28">
        <v>1</v>
      </c>
      <c r="BV22" s="28">
        <v>12</v>
      </c>
      <c r="BW22" s="43"/>
      <c r="BX22" s="42"/>
      <c r="BY22" s="28">
        <v>3</v>
      </c>
      <c r="BZ22" s="221"/>
      <c r="CA22" s="44" t="s">
        <v>21</v>
      </c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</row>
    <row r="23" spans="1:97" ht="39.75" customHeight="1">
      <c r="A23" s="19">
        <v>11</v>
      </c>
      <c r="B23" s="94" t="s">
        <v>157</v>
      </c>
      <c r="C23" s="94" t="s">
        <v>309</v>
      </c>
      <c r="D23" s="94" t="s">
        <v>310</v>
      </c>
      <c r="E23" s="11"/>
      <c r="F23" s="23" t="s">
        <v>21</v>
      </c>
      <c r="G23" s="22" t="s">
        <v>66</v>
      </c>
      <c r="H23" s="23" t="s">
        <v>21</v>
      </c>
      <c r="I23" s="22" t="s">
        <v>66</v>
      </c>
      <c r="J23" s="24"/>
      <c r="K23" s="45" t="s">
        <v>69</v>
      </c>
      <c r="L23" s="27" t="s">
        <v>70</v>
      </c>
      <c r="M23" s="45" t="s">
        <v>69</v>
      </c>
      <c r="N23" s="27" t="s">
        <v>70</v>
      </c>
      <c r="O23" s="45" t="s">
        <v>67</v>
      </c>
      <c r="P23" s="97" t="s">
        <v>284</v>
      </c>
      <c r="Q23" s="24"/>
      <c r="R23" s="23" t="s">
        <v>21</v>
      </c>
      <c r="S23" s="48" t="s">
        <v>71</v>
      </c>
      <c r="T23" s="23" t="s">
        <v>21</v>
      </c>
      <c r="U23" s="48" t="s">
        <v>92</v>
      </c>
      <c r="V23" s="23" t="s">
        <v>21</v>
      </c>
      <c r="W23" s="48" t="s">
        <v>73</v>
      </c>
      <c r="X23" s="24"/>
      <c r="Y23" s="46" t="s">
        <v>69</v>
      </c>
      <c r="Z23" s="96" t="s">
        <v>70</v>
      </c>
      <c r="AA23" s="46" t="s">
        <v>69</v>
      </c>
      <c r="AB23" s="96" t="s">
        <v>70</v>
      </c>
      <c r="AC23" s="24"/>
      <c r="AD23" s="23" t="s">
        <v>67</v>
      </c>
      <c r="AE23" s="28" t="s">
        <v>74</v>
      </c>
      <c r="AF23" s="23" t="s">
        <v>67</v>
      </c>
      <c r="AG23" s="28" t="s">
        <v>75</v>
      </c>
      <c r="AH23" s="23" t="s">
        <v>67</v>
      </c>
      <c r="AI23" s="28" t="s">
        <v>76</v>
      </c>
      <c r="AJ23" s="24"/>
      <c r="AK23" s="23" t="s">
        <v>69</v>
      </c>
      <c r="AL23" s="97" t="s">
        <v>305</v>
      </c>
      <c r="AM23" s="23" t="s">
        <v>69</v>
      </c>
      <c r="AN23" s="28" t="s">
        <v>306</v>
      </c>
      <c r="AO23" s="23" t="s">
        <v>69</v>
      </c>
      <c r="AP23" s="42"/>
      <c r="AQ23" s="24"/>
      <c r="AR23" s="87" t="s">
        <v>69</v>
      </c>
      <c r="AS23" s="103" t="s">
        <v>278</v>
      </c>
      <c r="AT23" s="87" t="s">
        <v>69</v>
      </c>
      <c r="AU23" s="103" t="s">
        <v>278</v>
      </c>
      <c r="AV23" s="87" t="s">
        <v>69</v>
      </c>
      <c r="AW23" s="103" t="s">
        <v>278</v>
      </c>
      <c r="AX23" s="87" t="s">
        <v>69</v>
      </c>
      <c r="AY23" s="90" t="s">
        <v>279</v>
      </c>
      <c r="AZ23" s="24"/>
      <c r="BA23" s="99" t="s">
        <v>69</v>
      </c>
      <c r="BB23" s="36" t="s">
        <v>80</v>
      </c>
      <c r="BC23" s="53" t="s">
        <v>69</v>
      </c>
      <c r="BD23" s="36" t="s">
        <v>81</v>
      </c>
      <c r="BE23" s="53" t="s">
        <v>69</v>
      </c>
      <c r="BF23" s="38" t="s">
        <v>82</v>
      </c>
      <c r="BG23" s="24"/>
      <c r="BH23" s="39" t="s">
        <v>69</v>
      </c>
      <c r="BI23" s="28" t="s">
        <v>290</v>
      </c>
      <c r="BJ23" s="39" t="s">
        <v>69</v>
      </c>
      <c r="BK23" s="28" t="s">
        <v>291</v>
      </c>
      <c r="BL23" s="24"/>
      <c r="BM23" s="54" t="s">
        <v>69</v>
      </c>
      <c r="BN23" s="102" t="s">
        <v>70</v>
      </c>
      <c r="BO23" s="24"/>
      <c r="BP23" s="87" t="s">
        <v>69</v>
      </c>
      <c r="BQ23" s="28" t="s">
        <v>292</v>
      </c>
      <c r="BR23" s="87" t="s">
        <v>69</v>
      </c>
      <c r="BS23" s="28" t="s">
        <v>292</v>
      </c>
      <c r="BT23" s="41"/>
      <c r="BU23" s="42"/>
      <c r="BV23" s="28">
        <v>6</v>
      </c>
      <c r="BW23" s="43"/>
      <c r="BX23" s="42"/>
      <c r="BY23" s="42"/>
      <c r="BZ23" s="221"/>
      <c r="CA23" s="44" t="s">
        <v>21</v>
      </c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</row>
    <row r="24" spans="1:97" ht="39.75" customHeight="1">
      <c r="A24" s="19">
        <v>12</v>
      </c>
      <c r="B24" s="58" t="s">
        <v>311</v>
      </c>
      <c r="C24" s="58" t="s">
        <v>231</v>
      </c>
      <c r="D24" s="58" t="s">
        <v>312</v>
      </c>
      <c r="E24" s="11"/>
      <c r="F24" s="23" t="s">
        <v>67</v>
      </c>
      <c r="G24" s="48" t="s">
        <v>178</v>
      </c>
      <c r="H24" s="23" t="s">
        <v>67</v>
      </c>
      <c r="I24" s="48" t="s">
        <v>178</v>
      </c>
      <c r="J24" s="24"/>
      <c r="K24" s="45" t="s">
        <v>179</v>
      </c>
      <c r="L24" s="60"/>
      <c r="M24" s="45" t="s">
        <v>179</v>
      </c>
      <c r="N24" s="60"/>
      <c r="O24" s="45" t="s">
        <v>179</v>
      </c>
      <c r="P24" s="60"/>
      <c r="Q24" s="24"/>
      <c r="R24" s="61"/>
      <c r="S24" s="42"/>
      <c r="T24" s="61"/>
      <c r="U24" s="42"/>
      <c r="V24" s="23" t="s">
        <v>179</v>
      </c>
      <c r="W24" s="42"/>
      <c r="X24" s="24"/>
      <c r="Y24" s="46" t="s">
        <v>179</v>
      </c>
      <c r="Z24" s="96" t="s">
        <v>262</v>
      </c>
      <c r="AA24" s="46" t="s">
        <v>179</v>
      </c>
      <c r="AB24" s="96" t="s">
        <v>262</v>
      </c>
      <c r="AC24" s="24"/>
      <c r="AD24" s="61"/>
      <c r="AE24" s="42"/>
      <c r="AF24" s="61"/>
      <c r="AG24" s="42"/>
      <c r="AH24" s="61" t="s">
        <v>179</v>
      </c>
      <c r="AI24" s="42"/>
      <c r="AJ24" s="24"/>
      <c r="AK24" s="23" t="s">
        <v>179</v>
      </c>
      <c r="AL24" s="86"/>
      <c r="AM24" s="23" t="s">
        <v>179</v>
      </c>
      <c r="AN24" s="86"/>
      <c r="AO24" s="23" t="s">
        <v>179</v>
      </c>
      <c r="AP24" s="42"/>
      <c r="AQ24" s="24"/>
      <c r="AR24" s="87" t="s">
        <v>179</v>
      </c>
      <c r="AS24" s="88"/>
      <c r="AT24" s="87" t="s">
        <v>179</v>
      </c>
      <c r="AU24" s="88"/>
      <c r="AV24" s="87" t="s">
        <v>179</v>
      </c>
      <c r="AW24" s="88"/>
      <c r="AX24" s="87" t="s">
        <v>179</v>
      </c>
      <c r="AY24" s="108"/>
      <c r="AZ24" s="24"/>
      <c r="BA24" s="99" t="s">
        <v>179</v>
      </c>
      <c r="BB24" s="36"/>
      <c r="BC24" s="53" t="s">
        <v>179</v>
      </c>
      <c r="BD24" s="36"/>
      <c r="BE24" s="53" t="s">
        <v>179</v>
      </c>
      <c r="BF24" s="38"/>
      <c r="BG24" s="24"/>
      <c r="BH24" s="39" t="s">
        <v>179</v>
      </c>
      <c r="BI24" s="42"/>
      <c r="BJ24" s="39" t="s">
        <v>179</v>
      </c>
      <c r="BK24" s="42"/>
      <c r="BL24" s="24"/>
      <c r="BM24" s="54" t="s">
        <v>179</v>
      </c>
      <c r="BN24" s="105"/>
      <c r="BO24" s="24"/>
      <c r="BP24" s="87" t="s">
        <v>179</v>
      </c>
      <c r="BQ24" s="28"/>
      <c r="BR24" s="87" t="s">
        <v>179</v>
      </c>
      <c r="BS24" s="109"/>
      <c r="BT24" s="41"/>
      <c r="BU24" s="42"/>
      <c r="BV24" s="42"/>
      <c r="BW24" s="43"/>
      <c r="BX24" s="42"/>
      <c r="BY24" s="42"/>
      <c r="BZ24" s="221"/>
      <c r="CA24" s="93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</row>
    <row r="25" spans="1:97" ht="39.75" customHeight="1">
      <c r="A25" s="19">
        <v>13</v>
      </c>
      <c r="B25" s="58" t="s">
        <v>311</v>
      </c>
      <c r="C25" s="58" t="s">
        <v>231</v>
      </c>
      <c r="D25" s="58" t="s">
        <v>313</v>
      </c>
      <c r="E25" s="11"/>
      <c r="F25" s="23" t="s">
        <v>67</v>
      </c>
      <c r="G25" s="48" t="s">
        <v>178</v>
      </c>
      <c r="H25" s="23" t="s">
        <v>67</v>
      </c>
      <c r="I25" s="48" t="s">
        <v>178</v>
      </c>
      <c r="J25" s="24"/>
      <c r="K25" s="45" t="s">
        <v>179</v>
      </c>
      <c r="L25" s="60"/>
      <c r="M25" s="45" t="s">
        <v>179</v>
      </c>
      <c r="N25" s="60"/>
      <c r="O25" s="45" t="s">
        <v>179</v>
      </c>
      <c r="P25" s="60"/>
      <c r="Q25" s="24"/>
      <c r="R25" s="61"/>
      <c r="S25" s="42"/>
      <c r="T25" s="61"/>
      <c r="U25" s="42"/>
      <c r="V25" s="23" t="s">
        <v>179</v>
      </c>
      <c r="W25" s="42"/>
      <c r="X25" s="24"/>
      <c r="Y25" s="46" t="s">
        <v>179</v>
      </c>
      <c r="Z25" s="96" t="s">
        <v>262</v>
      </c>
      <c r="AA25" s="46" t="s">
        <v>179</v>
      </c>
      <c r="AB25" s="96" t="s">
        <v>262</v>
      </c>
      <c r="AC25" s="24"/>
      <c r="AD25" s="61"/>
      <c r="AE25" s="42"/>
      <c r="AF25" s="61"/>
      <c r="AG25" s="42"/>
      <c r="AH25" s="61" t="s">
        <v>179</v>
      </c>
      <c r="AI25" s="42"/>
      <c r="AJ25" s="24"/>
      <c r="AK25" s="23" t="s">
        <v>179</v>
      </c>
      <c r="AL25" s="86"/>
      <c r="AM25" s="23" t="s">
        <v>179</v>
      </c>
      <c r="AN25" s="86"/>
      <c r="AO25" s="23" t="s">
        <v>179</v>
      </c>
      <c r="AP25" s="42"/>
      <c r="AQ25" s="24"/>
      <c r="AR25" s="87" t="s">
        <v>179</v>
      </c>
      <c r="AS25" s="88"/>
      <c r="AT25" s="87" t="s">
        <v>179</v>
      </c>
      <c r="AU25" s="88"/>
      <c r="AV25" s="87" t="s">
        <v>179</v>
      </c>
      <c r="AW25" s="88"/>
      <c r="AX25" s="87" t="s">
        <v>179</v>
      </c>
      <c r="AY25" s="104" t="s">
        <v>270</v>
      </c>
      <c r="AZ25" s="24"/>
      <c r="BA25" s="99" t="s">
        <v>179</v>
      </c>
      <c r="BB25" s="36"/>
      <c r="BC25" s="53" t="s">
        <v>179</v>
      </c>
      <c r="BD25" s="36"/>
      <c r="BE25" s="53" t="s">
        <v>179</v>
      </c>
      <c r="BF25" s="38"/>
      <c r="BG25" s="24"/>
      <c r="BH25" s="39" t="s">
        <v>179</v>
      </c>
      <c r="BI25" s="42"/>
      <c r="BJ25" s="39" t="s">
        <v>179</v>
      </c>
      <c r="BK25" s="42"/>
      <c r="BL25" s="24"/>
      <c r="BM25" s="54" t="s">
        <v>179</v>
      </c>
      <c r="BN25" s="105"/>
      <c r="BO25" s="24"/>
      <c r="BP25" s="87" t="s">
        <v>179</v>
      </c>
      <c r="BQ25" s="28"/>
      <c r="BR25" s="87" t="s">
        <v>179</v>
      </c>
      <c r="BS25" s="109"/>
      <c r="BT25" s="41"/>
      <c r="BU25" s="42"/>
      <c r="BV25" s="42"/>
      <c r="BW25" s="43"/>
      <c r="BX25" s="42"/>
      <c r="BY25" s="42"/>
      <c r="BZ25" s="221"/>
      <c r="CA25" s="93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</row>
    <row r="26" spans="1:97" ht="39.75" customHeight="1">
      <c r="A26" s="19">
        <v>14</v>
      </c>
      <c r="B26" s="20" t="s">
        <v>314</v>
      </c>
      <c r="C26" s="20" t="s">
        <v>315</v>
      </c>
      <c r="D26" s="20" t="s">
        <v>316</v>
      </c>
      <c r="E26" s="11"/>
      <c r="F26" s="23" t="s">
        <v>111</v>
      </c>
      <c r="G26" s="48" t="s">
        <v>112</v>
      </c>
      <c r="H26" s="23" t="s">
        <v>111</v>
      </c>
      <c r="I26" s="48" t="s">
        <v>112</v>
      </c>
      <c r="J26" s="24"/>
      <c r="K26" s="45" t="s">
        <v>21</v>
      </c>
      <c r="L26" s="27" t="s">
        <v>266</v>
      </c>
      <c r="M26" s="45" t="s">
        <v>69</v>
      </c>
      <c r="N26" s="27" t="s">
        <v>70</v>
      </c>
      <c r="O26" s="45" t="s">
        <v>21</v>
      </c>
      <c r="P26" s="27" t="s">
        <v>266</v>
      </c>
      <c r="Q26" s="24"/>
      <c r="R26" s="23" t="s">
        <v>21</v>
      </c>
      <c r="S26" s="28" t="s">
        <v>71</v>
      </c>
      <c r="T26" s="23" t="s">
        <v>21</v>
      </c>
      <c r="U26" s="28" t="s">
        <v>92</v>
      </c>
      <c r="V26" s="23" t="s">
        <v>21</v>
      </c>
      <c r="W26" s="28" t="s">
        <v>73</v>
      </c>
      <c r="X26" s="24"/>
      <c r="Y26" s="46" t="s">
        <v>21</v>
      </c>
      <c r="Z26" s="96" t="s">
        <v>93</v>
      </c>
      <c r="AA26" s="46" t="s">
        <v>21</v>
      </c>
      <c r="AB26" s="96" t="s">
        <v>93</v>
      </c>
      <c r="AC26" s="24"/>
      <c r="AD26" s="23" t="s">
        <v>21</v>
      </c>
      <c r="AE26" s="28" t="s">
        <v>94</v>
      </c>
      <c r="AF26" s="23" t="s">
        <v>21</v>
      </c>
      <c r="AG26" s="28" t="s">
        <v>99</v>
      </c>
      <c r="AH26" s="23" t="s">
        <v>69</v>
      </c>
      <c r="AI26" s="28" t="s">
        <v>96</v>
      </c>
      <c r="AJ26" s="24"/>
      <c r="AK26" s="23" t="s">
        <v>69</v>
      </c>
      <c r="AL26" s="48" t="s">
        <v>305</v>
      </c>
      <c r="AM26" s="23" t="s">
        <v>69</v>
      </c>
      <c r="AN26" s="48" t="s">
        <v>306</v>
      </c>
      <c r="AO26" s="23" t="s">
        <v>69</v>
      </c>
      <c r="AP26" s="28" t="s">
        <v>296</v>
      </c>
      <c r="AQ26" s="24"/>
      <c r="AR26" s="87" t="s">
        <v>21</v>
      </c>
      <c r="AS26" s="51" t="s">
        <v>270</v>
      </c>
      <c r="AT26" s="87" t="s">
        <v>21</v>
      </c>
      <c r="AU26" s="51" t="s">
        <v>270</v>
      </c>
      <c r="AV26" s="87" t="s">
        <v>21</v>
      </c>
      <c r="AW26" s="51" t="s">
        <v>270</v>
      </c>
      <c r="AX26" s="87" t="s">
        <v>21</v>
      </c>
      <c r="AY26" s="98" t="s">
        <v>271</v>
      </c>
      <c r="AZ26" s="24"/>
      <c r="BA26" s="99" t="s">
        <v>69</v>
      </c>
      <c r="BB26" s="36" t="s">
        <v>80</v>
      </c>
      <c r="BC26" s="53" t="s">
        <v>69</v>
      </c>
      <c r="BD26" s="36" t="s">
        <v>81</v>
      </c>
      <c r="BE26" s="53" t="s">
        <v>69</v>
      </c>
      <c r="BF26" s="38" t="s">
        <v>82</v>
      </c>
      <c r="BG26" s="24"/>
      <c r="BH26" s="39" t="s">
        <v>21</v>
      </c>
      <c r="BI26" s="28" t="s">
        <v>272</v>
      </c>
      <c r="BJ26" s="39" t="s">
        <v>21</v>
      </c>
      <c r="BK26" s="28" t="s">
        <v>273</v>
      </c>
      <c r="BL26" s="24"/>
      <c r="BM26" s="54" t="s">
        <v>69</v>
      </c>
      <c r="BN26" s="102" t="s">
        <v>70</v>
      </c>
      <c r="BO26" s="24"/>
      <c r="BP26" s="87" t="s">
        <v>21</v>
      </c>
      <c r="BQ26" s="28" t="s">
        <v>274</v>
      </c>
      <c r="BR26" s="87" t="s">
        <v>21</v>
      </c>
      <c r="BS26" s="28" t="s">
        <v>274</v>
      </c>
      <c r="BT26" s="41"/>
      <c r="BU26" s="42"/>
      <c r="BV26" s="28">
        <v>17</v>
      </c>
      <c r="BW26" s="43"/>
      <c r="BX26" s="42"/>
      <c r="BY26" s="28">
        <v>3</v>
      </c>
      <c r="BZ26" s="221"/>
      <c r="CA26" s="44" t="s">
        <v>69</v>
      </c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</row>
    <row r="27" spans="1:97" ht="39.75" customHeight="1">
      <c r="A27" s="19">
        <v>15</v>
      </c>
      <c r="B27" s="94" t="s">
        <v>317</v>
      </c>
      <c r="C27" s="94" t="s">
        <v>318</v>
      </c>
      <c r="D27" s="94" t="s">
        <v>319</v>
      </c>
      <c r="E27" s="11"/>
      <c r="F27" s="23" t="s">
        <v>111</v>
      </c>
      <c r="G27" s="48" t="s">
        <v>112</v>
      </c>
      <c r="H27" s="23" t="s">
        <v>111</v>
      </c>
      <c r="I27" s="48" t="s">
        <v>112</v>
      </c>
      <c r="J27" s="24"/>
      <c r="K27" s="45" t="s">
        <v>21</v>
      </c>
      <c r="L27" s="27" t="s">
        <v>266</v>
      </c>
      <c r="M27" s="45" t="s">
        <v>21</v>
      </c>
      <c r="N27" s="27" t="s">
        <v>266</v>
      </c>
      <c r="O27" s="45" t="s">
        <v>21</v>
      </c>
      <c r="P27" s="27" t="s">
        <v>266</v>
      </c>
      <c r="Q27" s="24"/>
      <c r="R27" s="23" t="s">
        <v>21</v>
      </c>
      <c r="S27" s="28" t="s">
        <v>71</v>
      </c>
      <c r="T27" s="23" t="s">
        <v>21</v>
      </c>
      <c r="U27" s="28" t="s">
        <v>92</v>
      </c>
      <c r="V27" s="23" t="s">
        <v>21</v>
      </c>
      <c r="W27" s="28" t="s">
        <v>73</v>
      </c>
      <c r="X27" s="24"/>
      <c r="Y27" s="46" t="s">
        <v>21</v>
      </c>
      <c r="Z27" s="96" t="s">
        <v>93</v>
      </c>
      <c r="AA27" s="46" t="s">
        <v>21</v>
      </c>
      <c r="AB27" s="96" t="s">
        <v>93</v>
      </c>
      <c r="AC27" s="24"/>
      <c r="AD27" s="23" t="s">
        <v>21</v>
      </c>
      <c r="AE27" s="28" t="s">
        <v>94</v>
      </c>
      <c r="AF27" s="23" t="s">
        <v>21</v>
      </c>
      <c r="AG27" s="28" t="s">
        <v>99</v>
      </c>
      <c r="AH27" s="23" t="s">
        <v>21</v>
      </c>
      <c r="AI27" s="28" t="s">
        <v>152</v>
      </c>
      <c r="AJ27" s="24"/>
      <c r="AK27" s="23" t="s">
        <v>21</v>
      </c>
      <c r="AL27" s="97" t="s">
        <v>267</v>
      </c>
      <c r="AM27" s="23" t="s">
        <v>21</v>
      </c>
      <c r="AN27" s="28" t="s">
        <v>268</v>
      </c>
      <c r="AO27" s="23" t="s">
        <v>21</v>
      </c>
      <c r="AP27" s="28" t="s">
        <v>152</v>
      </c>
      <c r="AQ27" s="24"/>
      <c r="AR27" s="87" t="s">
        <v>21</v>
      </c>
      <c r="AS27" s="51" t="s">
        <v>270</v>
      </c>
      <c r="AT27" s="87" t="s">
        <v>21</v>
      </c>
      <c r="AU27" s="51" t="s">
        <v>270</v>
      </c>
      <c r="AV27" s="87" t="s">
        <v>21</v>
      </c>
      <c r="AW27" s="51" t="s">
        <v>270</v>
      </c>
      <c r="AX27" s="87" t="s">
        <v>21</v>
      </c>
      <c r="AY27" s="98" t="s">
        <v>271</v>
      </c>
      <c r="AZ27" s="24"/>
      <c r="BA27" s="99" t="s">
        <v>69</v>
      </c>
      <c r="BB27" s="36" t="s">
        <v>80</v>
      </c>
      <c r="BC27" s="53" t="s">
        <v>69</v>
      </c>
      <c r="BD27" s="36" t="s">
        <v>81</v>
      </c>
      <c r="BE27" s="53" t="s">
        <v>69</v>
      </c>
      <c r="BF27" s="38" t="s">
        <v>82</v>
      </c>
      <c r="BG27" s="24"/>
      <c r="BH27" s="39" t="s">
        <v>21</v>
      </c>
      <c r="BI27" s="28" t="s">
        <v>286</v>
      </c>
      <c r="BJ27" s="39" t="s">
        <v>21</v>
      </c>
      <c r="BK27" s="28" t="s">
        <v>287</v>
      </c>
      <c r="BL27" s="24"/>
      <c r="BM27" s="54" t="s">
        <v>21</v>
      </c>
      <c r="BN27" s="102" t="s">
        <v>195</v>
      </c>
      <c r="BO27" s="24"/>
      <c r="BP27" s="87" t="s">
        <v>69</v>
      </c>
      <c r="BQ27" s="28" t="s">
        <v>292</v>
      </c>
      <c r="BR27" s="87" t="s">
        <v>69</v>
      </c>
      <c r="BS27" s="28" t="s">
        <v>292</v>
      </c>
      <c r="BT27" s="41"/>
      <c r="BU27" s="42"/>
      <c r="BV27" s="28">
        <v>3</v>
      </c>
      <c r="BW27" s="43"/>
      <c r="BX27" s="42"/>
      <c r="BY27" s="42"/>
      <c r="BZ27" s="221"/>
      <c r="CA27" s="44" t="s">
        <v>21</v>
      </c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</row>
    <row r="28" spans="1:97" ht="39.75" customHeight="1">
      <c r="A28" s="19">
        <v>16</v>
      </c>
      <c r="B28" s="94" t="s">
        <v>208</v>
      </c>
      <c r="C28" s="94" t="s">
        <v>320</v>
      </c>
      <c r="D28" s="94" t="s">
        <v>321</v>
      </c>
      <c r="E28" s="11"/>
      <c r="F28" s="23" t="s">
        <v>111</v>
      </c>
      <c r="G28" s="48" t="s">
        <v>112</v>
      </c>
      <c r="H28" s="23" t="s">
        <v>111</v>
      </c>
      <c r="I28" s="48" t="s">
        <v>112</v>
      </c>
      <c r="J28" s="24"/>
      <c r="K28" s="45" t="s">
        <v>69</v>
      </c>
      <c r="L28" s="27" t="s">
        <v>70</v>
      </c>
      <c r="M28" s="45" t="s">
        <v>21</v>
      </c>
      <c r="N28" s="27" t="s">
        <v>266</v>
      </c>
      <c r="O28" s="45" t="s">
        <v>21</v>
      </c>
      <c r="P28" s="97" t="s">
        <v>266</v>
      </c>
      <c r="Q28" s="24"/>
      <c r="R28" s="23" t="s">
        <v>21</v>
      </c>
      <c r="S28" s="28" t="s">
        <v>71</v>
      </c>
      <c r="T28" s="23" t="s">
        <v>21</v>
      </c>
      <c r="U28" s="28" t="s">
        <v>92</v>
      </c>
      <c r="V28" s="23" t="s">
        <v>21</v>
      </c>
      <c r="W28" s="28" t="s">
        <v>73</v>
      </c>
      <c r="X28" s="24"/>
      <c r="Y28" s="46" t="s">
        <v>21</v>
      </c>
      <c r="Z28" s="96" t="s">
        <v>93</v>
      </c>
      <c r="AA28" s="46" t="s">
        <v>21</v>
      </c>
      <c r="AB28" s="96" t="s">
        <v>93</v>
      </c>
      <c r="AC28" s="24"/>
      <c r="AD28" s="23" t="s">
        <v>21</v>
      </c>
      <c r="AE28" s="28" t="s">
        <v>94</v>
      </c>
      <c r="AF28" s="23" t="s">
        <v>21</v>
      </c>
      <c r="AG28" s="28" t="s">
        <v>99</v>
      </c>
      <c r="AH28" s="23" t="s">
        <v>21</v>
      </c>
      <c r="AI28" s="28" t="s">
        <v>152</v>
      </c>
      <c r="AJ28" s="24"/>
      <c r="AK28" s="23" t="s">
        <v>21</v>
      </c>
      <c r="AL28" s="48" t="s">
        <v>267</v>
      </c>
      <c r="AM28" s="23" t="s">
        <v>21</v>
      </c>
      <c r="AN28" s="48" t="s">
        <v>268</v>
      </c>
      <c r="AO28" s="23" t="s">
        <v>21</v>
      </c>
      <c r="AP28" s="28" t="s">
        <v>152</v>
      </c>
      <c r="AQ28" s="24"/>
      <c r="AR28" s="87" t="s">
        <v>21</v>
      </c>
      <c r="AS28" s="51" t="s">
        <v>270</v>
      </c>
      <c r="AT28" s="87" t="s">
        <v>21</v>
      </c>
      <c r="AU28" s="51" t="s">
        <v>270</v>
      </c>
      <c r="AV28" s="87" t="s">
        <v>21</v>
      </c>
      <c r="AW28" s="51" t="s">
        <v>270</v>
      </c>
      <c r="AX28" s="87" t="s">
        <v>21</v>
      </c>
      <c r="AY28" s="98" t="s">
        <v>271</v>
      </c>
      <c r="AZ28" s="24"/>
      <c r="BA28" s="99" t="s">
        <v>69</v>
      </c>
      <c r="BB28" s="36" t="s">
        <v>80</v>
      </c>
      <c r="BC28" s="53" t="s">
        <v>69</v>
      </c>
      <c r="BD28" s="36" t="s">
        <v>81</v>
      </c>
      <c r="BE28" s="53" t="s">
        <v>69</v>
      </c>
      <c r="BF28" s="38" t="s">
        <v>82</v>
      </c>
      <c r="BG28" s="24"/>
      <c r="BH28" s="39" t="s">
        <v>21</v>
      </c>
      <c r="BI28" s="28" t="s">
        <v>272</v>
      </c>
      <c r="BJ28" s="39" t="s">
        <v>21</v>
      </c>
      <c r="BK28" s="28" t="s">
        <v>273</v>
      </c>
      <c r="BL28" s="24"/>
      <c r="BM28" s="54" t="s">
        <v>111</v>
      </c>
      <c r="BN28" s="55" t="s">
        <v>136</v>
      </c>
      <c r="BO28" s="24"/>
      <c r="BP28" s="87" t="s">
        <v>21</v>
      </c>
      <c r="BQ28" s="28" t="s">
        <v>274</v>
      </c>
      <c r="BR28" s="87" t="s">
        <v>21</v>
      </c>
      <c r="BS28" s="28" t="s">
        <v>274</v>
      </c>
      <c r="BT28" s="41"/>
      <c r="BU28" s="42"/>
      <c r="BV28" s="42"/>
      <c r="BW28" s="43"/>
      <c r="BX28" s="42"/>
      <c r="BY28" s="28">
        <v>4</v>
      </c>
      <c r="BZ28" s="221"/>
      <c r="CA28" s="44" t="s">
        <v>21</v>
      </c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</row>
    <row r="29" spans="1:97" ht="39.75" customHeight="1">
      <c r="A29" s="19">
        <v>17</v>
      </c>
      <c r="B29" s="94" t="s">
        <v>89</v>
      </c>
      <c r="C29" s="94" t="s">
        <v>288</v>
      </c>
      <c r="D29" s="94" t="s">
        <v>322</v>
      </c>
      <c r="E29" s="11"/>
      <c r="F29" s="23" t="s">
        <v>111</v>
      </c>
      <c r="G29" s="48" t="s">
        <v>112</v>
      </c>
      <c r="H29" s="23" t="s">
        <v>111</v>
      </c>
      <c r="I29" s="48" t="s">
        <v>112</v>
      </c>
      <c r="J29" s="24"/>
      <c r="K29" s="45" t="s">
        <v>69</v>
      </c>
      <c r="L29" s="27" t="s">
        <v>70</v>
      </c>
      <c r="M29" s="45" t="s">
        <v>21</v>
      </c>
      <c r="N29" s="27" t="s">
        <v>266</v>
      </c>
      <c r="O29" s="45" t="s">
        <v>69</v>
      </c>
      <c r="P29" s="27" t="s">
        <v>70</v>
      </c>
      <c r="Q29" s="24"/>
      <c r="R29" s="23" t="s">
        <v>21</v>
      </c>
      <c r="S29" s="28" t="s">
        <v>71</v>
      </c>
      <c r="T29" s="23" t="s">
        <v>21</v>
      </c>
      <c r="U29" s="28" t="s">
        <v>92</v>
      </c>
      <c r="V29" s="23" t="s">
        <v>21</v>
      </c>
      <c r="W29" s="28" t="s">
        <v>73</v>
      </c>
      <c r="X29" s="24"/>
      <c r="Y29" s="46" t="s">
        <v>111</v>
      </c>
      <c r="Z29" s="96" t="s">
        <v>125</v>
      </c>
      <c r="AA29" s="46" t="s">
        <v>111</v>
      </c>
      <c r="AB29" s="96" t="s">
        <v>125</v>
      </c>
      <c r="AC29" s="24"/>
      <c r="AD29" s="23" t="s">
        <v>21</v>
      </c>
      <c r="AE29" s="28" t="s">
        <v>94</v>
      </c>
      <c r="AF29" s="23" t="s">
        <v>21</v>
      </c>
      <c r="AG29" s="28" t="s">
        <v>99</v>
      </c>
      <c r="AH29" s="23" t="s">
        <v>21</v>
      </c>
      <c r="AI29" s="28" t="s">
        <v>152</v>
      </c>
      <c r="AJ29" s="24"/>
      <c r="AK29" s="23" t="s">
        <v>21</v>
      </c>
      <c r="AL29" s="48" t="s">
        <v>267</v>
      </c>
      <c r="AM29" s="23" t="s">
        <v>21</v>
      </c>
      <c r="AN29" s="48" t="s">
        <v>268</v>
      </c>
      <c r="AO29" s="23" t="s">
        <v>21</v>
      </c>
      <c r="AP29" s="28" t="s">
        <v>152</v>
      </c>
      <c r="AQ29" s="24"/>
      <c r="AR29" s="87" t="s">
        <v>21</v>
      </c>
      <c r="AS29" s="51" t="s">
        <v>270</v>
      </c>
      <c r="AT29" s="87" t="s">
        <v>21</v>
      </c>
      <c r="AU29" s="51" t="s">
        <v>270</v>
      </c>
      <c r="AV29" s="87" t="s">
        <v>21</v>
      </c>
      <c r="AW29" s="51" t="s">
        <v>270</v>
      </c>
      <c r="AX29" s="87" t="s">
        <v>21</v>
      </c>
      <c r="AY29" s="98" t="s">
        <v>271</v>
      </c>
      <c r="AZ29" s="24"/>
      <c r="BA29" s="99" t="s">
        <v>69</v>
      </c>
      <c r="BB29" s="36" t="s">
        <v>80</v>
      </c>
      <c r="BC29" s="53" t="s">
        <v>69</v>
      </c>
      <c r="BD29" s="36" t="s">
        <v>81</v>
      </c>
      <c r="BE29" s="53" t="s">
        <v>69</v>
      </c>
      <c r="BF29" s="38" t="s">
        <v>82</v>
      </c>
      <c r="BG29" s="24"/>
      <c r="BH29" s="39" t="s">
        <v>21</v>
      </c>
      <c r="BI29" s="28" t="s">
        <v>272</v>
      </c>
      <c r="BJ29" s="39" t="s">
        <v>21</v>
      </c>
      <c r="BK29" s="28" t="s">
        <v>273</v>
      </c>
      <c r="BL29" s="24"/>
      <c r="BM29" s="54" t="s">
        <v>111</v>
      </c>
      <c r="BN29" s="55" t="s">
        <v>136</v>
      </c>
      <c r="BO29" s="24"/>
      <c r="BP29" s="87" t="s">
        <v>21</v>
      </c>
      <c r="BQ29" s="28" t="s">
        <v>274</v>
      </c>
      <c r="BR29" s="87" t="s">
        <v>21</v>
      </c>
      <c r="BS29" s="28" t="s">
        <v>274</v>
      </c>
      <c r="BT29" s="41"/>
      <c r="BU29" s="28">
        <v>1</v>
      </c>
      <c r="BV29" s="28">
        <v>2</v>
      </c>
      <c r="BW29" s="43"/>
      <c r="BX29" s="42"/>
      <c r="BY29" s="28">
        <v>2</v>
      </c>
      <c r="BZ29" s="221"/>
      <c r="CA29" s="44" t="s">
        <v>21</v>
      </c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</row>
    <row r="30" spans="1:97" ht="39.75" customHeight="1">
      <c r="A30" s="19">
        <v>18</v>
      </c>
      <c r="B30" s="94" t="s">
        <v>89</v>
      </c>
      <c r="C30" s="94" t="s">
        <v>244</v>
      </c>
      <c r="D30" s="94" t="s">
        <v>323</v>
      </c>
      <c r="E30" s="11"/>
      <c r="F30" s="23" t="s">
        <v>111</v>
      </c>
      <c r="G30" s="48" t="s">
        <v>112</v>
      </c>
      <c r="H30" s="23" t="s">
        <v>111</v>
      </c>
      <c r="I30" s="48" t="s">
        <v>112</v>
      </c>
      <c r="J30" s="24"/>
      <c r="K30" s="45" t="s">
        <v>67</v>
      </c>
      <c r="L30" s="27" t="s">
        <v>68</v>
      </c>
      <c r="M30" s="45" t="s">
        <v>69</v>
      </c>
      <c r="N30" s="27" t="s">
        <v>70</v>
      </c>
      <c r="O30" s="45" t="s">
        <v>67</v>
      </c>
      <c r="P30" s="27" t="s">
        <v>68</v>
      </c>
      <c r="Q30" s="24"/>
      <c r="R30" s="23" t="s">
        <v>21</v>
      </c>
      <c r="S30" s="28" t="s">
        <v>71</v>
      </c>
      <c r="T30" s="23" t="s">
        <v>21</v>
      </c>
      <c r="U30" s="28" t="s">
        <v>92</v>
      </c>
      <c r="V30" s="23" t="s">
        <v>21</v>
      </c>
      <c r="W30" s="28" t="s">
        <v>73</v>
      </c>
      <c r="X30" s="24"/>
      <c r="Y30" s="46" t="s">
        <v>69</v>
      </c>
      <c r="Z30" s="96" t="s">
        <v>70</v>
      </c>
      <c r="AA30" s="46" t="s">
        <v>67</v>
      </c>
      <c r="AB30" s="96" t="s">
        <v>304</v>
      </c>
      <c r="AC30" s="24"/>
      <c r="AD30" s="23" t="s">
        <v>69</v>
      </c>
      <c r="AE30" s="28" t="s">
        <v>114</v>
      </c>
      <c r="AF30" s="23" t="s">
        <v>69</v>
      </c>
      <c r="AG30" s="28" t="s">
        <v>95</v>
      </c>
      <c r="AH30" s="23" t="s">
        <v>69</v>
      </c>
      <c r="AI30" s="28" t="s">
        <v>96</v>
      </c>
      <c r="AJ30" s="24"/>
      <c r="AK30" s="23" t="s">
        <v>69</v>
      </c>
      <c r="AL30" s="97" t="s">
        <v>305</v>
      </c>
      <c r="AM30" s="23" t="s">
        <v>67</v>
      </c>
      <c r="AN30" s="28" t="s">
        <v>70</v>
      </c>
      <c r="AO30" s="23" t="s">
        <v>69</v>
      </c>
      <c r="AP30" s="28" t="s">
        <v>296</v>
      </c>
      <c r="AQ30" s="24"/>
      <c r="AR30" s="87" t="s">
        <v>69</v>
      </c>
      <c r="AS30" s="51" t="s">
        <v>270</v>
      </c>
      <c r="AT30" s="87" t="s">
        <v>69</v>
      </c>
      <c r="AU30" s="51" t="s">
        <v>270</v>
      </c>
      <c r="AV30" s="87" t="s">
        <v>69</v>
      </c>
      <c r="AW30" s="51" t="s">
        <v>270</v>
      </c>
      <c r="AX30" s="87" t="s">
        <v>69</v>
      </c>
      <c r="AY30" s="90" t="s">
        <v>279</v>
      </c>
      <c r="AZ30" s="24"/>
      <c r="BA30" s="99" t="s">
        <v>69</v>
      </c>
      <c r="BB30" s="36" t="s">
        <v>80</v>
      </c>
      <c r="BC30" s="53" t="s">
        <v>69</v>
      </c>
      <c r="BD30" s="36" t="s">
        <v>81</v>
      </c>
      <c r="BE30" s="53" t="s">
        <v>69</v>
      </c>
      <c r="BF30" s="38" t="s">
        <v>82</v>
      </c>
      <c r="BG30" s="24"/>
      <c r="BH30" s="39" t="s">
        <v>21</v>
      </c>
      <c r="BI30" s="28" t="s">
        <v>286</v>
      </c>
      <c r="BJ30" s="39" t="s">
        <v>69</v>
      </c>
      <c r="BK30" s="28" t="s">
        <v>291</v>
      </c>
      <c r="BL30" s="24"/>
      <c r="BM30" s="54" t="s">
        <v>67</v>
      </c>
      <c r="BN30" s="102" t="s">
        <v>85</v>
      </c>
      <c r="BO30" s="24"/>
      <c r="BP30" s="87" t="s">
        <v>69</v>
      </c>
      <c r="BQ30" s="28" t="s">
        <v>292</v>
      </c>
      <c r="BR30" s="87" t="s">
        <v>69</v>
      </c>
      <c r="BS30" s="28" t="s">
        <v>292</v>
      </c>
      <c r="BT30" s="41"/>
      <c r="BU30" s="42"/>
      <c r="BV30" s="28">
        <v>5</v>
      </c>
      <c r="BW30" s="43"/>
      <c r="BX30" s="42"/>
      <c r="BY30" s="28">
        <v>3</v>
      </c>
      <c r="BZ30" s="221"/>
      <c r="CA30" s="44" t="s">
        <v>21</v>
      </c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</row>
    <row r="31" spans="1:97" ht="39.75" customHeight="1">
      <c r="A31" s="19">
        <v>19</v>
      </c>
      <c r="B31" s="94" t="s">
        <v>324</v>
      </c>
      <c r="C31" s="94" t="s">
        <v>192</v>
      </c>
      <c r="D31" s="94" t="s">
        <v>325</v>
      </c>
      <c r="E31" s="11"/>
      <c r="F31" s="23" t="s">
        <v>111</v>
      </c>
      <c r="G31" s="48" t="s">
        <v>112</v>
      </c>
      <c r="H31" s="23" t="s">
        <v>111</v>
      </c>
      <c r="I31" s="48" t="s">
        <v>112</v>
      </c>
      <c r="J31" s="24"/>
      <c r="K31" s="45" t="s">
        <v>21</v>
      </c>
      <c r="L31" s="27" t="s">
        <v>266</v>
      </c>
      <c r="M31" s="45" t="s">
        <v>69</v>
      </c>
      <c r="N31" s="27" t="s">
        <v>70</v>
      </c>
      <c r="O31" s="45" t="s">
        <v>21</v>
      </c>
      <c r="P31" s="27" t="s">
        <v>266</v>
      </c>
      <c r="Q31" s="24"/>
      <c r="R31" s="23" t="s">
        <v>21</v>
      </c>
      <c r="S31" s="28" t="s">
        <v>71</v>
      </c>
      <c r="T31" s="23" t="s">
        <v>21</v>
      </c>
      <c r="U31" s="28" t="s">
        <v>92</v>
      </c>
      <c r="V31" s="23" t="s">
        <v>21</v>
      </c>
      <c r="W31" s="28" t="s">
        <v>73</v>
      </c>
      <c r="X31" s="24"/>
      <c r="Y31" s="46" t="s">
        <v>21</v>
      </c>
      <c r="Z31" s="96" t="s">
        <v>93</v>
      </c>
      <c r="AA31" s="46" t="s">
        <v>21</v>
      </c>
      <c r="AB31" s="96" t="s">
        <v>93</v>
      </c>
      <c r="AC31" s="24"/>
      <c r="AD31" s="23" t="s">
        <v>69</v>
      </c>
      <c r="AE31" s="28" t="s">
        <v>114</v>
      </c>
      <c r="AF31" s="23" t="s">
        <v>69</v>
      </c>
      <c r="AG31" s="28" t="s">
        <v>95</v>
      </c>
      <c r="AH31" s="23" t="s">
        <v>69</v>
      </c>
      <c r="AI31" s="28" t="s">
        <v>96</v>
      </c>
      <c r="AJ31" s="24"/>
      <c r="AK31" s="23" t="s">
        <v>21</v>
      </c>
      <c r="AL31" s="97" t="s">
        <v>267</v>
      </c>
      <c r="AM31" s="23" t="s">
        <v>21</v>
      </c>
      <c r="AN31" s="28" t="s">
        <v>268</v>
      </c>
      <c r="AO31" s="23" t="s">
        <v>21</v>
      </c>
      <c r="AP31" s="28" t="s">
        <v>152</v>
      </c>
      <c r="AQ31" s="24"/>
      <c r="AR31" s="87" t="s">
        <v>21</v>
      </c>
      <c r="AS31" s="51" t="s">
        <v>270</v>
      </c>
      <c r="AT31" s="87" t="s">
        <v>21</v>
      </c>
      <c r="AU31" s="51" t="s">
        <v>270</v>
      </c>
      <c r="AV31" s="87" t="s">
        <v>21</v>
      </c>
      <c r="AW31" s="51" t="s">
        <v>270</v>
      </c>
      <c r="AX31" s="87" t="s">
        <v>21</v>
      </c>
      <c r="AY31" s="98" t="s">
        <v>271</v>
      </c>
      <c r="AZ31" s="24"/>
      <c r="BA31" s="99" t="s">
        <v>69</v>
      </c>
      <c r="BB31" s="36" t="s">
        <v>80</v>
      </c>
      <c r="BC31" s="53" t="s">
        <v>69</v>
      </c>
      <c r="BD31" s="36" t="s">
        <v>81</v>
      </c>
      <c r="BE31" s="53" t="s">
        <v>69</v>
      </c>
      <c r="BF31" s="38" t="s">
        <v>82</v>
      </c>
      <c r="BG31" s="24"/>
      <c r="BH31" s="39" t="s">
        <v>21</v>
      </c>
      <c r="BI31" s="28" t="s">
        <v>272</v>
      </c>
      <c r="BJ31" s="39" t="s">
        <v>21</v>
      </c>
      <c r="BK31" s="28" t="s">
        <v>273</v>
      </c>
      <c r="BL31" s="24"/>
      <c r="BM31" s="54" t="s">
        <v>21</v>
      </c>
      <c r="BN31" s="102" t="s">
        <v>195</v>
      </c>
      <c r="BO31" s="24"/>
      <c r="BP31" s="87" t="s">
        <v>21</v>
      </c>
      <c r="BQ31" s="28" t="s">
        <v>274</v>
      </c>
      <c r="BR31" s="87" t="s">
        <v>21</v>
      </c>
      <c r="BS31" s="28" t="s">
        <v>274</v>
      </c>
      <c r="BT31" s="41"/>
      <c r="BU31" s="42"/>
      <c r="BV31" s="28">
        <v>1</v>
      </c>
      <c r="BW31" s="43"/>
      <c r="BX31" s="42"/>
      <c r="BY31" s="42"/>
      <c r="BZ31" s="221"/>
      <c r="CA31" s="44" t="s">
        <v>21</v>
      </c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</row>
    <row r="32" spans="1:97" ht="39.75" customHeight="1">
      <c r="A32" s="19">
        <v>20</v>
      </c>
      <c r="B32" s="94" t="s">
        <v>326</v>
      </c>
      <c r="C32" s="94" t="s">
        <v>327</v>
      </c>
      <c r="D32" s="94" t="s">
        <v>328</v>
      </c>
      <c r="E32" s="11"/>
      <c r="F32" s="23" t="s">
        <v>21</v>
      </c>
      <c r="G32" s="22" t="s">
        <v>66</v>
      </c>
      <c r="H32" s="23" t="s">
        <v>21</v>
      </c>
      <c r="I32" s="22" t="s">
        <v>66</v>
      </c>
      <c r="J32" s="24"/>
      <c r="K32" s="45" t="s">
        <v>67</v>
      </c>
      <c r="L32" s="27" t="s">
        <v>68</v>
      </c>
      <c r="M32" s="45" t="s">
        <v>69</v>
      </c>
      <c r="N32" s="27" t="s">
        <v>70</v>
      </c>
      <c r="O32" s="45" t="s">
        <v>67</v>
      </c>
      <c r="P32" s="27" t="s">
        <v>68</v>
      </c>
      <c r="Q32" s="24"/>
      <c r="R32" s="23" t="s">
        <v>21</v>
      </c>
      <c r="S32" s="48" t="s">
        <v>71</v>
      </c>
      <c r="T32" s="23" t="s">
        <v>21</v>
      </c>
      <c r="U32" s="28" t="s">
        <v>92</v>
      </c>
      <c r="V32" s="23" t="s">
        <v>21</v>
      </c>
      <c r="W32" s="28" t="s">
        <v>73</v>
      </c>
      <c r="X32" s="24"/>
      <c r="Y32" s="46" t="s">
        <v>69</v>
      </c>
      <c r="Z32" s="96" t="s">
        <v>70</v>
      </c>
      <c r="AA32" s="46" t="s">
        <v>69</v>
      </c>
      <c r="AB32" s="96" t="s">
        <v>70</v>
      </c>
      <c r="AC32" s="24"/>
      <c r="AD32" s="23" t="s">
        <v>67</v>
      </c>
      <c r="AE32" s="28" t="s">
        <v>74</v>
      </c>
      <c r="AF32" s="23" t="s">
        <v>69</v>
      </c>
      <c r="AG32" s="28" t="s">
        <v>95</v>
      </c>
      <c r="AH32" s="23" t="s">
        <v>67</v>
      </c>
      <c r="AI32" s="28" t="s">
        <v>76</v>
      </c>
      <c r="AJ32" s="24"/>
      <c r="AK32" s="23" t="s">
        <v>67</v>
      </c>
      <c r="AL32" s="97" t="s">
        <v>70</v>
      </c>
      <c r="AM32" s="23" t="s">
        <v>67</v>
      </c>
      <c r="AN32" s="28" t="s">
        <v>70</v>
      </c>
      <c r="AO32" s="23" t="s">
        <v>67</v>
      </c>
      <c r="AP32" s="28" t="s">
        <v>70</v>
      </c>
      <c r="AQ32" s="24"/>
      <c r="AR32" s="87" t="s">
        <v>69</v>
      </c>
      <c r="AS32" s="103" t="s">
        <v>329</v>
      </c>
      <c r="AT32" s="87" t="s">
        <v>69</v>
      </c>
      <c r="AU32" s="103" t="s">
        <v>329</v>
      </c>
      <c r="AV32" s="87" t="s">
        <v>69</v>
      </c>
      <c r="AW32" s="103" t="s">
        <v>329</v>
      </c>
      <c r="AX32" s="87" t="s">
        <v>69</v>
      </c>
      <c r="AY32" s="90" t="s">
        <v>279</v>
      </c>
      <c r="AZ32" s="24"/>
      <c r="BA32" s="99" t="s">
        <v>69</v>
      </c>
      <c r="BB32" s="36" t="s">
        <v>80</v>
      </c>
      <c r="BC32" s="53" t="s">
        <v>69</v>
      </c>
      <c r="BD32" s="36" t="s">
        <v>81</v>
      </c>
      <c r="BE32" s="53" t="s">
        <v>69</v>
      </c>
      <c r="BF32" s="38" t="s">
        <v>82</v>
      </c>
      <c r="BG32" s="24"/>
      <c r="BH32" s="39" t="s">
        <v>67</v>
      </c>
      <c r="BI32" s="28" t="s">
        <v>330</v>
      </c>
      <c r="BJ32" s="39" t="s">
        <v>67</v>
      </c>
      <c r="BK32" s="28" t="s">
        <v>331</v>
      </c>
      <c r="BL32" s="24"/>
      <c r="BM32" s="54" t="s">
        <v>69</v>
      </c>
      <c r="BN32" s="102" t="s">
        <v>332</v>
      </c>
      <c r="BO32" s="24"/>
      <c r="BP32" s="87" t="s">
        <v>69</v>
      </c>
      <c r="BQ32" s="28" t="s">
        <v>292</v>
      </c>
      <c r="BR32" s="87" t="s">
        <v>69</v>
      </c>
      <c r="BS32" s="28" t="s">
        <v>292</v>
      </c>
      <c r="BT32" s="41"/>
      <c r="BU32" s="42"/>
      <c r="BV32" s="28">
        <v>12</v>
      </c>
      <c r="BW32" s="43"/>
      <c r="BX32" s="42"/>
      <c r="BY32" s="42"/>
      <c r="BZ32" s="221"/>
      <c r="CA32" s="44" t="s">
        <v>67</v>
      </c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</row>
    <row r="33" spans="1:97" ht="39.75" customHeight="1">
      <c r="A33" s="19">
        <v>21</v>
      </c>
      <c r="B33" s="94" t="s">
        <v>333</v>
      </c>
      <c r="C33" s="94" t="s">
        <v>217</v>
      </c>
      <c r="D33" s="94" t="s">
        <v>334</v>
      </c>
      <c r="E33" s="11"/>
      <c r="F33" s="23" t="s">
        <v>111</v>
      </c>
      <c r="G33" s="48" t="s">
        <v>112</v>
      </c>
      <c r="H33" s="23" t="s">
        <v>111</v>
      </c>
      <c r="I33" s="48" t="s">
        <v>112</v>
      </c>
      <c r="J33" s="24"/>
      <c r="K33" s="45" t="s">
        <v>67</v>
      </c>
      <c r="L33" s="27" t="s">
        <v>68</v>
      </c>
      <c r="M33" s="45" t="s">
        <v>69</v>
      </c>
      <c r="N33" s="27" t="s">
        <v>70</v>
      </c>
      <c r="O33" s="45" t="s">
        <v>67</v>
      </c>
      <c r="P33" s="27" t="s">
        <v>68</v>
      </c>
      <c r="Q33" s="24"/>
      <c r="R33" s="23" t="s">
        <v>21</v>
      </c>
      <c r="S33" s="48" t="s">
        <v>71</v>
      </c>
      <c r="T33" s="23" t="s">
        <v>21</v>
      </c>
      <c r="U33" s="48" t="s">
        <v>92</v>
      </c>
      <c r="V33" s="23" t="s">
        <v>21</v>
      </c>
      <c r="W33" s="28" t="s">
        <v>73</v>
      </c>
      <c r="X33" s="24"/>
      <c r="Y33" s="46" t="s">
        <v>21</v>
      </c>
      <c r="Z33" s="96" t="s">
        <v>93</v>
      </c>
      <c r="AA33" s="46" t="s">
        <v>21</v>
      </c>
      <c r="AB33" s="96" t="s">
        <v>93</v>
      </c>
      <c r="AC33" s="24"/>
      <c r="AD33" s="23" t="s">
        <v>21</v>
      </c>
      <c r="AE33" s="28" t="s">
        <v>94</v>
      </c>
      <c r="AF33" s="23" t="s">
        <v>69</v>
      </c>
      <c r="AG33" s="28" t="s">
        <v>95</v>
      </c>
      <c r="AH33" s="23" t="s">
        <v>69</v>
      </c>
      <c r="AI33" s="28" t="s">
        <v>96</v>
      </c>
      <c r="AJ33" s="24"/>
      <c r="AK33" s="23" t="s">
        <v>21</v>
      </c>
      <c r="AL33" s="97" t="s">
        <v>267</v>
      </c>
      <c r="AM33" s="23" t="s">
        <v>69</v>
      </c>
      <c r="AN33" s="28" t="s">
        <v>306</v>
      </c>
      <c r="AO33" s="23" t="s">
        <v>69</v>
      </c>
      <c r="AP33" s="28" t="s">
        <v>296</v>
      </c>
      <c r="AQ33" s="24"/>
      <c r="AR33" s="87" t="s">
        <v>69</v>
      </c>
      <c r="AS33" s="103" t="s">
        <v>329</v>
      </c>
      <c r="AT33" s="87" t="s">
        <v>69</v>
      </c>
      <c r="AU33" s="103" t="s">
        <v>329</v>
      </c>
      <c r="AV33" s="87" t="s">
        <v>69</v>
      </c>
      <c r="AW33" s="103" t="s">
        <v>329</v>
      </c>
      <c r="AX33" s="87" t="s">
        <v>69</v>
      </c>
      <c r="AY33" s="90" t="s">
        <v>279</v>
      </c>
      <c r="AZ33" s="24"/>
      <c r="BA33" s="99" t="s">
        <v>69</v>
      </c>
      <c r="BB33" s="36" t="s">
        <v>80</v>
      </c>
      <c r="BC33" s="53" t="s">
        <v>69</v>
      </c>
      <c r="BD33" s="36" t="s">
        <v>81</v>
      </c>
      <c r="BE33" s="53" t="s">
        <v>69</v>
      </c>
      <c r="BF33" s="38" t="s">
        <v>82</v>
      </c>
      <c r="BG33" s="24"/>
      <c r="BH33" s="39" t="s">
        <v>21</v>
      </c>
      <c r="BI33" s="28" t="s">
        <v>286</v>
      </c>
      <c r="BJ33" s="39" t="s">
        <v>69</v>
      </c>
      <c r="BK33" s="28" t="s">
        <v>291</v>
      </c>
      <c r="BL33" s="24"/>
      <c r="BM33" s="54" t="s">
        <v>21</v>
      </c>
      <c r="BN33" s="55" t="s">
        <v>105</v>
      </c>
      <c r="BO33" s="24"/>
      <c r="BP33" s="87" t="s">
        <v>69</v>
      </c>
      <c r="BQ33" s="28" t="s">
        <v>292</v>
      </c>
      <c r="BR33" s="87" t="s">
        <v>69</v>
      </c>
      <c r="BS33" s="28" t="s">
        <v>292</v>
      </c>
      <c r="BT33" s="41"/>
      <c r="BU33" s="42"/>
      <c r="BV33" s="28">
        <v>1</v>
      </c>
      <c r="BW33" s="43"/>
      <c r="BX33" s="42"/>
      <c r="BY33" s="42"/>
      <c r="BZ33" s="221"/>
      <c r="CA33" s="44" t="s">
        <v>21</v>
      </c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</row>
    <row r="34" spans="1:97" ht="39.75" customHeight="1">
      <c r="A34" s="19">
        <v>22</v>
      </c>
      <c r="B34" s="94" t="s">
        <v>335</v>
      </c>
      <c r="C34" s="94" t="s">
        <v>317</v>
      </c>
      <c r="D34" s="94" t="s">
        <v>336</v>
      </c>
      <c r="E34" s="11"/>
      <c r="F34" s="23" t="s">
        <v>111</v>
      </c>
      <c r="G34" s="48" t="s">
        <v>112</v>
      </c>
      <c r="H34" s="23" t="s">
        <v>111</v>
      </c>
      <c r="I34" s="48" t="s">
        <v>112</v>
      </c>
      <c r="J34" s="24"/>
      <c r="K34" s="45" t="s">
        <v>69</v>
      </c>
      <c r="L34" s="27" t="s">
        <v>70</v>
      </c>
      <c r="M34" s="45" t="s">
        <v>69</v>
      </c>
      <c r="N34" s="27" t="s">
        <v>70</v>
      </c>
      <c r="O34" s="45" t="s">
        <v>69</v>
      </c>
      <c r="P34" s="27" t="s">
        <v>70</v>
      </c>
      <c r="Q34" s="24"/>
      <c r="R34" s="23" t="s">
        <v>21</v>
      </c>
      <c r="S34" s="28" t="s">
        <v>71</v>
      </c>
      <c r="T34" s="23" t="s">
        <v>21</v>
      </c>
      <c r="U34" s="28" t="s">
        <v>92</v>
      </c>
      <c r="V34" s="23" t="s">
        <v>21</v>
      </c>
      <c r="W34" s="28" t="s">
        <v>73</v>
      </c>
      <c r="X34" s="24"/>
      <c r="Y34" s="46" t="s">
        <v>21</v>
      </c>
      <c r="Z34" s="96" t="s">
        <v>93</v>
      </c>
      <c r="AA34" s="46" t="s">
        <v>21</v>
      </c>
      <c r="AB34" s="96" t="s">
        <v>93</v>
      </c>
      <c r="AC34" s="24"/>
      <c r="AD34" s="23" t="s">
        <v>69</v>
      </c>
      <c r="AE34" s="28" t="s">
        <v>114</v>
      </c>
      <c r="AF34" s="23" t="s">
        <v>69</v>
      </c>
      <c r="AG34" s="28" t="s">
        <v>95</v>
      </c>
      <c r="AH34" s="23" t="s">
        <v>21</v>
      </c>
      <c r="AI34" s="28" t="s">
        <v>152</v>
      </c>
      <c r="AJ34" s="24"/>
      <c r="AK34" s="23" t="s">
        <v>21</v>
      </c>
      <c r="AL34" s="48" t="s">
        <v>267</v>
      </c>
      <c r="AM34" s="23" t="s">
        <v>21</v>
      </c>
      <c r="AN34" s="48" t="s">
        <v>268</v>
      </c>
      <c r="AO34" s="23" t="s">
        <v>21</v>
      </c>
      <c r="AP34" s="28" t="s">
        <v>152</v>
      </c>
      <c r="AQ34" s="24"/>
      <c r="AR34" s="87" t="s">
        <v>21</v>
      </c>
      <c r="AS34" s="103" t="s">
        <v>337</v>
      </c>
      <c r="AT34" s="87" t="s">
        <v>21</v>
      </c>
      <c r="AU34" s="103" t="s">
        <v>337</v>
      </c>
      <c r="AV34" s="87" t="s">
        <v>21</v>
      </c>
      <c r="AW34" s="103" t="s">
        <v>337</v>
      </c>
      <c r="AX34" s="87" t="s">
        <v>21</v>
      </c>
      <c r="AY34" s="98" t="s">
        <v>271</v>
      </c>
      <c r="AZ34" s="24"/>
      <c r="BA34" s="99" t="s">
        <v>69</v>
      </c>
      <c r="BB34" s="36" t="s">
        <v>80</v>
      </c>
      <c r="BC34" s="53" t="s">
        <v>69</v>
      </c>
      <c r="BD34" s="36" t="s">
        <v>81</v>
      </c>
      <c r="BE34" s="53" t="s">
        <v>69</v>
      </c>
      <c r="BF34" s="38" t="s">
        <v>82</v>
      </c>
      <c r="BG34" s="24"/>
      <c r="BH34" s="39" t="s">
        <v>21</v>
      </c>
      <c r="BI34" s="28" t="s">
        <v>272</v>
      </c>
      <c r="BJ34" s="39" t="s">
        <v>21</v>
      </c>
      <c r="BK34" s="28" t="s">
        <v>273</v>
      </c>
      <c r="BL34" s="24"/>
      <c r="BM34" s="54" t="s">
        <v>21</v>
      </c>
      <c r="BN34" s="102" t="s">
        <v>195</v>
      </c>
      <c r="BO34" s="24"/>
      <c r="BP34" s="87" t="s">
        <v>21</v>
      </c>
      <c r="BQ34" s="28" t="s">
        <v>274</v>
      </c>
      <c r="BR34" s="87" t="s">
        <v>21</v>
      </c>
      <c r="BS34" s="28" t="s">
        <v>274</v>
      </c>
      <c r="BT34" s="41"/>
      <c r="BU34" s="42"/>
      <c r="BV34" s="28">
        <v>3</v>
      </c>
      <c r="BW34" s="43"/>
      <c r="BX34" s="42"/>
      <c r="BY34" s="28">
        <v>3</v>
      </c>
      <c r="BZ34" s="221"/>
      <c r="CA34" s="44" t="s">
        <v>21</v>
      </c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</row>
    <row r="35" spans="1:97" ht="39.75" customHeight="1">
      <c r="A35" s="19">
        <v>23</v>
      </c>
      <c r="B35" s="94" t="s">
        <v>338</v>
      </c>
      <c r="C35" s="94" t="s">
        <v>339</v>
      </c>
      <c r="D35" s="94" t="s">
        <v>340</v>
      </c>
      <c r="E35" s="11"/>
      <c r="F35" s="23" t="s">
        <v>111</v>
      </c>
      <c r="G35" s="48" t="s">
        <v>112</v>
      </c>
      <c r="H35" s="23" t="s">
        <v>21</v>
      </c>
      <c r="I35" s="22" t="s">
        <v>66</v>
      </c>
      <c r="J35" s="24"/>
      <c r="K35" s="45" t="s">
        <v>21</v>
      </c>
      <c r="L35" s="27" t="s">
        <v>266</v>
      </c>
      <c r="M35" s="45" t="s">
        <v>21</v>
      </c>
      <c r="N35" s="27" t="s">
        <v>266</v>
      </c>
      <c r="O35" s="45" t="s">
        <v>21</v>
      </c>
      <c r="P35" s="27" t="s">
        <v>266</v>
      </c>
      <c r="Q35" s="24"/>
      <c r="R35" s="23" t="s">
        <v>21</v>
      </c>
      <c r="S35" s="28" t="s">
        <v>71</v>
      </c>
      <c r="T35" s="23" t="s">
        <v>21</v>
      </c>
      <c r="U35" s="28" t="s">
        <v>92</v>
      </c>
      <c r="V35" s="23" t="s">
        <v>21</v>
      </c>
      <c r="W35" s="28" t="s">
        <v>73</v>
      </c>
      <c r="X35" s="24"/>
      <c r="Y35" s="46" t="s">
        <v>69</v>
      </c>
      <c r="Z35" s="96" t="s">
        <v>70</v>
      </c>
      <c r="AA35" s="46" t="s">
        <v>69</v>
      </c>
      <c r="AB35" s="96" t="s">
        <v>70</v>
      </c>
      <c r="AC35" s="24"/>
      <c r="AD35" s="23" t="s">
        <v>21</v>
      </c>
      <c r="AE35" s="28" t="s">
        <v>94</v>
      </c>
      <c r="AF35" s="23" t="s">
        <v>69</v>
      </c>
      <c r="AG35" s="28" t="s">
        <v>95</v>
      </c>
      <c r="AH35" s="23" t="s">
        <v>69</v>
      </c>
      <c r="AI35" s="28" t="s">
        <v>96</v>
      </c>
      <c r="AJ35" s="24"/>
      <c r="AK35" s="23" t="s">
        <v>21</v>
      </c>
      <c r="AL35" s="28" t="s">
        <v>267</v>
      </c>
      <c r="AM35" s="23" t="s">
        <v>69</v>
      </c>
      <c r="AN35" s="28" t="s">
        <v>306</v>
      </c>
      <c r="AO35" s="23" t="s">
        <v>69</v>
      </c>
      <c r="AP35" s="28" t="s">
        <v>296</v>
      </c>
      <c r="AQ35" s="24"/>
      <c r="AR35" s="87" t="s">
        <v>69</v>
      </c>
      <c r="AS35" s="103" t="s">
        <v>329</v>
      </c>
      <c r="AT35" s="87" t="s">
        <v>69</v>
      </c>
      <c r="AU35" s="103" t="s">
        <v>329</v>
      </c>
      <c r="AV35" s="87" t="s">
        <v>69</v>
      </c>
      <c r="AW35" s="103" t="s">
        <v>329</v>
      </c>
      <c r="AX35" s="87" t="s">
        <v>69</v>
      </c>
      <c r="AY35" s="90" t="s">
        <v>279</v>
      </c>
      <c r="AZ35" s="24"/>
      <c r="BA35" s="99" t="s">
        <v>69</v>
      </c>
      <c r="BB35" s="36" t="s">
        <v>80</v>
      </c>
      <c r="BC35" s="53" t="s">
        <v>69</v>
      </c>
      <c r="BD35" s="36" t="s">
        <v>81</v>
      </c>
      <c r="BE35" s="53" t="s">
        <v>69</v>
      </c>
      <c r="BF35" s="38" t="s">
        <v>82</v>
      </c>
      <c r="BG35" s="24"/>
      <c r="BH35" s="39" t="s">
        <v>21</v>
      </c>
      <c r="BI35" s="28" t="s">
        <v>286</v>
      </c>
      <c r="BJ35" s="39" t="s">
        <v>21</v>
      </c>
      <c r="BK35" s="28" t="s">
        <v>287</v>
      </c>
      <c r="BL35" s="24"/>
      <c r="BM35" s="54" t="s">
        <v>69</v>
      </c>
      <c r="BN35" s="102" t="s">
        <v>70</v>
      </c>
      <c r="BO35" s="24"/>
      <c r="BP35" s="87" t="s">
        <v>69</v>
      </c>
      <c r="BQ35" s="28" t="s">
        <v>292</v>
      </c>
      <c r="BR35" s="87" t="s">
        <v>69</v>
      </c>
      <c r="BS35" s="28" t="s">
        <v>292</v>
      </c>
      <c r="BT35" s="41"/>
      <c r="BU35" s="42"/>
      <c r="BV35" s="28">
        <v>1</v>
      </c>
      <c r="BW35" s="43"/>
      <c r="BX35" s="42"/>
      <c r="BY35" s="42"/>
      <c r="BZ35" s="221"/>
      <c r="CA35" s="44" t="s">
        <v>21</v>
      </c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</row>
    <row r="36" spans="1:97" ht="39.75" customHeight="1">
      <c r="A36" s="19">
        <v>24</v>
      </c>
      <c r="B36" s="94" t="s">
        <v>318</v>
      </c>
      <c r="C36" s="94" t="s">
        <v>341</v>
      </c>
      <c r="D36" s="94" t="s">
        <v>342</v>
      </c>
      <c r="E36" s="11"/>
      <c r="F36" s="23" t="s">
        <v>111</v>
      </c>
      <c r="G36" s="48" t="s">
        <v>112</v>
      </c>
      <c r="H36" s="23" t="s">
        <v>111</v>
      </c>
      <c r="I36" s="48" t="s">
        <v>112</v>
      </c>
      <c r="J36" s="24"/>
      <c r="K36" s="45" t="s">
        <v>21</v>
      </c>
      <c r="L36" s="27" t="s">
        <v>266</v>
      </c>
      <c r="M36" s="45" t="s">
        <v>69</v>
      </c>
      <c r="N36" s="27" t="s">
        <v>70</v>
      </c>
      <c r="O36" s="45" t="s">
        <v>21</v>
      </c>
      <c r="P36" s="27" t="s">
        <v>266</v>
      </c>
      <c r="Q36" s="24"/>
      <c r="R36" s="23" t="s">
        <v>21</v>
      </c>
      <c r="S36" s="28" t="s">
        <v>71</v>
      </c>
      <c r="T36" s="23" t="s">
        <v>21</v>
      </c>
      <c r="U36" s="28" t="s">
        <v>92</v>
      </c>
      <c r="V36" s="23" t="s">
        <v>21</v>
      </c>
      <c r="W36" s="28" t="s">
        <v>73</v>
      </c>
      <c r="X36" s="24"/>
      <c r="Y36" s="46" t="s">
        <v>21</v>
      </c>
      <c r="Z36" s="96" t="s">
        <v>93</v>
      </c>
      <c r="AA36" s="46" t="s">
        <v>21</v>
      </c>
      <c r="AB36" s="96" t="s">
        <v>93</v>
      </c>
      <c r="AC36" s="24"/>
      <c r="AD36" s="23" t="s">
        <v>67</v>
      </c>
      <c r="AE36" s="28" t="s">
        <v>74</v>
      </c>
      <c r="AF36" s="23" t="s">
        <v>21</v>
      </c>
      <c r="AG36" s="28" t="s">
        <v>99</v>
      </c>
      <c r="AH36" s="23" t="s">
        <v>69</v>
      </c>
      <c r="AI36" s="28" t="s">
        <v>96</v>
      </c>
      <c r="AJ36" s="24"/>
      <c r="AK36" s="23" t="s">
        <v>69</v>
      </c>
      <c r="AL36" s="48" t="s">
        <v>305</v>
      </c>
      <c r="AM36" s="23" t="s">
        <v>67</v>
      </c>
      <c r="AN36" s="48" t="s">
        <v>70</v>
      </c>
      <c r="AO36" s="23" t="s">
        <v>67</v>
      </c>
      <c r="AP36" s="28" t="s">
        <v>70</v>
      </c>
      <c r="AQ36" s="24"/>
      <c r="AR36" s="87" t="s">
        <v>21</v>
      </c>
      <c r="AS36" s="103" t="s">
        <v>337</v>
      </c>
      <c r="AT36" s="87" t="s">
        <v>21</v>
      </c>
      <c r="AU36" s="103" t="s">
        <v>337</v>
      </c>
      <c r="AV36" s="87" t="s">
        <v>21</v>
      </c>
      <c r="AW36" s="103" t="s">
        <v>337</v>
      </c>
      <c r="AX36" s="87" t="s">
        <v>21</v>
      </c>
      <c r="AY36" s="98" t="s">
        <v>271</v>
      </c>
      <c r="AZ36" s="24"/>
      <c r="BA36" s="99" t="s">
        <v>69</v>
      </c>
      <c r="BB36" s="36" t="s">
        <v>80</v>
      </c>
      <c r="BC36" s="53" t="s">
        <v>69</v>
      </c>
      <c r="BD36" s="36" t="s">
        <v>81</v>
      </c>
      <c r="BE36" s="53" t="s">
        <v>69</v>
      </c>
      <c r="BF36" s="38" t="s">
        <v>82</v>
      </c>
      <c r="BG36" s="24"/>
      <c r="BH36" s="39" t="s">
        <v>21</v>
      </c>
      <c r="BI36" s="28" t="s">
        <v>272</v>
      </c>
      <c r="BJ36" s="39" t="s">
        <v>21</v>
      </c>
      <c r="BK36" s="28" t="s">
        <v>273</v>
      </c>
      <c r="BL36" s="24"/>
      <c r="BM36" s="54" t="s">
        <v>21</v>
      </c>
      <c r="BN36" s="102" t="s">
        <v>195</v>
      </c>
      <c r="BO36" s="24"/>
      <c r="BP36" s="87" t="s">
        <v>21</v>
      </c>
      <c r="BQ36" s="28" t="s">
        <v>274</v>
      </c>
      <c r="BR36" s="87" t="s">
        <v>21</v>
      </c>
      <c r="BS36" s="28" t="s">
        <v>274</v>
      </c>
      <c r="BT36" s="41"/>
      <c r="BU36" s="42"/>
      <c r="BV36" s="28">
        <v>5</v>
      </c>
      <c r="BW36" s="43"/>
      <c r="BX36" s="42"/>
      <c r="BY36" s="28">
        <v>1</v>
      </c>
      <c r="BZ36" s="221"/>
      <c r="CA36" s="44" t="s">
        <v>21</v>
      </c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</row>
    <row r="37" spans="1:97" ht="39.75" customHeight="1">
      <c r="A37" s="19">
        <v>25</v>
      </c>
      <c r="B37" s="94" t="s">
        <v>343</v>
      </c>
      <c r="C37" s="94" t="s">
        <v>343</v>
      </c>
      <c r="D37" s="94" t="s">
        <v>344</v>
      </c>
      <c r="E37" s="11"/>
      <c r="F37" s="23" t="s">
        <v>21</v>
      </c>
      <c r="G37" s="22" t="s">
        <v>66</v>
      </c>
      <c r="H37" s="23" t="s">
        <v>21</v>
      </c>
      <c r="I37" s="22" t="s">
        <v>66</v>
      </c>
      <c r="J37" s="24"/>
      <c r="K37" s="45" t="s">
        <v>21</v>
      </c>
      <c r="L37" s="27" t="s">
        <v>266</v>
      </c>
      <c r="M37" s="45" t="s">
        <v>21</v>
      </c>
      <c r="N37" s="27" t="s">
        <v>70</v>
      </c>
      <c r="O37" s="45" t="s">
        <v>21</v>
      </c>
      <c r="P37" s="27" t="s">
        <v>266</v>
      </c>
      <c r="Q37" s="24"/>
      <c r="R37" s="23" t="s">
        <v>21</v>
      </c>
      <c r="S37" s="28" t="s">
        <v>71</v>
      </c>
      <c r="T37" s="23" t="s">
        <v>21</v>
      </c>
      <c r="U37" s="28" t="s">
        <v>92</v>
      </c>
      <c r="V37" s="23" t="s">
        <v>21</v>
      </c>
      <c r="W37" s="28" t="s">
        <v>73</v>
      </c>
      <c r="X37" s="24"/>
      <c r="Y37" s="46" t="s">
        <v>21</v>
      </c>
      <c r="Z37" s="96" t="s">
        <v>93</v>
      </c>
      <c r="AA37" s="46" t="s">
        <v>21</v>
      </c>
      <c r="AB37" s="96" t="s">
        <v>93</v>
      </c>
      <c r="AC37" s="24"/>
      <c r="AD37" s="23" t="s">
        <v>69</v>
      </c>
      <c r="AE37" s="28" t="s">
        <v>114</v>
      </c>
      <c r="AF37" s="23" t="s">
        <v>21</v>
      </c>
      <c r="AG37" s="28" t="s">
        <v>99</v>
      </c>
      <c r="AH37" s="23" t="s">
        <v>69</v>
      </c>
      <c r="AI37" s="28" t="s">
        <v>96</v>
      </c>
      <c r="AJ37" s="24"/>
      <c r="AK37" s="23" t="s">
        <v>69</v>
      </c>
      <c r="AL37" s="48" t="s">
        <v>305</v>
      </c>
      <c r="AM37" s="23" t="s">
        <v>69</v>
      </c>
      <c r="AN37" s="48" t="s">
        <v>306</v>
      </c>
      <c r="AO37" s="23" t="s">
        <v>69</v>
      </c>
      <c r="AP37" s="28" t="s">
        <v>296</v>
      </c>
      <c r="AQ37" s="24"/>
      <c r="AR37" s="87" t="s">
        <v>21</v>
      </c>
      <c r="AS37" s="103" t="s">
        <v>337</v>
      </c>
      <c r="AT37" s="87" t="s">
        <v>21</v>
      </c>
      <c r="AU37" s="103" t="s">
        <v>337</v>
      </c>
      <c r="AV37" s="87" t="s">
        <v>21</v>
      </c>
      <c r="AW37" s="103" t="s">
        <v>329</v>
      </c>
      <c r="AX37" s="87" t="s">
        <v>69</v>
      </c>
      <c r="AY37" s="90" t="s">
        <v>279</v>
      </c>
      <c r="AZ37" s="24"/>
      <c r="BA37" s="99" t="s">
        <v>69</v>
      </c>
      <c r="BB37" s="36" t="s">
        <v>80</v>
      </c>
      <c r="BC37" s="53" t="s">
        <v>69</v>
      </c>
      <c r="BD37" s="36" t="s">
        <v>81</v>
      </c>
      <c r="BE37" s="53" t="s">
        <v>69</v>
      </c>
      <c r="BF37" s="38" t="s">
        <v>82</v>
      </c>
      <c r="BG37" s="24"/>
      <c r="BH37" s="39" t="s">
        <v>21</v>
      </c>
      <c r="BI37" s="28" t="s">
        <v>272</v>
      </c>
      <c r="BJ37" s="39" t="s">
        <v>21</v>
      </c>
      <c r="BK37" s="28" t="s">
        <v>273</v>
      </c>
      <c r="BL37" s="24"/>
      <c r="BM37" s="54" t="s">
        <v>69</v>
      </c>
      <c r="BN37" s="102" t="s">
        <v>70</v>
      </c>
      <c r="BO37" s="24"/>
      <c r="BP37" s="87" t="s">
        <v>21</v>
      </c>
      <c r="BQ37" s="28" t="s">
        <v>274</v>
      </c>
      <c r="BR37" s="87" t="s">
        <v>21</v>
      </c>
      <c r="BS37" s="28" t="s">
        <v>274</v>
      </c>
      <c r="BT37" s="41"/>
      <c r="BU37" s="42"/>
      <c r="BV37" s="28">
        <v>4</v>
      </c>
      <c r="BW37" s="43"/>
      <c r="BX37" s="42"/>
      <c r="BY37" s="28">
        <v>1</v>
      </c>
      <c r="BZ37" s="221"/>
      <c r="CA37" s="44" t="s">
        <v>21</v>
      </c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</row>
    <row r="38" spans="1:97" ht="39.75" customHeight="1">
      <c r="A38" s="19">
        <v>26</v>
      </c>
      <c r="B38" s="94" t="s">
        <v>345</v>
      </c>
      <c r="C38" s="94" t="s">
        <v>169</v>
      </c>
      <c r="D38" s="94" t="s">
        <v>346</v>
      </c>
      <c r="E38" s="11"/>
      <c r="F38" s="23" t="s">
        <v>21</v>
      </c>
      <c r="G38" s="22" t="s">
        <v>66</v>
      </c>
      <c r="H38" s="23" t="s">
        <v>111</v>
      </c>
      <c r="I38" s="48" t="s">
        <v>112</v>
      </c>
      <c r="J38" s="24"/>
      <c r="K38" s="45" t="s">
        <v>67</v>
      </c>
      <c r="L38" s="27" t="s">
        <v>68</v>
      </c>
      <c r="M38" s="45" t="s">
        <v>69</v>
      </c>
      <c r="N38" s="27" t="s">
        <v>70</v>
      </c>
      <c r="O38" s="45" t="s">
        <v>69</v>
      </c>
      <c r="P38" s="27" t="s">
        <v>70</v>
      </c>
      <c r="Q38" s="24"/>
      <c r="R38" s="23" t="s">
        <v>21</v>
      </c>
      <c r="S38" s="48" t="s">
        <v>71</v>
      </c>
      <c r="T38" s="23" t="s">
        <v>21</v>
      </c>
      <c r="U38" s="28" t="s">
        <v>92</v>
      </c>
      <c r="V38" s="23" t="s">
        <v>21</v>
      </c>
      <c r="W38" s="28" t="s">
        <v>73</v>
      </c>
      <c r="X38" s="24"/>
      <c r="Y38" s="46" t="s">
        <v>21</v>
      </c>
      <c r="Z38" s="96" t="s">
        <v>93</v>
      </c>
      <c r="AA38" s="46" t="s">
        <v>21</v>
      </c>
      <c r="AB38" s="96" t="s">
        <v>93</v>
      </c>
      <c r="AC38" s="24"/>
      <c r="AD38" s="23" t="s">
        <v>69</v>
      </c>
      <c r="AE38" s="28" t="s">
        <v>114</v>
      </c>
      <c r="AF38" s="23" t="s">
        <v>21</v>
      </c>
      <c r="AG38" s="28" t="s">
        <v>99</v>
      </c>
      <c r="AH38" s="23" t="s">
        <v>69</v>
      </c>
      <c r="AI38" s="28" t="s">
        <v>96</v>
      </c>
      <c r="AJ38" s="24"/>
      <c r="AK38" s="23" t="s">
        <v>67</v>
      </c>
      <c r="AL38" s="48" t="s">
        <v>70</v>
      </c>
      <c r="AM38" s="23" t="s">
        <v>67</v>
      </c>
      <c r="AN38" s="48" t="s">
        <v>70</v>
      </c>
      <c r="AO38" s="23" t="s">
        <v>69</v>
      </c>
      <c r="AP38" s="28" t="s">
        <v>296</v>
      </c>
      <c r="AQ38" s="24"/>
      <c r="AR38" s="87" t="s">
        <v>21</v>
      </c>
      <c r="AS38" s="103" t="s">
        <v>337</v>
      </c>
      <c r="AT38" s="87" t="s">
        <v>21</v>
      </c>
      <c r="AU38" s="103" t="s">
        <v>337</v>
      </c>
      <c r="AV38" s="87" t="s">
        <v>21</v>
      </c>
      <c r="AW38" s="103" t="s">
        <v>337</v>
      </c>
      <c r="AX38" s="87" t="s">
        <v>21</v>
      </c>
      <c r="AY38" s="98" t="s">
        <v>271</v>
      </c>
      <c r="AZ38" s="24"/>
      <c r="BA38" s="99" t="s">
        <v>69</v>
      </c>
      <c r="BB38" s="36" t="s">
        <v>80</v>
      </c>
      <c r="BC38" s="53" t="s">
        <v>69</v>
      </c>
      <c r="BD38" s="36" t="s">
        <v>81</v>
      </c>
      <c r="BE38" s="53" t="s">
        <v>69</v>
      </c>
      <c r="BF38" s="38" t="s">
        <v>82</v>
      </c>
      <c r="BG38" s="24"/>
      <c r="BH38" s="39" t="s">
        <v>69</v>
      </c>
      <c r="BI38" s="28" t="s">
        <v>290</v>
      </c>
      <c r="BJ38" s="39" t="s">
        <v>69</v>
      </c>
      <c r="BK38" s="28" t="s">
        <v>291</v>
      </c>
      <c r="BL38" s="24"/>
      <c r="BM38" s="54" t="s">
        <v>21</v>
      </c>
      <c r="BN38" s="102" t="s">
        <v>195</v>
      </c>
      <c r="BO38" s="24"/>
      <c r="BP38" s="87" t="s">
        <v>69</v>
      </c>
      <c r="BQ38" s="28" t="s">
        <v>292</v>
      </c>
      <c r="BR38" s="87" t="s">
        <v>69</v>
      </c>
      <c r="BS38" s="28" t="s">
        <v>292</v>
      </c>
      <c r="BT38" s="41"/>
      <c r="BU38" s="42"/>
      <c r="BV38" s="28">
        <v>1</v>
      </c>
      <c r="BW38" s="43"/>
      <c r="BX38" s="42"/>
      <c r="BY38" s="42"/>
      <c r="BZ38" s="221"/>
      <c r="CA38" s="44" t="s">
        <v>21</v>
      </c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</row>
    <row r="39" spans="1:97" ht="39.75" customHeight="1">
      <c r="A39" s="19">
        <v>27</v>
      </c>
      <c r="B39" s="94" t="s">
        <v>347</v>
      </c>
      <c r="C39" s="94" t="s">
        <v>122</v>
      </c>
      <c r="D39" s="94" t="s">
        <v>348</v>
      </c>
      <c r="E39" s="11"/>
      <c r="F39" s="23" t="s">
        <v>21</v>
      </c>
      <c r="G39" s="22" t="s">
        <v>66</v>
      </c>
      <c r="H39" s="23" t="s">
        <v>111</v>
      </c>
      <c r="I39" s="48" t="s">
        <v>112</v>
      </c>
      <c r="J39" s="24"/>
      <c r="K39" s="45" t="s">
        <v>21</v>
      </c>
      <c r="L39" s="27" t="s">
        <v>266</v>
      </c>
      <c r="M39" s="45" t="s">
        <v>21</v>
      </c>
      <c r="N39" s="27" t="s">
        <v>266</v>
      </c>
      <c r="O39" s="45" t="s">
        <v>69</v>
      </c>
      <c r="P39" s="27" t="s">
        <v>70</v>
      </c>
      <c r="Q39" s="24"/>
      <c r="R39" s="23" t="s">
        <v>21</v>
      </c>
      <c r="S39" s="48" t="s">
        <v>71</v>
      </c>
      <c r="T39" s="23" t="s">
        <v>21</v>
      </c>
      <c r="U39" s="28" t="s">
        <v>92</v>
      </c>
      <c r="V39" s="23" t="s">
        <v>21</v>
      </c>
      <c r="W39" s="28" t="s">
        <v>73</v>
      </c>
      <c r="X39" s="24"/>
      <c r="Y39" s="46" t="s">
        <v>21</v>
      </c>
      <c r="Z39" s="96" t="s">
        <v>93</v>
      </c>
      <c r="AA39" s="46" t="s">
        <v>21</v>
      </c>
      <c r="AB39" s="96" t="s">
        <v>93</v>
      </c>
      <c r="AC39" s="24"/>
      <c r="AD39" s="23" t="s">
        <v>21</v>
      </c>
      <c r="AE39" s="28" t="s">
        <v>94</v>
      </c>
      <c r="AF39" s="23" t="s">
        <v>21</v>
      </c>
      <c r="AG39" s="28" t="s">
        <v>99</v>
      </c>
      <c r="AH39" s="23" t="s">
        <v>69</v>
      </c>
      <c r="AI39" s="28" t="s">
        <v>96</v>
      </c>
      <c r="AJ39" s="24"/>
      <c r="AK39" s="23" t="s">
        <v>21</v>
      </c>
      <c r="AL39" s="97" t="s">
        <v>267</v>
      </c>
      <c r="AM39" s="23" t="s">
        <v>21</v>
      </c>
      <c r="AN39" s="28" t="s">
        <v>268</v>
      </c>
      <c r="AO39" s="23" t="s">
        <v>21</v>
      </c>
      <c r="AP39" s="28" t="s">
        <v>152</v>
      </c>
      <c r="AQ39" s="24"/>
      <c r="AR39" s="87" t="s">
        <v>21</v>
      </c>
      <c r="AS39" s="103" t="s">
        <v>337</v>
      </c>
      <c r="AT39" s="87" t="s">
        <v>21</v>
      </c>
      <c r="AU39" s="103" t="s">
        <v>337</v>
      </c>
      <c r="AV39" s="87" t="s">
        <v>21</v>
      </c>
      <c r="AW39" s="103" t="s">
        <v>337</v>
      </c>
      <c r="AX39" s="87" t="s">
        <v>21</v>
      </c>
      <c r="AY39" s="98" t="s">
        <v>271</v>
      </c>
      <c r="AZ39" s="24"/>
      <c r="BA39" s="99" t="s">
        <v>69</v>
      </c>
      <c r="BB39" s="36" t="s">
        <v>80</v>
      </c>
      <c r="BC39" s="53" t="s">
        <v>69</v>
      </c>
      <c r="BD39" s="36" t="s">
        <v>81</v>
      </c>
      <c r="BE39" s="53" t="s">
        <v>69</v>
      </c>
      <c r="BF39" s="38" t="s">
        <v>82</v>
      </c>
      <c r="BG39" s="24"/>
      <c r="BH39" s="39" t="s">
        <v>21</v>
      </c>
      <c r="BI39" s="28" t="s">
        <v>272</v>
      </c>
      <c r="BJ39" s="39" t="s">
        <v>21</v>
      </c>
      <c r="BK39" s="28" t="s">
        <v>273</v>
      </c>
      <c r="BL39" s="24"/>
      <c r="BM39" s="54" t="s">
        <v>21</v>
      </c>
      <c r="BN39" s="55" t="s">
        <v>105</v>
      </c>
      <c r="BO39" s="24"/>
      <c r="BP39" s="87" t="s">
        <v>21</v>
      </c>
      <c r="BQ39" s="28" t="s">
        <v>274</v>
      </c>
      <c r="BR39" s="87" t="s">
        <v>21</v>
      </c>
      <c r="BS39" s="28" t="s">
        <v>274</v>
      </c>
      <c r="BT39" s="41"/>
      <c r="BU39" s="28">
        <v>1</v>
      </c>
      <c r="BV39" s="42"/>
      <c r="BW39" s="43"/>
      <c r="BX39" s="28">
        <v>1</v>
      </c>
      <c r="BY39" s="28">
        <v>3</v>
      </c>
      <c r="BZ39" s="221"/>
      <c r="CA39" s="44" t="s">
        <v>21</v>
      </c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</row>
    <row r="40" spans="1:97" ht="39.75" customHeight="1">
      <c r="A40" s="19">
        <v>28</v>
      </c>
      <c r="B40" s="94" t="s">
        <v>349</v>
      </c>
      <c r="C40" s="94" t="s">
        <v>350</v>
      </c>
      <c r="D40" s="94" t="s">
        <v>351</v>
      </c>
      <c r="E40" s="11"/>
      <c r="F40" s="23" t="s">
        <v>111</v>
      </c>
      <c r="G40" s="48" t="s">
        <v>112</v>
      </c>
      <c r="H40" s="23" t="s">
        <v>111</v>
      </c>
      <c r="I40" s="48" t="s">
        <v>112</v>
      </c>
      <c r="J40" s="24"/>
      <c r="K40" s="45" t="s">
        <v>21</v>
      </c>
      <c r="L40" s="27" t="s">
        <v>266</v>
      </c>
      <c r="M40" s="45" t="s">
        <v>21</v>
      </c>
      <c r="N40" s="27" t="s">
        <v>266</v>
      </c>
      <c r="O40" s="45" t="s">
        <v>21</v>
      </c>
      <c r="P40" s="27" t="s">
        <v>266</v>
      </c>
      <c r="Q40" s="24"/>
      <c r="R40" s="23" t="s">
        <v>21</v>
      </c>
      <c r="S40" s="28" t="s">
        <v>71</v>
      </c>
      <c r="T40" s="23" t="s">
        <v>21</v>
      </c>
      <c r="U40" s="28" t="s">
        <v>92</v>
      </c>
      <c r="V40" s="23" t="s">
        <v>21</v>
      </c>
      <c r="W40" s="28" t="s">
        <v>73</v>
      </c>
      <c r="X40" s="24"/>
      <c r="Y40" s="46" t="s">
        <v>21</v>
      </c>
      <c r="Z40" s="96" t="s">
        <v>93</v>
      </c>
      <c r="AA40" s="46" t="s">
        <v>21</v>
      </c>
      <c r="AB40" s="96" t="s">
        <v>93</v>
      </c>
      <c r="AC40" s="24"/>
      <c r="AD40" s="23" t="s">
        <v>111</v>
      </c>
      <c r="AE40" s="28" t="s">
        <v>126</v>
      </c>
      <c r="AF40" s="23" t="s">
        <v>21</v>
      </c>
      <c r="AG40" s="28" t="s">
        <v>99</v>
      </c>
      <c r="AH40" s="23" t="s">
        <v>21</v>
      </c>
      <c r="AI40" s="28" t="s">
        <v>152</v>
      </c>
      <c r="AJ40" s="24"/>
      <c r="AK40" s="23" t="s">
        <v>21</v>
      </c>
      <c r="AL40" s="48" t="s">
        <v>267</v>
      </c>
      <c r="AM40" s="23" t="s">
        <v>21</v>
      </c>
      <c r="AN40" s="48" t="s">
        <v>268</v>
      </c>
      <c r="AO40" s="23" t="s">
        <v>21</v>
      </c>
      <c r="AP40" s="28" t="s">
        <v>152</v>
      </c>
      <c r="AQ40" s="24"/>
      <c r="AR40" s="87" t="s">
        <v>111</v>
      </c>
      <c r="AS40" s="103" t="s">
        <v>352</v>
      </c>
      <c r="AT40" s="87" t="s">
        <v>111</v>
      </c>
      <c r="AU40" s="103" t="s">
        <v>352</v>
      </c>
      <c r="AV40" s="87" t="s">
        <v>111</v>
      </c>
      <c r="AW40" s="103" t="s">
        <v>352</v>
      </c>
      <c r="AX40" s="87" t="s">
        <v>111</v>
      </c>
      <c r="AY40" s="110" t="s">
        <v>271</v>
      </c>
      <c r="AZ40" s="24"/>
      <c r="BA40" s="99" t="s">
        <v>21</v>
      </c>
      <c r="BB40" s="28" t="s">
        <v>133</v>
      </c>
      <c r="BC40" s="53" t="s">
        <v>21</v>
      </c>
      <c r="BD40" s="28" t="s">
        <v>134</v>
      </c>
      <c r="BE40" s="53" t="s">
        <v>21</v>
      </c>
      <c r="BF40" s="38" t="s">
        <v>135</v>
      </c>
      <c r="BG40" s="24"/>
      <c r="BH40" s="39" t="s">
        <v>21</v>
      </c>
      <c r="BI40" s="28" t="s">
        <v>286</v>
      </c>
      <c r="BJ40" s="39" t="s">
        <v>21</v>
      </c>
      <c r="BK40" s="28" t="s">
        <v>287</v>
      </c>
      <c r="BL40" s="24"/>
      <c r="BM40" s="39" t="s">
        <v>21</v>
      </c>
      <c r="BN40" s="100" t="s">
        <v>195</v>
      </c>
      <c r="BO40" s="24"/>
      <c r="BP40" s="87" t="s">
        <v>111</v>
      </c>
      <c r="BQ40" s="28" t="s">
        <v>274</v>
      </c>
      <c r="BR40" s="87" t="s">
        <v>111</v>
      </c>
      <c r="BS40" s="28" t="s">
        <v>274</v>
      </c>
      <c r="BT40" s="41"/>
      <c r="BU40" s="28">
        <v>1</v>
      </c>
      <c r="BV40" s="42"/>
      <c r="BW40" s="43"/>
      <c r="BX40" s="42"/>
      <c r="BY40" s="28">
        <v>1</v>
      </c>
      <c r="BZ40" s="221"/>
      <c r="CA40" s="44" t="s">
        <v>21</v>
      </c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</row>
    <row r="41" spans="1:97" ht="39.75" customHeight="1">
      <c r="A41" s="19">
        <v>29</v>
      </c>
      <c r="B41" s="94" t="s">
        <v>186</v>
      </c>
      <c r="C41" s="94" t="s">
        <v>353</v>
      </c>
      <c r="D41" s="94" t="s">
        <v>354</v>
      </c>
      <c r="E41" s="11"/>
      <c r="F41" s="23" t="s">
        <v>21</v>
      </c>
      <c r="G41" s="22" t="s">
        <v>66</v>
      </c>
      <c r="H41" s="23" t="s">
        <v>21</v>
      </c>
      <c r="I41" s="22" t="s">
        <v>66</v>
      </c>
      <c r="J41" s="24"/>
      <c r="K41" s="45" t="s">
        <v>67</v>
      </c>
      <c r="L41" s="27" t="s">
        <v>68</v>
      </c>
      <c r="M41" s="45" t="s">
        <v>69</v>
      </c>
      <c r="N41" s="27" t="s">
        <v>70</v>
      </c>
      <c r="O41" s="45" t="s">
        <v>69</v>
      </c>
      <c r="P41" s="27" t="s">
        <v>70</v>
      </c>
      <c r="Q41" s="24"/>
      <c r="R41" s="23" t="s">
        <v>21</v>
      </c>
      <c r="S41" s="28" t="s">
        <v>71</v>
      </c>
      <c r="T41" s="23" t="s">
        <v>21</v>
      </c>
      <c r="U41" s="28" t="s">
        <v>92</v>
      </c>
      <c r="V41" s="23" t="s">
        <v>21</v>
      </c>
      <c r="W41" s="28" t="s">
        <v>73</v>
      </c>
      <c r="X41" s="24"/>
      <c r="Y41" s="46" t="s">
        <v>21</v>
      </c>
      <c r="Z41" s="96" t="s">
        <v>93</v>
      </c>
      <c r="AA41" s="46" t="s">
        <v>69</v>
      </c>
      <c r="AB41" s="96" t="s">
        <v>70</v>
      </c>
      <c r="AC41" s="111"/>
      <c r="AD41" s="23" t="s">
        <v>69</v>
      </c>
      <c r="AE41" s="28" t="s">
        <v>114</v>
      </c>
      <c r="AF41" s="23" t="s">
        <v>67</v>
      </c>
      <c r="AG41" s="28" t="s">
        <v>75</v>
      </c>
      <c r="AH41" s="23" t="s">
        <v>21</v>
      </c>
      <c r="AI41" s="28" t="s">
        <v>152</v>
      </c>
      <c r="AJ41" s="24"/>
      <c r="AK41" s="23" t="s">
        <v>21</v>
      </c>
      <c r="AL41" s="97" t="s">
        <v>267</v>
      </c>
      <c r="AM41" s="23" t="s">
        <v>69</v>
      </c>
      <c r="AN41" s="28" t="s">
        <v>306</v>
      </c>
      <c r="AO41" s="23" t="s">
        <v>69</v>
      </c>
      <c r="AP41" s="28" t="s">
        <v>296</v>
      </c>
      <c r="AQ41" s="24"/>
      <c r="AR41" s="87" t="s">
        <v>69</v>
      </c>
      <c r="AS41" s="103" t="s">
        <v>329</v>
      </c>
      <c r="AT41" s="87" t="s">
        <v>69</v>
      </c>
      <c r="AU41" s="103" t="s">
        <v>329</v>
      </c>
      <c r="AV41" s="87" t="s">
        <v>69</v>
      </c>
      <c r="AW41" s="103" t="s">
        <v>329</v>
      </c>
      <c r="AX41" s="87" t="s">
        <v>69</v>
      </c>
      <c r="AY41" s="90" t="s">
        <v>279</v>
      </c>
      <c r="AZ41" s="24"/>
      <c r="BA41" s="99" t="s">
        <v>69</v>
      </c>
      <c r="BB41" s="36" t="s">
        <v>80</v>
      </c>
      <c r="BC41" s="53" t="s">
        <v>69</v>
      </c>
      <c r="BD41" s="36" t="s">
        <v>81</v>
      </c>
      <c r="BE41" s="53" t="s">
        <v>69</v>
      </c>
      <c r="BF41" s="38" t="s">
        <v>82</v>
      </c>
      <c r="BG41" s="24"/>
      <c r="BH41" s="39" t="s">
        <v>21</v>
      </c>
      <c r="BI41" s="28" t="s">
        <v>286</v>
      </c>
      <c r="BJ41" s="39" t="s">
        <v>69</v>
      </c>
      <c r="BK41" s="28" t="s">
        <v>291</v>
      </c>
      <c r="BL41" s="24"/>
      <c r="BM41" s="39" t="s">
        <v>21</v>
      </c>
      <c r="BN41" s="100" t="s">
        <v>195</v>
      </c>
      <c r="BO41" s="24"/>
      <c r="BP41" s="87" t="s">
        <v>69</v>
      </c>
      <c r="BQ41" s="28" t="s">
        <v>292</v>
      </c>
      <c r="BR41" s="87" t="s">
        <v>69</v>
      </c>
      <c r="BS41" s="28" t="s">
        <v>292</v>
      </c>
      <c r="BT41" s="41"/>
      <c r="BU41" s="42"/>
      <c r="BV41" s="28">
        <v>3</v>
      </c>
      <c r="BW41" s="43"/>
      <c r="BX41" s="42"/>
      <c r="BY41" s="42"/>
      <c r="BZ41" s="224"/>
      <c r="CA41" s="44" t="s">
        <v>21</v>
      </c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</row>
    <row r="42" spans="1:97" ht="19.5" customHeight="1">
      <c r="A42" s="80"/>
      <c r="B42" s="80"/>
      <c r="C42" s="80"/>
      <c r="D42" s="80"/>
      <c r="E42" s="80"/>
      <c r="F42" s="80"/>
      <c r="G42" s="79"/>
      <c r="H42" s="79"/>
      <c r="I42" s="80"/>
      <c r="J42" s="80"/>
      <c r="K42" s="80"/>
      <c r="L42" s="80"/>
      <c r="M42" s="80"/>
      <c r="N42" s="79"/>
      <c r="O42" s="79"/>
      <c r="P42" s="80"/>
      <c r="Q42" s="80"/>
      <c r="R42" s="80"/>
      <c r="S42" s="80"/>
      <c r="T42" s="80"/>
      <c r="U42" s="79"/>
      <c r="V42" s="79"/>
      <c r="W42" s="80"/>
      <c r="X42" s="80"/>
      <c r="Y42" s="80"/>
      <c r="Z42" s="79"/>
      <c r="AA42" s="46"/>
      <c r="AB42" s="46"/>
      <c r="AC42" s="112"/>
      <c r="AD42" s="80"/>
      <c r="AE42" s="80"/>
      <c r="AF42" s="80"/>
      <c r="AG42" s="79"/>
      <c r="AH42" s="79"/>
      <c r="AI42" s="80"/>
      <c r="AJ42" s="80"/>
      <c r="AK42" s="80"/>
      <c r="AL42" s="80"/>
      <c r="AM42" s="80"/>
      <c r="AN42" s="79"/>
      <c r="AO42" s="79"/>
      <c r="AP42" s="80"/>
      <c r="AQ42" s="80"/>
      <c r="AR42" s="80"/>
      <c r="AS42" s="80"/>
      <c r="AT42" s="80"/>
      <c r="AU42" s="80"/>
      <c r="AV42" s="80"/>
      <c r="AW42" s="79"/>
      <c r="AX42" s="79"/>
      <c r="AY42" s="80"/>
      <c r="AZ42" s="80"/>
      <c r="BA42" s="80"/>
      <c r="BB42" s="80"/>
      <c r="BC42" s="80"/>
      <c r="BD42" s="79"/>
      <c r="BE42" s="79"/>
      <c r="BF42" s="80"/>
      <c r="BG42" s="80"/>
      <c r="BH42" s="80"/>
      <c r="BI42" s="79"/>
      <c r="BJ42" s="79"/>
      <c r="BK42" s="80"/>
      <c r="BL42" s="80"/>
      <c r="BM42" s="79"/>
      <c r="BN42" s="79"/>
      <c r="BO42" s="80"/>
      <c r="BP42" s="79"/>
      <c r="BQ42" s="79"/>
      <c r="BR42" s="79"/>
      <c r="BS42" s="79"/>
      <c r="BT42" s="80"/>
      <c r="BU42" s="80"/>
      <c r="BV42" s="80"/>
      <c r="BW42" s="80"/>
      <c r="BX42" s="80"/>
      <c r="BY42" s="80"/>
      <c r="BZ42" s="80"/>
      <c r="CA42" s="79"/>
      <c r="CB42" s="79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</row>
    <row r="43" spans="1:97" ht="19.5" customHeight="1">
      <c r="A43" s="80"/>
      <c r="B43" s="80"/>
      <c r="C43" s="80"/>
      <c r="D43" s="80"/>
      <c r="E43" s="80"/>
      <c r="F43" s="80"/>
      <c r="G43" s="79"/>
      <c r="H43" s="79"/>
      <c r="I43" s="80"/>
      <c r="J43" s="80"/>
      <c r="K43" s="80"/>
      <c r="L43" s="80"/>
      <c r="M43" s="80"/>
      <c r="N43" s="79"/>
      <c r="O43" s="79"/>
      <c r="P43" s="80"/>
      <c r="Q43" s="80"/>
      <c r="R43" s="80"/>
      <c r="S43" s="80"/>
      <c r="T43" s="80"/>
      <c r="U43" s="79"/>
      <c r="V43" s="79"/>
      <c r="W43" s="80"/>
      <c r="X43" s="80"/>
      <c r="Y43" s="80"/>
      <c r="Z43" s="79"/>
      <c r="AA43" s="79"/>
      <c r="AB43" s="46"/>
      <c r="AC43" s="112"/>
      <c r="AD43" s="80"/>
      <c r="AE43" s="80"/>
      <c r="AF43" s="80"/>
      <c r="AG43" s="79"/>
      <c r="AH43" s="79"/>
      <c r="AI43" s="80"/>
      <c r="AJ43" s="80"/>
      <c r="AK43" s="80"/>
      <c r="AL43" s="80"/>
      <c r="AM43" s="80"/>
      <c r="AN43" s="79"/>
      <c r="AO43" s="79"/>
      <c r="AP43" s="80"/>
      <c r="AQ43" s="80"/>
      <c r="AR43" s="80"/>
      <c r="AS43" s="80"/>
      <c r="AT43" s="80"/>
      <c r="AU43" s="80"/>
      <c r="AV43" s="80"/>
      <c r="AW43" s="79"/>
      <c r="AX43" s="79"/>
      <c r="AY43" s="80"/>
      <c r="AZ43" s="80"/>
      <c r="BA43" s="80"/>
      <c r="BB43" s="80"/>
      <c r="BC43" s="80"/>
      <c r="BD43" s="79"/>
      <c r="BE43" s="79"/>
      <c r="BF43" s="80"/>
      <c r="BG43" s="80"/>
      <c r="BH43" s="80"/>
      <c r="BI43" s="79"/>
      <c r="BJ43" s="79"/>
      <c r="BK43" s="80"/>
      <c r="BL43" s="80"/>
      <c r="BM43" s="79"/>
      <c r="BN43" s="79"/>
      <c r="BO43" s="80"/>
      <c r="BP43" s="79"/>
      <c r="BQ43" s="79"/>
      <c r="BR43" s="79"/>
      <c r="BS43" s="79"/>
      <c r="BT43" s="80"/>
      <c r="BU43" s="80"/>
      <c r="BV43" s="80"/>
      <c r="BW43" s="80"/>
      <c r="BX43" s="80"/>
      <c r="BY43" s="80"/>
      <c r="BZ43" s="80"/>
      <c r="CA43" s="79"/>
      <c r="CB43" s="79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</row>
    <row r="44" spans="1:97" ht="19.5" customHeight="1">
      <c r="A44" s="80"/>
      <c r="B44" s="80"/>
      <c r="C44" s="80"/>
      <c r="D44" s="80"/>
      <c r="E44" s="80"/>
      <c r="F44" s="80"/>
      <c r="G44" s="79"/>
      <c r="H44" s="79"/>
      <c r="I44" s="80"/>
      <c r="J44" s="80"/>
      <c r="K44" s="80"/>
      <c r="L44" s="80"/>
      <c r="M44" s="80"/>
      <c r="N44" s="79"/>
      <c r="O44" s="79"/>
      <c r="P44" s="80"/>
      <c r="Q44" s="80"/>
      <c r="R44" s="80"/>
      <c r="S44" s="80"/>
      <c r="T44" s="80"/>
      <c r="U44" s="79"/>
      <c r="V44" s="79"/>
      <c r="W44" s="80"/>
      <c r="X44" s="80"/>
      <c r="Y44" s="80"/>
      <c r="Z44" s="79"/>
      <c r="AA44" s="79"/>
      <c r="AB44" s="46"/>
      <c r="AC44" s="112"/>
      <c r="AD44" s="80"/>
      <c r="AE44" s="80"/>
      <c r="AF44" s="80"/>
      <c r="AG44" s="79"/>
      <c r="AH44" s="79"/>
      <c r="AI44" s="80"/>
      <c r="AJ44" s="80"/>
      <c r="AK44" s="80"/>
      <c r="AL44" s="80"/>
      <c r="AM44" s="80"/>
      <c r="AN44" s="79"/>
      <c r="AO44" s="79"/>
      <c r="AP44" s="80"/>
      <c r="AQ44" s="80"/>
      <c r="AR44" s="80"/>
      <c r="AS44" s="80"/>
      <c r="AT44" s="80"/>
      <c r="AU44" s="80"/>
      <c r="AV44" s="80"/>
      <c r="AW44" s="79"/>
      <c r="AX44" s="79"/>
      <c r="AY44" s="80"/>
      <c r="AZ44" s="80"/>
      <c r="BA44" s="80"/>
      <c r="BB44" s="80"/>
      <c r="BC44" s="80"/>
      <c r="BD44" s="79"/>
      <c r="BE44" s="79"/>
      <c r="BF44" s="80"/>
      <c r="BG44" s="80"/>
      <c r="BH44" s="80"/>
      <c r="BI44" s="79"/>
      <c r="BJ44" s="79"/>
      <c r="BK44" s="80"/>
      <c r="BL44" s="80"/>
      <c r="BM44" s="79"/>
      <c r="BN44" s="79"/>
      <c r="BO44" s="80"/>
      <c r="BP44" s="79"/>
      <c r="BQ44" s="79"/>
      <c r="BR44" s="79"/>
      <c r="BS44" s="79"/>
      <c r="BT44" s="80"/>
      <c r="BU44" s="80"/>
      <c r="BV44" s="80"/>
      <c r="BW44" s="80"/>
      <c r="BX44" s="80"/>
      <c r="BY44" s="80"/>
      <c r="BZ44" s="80"/>
      <c r="CA44" s="79"/>
      <c r="CB44" s="79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</row>
    <row r="45" spans="1:97" ht="19.5" customHeight="1">
      <c r="A45" s="80"/>
      <c r="B45" s="80"/>
      <c r="C45" s="80"/>
      <c r="D45" s="80"/>
      <c r="E45" s="80"/>
      <c r="F45" s="80"/>
      <c r="G45" s="79"/>
      <c r="H45" s="79"/>
      <c r="I45" s="80"/>
      <c r="J45" s="80"/>
      <c r="K45" s="80"/>
      <c r="L45" s="80"/>
      <c r="M45" s="80"/>
      <c r="N45" s="79"/>
      <c r="O45" s="79"/>
      <c r="P45" s="80"/>
      <c r="Q45" s="80"/>
      <c r="R45" s="80"/>
      <c r="S45" s="80"/>
      <c r="T45" s="80"/>
      <c r="U45" s="79"/>
      <c r="V45" s="79"/>
      <c r="W45" s="80"/>
      <c r="X45" s="80"/>
      <c r="Y45" s="80"/>
      <c r="Z45" s="79"/>
      <c r="AA45" s="79"/>
      <c r="AB45" s="46"/>
      <c r="AC45" s="112"/>
      <c r="AD45" s="80"/>
      <c r="AE45" s="80"/>
      <c r="AF45" s="80"/>
      <c r="AG45" s="79"/>
      <c r="AH45" s="79"/>
      <c r="AI45" s="80"/>
      <c r="AJ45" s="80"/>
      <c r="AK45" s="80"/>
      <c r="AL45" s="80"/>
      <c r="AM45" s="80"/>
      <c r="AN45" s="79"/>
      <c r="AO45" s="79"/>
      <c r="AP45" s="80"/>
      <c r="AQ45" s="80"/>
      <c r="AR45" s="80"/>
      <c r="AS45" s="80"/>
      <c r="AT45" s="80"/>
      <c r="AU45" s="80"/>
      <c r="AV45" s="80"/>
      <c r="AW45" s="79"/>
      <c r="AX45" s="79"/>
      <c r="AY45" s="80"/>
      <c r="AZ45" s="80"/>
      <c r="BA45" s="80"/>
      <c r="BB45" s="80"/>
      <c r="BC45" s="80"/>
      <c r="BD45" s="79"/>
      <c r="BE45" s="79"/>
      <c r="BF45" s="80"/>
      <c r="BG45" s="80"/>
      <c r="BH45" s="80"/>
      <c r="BI45" s="79"/>
      <c r="BJ45" s="79"/>
      <c r="BK45" s="80"/>
      <c r="BL45" s="80"/>
      <c r="BM45" s="79"/>
      <c r="BN45" s="79"/>
      <c r="BO45" s="80"/>
      <c r="BP45" s="79"/>
      <c r="BQ45" s="79"/>
      <c r="BR45" s="79"/>
      <c r="BS45" s="79"/>
      <c r="BT45" s="80"/>
      <c r="BU45" s="80"/>
      <c r="BV45" s="80"/>
      <c r="BW45" s="80"/>
      <c r="BX45" s="80"/>
      <c r="BY45" s="80"/>
      <c r="BZ45" s="80"/>
      <c r="CA45" s="79"/>
      <c r="CB45" s="79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</row>
    <row r="46" spans="1:97" ht="19.5" customHeight="1">
      <c r="A46" s="80"/>
      <c r="B46" s="80"/>
      <c r="C46" s="80"/>
      <c r="D46" s="80"/>
      <c r="E46" s="80"/>
      <c r="F46" s="80"/>
      <c r="G46" s="79"/>
      <c r="H46" s="79"/>
      <c r="I46" s="80"/>
      <c r="J46" s="80"/>
      <c r="K46" s="80"/>
      <c r="L46" s="80"/>
      <c r="M46" s="80"/>
      <c r="N46" s="79"/>
      <c r="O46" s="79"/>
      <c r="P46" s="80"/>
      <c r="Q46" s="80"/>
      <c r="R46" s="80"/>
      <c r="S46" s="80"/>
      <c r="T46" s="80"/>
      <c r="U46" s="79"/>
      <c r="V46" s="79"/>
      <c r="W46" s="80"/>
      <c r="X46" s="80"/>
      <c r="Y46" s="80"/>
      <c r="Z46" s="79"/>
      <c r="AA46" s="79"/>
      <c r="AB46" s="46"/>
      <c r="AC46" s="112"/>
      <c r="AD46" s="80"/>
      <c r="AE46" s="80"/>
      <c r="AF46" s="80"/>
      <c r="AG46" s="79"/>
      <c r="AH46" s="79"/>
      <c r="AI46" s="80"/>
      <c r="AJ46" s="80"/>
      <c r="AK46" s="80"/>
      <c r="AL46" s="80"/>
      <c r="AM46" s="80"/>
      <c r="AN46" s="79"/>
      <c r="AO46" s="79"/>
      <c r="AP46" s="80"/>
      <c r="AQ46" s="80"/>
      <c r="AR46" s="80"/>
      <c r="AS46" s="80"/>
      <c r="AT46" s="80"/>
      <c r="AU46" s="80"/>
      <c r="AV46" s="80"/>
      <c r="AW46" s="79"/>
      <c r="AX46" s="79"/>
      <c r="AY46" s="80"/>
      <c r="AZ46" s="80"/>
      <c r="BA46" s="80"/>
      <c r="BB46" s="80"/>
      <c r="BC46" s="80"/>
      <c r="BD46" s="79"/>
      <c r="BE46" s="79"/>
      <c r="BF46" s="80"/>
      <c r="BG46" s="80"/>
      <c r="BH46" s="80"/>
      <c r="BI46" s="79"/>
      <c r="BJ46" s="79"/>
      <c r="BK46" s="80"/>
      <c r="BL46" s="80"/>
      <c r="BM46" s="79"/>
      <c r="BN46" s="79"/>
      <c r="BO46" s="80"/>
      <c r="BP46" s="79"/>
      <c r="BQ46" s="79"/>
      <c r="BR46" s="79"/>
      <c r="BS46" s="79"/>
      <c r="BT46" s="80"/>
      <c r="BU46" s="80"/>
      <c r="BV46" s="80"/>
      <c r="BW46" s="80"/>
      <c r="BX46" s="80"/>
      <c r="BY46" s="80"/>
      <c r="BZ46" s="80"/>
      <c r="CA46" s="79"/>
      <c r="CB46" s="79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</row>
    <row r="47" spans="1:97" ht="19.5" customHeight="1">
      <c r="A47" s="80"/>
      <c r="B47" s="80"/>
      <c r="C47" s="80"/>
      <c r="D47" s="80"/>
      <c r="E47" s="80"/>
      <c r="F47" s="80"/>
      <c r="G47" s="79"/>
      <c r="H47" s="79"/>
      <c r="I47" s="80"/>
      <c r="J47" s="80"/>
      <c r="K47" s="80"/>
      <c r="L47" s="80"/>
      <c r="M47" s="80"/>
      <c r="N47" s="79"/>
      <c r="O47" s="79"/>
      <c r="P47" s="80"/>
      <c r="Q47" s="80"/>
      <c r="R47" s="80"/>
      <c r="S47" s="80"/>
      <c r="T47" s="80"/>
      <c r="U47" s="79"/>
      <c r="V47" s="79"/>
      <c r="W47" s="80"/>
      <c r="X47" s="80"/>
      <c r="Y47" s="80"/>
      <c r="Z47" s="79"/>
      <c r="AA47" s="79"/>
      <c r="AB47" s="46"/>
      <c r="AC47" s="112"/>
      <c r="AD47" s="80"/>
      <c r="AE47" s="80"/>
      <c r="AF47" s="80"/>
      <c r="AG47" s="79"/>
      <c r="AH47" s="79"/>
      <c r="AI47" s="80"/>
      <c r="AJ47" s="80"/>
      <c r="AK47" s="80"/>
      <c r="AL47" s="80"/>
      <c r="AM47" s="80"/>
      <c r="AN47" s="79"/>
      <c r="AO47" s="79"/>
      <c r="AP47" s="80"/>
      <c r="AQ47" s="80"/>
      <c r="AR47" s="80"/>
      <c r="AS47" s="80"/>
      <c r="AT47" s="80"/>
      <c r="AU47" s="80"/>
      <c r="AV47" s="80"/>
      <c r="AW47" s="79"/>
      <c r="AX47" s="79"/>
      <c r="AY47" s="80"/>
      <c r="AZ47" s="80"/>
      <c r="BA47" s="80"/>
      <c r="BB47" s="80"/>
      <c r="BC47" s="80"/>
      <c r="BD47" s="79"/>
      <c r="BE47" s="79"/>
      <c r="BF47" s="80"/>
      <c r="BG47" s="80"/>
      <c r="BH47" s="80"/>
      <c r="BI47" s="79"/>
      <c r="BJ47" s="79"/>
      <c r="BK47" s="80"/>
      <c r="BL47" s="80"/>
      <c r="BM47" s="79"/>
      <c r="BN47" s="79"/>
      <c r="BO47" s="80"/>
      <c r="BP47" s="79"/>
      <c r="BQ47" s="79"/>
      <c r="BR47" s="79"/>
      <c r="BS47" s="79"/>
      <c r="BT47" s="80"/>
      <c r="BU47" s="80"/>
      <c r="BV47" s="80"/>
      <c r="BW47" s="80"/>
      <c r="BX47" s="80"/>
      <c r="BY47" s="80"/>
      <c r="BZ47" s="80"/>
      <c r="CA47" s="79"/>
      <c r="CB47" s="79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</row>
    <row r="48" spans="1:97" ht="19.5" customHeight="1">
      <c r="A48" s="80"/>
      <c r="B48" s="80"/>
      <c r="C48" s="80"/>
      <c r="D48" s="80"/>
      <c r="E48" s="80"/>
      <c r="F48" s="80"/>
      <c r="G48" s="79"/>
      <c r="H48" s="79"/>
      <c r="I48" s="80"/>
      <c r="J48" s="80"/>
      <c r="K48" s="80"/>
      <c r="L48" s="80"/>
      <c r="M48" s="80"/>
      <c r="N48" s="79"/>
      <c r="O48" s="79"/>
      <c r="P48" s="80"/>
      <c r="Q48" s="80"/>
      <c r="R48" s="80"/>
      <c r="S48" s="80"/>
      <c r="T48" s="80"/>
      <c r="U48" s="79"/>
      <c r="V48" s="79"/>
      <c r="W48" s="80"/>
      <c r="X48" s="80"/>
      <c r="Y48" s="80"/>
      <c r="Z48" s="79"/>
      <c r="AA48" s="79"/>
      <c r="AB48" s="46"/>
      <c r="AC48" s="112"/>
      <c r="AD48" s="80"/>
      <c r="AE48" s="80"/>
      <c r="AF48" s="80"/>
      <c r="AG48" s="79"/>
      <c r="AH48" s="79"/>
      <c r="AI48" s="80"/>
      <c r="AJ48" s="80"/>
      <c r="AK48" s="80"/>
      <c r="AL48" s="80"/>
      <c r="AM48" s="80"/>
      <c r="AN48" s="79"/>
      <c r="AO48" s="79"/>
      <c r="AP48" s="80"/>
      <c r="AQ48" s="80"/>
      <c r="AR48" s="80"/>
      <c r="AS48" s="80"/>
      <c r="AT48" s="80"/>
      <c r="AU48" s="80"/>
      <c r="AV48" s="80"/>
      <c r="AW48" s="79"/>
      <c r="AX48" s="79"/>
      <c r="AY48" s="80"/>
      <c r="AZ48" s="80"/>
      <c r="BA48" s="80"/>
      <c r="BB48" s="80"/>
      <c r="BC48" s="80"/>
      <c r="BD48" s="79"/>
      <c r="BE48" s="79"/>
      <c r="BF48" s="80"/>
      <c r="BG48" s="80"/>
      <c r="BH48" s="80"/>
      <c r="BI48" s="79"/>
      <c r="BJ48" s="79"/>
      <c r="BK48" s="80"/>
      <c r="BL48" s="80"/>
      <c r="BM48" s="79"/>
      <c r="BN48" s="79"/>
      <c r="BO48" s="80"/>
      <c r="BP48" s="79"/>
      <c r="BQ48" s="79"/>
      <c r="BR48" s="79"/>
      <c r="BS48" s="79"/>
      <c r="BT48" s="80"/>
      <c r="BU48" s="80"/>
      <c r="BV48" s="80"/>
      <c r="BW48" s="80"/>
      <c r="BX48" s="80"/>
      <c r="BY48" s="80"/>
      <c r="BZ48" s="80"/>
      <c r="CA48" s="79"/>
      <c r="CB48" s="79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</row>
    <row r="49" spans="1:97" ht="19.5" customHeight="1">
      <c r="A49" s="80"/>
      <c r="B49" s="80"/>
      <c r="C49" s="80"/>
      <c r="D49" s="80"/>
      <c r="E49" s="80"/>
      <c r="F49" s="80"/>
      <c r="G49" s="79"/>
      <c r="H49" s="79"/>
      <c r="I49" s="80"/>
      <c r="J49" s="80"/>
      <c r="K49" s="80"/>
      <c r="L49" s="80"/>
      <c r="M49" s="80"/>
      <c r="N49" s="79"/>
      <c r="O49" s="79"/>
      <c r="P49" s="80"/>
      <c r="Q49" s="80"/>
      <c r="R49" s="80"/>
      <c r="S49" s="80"/>
      <c r="T49" s="80"/>
      <c r="U49" s="79"/>
      <c r="V49" s="79"/>
      <c r="W49" s="80"/>
      <c r="X49" s="80"/>
      <c r="Y49" s="80"/>
      <c r="Z49" s="79"/>
      <c r="AA49" s="79"/>
      <c r="AB49" s="46"/>
      <c r="AC49" s="112"/>
      <c r="AD49" s="80"/>
      <c r="AE49" s="80"/>
      <c r="AF49" s="80"/>
      <c r="AG49" s="79"/>
      <c r="AH49" s="79"/>
      <c r="AI49" s="80"/>
      <c r="AJ49" s="80"/>
      <c r="AK49" s="80"/>
      <c r="AL49" s="80"/>
      <c r="AM49" s="80"/>
      <c r="AN49" s="79"/>
      <c r="AO49" s="79"/>
      <c r="AP49" s="80"/>
      <c r="AQ49" s="80"/>
      <c r="AR49" s="80"/>
      <c r="AS49" s="80"/>
      <c r="AT49" s="80"/>
      <c r="AU49" s="80"/>
      <c r="AV49" s="80"/>
      <c r="AW49" s="79"/>
      <c r="AX49" s="79"/>
      <c r="AY49" s="80"/>
      <c r="AZ49" s="80"/>
      <c r="BA49" s="80"/>
      <c r="BB49" s="80"/>
      <c r="BC49" s="80"/>
      <c r="BD49" s="79"/>
      <c r="BE49" s="79"/>
      <c r="BF49" s="80"/>
      <c r="BG49" s="80"/>
      <c r="BH49" s="80"/>
      <c r="BI49" s="79"/>
      <c r="BJ49" s="79"/>
      <c r="BK49" s="80"/>
      <c r="BL49" s="80"/>
      <c r="BM49" s="79"/>
      <c r="BN49" s="79"/>
      <c r="BO49" s="80"/>
      <c r="BP49" s="79"/>
      <c r="BQ49" s="79"/>
      <c r="BR49" s="79"/>
      <c r="BS49" s="79"/>
      <c r="BT49" s="80"/>
      <c r="BU49" s="80"/>
      <c r="BV49" s="80"/>
      <c r="BW49" s="80"/>
      <c r="BX49" s="80"/>
      <c r="BY49" s="80"/>
      <c r="BZ49" s="80"/>
      <c r="CA49" s="79"/>
      <c r="CB49" s="79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</row>
    <row r="50" spans="1:97" ht="19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46"/>
      <c r="AB50" s="46"/>
      <c r="AC50" s="112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</row>
    <row r="51" spans="1:97" ht="19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46"/>
      <c r="AB51" s="46"/>
      <c r="AC51" s="112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</row>
    <row r="52" spans="1:97" ht="19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46"/>
      <c r="AB52" s="46"/>
      <c r="AC52" s="112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</row>
    <row r="53" spans="1:97" ht="19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46"/>
      <c r="AB53" s="46"/>
      <c r="AC53" s="112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</row>
    <row r="54" spans="1:97" ht="19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46"/>
      <c r="AB54" s="46"/>
      <c r="AC54" s="112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</row>
    <row r="55" spans="1:97" ht="19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46"/>
      <c r="AB55" s="46"/>
      <c r="AC55" s="112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</row>
    <row r="56" spans="1:97" ht="19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46"/>
      <c r="AB56" s="46"/>
      <c r="AC56" s="112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</row>
    <row r="57" spans="1:97" ht="19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46"/>
      <c r="AB57" s="46"/>
      <c r="AC57" s="112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</row>
    <row r="58" spans="1:97" ht="19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46"/>
      <c r="AB58" s="46"/>
      <c r="AC58" s="112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</row>
    <row r="59" spans="1:97" ht="19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46"/>
      <c r="AB59" s="46"/>
      <c r="AC59" s="112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</row>
    <row r="60" spans="1:97" ht="19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46"/>
      <c r="AB60" s="46"/>
      <c r="AC60" s="112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</row>
    <row r="61" spans="1:97" ht="19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46"/>
      <c r="AB61" s="46"/>
      <c r="AC61" s="112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</row>
    <row r="62" spans="1:97" ht="19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46"/>
      <c r="AB62" s="46"/>
      <c r="AC62" s="112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</row>
    <row r="63" spans="1:97" ht="19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46"/>
      <c r="AB63" s="46"/>
      <c r="AC63" s="112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</row>
    <row r="64" spans="1:97" ht="19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46"/>
      <c r="AB64" s="46"/>
      <c r="AC64" s="112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</row>
    <row r="65" spans="1:97" ht="19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46"/>
      <c r="AB65" s="46"/>
      <c r="AC65" s="112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</row>
    <row r="66" spans="1:97" ht="19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</row>
    <row r="67" spans="1:97" ht="19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</row>
    <row r="68" spans="1:97" ht="19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</row>
    <row r="69" spans="1:97" ht="19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</row>
    <row r="70" spans="1:97" ht="19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</row>
    <row r="71" spans="1:97" ht="19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</row>
    <row r="72" spans="1:97" ht="19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</row>
    <row r="73" spans="1:97" ht="19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</row>
    <row r="74" spans="1:97" ht="19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  <c r="CR74" s="80"/>
      <c r="CS74" s="80"/>
    </row>
    <row r="75" spans="1:97" ht="19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</row>
    <row r="76" spans="1:97" ht="19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</row>
    <row r="77" spans="1:97" ht="19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</row>
    <row r="78" spans="1:97" ht="19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</row>
    <row r="79" spans="1:97" ht="19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</row>
    <row r="80" spans="1:97" ht="19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</row>
    <row r="81" spans="1:97" ht="19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</row>
    <row r="82" spans="1:97" ht="19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</row>
    <row r="83" spans="1:97" ht="19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</row>
    <row r="84" spans="1:97" ht="19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</row>
    <row r="85" spans="1:97" ht="19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</row>
    <row r="86" spans="1:97" ht="19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</row>
    <row r="87" spans="1:97" ht="19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</row>
    <row r="88" spans="1:97" ht="19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</row>
    <row r="89" spans="1:97" ht="19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</row>
    <row r="90" spans="1:97" ht="19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</row>
    <row r="91" spans="1:97" ht="19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</row>
    <row r="92" spans="1:97" ht="19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</row>
    <row r="93" spans="1:97" ht="19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</row>
    <row r="94" spans="1:97" ht="19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</row>
    <row r="95" spans="1:97" ht="19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</row>
    <row r="96" spans="1:97" ht="19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</row>
    <row r="97" spans="1:97" ht="19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</row>
    <row r="98" spans="1:97" ht="19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</row>
    <row r="99" spans="1:97" ht="19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</row>
    <row r="100" spans="1:97" ht="19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</row>
    <row r="101" spans="1:97" ht="19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</row>
    <row r="102" spans="1:97" ht="19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</row>
    <row r="103" spans="1:97" ht="19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</row>
    <row r="104" spans="1:97" ht="19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</row>
    <row r="105" spans="1:97" ht="19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</row>
    <row r="106" spans="1:97" ht="19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</row>
    <row r="107" spans="1:97" ht="19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</row>
    <row r="108" spans="1:97" ht="19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</row>
    <row r="109" spans="1:97" ht="19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</row>
    <row r="110" spans="1:97" ht="19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</row>
    <row r="111" spans="1:97" ht="19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</row>
    <row r="112" spans="1:97" ht="19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</row>
    <row r="113" spans="1:97" ht="19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</row>
    <row r="114" spans="1:97" ht="19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</row>
    <row r="115" spans="1:97" ht="19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</row>
    <row r="116" spans="1:97" ht="19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</row>
    <row r="117" spans="1:97" ht="19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</row>
    <row r="118" spans="1:97" ht="19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</row>
    <row r="119" spans="1:97" ht="19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</row>
    <row r="120" spans="1:97" ht="19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</row>
    <row r="121" spans="1:97" ht="19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</row>
    <row r="122" spans="1:97" ht="19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</row>
    <row r="123" spans="1:97" ht="19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</row>
    <row r="124" spans="1:97" ht="19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</row>
    <row r="125" spans="1:97" ht="19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</row>
    <row r="126" spans="1:97" ht="19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</row>
    <row r="127" spans="1:97" ht="19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</row>
    <row r="128" spans="1:97" ht="19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</row>
    <row r="129" spans="1:97" ht="19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</row>
    <row r="130" spans="1:97" ht="19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</row>
    <row r="131" spans="1:97" ht="19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</row>
    <row r="132" spans="1:97" ht="19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</row>
    <row r="133" spans="1:97" ht="19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</row>
    <row r="134" spans="1:97" ht="19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</row>
    <row r="135" spans="1:97" ht="19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</row>
    <row r="136" spans="1:97" ht="19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</row>
    <row r="137" spans="1:97" ht="19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</row>
    <row r="138" spans="1:97" ht="19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</row>
    <row r="139" spans="1:97" ht="19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</row>
    <row r="140" spans="1:97" ht="19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</row>
    <row r="141" spans="1:97" ht="19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</row>
    <row r="142" spans="1:97" ht="19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</row>
    <row r="143" spans="1:97" ht="19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</row>
    <row r="144" spans="1:97" ht="19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</row>
    <row r="145" spans="1:97" ht="19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</row>
    <row r="146" spans="1:97" ht="19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</row>
    <row r="147" spans="1:97" ht="19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</row>
    <row r="148" spans="1:97" ht="19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</row>
    <row r="149" spans="1:97" ht="19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</row>
    <row r="150" spans="1:97" ht="19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</row>
    <row r="151" spans="1:97" ht="19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</row>
    <row r="152" spans="1:97" ht="19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</row>
    <row r="153" spans="1:97" ht="19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</row>
    <row r="154" spans="1:97" ht="19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</row>
    <row r="155" spans="1:97" ht="19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</row>
    <row r="156" spans="1:97" ht="19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</row>
    <row r="157" spans="1:97" ht="19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</row>
    <row r="158" spans="1:97" ht="19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</row>
    <row r="159" spans="1:97" ht="19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</row>
    <row r="160" spans="1:97" ht="19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</row>
    <row r="161" spans="1:97" ht="19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</row>
    <row r="162" spans="1:97" ht="19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</row>
    <row r="163" spans="1:97" ht="19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</row>
    <row r="164" spans="1:97" ht="19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</row>
    <row r="165" spans="1:97" ht="19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</row>
    <row r="166" spans="1:97" ht="19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</row>
    <row r="167" spans="1:97" ht="19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</row>
    <row r="168" spans="1:97" ht="19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</row>
    <row r="169" spans="1:97" ht="19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</row>
    <row r="170" spans="1:97" ht="19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</row>
    <row r="171" spans="1:97" ht="19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  <c r="CR171" s="80"/>
      <c r="CS171" s="80"/>
    </row>
    <row r="172" spans="1:97" ht="19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</row>
    <row r="173" spans="1:97" ht="19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</row>
    <row r="174" spans="1:97" ht="19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</row>
    <row r="175" spans="1:97" ht="19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</row>
    <row r="176" spans="1:97" ht="19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</row>
    <row r="177" spans="1:97" ht="19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</row>
    <row r="178" spans="1:97" ht="19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</row>
    <row r="179" spans="1:97" ht="19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</row>
    <row r="180" spans="1:97" ht="19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</row>
    <row r="181" spans="1:97" ht="19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</row>
    <row r="182" spans="1:97" ht="19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</row>
    <row r="183" spans="1:97" ht="19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</row>
    <row r="184" spans="1:97" ht="19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</row>
    <row r="185" spans="1:97" ht="19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  <c r="CR185" s="80"/>
      <c r="CS185" s="80"/>
    </row>
    <row r="186" spans="1:97" ht="19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</row>
    <row r="187" spans="1:97" ht="19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</row>
    <row r="188" spans="1:97" ht="19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</row>
    <row r="189" spans="1:97" ht="19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  <c r="CR189" s="80"/>
      <c r="CS189" s="80"/>
    </row>
    <row r="190" spans="1:97" ht="19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</row>
    <row r="191" spans="1:97" ht="19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</row>
    <row r="192" spans="1:97" ht="19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</row>
    <row r="193" spans="1:97" ht="19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  <c r="CR193" s="80"/>
      <c r="CS193" s="80"/>
    </row>
    <row r="194" spans="1:97" ht="19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</row>
    <row r="195" spans="1:97" ht="19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</row>
    <row r="196" spans="1:97" ht="19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</row>
    <row r="197" spans="1:97" ht="19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  <c r="CR197" s="80"/>
      <c r="CS197" s="80"/>
    </row>
    <row r="198" spans="1:97" ht="19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</row>
    <row r="199" spans="1:97" ht="19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</row>
    <row r="200" spans="1:97" ht="19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</row>
    <row r="201" spans="1:97" ht="19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  <c r="CR201" s="80"/>
      <c r="CS201" s="80"/>
    </row>
    <row r="202" spans="1:97" ht="19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</row>
    <row r="203" spans="1:97" ht="19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</row>
    <row r="204" spans="1:97" ht="19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</row>
    <row r="205" spans="1:97" ht="19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  <c r="CR205" s="80"/>
      <c r="CS205" s="80"/>
    </row>
    <row r="206" spans="1:97" ht="19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</row>
    <row r="207" spans="1:97" ht="19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</row>
    <row r="208" spans="1:97" ht="19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</row>
    <row r="209" spans="1:97" ht="19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  <c r="CR209" s="80"/>
      <c r="CS209" s="80"/>
    </row>
    <row r="210" spans="1:97" ht="19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</row>
    <row r="211" spans="1:97" ht="19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</row>
    <row r="212" spans="1:97" ht="19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</row>
    <row r="213" spans="1:97" ht="19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</row>
    <row r="214" spans="1:97" ht="19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</row>
    <row r="215" spans="1:97" ht="19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</row>
    <row r="216" spans="1:97" ht="19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</row>
    <row r="217" spans="1:97" ht="19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</row>
    <row r="218" spans="1:97" ht="19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</row>
    <row r="219" spans="1:97" ht="19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</row>
    <row r="220" spans="1:97" ht="19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</row>
    <row r="221" spans="1:97" ht="19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</row>
    <row r="222" spans="1:97" ht="19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</row>
    <row r="223" spans="1:97" ht="19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</row>
    <row r="224" spans="1:97" ht="19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</row>
    <row r="225" spans="1:97" ht="19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  <c r="CR225" s="80"/>
      <c r="CS225" s="80"/>
    </row>
    <row r="226" spans="1:97" ht="19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</row>
    <row r="227" spans="1:97" ht="19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</row>
    <row r="228" spans="1:97" ht="19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</row>
    <row r="229" spans="1:97" ht="19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  <c r="CR229" s="80"/>
      <c r="CS229" s="80"/>
    </row>
    <row r="230" spans="1:97" ht="19.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</row>
    <row r="231" spans="1:97" ht="19.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</row>
    <row r="232" spans="1:97" ht="19.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</row>
    <row r="233" spans="1:97" ht="19.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  <c r="CR233" s="80"/>
      <c r="CS233" s="80"/>
    </row>
    <row r="234" spans="1:97" ht="19.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</row>
    <row r="235" spans="1:97" ht="19.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</row>
    <row r="236" spans="1:97" ht="19.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</row>
    <row r="237" spans="1:97" ht="19.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  <c r="CR237" s="80"/>
      <c r="CS237" s="80"/>
    </row>
    <row r="238" spans="1:97" ht="19.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</row>
    <row r="239" spans="1:97" ht="19.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</row>
    <row r="240" spans="1:97" ht="19.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</row>
    <row r="241" spans="1:97" ht="19.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  <c r="CR241" s="80"/>
      <c r="CS241" s="80"/>
    </row>
    <row r="242" spans="1:97" ht="19.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</row>
    <row r="243" spans="1:97" ht="19.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</row>
    <row r="244" spans="1:97" ht="19.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</row>
    <row r="245" spans="1:97" ht="19.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  <c r="CR245" s="80"/>
      <c r="CS245" s="80"/>
    </row>
    <row r="246" spans="1:97" ht="19.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</row>
    <row r="247" spans="1:97" ht="19.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</row>
    <row r="248" spans="1:97" ht="19.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</row>
    <row r="249" spans="1:97" ht="19.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  <c r="CR249" s="80"/>
      <c r="CS249" s="80"/>
    </row>
    <row r="250" spans="1:97" ht="15.75" customHeight="1"/>
    <row r="251" spans="1:97" ht="15.75" customHeight="1"/>
    <row r="252" spans="1:97" ht="15.75" customHeight="1"/>
    <row r="253" spans="1:97" ht="15.75" customHeight="1"/>
    <row r="254" spans="1:97" ht="15.75" customHeight="1"/>
    <row r="255" spans="1:97" ht="15.75" customHeight="1"/>
    <row r="256" spans="1:9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85">
    <mergeCell ref="N8:N11"/>
    <mergeCell ref="O8:O12"/>
    <mergeCell ref="BB8:BB11"/>
    <mergeCell ref="BC8:BC12"/>
    <mergeCell ref="BD8:BD11"/>
    <mergeCell ref="S8:S11"/>
    <mergeCell ref="T8:T12"/>
    <mergeCell ref="AL8:AL11"/>
    <mergeCell ref="AM8:AM12"/>
    <mergeCell ref="AN8:AN11"/>
    <mergeCell ref="AO8:AO12"/>
    <mergeCell ref="AP8:AP11"/>
    <mergeCell ref="AY8:AY11"/>
    <mergeCell ref="BA8:BA12"/>
    <mergeCell ref="AR8:AR12"/>
    <mergeCell ref="AS8:AS11"/>
    <mergeCell ref="A2:CA3"/>
    <mergeCell ref="A4:BZ5"/>
    <mergeCell ref="A6:D6"/>
    <mergeCell ref="F6:I6"/>
    <mergeCell ref="K6:P6"/>
    <mergeCell ref="R6:W6"/>
    <mergeCell ref="Y6:AB6"/>
    <mergeCell ref="BP6:BS6"/>
    <mergeCell ref="BZ6:BZ41"/>
    <mergeCell ref="CA6:CA12"/>
    <mergeCell ref="BH8:BH12"/>
    <mergeCell ref="BY8:BY11"/>
    <mergeCell ref="AR6:AY6"/>
    <mergeCell ref="BA6:BF6"/>
    <mergeCell ref="BE8:BE12"/>
    <mergeCell ref="BF8:BF11"/>
    <mergeCell ref="BV8:BV11"/>
    <mergeCell ref="BX8:BX11"/>
    <mergeCell ref="BH6:BK6"/>
    <mergeCell ref="BM6:BN6"/>
    <mergeCell ref="BU6:BV7"/>
    <mergeCell ref="BX6:BY7"/>
    <mergeCell ref="BP8:BP12"/>
    <mergeCell ref="BQ8:BQ11"/>
    <mergeCell ref="BR8:BR12"/>
    <mergeCell ref="BS8:BS11"/>
    <mergeCell ref="BU8:BU11"/>
    <mergeCell ref="BI8:BI11"/>
    <mergeCell ref="BJ8:BJ12"/>
    <mergeCell ref="BK8:BK11"/>
    <mergeCell ref="BM8:BM12"/>
    <mergeCell ref="BN8:BN11"/>
    <mergeCell ref="AT8:AT12"/>
    <mergeCell ref="AU8:AU11"/>
    <mergeCell ref="AV8:AV12"/>
    <mergeCell ref="AW8:AW11"/>
    <mergeCell ref="AX8:AX12"/>
    <mergeCell ref="AD6:AI6"/>
    <mergeCell ref="AK6:AP6"/>
    <mergeCell ref="A7:C7"/>
    <mergeCell ref="A8:C8"/>
    <mergeCell ref="F8:F12"/>
    <mergeCell ref="G8:G11"/>
    <mergeCell ref="H8:H12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I8:I11"/>
    <mergeCell ref="K8:K12"/>
    <mergeCell ref="L8:L11"/>
    <mergeCell ref="M8:M12"/>
  </mergeCells>
  <dataValidations count="3">
    <dataValidation type="list" allowBlank="1" sqref="F13:F41 H13:H41 K13:K41 M13:M41 O13:O41 R13:R41 T13:T41 V13:V41 Y13:Y41 AA13:AA41 AD13:AD41 AF13:AF41 AH13:AH41 AK13:AK41 AM13:AM41 AO13:AO41 AR13:AR41 AT13:AT41 AV13:AV41 AX13:AX41 BA13:BA41 BC13:BC41 BE13:BE41 BH13:BH41 BJ13:BJ41 BM13:BM41 BP13:BP41 BR13:BR41" xr:uid="{00000000-0002-0000-0100-000000000000}">
      <formula1>"AD,A,B,C,TRASL.,NA"</formula1>
    </dataValidation>
    <dataValidation type="custom" allowBlank="1" showErrorMessage="1" sqref="E13:E41" xr:uid="{00000000-0002-0000-0100-000001000000}">
      <formula1>AND(GTE(LEN(E13),MIN((0),(100))),LTE(LEN(E13),MAX((0),(100))))</formula1>
    </dataValidation>
    <dataValidation type="list" allowBlank="1" showErrorMessage="1" sqref="CA13:CA41" xr:uid="{00000000-0002-0000-0100-000002000000}">
      <formula1>"AD,A,B,C"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999"/>
  <sheetViews>
    <sheetView showGridLines="0" topLeftCell="A42" zoomScale="55" zoomScaleNormal="55" workbookViewId="0">
      <pane xSplit="5" topLeftCell="F1" activePane="topRight" state="frozen"/>
      <selection pane="topRight" activeCell="L59" sqref="L59"/>
    </sheetView>
  </sheetViews>
  <sheetFormatPr baseColWidth="10" defaultColWidth="12.625" defaultRowHeight="15" customHeight="1"/>
  <cols>
    <col min="1" max="1" width="5" customWidth="1"/>
    <col min="2" max="2" width="15.125" customWidth="1"/>
    <col min="3" max="3" width="13.875" customWidth="1"/>
    <col min="4" max="4" width="22.375" customWidth="1"/>
    <col min="5" max="5" width="1.5" customWidth="1"/>
    <col min="6" max="6" width="16.25" customWidth="1"/>
    <col min="7" max="7" width="46.875" customWidth="1"/>
    <col min="8" max="8" width="13.875" customWidth="1"/>
    <col min="9" max="9" width="49.875" customWidth="1"/>
    <col min="10" max="10" width="5.875" customWidth="1"/>
    <col min="11" max="11" width="11.125" customWidth="1"/>
    <col min="12" max="12" width="27.5" customWidth="1"/>
    <col min="13" max="13" width="9.25" customWidth="1"/>
    <col min="14" max="14" width="32.75" customWidth="1"/>
    <col min="15" max="15" width="12.875" customWidth="1"/>
    <col min="16" max="16" width="32.5" customWidth="1"/>
    <col min="17" max="17" width="3.75" customWidth="1"/>
    <col min="18" max="18" width="13.375" customWidth="1"/>
    <col min="19" max="19" width="36.375" customWidth="1"/>
    <col min="20" max="20" width="15.375" customWidth="1"/>
    <col min="21" max="21" width="45.375" customWidth="1"/>
    <col min="22" max="22" width="14.75" customWidth="1"/>
    <col min="23" max="23" width="48.625" customWidth="1"/>
    <col min="24" max="24" width="4.75" customWidth="1"/>
    <col min="25" max="25" width="13.25" customWidth="1"/>
    <col min="26" max="26" width="47.75" customWidth="1"/>
    <col min="27" max="27" width="16.125" customWidth="1"/>
    <col min="28" max="28" width="38.125" customWidth="1"/>
    <col min="29" max="29" width="6.12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2.625" customWidth="1"/>
    <col min="69" max="69" width="39" customWidth="1"/>
    <col min="70" max="70" width="16.375" customWidth="1"/>
    <col min="71" max="71" width="44.3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25" customWidth="1"/>
    <col min="81" max="95" width="9.375" customWidth="1"/>
  </cols>
  <sheetData>
    <row r="1" spans="1:95" ht="49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</row>
    <row r="2" spans="1:95" ht="19.5" customHeight="1">
      <c r="A2" s="211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3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</row>
    <row r="3" spans="1:95" ht="19.5" customHeight="1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6"/>
      <c r="BZ3" s="4"/>
      <c r="CA3" s="4"/>
      <c r="CB3" s="4"/>
      <c r="CC3" s="4"/>
      <c r="CD3" s="5"/>
      <c r="CE3" s="4"/>
      <c r="CF3" s="4"/>
      <c r="CG3" s="4"/>
      <c r="CH3" s="5"/>
      <c r="CI3" s="4"/>
      <c r="CJ3" s="4"/>
      <c r="CK3" s="4"/>
      <c r="CL3" s="4"/>
      <c r="CM3" s="5"/>
      <c r="CN3" s="4"/>
      <c r="CO3" s="4"/>
      <c r="CP3" s="4"/>
      <c r="CQ3" s="4"/>
    </row>
    <row r="4" spans="1:95" ht="19.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3"/>
      <c r="BZ4" s="4"/>
      <c r="CA4" s="4"/>
      <c r="CB4" s="4"/>
      <c r="CC4" s="4"/>
      <c r="CD4" s="5"/>
      <c r="CE4" s="4"/>
      <c r="CF4" s="4"/>
      <c r="CG4" s="4"/>
      <c r="CH4" s="5"/>
      <c r="CI4" s="4"/>
      <c r="CJ4" s="4"/>
      <c r="CK4" s="4"/>
      <c r="CL4" s="4"/>
      <c r="CM4" s="5"/>
      <c r="CN4" s="4"/>
      <c r="CO4" s="4"/>
      <c r="CP4" s="4"/>
      <c r="CQ4" s="4"/>
    </row>
    <row r="5" spans="1:95" ht="19.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3"/>
      <c r="BZ5" s="4"/>
      <c r="CA5" s="4"/>
      <c r="CB5" s="4"/>
      <c r="CC5" s="4"/>
      <c r="CD5" s="5"/>
      <c r="CE5" s="4"/>
      <c r="CF5" s="4"/>
      <c r="CG5" s="4"/>
      <c r="CH5" s="5"/>
      <c r="CI5" s="4"/>
      <c r="CJ5" s="4"/>
      <c r="CK5" s="4"/>
      <c r="CL5" s="4"/>
      <c r="CM5" s="5"/>
      <c r="CN5" s="4"/>
      <c r="CO5" s="4"/>
      <c r="CP5" s="4"/>
      <c r="CQ5" s="4"/>
    </row>
    <row r="6" spans="1:95" ht="19.5" customHeight="1">
      <c r="A6" s="219" t="s">
        <v>1</v>
      </c>
      <c r="B6" s="193"/>
      <c r="C6" s="193"/>
      <c r="D6" s="194"/>
      <c r="E6" s="6"/>
      <c r="F6" s="204" t="s">
        <v>2</v>
      </c>
      <c r="G6" s="193"/>
      <c r="H6" s="193"/>
      <c r="I6" s="194"/>
      <c r="J6" s="6"/>
      <c r="K6" s="204" t="s">
        <v>3</v>
      </c>
      <c r="L6" s="193"/>
      <c r="M6" s="193"/>
      <c r="N6" s="193"/>
      <c r="O6" s="193"/>
      <c r="P6" s="194"/>
      <c r="Q6" s="6"/>
      <c r="R6" s="204" t="s">
        <v>4</v>
      </c>
      <c r="S6" s="193"/>
      <c r="T6" s="193"/>
      <c r="U6" s="193"/>
      <c r="V6" s="193"/>
      <c r="W6" s="194"/>
      <c r="X6" s="6"/>
      <c r="Y6" s="204" t="s">
        <v>5</v>
      </c>
      <c r="Z6" s="193"/>
      <c r="AA6" s="193"/>
      <c r="AB6" s="194"/>
      <c r="AC6" s="6"/>
      <c r="AD6" s="204" t="s">
        <v>6</v>
      </c>
      <c r="AE6" s="193"/>
      <c r="AF6" s="193"/>
      <c r="AG6" s="193"/>
      <c r="AH6" s="193"/>
      <c r="AI6" s="194"/>
      <c r="AJ6" s="6"/>
      <c r="AK6" s="204" t="s">
        <v>7</v>
      </c>
      <c r="AL6" s="193"/>
      <c r="AM6" s="193"/>
      <c r="AN6" s="193"/>
      <c r="AO6" s="193"/>
      <c r="AP6" s="194"/>
      <c r="AQ6" s="6"/>
      <c r="AR6" s="204" t="s">
        <v>8</v>
      </c>
      <c r="AS6" s="193"/>
      <c r="AT6" s="193"/>
      <c r="AU6" s="193"/>
      <c r="AV6" s="193"/>
      <c r="AW6" s="193"/>
      <c r="AX6" s="193"/>
      <c r="AY6" s="194"/>
      <c r="AZ6" s="6"/>
      <c r="BA6" s="204" t="s">
        <v>9</v>
      </c>
      <c r="BB6" s="193"/>
      <c r="BC6" s="193"/>
      <c r="BD6" s="193"/>
      <c r="BE6" s="193"/>
      <c r="BF6" s="194"/>
      <c r="BG6" s="6"/>
      <c r="BH6" s="204" t="s">
        <v>10</v>
      </c>
      <c r="BI6" s="193"/>
      <c r="BJ6" s="193"/>
      <c r="BK6" s="194"/>
      <c r="BL6" s="6"/>
      <c r="BM6" s="204" t="s">
        <v>11</v>
      </c>
      <c r="BN6" s="223"/>
      <c r="BO6" s="6"/>
      <c r="BP6" s="204" t="s">
        <v>12</v>
      </c>
      <c r="BQ6" s="193"/>
      <c r="BR6" s="193"/>
      <c r="BS6" s="194"/>
      <c r="BT6" s="6"/>
      <c r="BU6" s="210" t="s">
        <v>13</v>
      </c>
      <c r="BV6" s="200"/>
      <c r="BW6" s="7"/>
      <c r="BX6" s="210" t="s">
        <v>14</v>
      </c>
      <c r="BY6" s="200"/>
      <c r="BZ6" s="220"/>
      <c r="CA6" s="222" t="s">
        <v>15</v>
      </c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</row>
    <row r="7" spans="1:95" ht="19.5" customHeight="1">
      <c r="A7" s="192" t="s">
        <v>16</v>
      </c>
      <c r="B7" s="193"/>
      <c r="C7" s="194"/>
      <c r="D7" s="8" t="s">
        <v>17</v>
      </c>
      <c r="E7" s="6"/>
      <c r="F7" s="9" t="s">
        <v>18</v>
      </c>
      <c r="G7" s="9" t="s">
        <v>19</v>
      </c>
      <c r="H7" s="9" t="s">
        <v>18</v>
      </c>
      <c r="I7" s="9" t="s">
        <v>19</v>
      </c>
      <c r="J7" s="6"/>
      <c r="K7" s="9" t="s">
        <v>18</v>
      </c>
      <c r="L7" s="9" t="s">
        <v>19</v>
      </c>
      <c r="M7" s="9" t="s">
        <v>18</v>
      </c>
      <c r="N7" s="9" t="s">
        <v>19</v>
      </c>
      <c r="O7" s="9" t="s">
        <v>18</v>
      </c>
      <c r="P7" s="9" t="s">
        <v>19</v>
      </c>
      <c r="Q7" s="6"/>
      <c r="R7" s="9" t="s">
        <v>18</v>
      </c>
      <c r="S7" s="9" t="s">
        <v>19</v>
      </c>
      <c r="T7" s="9" t="s">
        <v>18</v>
      </c>
      <c r="U7" s="9" t="s">
        <v>19</v>
      </c>
      <c r="V7" s="9" t="s">
        <v>18</v>
      </c>
      <c r="W7" s="9" t="s">
        <v>19</v>
      </c>
      <c r="X7" s="6"/>
      <c r="Y7" s="9" t="s">
        <v>18</v>
      </c>
      <c r="Z7" s="9" t="s">
        <v>19</v>
      </c>
      <c r="AA7" s="9" t="s">
        <v>18</v>
      </c>
      <c r="AB7" s="9" t="s">
        <v>19</v>
      </c>
      <c r="AC7" s="6"/>
      <c r="AD7" s="9" t="s">
        <v>18</v>
      </c>
      <c r="AE7" s="9" t="s">
        <v>19</v>
      </c>
      <c r="AF7" s="9" t="s">
        <v>18</v>
      </c>
      <c r="AG7" s="9" t="s">
        <v>19</v>
      </c>
      <c r="AH7" s="9" t="s">
        <v>18</v>
      </c>
      <c r="AI7" s="9" t="s">
        <v>19</v>
      </c>
      <c r="AJ7" s="6"/>
      <c r="AK7" s="9" t="s">
        <v>18</v>
      </c>
      <c r="AL7" s="9" t="s">
        <v>19</v>
      </c>
      <c r="AM7" s="9" t="s">
        <v>18</v>
      </c>
      <c r="AN7" s="9" t="s">
        <v>19</v>
      </c>
      <c r="AO7" s="9" t="s">
        <v>18</v>
      </c>
      <c r="AP7" s="9" t="s">
        <v>19</v>
      </c>
      <c r="AQ7" s="6"/>
      <c r="AR7" s="9" t="s">
        <v>18</v>
      </c>
      <c r="AS7" s="9" t="s">
        <v>19</v>
      </c>
      <c r="AT7" s="9" t="s">
        <v>18</v>
      </c>
      <c r="AU7" s="9" t="s">
        <v>19</v>
      </c>
      <c r="AV7" s="9" t="s">
        <v>18</v>
      </c>
      <c r="AW7" s="9" t="s">
        <v>19</v>
      </c>
      <c r="AX7" s="9" t="s">
        <v>18</v>
      </c>
      <c r="AY7" s="9" t="s">
        <v>19</v>
      </c>
      <c r="AZ7" s="6"/>
      <c r="BA7" s="9" t="s">
        <v>18</v>
      </c>
      <c r="BB7" s="9" t="s">
        <v>19</v>
      </c>
      <c r="BC7" s="9" t="s">
        <v>18</v>
      </c>
      <c r="BD7" s="9" t="s">
        <v>19</v>
      </c>
      <c r="BE7" s="9" t="s">
        <v>18</v>
      </c>
      <c r="BF7" s="9" t="s">
        <v>19</v>
      </c>
      <c r="BG7" s="6"/>
      <c r="BH7" s="9" t="s">
        <v>18</v>
      </c>
      <c r="BI7" s="9" t="s">
        <v>19</v>
      </c>
      <c r="BJ7" s="9" t="s">
        <v>18</v>
      </c>
      <c r="BK7" s="9" t="s">
        <v>19</v>
      </c>
      <c r="BL7" s="6"/>
      <c r="BM7" s="9" t="s">
        <v>18</v>
      </c>
      <c r="BN7" s="81" t="s">
        <v>19</v>
      </c>
      <c r="BO7" s="6"/>
      <c r="BP7" s="9" t="s">
        <v>18</v>
      </c>
      <c r="BQ7" s="9" t="s">
        <v>19</v>
      </c>
      <c r="BR7" s="9" t="s">
        <v>18</v>
      </c>
      <c r="BS7" s="9" t="s">
        <v>19</v>
      </c>
      <c r="BT7" s="6"/>
      <c r="BU7" s="201"/>
      <c r="BV7" s="203"/>
      <c r="BW7" s="7"/>
      <c r="BX7" s="201"/>
      <c r="BY7" s="203"/>
      <c r="BZ7" s="221"/>
      <c r="CA7" s="189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</row>
    <row r="8" spans="1:95" ht="19.5" customHeight="1">
      <c r="A8" s="192" t="s">
        <v>20</v>
      </c>
      <c r="B8" s="193"/>
      <c r="C8" s="194"/>
      <c r="D8" s="10" t="s">
        <v>67</v>
      </c>
      <c r="E8" s="6"/>
      <c r="F8" s="191" t="s">
        <v>22</v>
      </c>
      <c r="G8" s="188" t="s">
        <v>23</v>
      </c>
      <c r="H8" s="191" t="s">
        <v>22</v>
      </c>
      <c r="I8" s="188" t="s">
        <v>24</v>
      </c>
      <c r="J8" s="6"/>
      <c r="K8" s="191" t="s">
        <v>22</v>
      </c>
      <c r="L8" s="188" t="s">
        <v>25</v>
      </c>
      <c r="M8" s="191" t="s">
        <v>22</v>
      </c>
      <c r="N8" s="188" t="s">
        <v>26</v>
      </c>
      <c r="O8" s="191" t="s">
        <v>22</v>
      </c>
      <c r="P8" s="188" t="s">
        <v>27</v>
      </c>
      <c r="Q8" s="6"/>
      <c r="R8" s="191" t="s">
        <v>22</v>
      </c>
      <c r="S8" s="188" t="s">
        <v>28</v>
      </c>
      <c r="T8" s="191" t="s">
        <v>22</v>
      </c>
      <c r="U8" s="188" t="s">
        <v>29</v>
      </c>
      <c r="V8" s="191" t="s">
        <v>22</v>
      </c>
      <c r="W8" s="188" t="s">
        <v>30</v>
      </c>
      <c r="X8" s="6"/>
      <c r="Y8" s="191" t="s">
        <v>22</v>
      </c>
      <c r="Z8" s="205" t="s">
        <v>31</v>
      </c>
      <c r="AA8" s="191" t="s">
        <v>22</v>
      </c>
      <c r="AB8" s="207" t="s">
        <v>257</v>
      </c>
      <c r="AC8" s="6"/>
      <c r="AD8" s="191" t="s">
        <v>22</v>
      </c>
      <c r="AE8" s="188" t="s">
        <v>258</v>
      </c>
      <c r="AF8" s="191" t="s">
        <v>22</v>
      </c>
      <c r="AG8" s="188" t="s">
        <v>35</v>
      </c>
      <c r="AH8" s="191" t="s">
        <v>22</v>
      </c>
      <c r="AI8" s="188" t="s">
        <v>36</v>
      </c>
      <c r="AJ8" s="6"/>
      <c r="AK8" s="191" t="s">
        <v>22</v>
      </c>
      <c r="AL8" s="188" t="s">
        <v>37</v>
      </c>
      <c r="AM8" s="191" t="s">
        <v>22</v>
      </c>
      <c r="AN8" s="188" t="s">
        <v>38</v>
      </c>
      <c r="AO8" s="191" t="s">
        <v>22</v>
      </c>
      <c r="AP8" s="188" t="s">
        <v>39</v>
      </c>
      <c r="AQ8" s="6"/>
      <c r="AR8" s="191" t="s">
        <v>22</v>
      </c>
      <c r="AS8" s="188" t="s">
        <v>40</v>
      </c>
      <c r="AT8" s="191" t="s">
        <v>22</v>
      </c>
      <c r="AU8" s="188" t="s">
        <v>41</v>
      </c>
      <c r="AV8" s="191" t="s">
        <v>22</v>
      </c>
      <c r="AW8" s="188" t="s">
        <v>42</v>
      </c>
      <c r="AX8" s="191" t="s">
        <v>22</v>
      </c>
      <c r="AY8" s="188" t="s">
        <v>43</v>
      </c>
      <c r="AZ8" s="6"/>
      <c r="BA8" s="191" t="s">
        <v>22</v>
      </c>
      <c r="BB8" s="188" t="s">
        <v>44</v>
      </c>
      <c r="BC8" s="191" t="s">
        <v>22</v>
      </c>
      <c r="BD8" s="188" t="s">
        <v>45</v>
      </c>
      <c r="BE8" s="191" t="s">
        <v>22</v>
      </c>
      <c r="BF8" s="188" t="s">
        <v>46</v>
      </c>
      <c r="BG8" s="6"/>
      <c r="BH8" s="191" t="s">
        <v>22</v>
      </c>
      <c r="BI8" s="188" t="s">
        <v>47</v>
      </c>
      <c r="BJ8" s="191" t="s">
        <v>22</v>
      </c>
      <c r="BK8" s="188" t="s">
        <v>48</v>
      </c>
      <c r="BL8" s="6"/>
      <c r="BM8" s="191" t="s">
        <v>22</v>
      </c>
      <c r="BN8" s="205" t="s">
        <v>49</v>
      </c>
      <c r="BO8" s="6"/>
      <c r="BP8" s="191" t="s">
        <v>22</v>
      </c>
      <c r="BQ8" s="188" t="s">
        <v>50</v>
      </c>
      <c r="BR8" s="191" t="s">
        <v>22</v>
      </c>
      <c r="BS8" s="188" t="s">
        <v>51</v>
      </c>
      <c r="BT8" s="6"/>
      <c r="BU8" s="209" t="s">
        <v>52</v>
      </c>
      <c r="BV8" s="209" t="s">
        <v>53</v>
      </c>
      <c r="BW8" s="7"/>
      <c r="BX8" s="209" t="s">
        <v>52</v>
      </c>
      <c r="BY8" s="209" t="s">
        <v>53</v>
      </c>
      <c r="BZ8" s="221"/>
      <c r="CA8" s="189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</row>
    <row r="9" spans="1:95" ht="19.5" customHeight="1">
      <c r="A9" s="192" t="s">
        <v>54</v>
      </c>
      <c r="B9" s="193"/>
      <c r="C9" s="194"/>
      <c r="D9" s="10">
        <v>2023</v>
      </c>
      <c r="E9" s="6"/>
      <c r="F9" s="189"/>
      <c r="G9" s="189"/>
      <c r="H9" s="189"/>
      <c r="I9" s="189"/>
      <c r="J9" s="6"/>
      <c r="K9" s="189"/>
      <c r="L9" s="189"/>
      <c r="M9" s="189"/>
      <c r="N9" s="189"/>
      <c r="O9" s="189"/>
      <c r="P9" s="189"/>
      <c r="Q9" s="6"/>
      <c r="R9" s="189"/>
      <c r="S9" s="189"/>
      <c r="T9" s="189"/>
      <c r="U9" s="189"/>
      <c r="V9" s="189"/>
      <c r="W9" s="189"/>
      <c r="X9" s="6"/>
      <c r="Y9" s="189"/>
      <c r="Z9" s="206"/>
      <c r="AA9" s="189"/>
      <c r="AB9" s="208"/>
      <c r="AC9" s="6"/>
      <c r="AD9" s="189"/>
      <c r="AE9" s="189"/>
      <c r="AF9" s="189"/>
      <c r="AG9" s="189"/>
      <c r="AH9" s="189"/>
      <c r="AI9" s="189"/>
      <c r="AJ9" s="6"/>
      <c r="AK9" s="189"/>
      <c r="AL9" s="189"/>
      <c r="AM9" s="189"/>
      <c r="AN9" s="189"/>
      <c r="AO9" s="189"/>
      <c r="AP9" s="189"/>
      <c r="AQ9" s="6"/>
      <c r="AR9" s="189"/>
      <c r="AS9" s="189"/>
      <c r="AT9" s="189"/>
      <c r="AU9" s="189"/>
      <c r="AV9" s="189"/>
      <c r="AW9" s="189"/>
      <c r="AX9" s="189"/>
      <c r="AY9" s="189"/>
      <c r="AZ9" s="6"/>
      <c r="BA9" s="189"/>
      <c r="BB9" s="189"/>
      <c r="BC9" s="189"/>
      <c r="BD9" s="189"/>
      <c r="BE9" s="189"/>
      <c r="BF9" s="189"/>
      <c r="BG9" s="6"/>
      <c r="BH9" s="189"/>
      <c r="BI9" s="189"/>
      <c r="BJ9" s="189"/>
      <c r="BK9" s="189"/>
      <c r="BL9" s="6"/>
      <c r="BM9" s="189"/>
      <c r="BN9" s="206"/>
      <c r="BO9" s="6"/>
      <c r="BP9" s="189"/>
      <c r="BQ9" s="189"/>
      <c r="BR9" s="189"/>
      <c r="BS9" s="189"/>
      <c r="BT9" s="6"/>
      <c r="BU9" s="189"/>
      <c r="BV9" s="189"/>
      <c r="BW9" s="7"/>
      <c r="BX9" s="189"/>
      <c r="BY9" s="189"/>
      <c r="BZ9" s="221"/>
      <c r="CA9" s="189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</row>
    <row r="10" spans="1:95" ht="19.5" customHeight="1">
      <c r="A10" s="195" t="s">
        <v>55</v>
      </c>
      <c r="B10" s="194"/>
      <c r="C10" s="196" t="s">
        <v>355</v>
      </c>
      <c r="D10" s="194"/>
      <c r="E10" s="6"/>
      <c r="F10" s="189"/>
      <c r="G10" s="189"/>
      <c r="H10" s="189"/>
      <c r="I10" s="189"/>
      <c r="J10" s="6"/>
      <c r="K10" s="189"/>
      <c r="L10" s="189"/>
      <c r="M10" s="189"/>
      <c r="N10" s="189"/>
      <c r="O10" s="189"/>
      <c r="P10" s="189"/>
      <c r="Q10" s="6"/>
      <c r="R10" s="189"/>
      <c r="S10" s="189"/>
      <c r="T10" s="189"/>
      <c r="U10" s="189"/>
      <c r="V10" s="189"/>
      <c r="W10" s="189"/>
      <c r="X10" s="6"/>
      <c r="Y10" s="189"/>
      <c r="Z10" s="206"/>
      <c r="AA10" s="189"/>
      <c r="AB10" s="208"/>
      <c r="AC10" s="6"/>
      <c r="AD10" s="189"/>
      <c r="AE10" s="189"/>
      <c r="AF10" s="189"/>
      <c r="AG10" s="189"/>
      <c r="AH10" s="189"/>
      <c r="AI10" s="189"/>
      <c r="AJ10" s="6"/>
      <c r="AK10" s="189"/>
      <c r="AL10" s="189"/>
      <c r="AM10" s="189"/>
      <c r="AN10" s="189"/>
      <c r="AO10" s="189"/>
      <c r="AP10" s="189"/>
      <c r="AQ10" s="6"/>
      <c r="AR10" s="189"/>
      <c r="AS10" s="189"/>
      <c r="AT10" s="189"/>
      <c r="AU10" s="189"/>
      <c r="AV10" s="189"/>
      <c r="AW10" s="189"/>
      <c r="AX10" s="189"/>
      <c r="AY10" s="189"/>
      <c r="AZ10" s="6"/>
      <c r="BA10" s="189"/>
      <c r="BB10" s="189"/>
      <c r="BC10" s="189"/>
      <c r="BD10" s="189"/>
      <c r="BE10" s="189"/>
      <c r="BF10" s="189"/>
      <c r="BG10" s="6"/>
      <c r="BH10" s="189"/>
      <c r="BI10" s="189"/>
      <c r="BJ10" s="189"/>
      <c r="BK10" s="189"/>
      <c r="BL10" s="6"/>
      <c r="BM10" s="189"/>
      <c r="BN10" s="206"/>
      <c r="BO10" s="6"/>
      <c r="BP10" s="189"/>
      <c r="BQ10" s="189"/>
      <c r="BR10" s="189"/>
      <c r="BS10" s="189"/>
      <c r="BT10" s="6"/>
      <c r="BU10" s="189"/>
      <c r="BV10" s="189"/>
      <c r="BW10" s="7"/>
      <c r="BX10" s="189"/>
      <c r="BY10" s="189"/>
      <c r="BZ10" s="221"/>
      <c r="CA10" s="189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</row>
    <row r="11" spans="1:95" ht="19.5" customHeight="1">
      <c r="A11" s="197" t="s">
        <v>57</v>
      </c>
      <c r="B11" s="198" t="s">
        <v>58</v>
      </c>
      <c r="C11" s="199"/>
      <c r="D11" s="200"/>
      <c r="E11" s="11"/>
      <c r="F11" s="189"/>
      <c r="G11" s="190"/>
      <c r="H11" s="189"/>
      <c r="I11" s="190"/>
      <c r="J11" s="11"/>
      <c r="K11" s="189"/>
      <c r="L11" s="190"/>
      <c r="M11" s="189"/>
      <c r="N11" s="190"/>
      <c r="O11" s="189"/>
      <c r="P11" s="190"/>
      <c r="Q11" s="11"/>
      <c r="R11" s="189"/>
      <c r="S11" s="190"/>
      <c r="T11" s="189"/>
      <c r="U11" s="190"/>
      <c r="V11" s="189"/>
      <c r="W11" s="190"/>
      <c r="X11" s="11"/>
      <c r="Y11" s="189"/>
      <c r="Z11" s="206"/>
      <c r="AA11" s="189"/>
      <c r="AB11" s="208"/>
      <c r="AC11" s="11"/>
      <c r="AD11" s="189"/>
      <c r="AE11" s="190"/>
      <c r="AF11" s="189"/>
      <c r="AG11" s="190"/>
      <c r="AH11" s="189"/>
      <c r="AI11" s="190"/>
      <c r="AJ11" s="11"/>
      <c r="AK11" s="189"/>
      <c r="AL11" s="190"/>
      <c r="AM11" s="189"/>
      <c r="AN11" s="190"/>
      <c r="AO11" s="189"/>
      <c r="AP11" s="190"/>
      <c r="AQ11" s="11"/>
      <c r="AR11" s="189"/>
      <c r="AS11" s="190"/>
      <c r="AT11" s="189"/>
      <c r="AU11" s="190"/>
      <c r="AV11" s="189"/>
      <c r="AW11" s="190"/>
      <c r="AX11" s="189"/>
      <c r="AY11" s="190"/>
      <c r="AZ11" s="11"/>
      <c r="BA11" s="189"/>
      <c r="BB11" s="190"/>
      <c r="BC11" s="189"/>
      <c r="BD11" s="190"/>
      <c r="BE11" s="189"/>
      <c r="BF11" s="190"/>
      <c r="BG11" s="11"/>
      <c r="BH11" s="189"/>
      <c r="BI11" s="190"/>
      <c r="BJ11" s="189"/>
      <c r="BK11" s="190"/>
      <c r="BL11" s="11"/>
      <c r="BM11" s="189"/>
      <c r="BN11" s="201"/>
      <c r="BO11" s="11"/>
      <c r="BP11" s="189"/>
      <c r="BQ11" s="190"/>
      <c r="BR11" s="189"/>
      <c r="BS11" s="190"/>
      <c r="BT11" s="11"/>
      <c r="BU11" s="190"/>
      <c r="BV11" s="190"/>
      <c r="BW11" s="7"/>
      <c r="BX11" s="190"/>
      <c r="BY11" s="190"/>
      <c r="BZ11" s="221"/>
      <c r="CA11" s="189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</row>
    <row r="12" spans="1:95" ht="25.5" customHeight="1">
      <c r="A12" s="190"/>
      <c r="B12" s="201"/>
      <c r="C12" s="202"/>
      <c r="D12" s="203"/>
      <c r="E12" s="11"/>
      <c r="F12" s="190"/>
      <c r="G12" s="12" t="s">
        <v>59</v>
      </c>
      <c r="H12" s="190"/>
      <c r="I12" s="13" t="s">
        <v>59</v>
      </c>
      <c r="J12" s="11"/>
      <c r="K12" s="190"/>
      <c r="L12" s="12" t="s">
        <v>59</v>
      </c>
      <c r="M12" s="190"/>
      <c r="N12" s="12" t="s">
        <v>59</v>
      </c>
      <c r="O12" s="190"/>
      <c r="P12" s="12" t="s">
        <v>59</v>
      </c>
      <c r="Q12" s="11"/>
      <c r="R12" s="190"/>
      <c r="S12" s="12" t="s">
        <v>59</v>
      </c>
      <c r="T12" s="190"/>
      <c r="U12" s="12" t="s">
        <v>59</v>
      </c>
      <c r="V12" s="190"/>
      <c r="W12" s="12" t="s">
        <v>59</v>
      </c>
      <c r="X12" s="11"/>
      <c r="Y12" s="189"/>
      <c r="Z12" s="14" t="s">
        <v>59</v>
      </c>
      <c r="AA12" s="189"/>
      <c r="AB12" s="14" t="s">
        <v>60</v>
      </c>
      <c r="AC12" s="11"/>
      <c r="AD12" s="190"/>
      <c r="AE12" s="16" t="s">
        <v>60</v>
      </c>
      <c r="AF12" s="190"/>
      <c r="AG12" s="17" t="s">
        <v>60</v>
      </c>
      <c r="AH12" s="190"/>
      <c r="AI12" s="18" t="s">
        <v>60</v>
      </c>
      <c r="AJ12" s="11"/>
      <c r="AK12" s="190"/>
      <c r="AL12" s="13" t="s">
        <v>60</v>
      </c>
      <c r="AM12" s="190"/>
      <c r="AN12" s="13" t="s">
        <v>60</v>
      </c>
      <c r="AO12" s="190"/>
      <c r="AP12" s="13" t="s">
        <v>60</v>
      </c>
      <c r="AQ12" s="11"/>
      <c r="AR12" s="190"/>
      <c r="AS12" s="12" t="s">
        <v>59</v>
      </c>
      <c r="AT12" s="190"/>
      <c r="AU12" s="12" t="s">
        <v>59</v>
      </c>
      <c r="AV12" s="190"/>
      <c r="AW12" s="12" t="s">
        <v>59</v>
      </c>
      <c r="AX12" s="190"/>
      <c r="AY12" s="12" t="s">
        <v>59</v>
      </c>
      <c r="AZ12" s="11"/>
      <c r="BA12" s="190"/>
      <c r="BB12" s="12" t="s">
        <v>59</v>
      </c>
      <c r="BC12" s="190"/>
      <c r="BD12" s="12" t="s">
        <v>59</v>
      </c>
      <c r="BE12" s="190"/>
      <c r="BF12" s="12" t="s">
        <v>59</v>
      </c>
      <c r="BG12" s="11"/>
      <c r="BH12" s="190"/>
      <c r="BI12" s="12" t="s">
        <v>59</v>
      </c>
      <c r="BJ12" s="190"/>
      <c r="BK12" s="12" t="s">
        <v>59</v>
      </c>
      <c r="BL12" s="11"/>
      <c r="BM12" s="190"/>
      <c r="BN12" s="16" t="s">
        <v>59</v>
      </c>
      <c r="BO12" s="11"/>
      <c r="BP12" s="190"/>
      <c r="BQ12" s="12" t="s">
        <v>59</v>
      </c>
      <c r="BR12" s="190"/>
      <c r="BS12" s="12" t="s">
        <v>59</v>
      </c>
      <c r="BT12" s="11"/>
      <c r="BU12" s="12" t="s">
        <v>61</v>
      </c>
      <c r="BV12" s="12" t="s">
        <v>61</v>
      </c>
      <c r="BW12" s="7"/>
      <c r="BX12" s="12" t="s">
        <v>62</v>
      </c>
      <c r="BY12" s="12" t="s">
        <v>62</v>
      </c>
      <c r="BZ12" s="221"/>
      <c r="CA12" s="19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</row>
    <row r="13" spans="1:95" ht="30" customHeight="1">
      <c r="A13" s="19">
        <v>1</v>
      </c>
      <c r="B13" s="113" t="s">
        <v>356</v>
      </c>
      <c r="C13" s="113" t="s">
        <v>357</v>
      </c>
      <c r="D13" s="113" t="s">
        <v>358</v>
      </c>
      <c r="E13" s="11"/>
      <c r="F13" s="21" t="s">
        <v>21</v>
      </c>
      <c r="G13" s="22" t="s">
        <v>66</v>
      </c>
      <c r="H13" s="23" t="s">
        <v>21</v>
      </c>
      <c r="I13" s="22" t="s">
        <v>66</v>
      </c>
      <c r="J13" s="24"/>
      <c r="K13" s="114"/>
      <c r="L13" s="60"/>
      <c r="M13" s="114"/>
      <c r="N13" s="60"/>
      <c r="O13" s="114" t="s">
        <v>179</v>
      </c>
      <c r="P13" s="60"/>
      <c r="Q13" s="24"/>
      <c r="R13" s="23" t="s">
        <v>69</v>
      </c>
      <c r="S13" s="28" t="s">
        <v>91</v>
      </c>
      <c r="T13" s="23" t="s">
        <v>21</v>
      </c>
      <c r="U13" s="28" t="s">
        <v>92</v>
      </c>
      <c r="V13" s="23" t="s">
        <v>21</v>
      </c>
      <c r="W13" s="115" t="s">
        <v>73</v>
      </c>
      <c r="X13" s="24"/>
      <c r="Y13" s="116" t="s">
        <v>21</v>
      </c>
      <c r="Z13" s="117" t="s">
        <v>359</v>
      </c>
      <c r="AA13" s="116" t="s">
        <v>21</v>
      </c>
      <c r="AB13" s="118" t="s">
        <v>360</v>
      </c>
      <c r="AC13" s="24"/>
      <c r="AD13" s="23" t="s">
        <v>69</v>
      </c>
      <c r="AE13" s="28" t="s">
        <v>114</v>
      </c>
      <c r="AF13" s="23" t="s">
        <v>67</v>
      </c>
      <c r="AG13" s="28" t="s">
        <v>75</v>
      </c>
      <c r="AH13" s="23" t="s">
        <v>69</v>
      </c>
      <c r="AI13" s="28" t="s">
        <v>96</v>
      </c>
      <c r="AJ13" s="24"/>
      <c r="AK13" s="23" t="s">
        <v>67</v>
      </c>
      <c r="AL13" s="48" t="s">
        <v>70</v>
      </c>
      <c r="AM13" s="23" t="s">
        <v>67</v>
      </c>
      <c r="AN13" s="48" t="s">
        <v>70</v>
      </c>
      <c r="AO13" s="23" t="s">
        <v>67</v>
      </c>
      <c r="AP13" s="48" t="s">
        <v>70</v>
      </c>
      <c r="AQ13" s="24"/>
      <c r="AR13" s="32" t="s">
        <v>179</v>
      </c>
      <c r="AS13" s="73"/>
      <c r="AT13" s="32" t="s">
        <v>179</v>
      </c>
      <c r="AU13" s="73"/>
      <c r="AV13" s="34" t="s">
        <v>179</v>
      </c>
      <c r="AW13" s="119"/>
      <c r="AX13" s="34" t="s">
        <v>179</v>
      </c>
      <c r="AY13" s="119"/>
      <c r="AZ13" s="24"/>
      <c r="BA13" s="50" t="s">
        <v>69</v>
      </c>
      <c r="BB13" s="36" t="s">
        <v>80</v>
      </c>
      <c r="BC13" s="120" t="s">
        <v>69</v>
      </c>
      <c r="BD13" s="36" t="s">
        <v>81</v>
      </c>
      <c r="BE13" s="120" t="s">
        <v>69</v>
      </c>
      <c r="BF13" s="38" t="s">
        <v>82</v>
      </c>
      <c r="BG13" s="24"/>
      <c r="BH13" s="39" t="s">
        <v>21</v>
      </c>
      <c r="BI13" s="28" t="s">
        <v>361</v>
      </c>
      <c r="BJ13" s="39" t="s">
        <v>69</v>
      </c>
      <c r="BK13" s="28" t="s">
        <v>291</v>
      </c>
      <c r="BL13" s="24"/>
      <c r="BM13" s="67" t="s">
        <v>179</v>
      </c>
      <c r="BN13" s="91"/>
      <c r="BO13" s="24"/>
      <c r="BP13" s="67" t="s">
        <v>179</v>
      </c>
      <c r="BQ13" s="42"/>
      <c r="BR13" s="67" t="s">
        <v>179</v>
      </c>
      <c r="BS13" s="42"/>
      <c r="BT13" s="41"/>
      <c r="BU13" s="42"/>
      <c r="BV13" s="42"/>
      <c r="BW13" s="43"/>
      <c r="BX13" s="42"/>
      <c r="BY13" s="42"/>
      <c r="BZ13" s="221"/>
      <c r="CA13" s="44" t="s">
        <v>179</v>
      </c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</row>
    <row r="14" spans="1:95" ht="30" customHeight="1">
      <c r="A14" s="19">
        <v>2</v>
      </c>
      <c r="B14" s="20" t="s">
        <v>63</v>
      </c>
      <c r="C14" s="94" t="s">
        <v>362</v>
      </c>
      <c r="D14" s="94" t="s">
        <v>363</v>
      </c>
      <c r="E14" s="11"/>
      <c r="F14" s="23" t="s">
        <v>111</v>
      </c>
      <c r="G14" s="48" t="s">
        <v>112</v>
      </c>
      <c r="H14" s="23" t="s">
        <v>111</v>
      </c>
      <c r="I14" s="48" t="s">
        <v>112</v>
      </c>
      <c r="J14" s="24"/>
      <c r="K14" s="45" t="s">
        <v>69</v>
      </c>
      <c r="L14" s="27" t="s">
        <v>70</v>
      </c>
      <c r="M14" s="45" t="s">
        <v>21</v>
      </c>
      <c r="N14" s="27" t="s">
        <v>266</v>
      </c>
      <c r="O14" s="45" t="s">
        <v>67</v>
      </c>
      <c r="P14" s="27" t="s">
        <v>68</v>
      </c>
      <c r="Q14" s="24"/>
      <c r="R14" s="23" t="s">
        <v>21</v>
      </c>
      <c r="S14" s="48" t="s">
        <v>71</v>
      </c>
      <c r="T14" s="23" t="s">
        <v>21</v>
      </c>
      <c r="U14" s="48" t="s">
        <v>92</v>
      </c>
      <c r="V14" s="23" t="s">
        <v>21</v>
      </c>
      <c r="W14" s="48" t="s">
        <v>73</v>
      </c>
      <c r="X14" s="24"/>
      <c r="Y14" s="116" t="s">
        <v>111</v>
      </c>
      <c r="Z14" s="33" t="s">
        <v>359</v>
      </c>
      <c r="AA14" s="116" t="s">
        <v>111</v>
      </c>
      <c r="AB14" s="33" t="s">
        <v>360</v>
      </c>
      <c r="AC14" s="24"/>
      <c r="AD14" s="23" t="s">
        <v>69</v>
      </c>
      <c r="AE14" s="28" t="s">
        <v>114</v>
      </c>
      <c r="AF14" s="23" t="s">
        <v>21</v>
      </c>
      <c r="AG14" s="28" t="s">
        <v>99</v>
      </c>
      <c r="AH14" s="23" t="s">
        <v>69</v>
      </c>
      <c r="AI14" s="28" t="s">
        <v>96</v>
      </c>
      <c r="AJ14" s="24"/>
      <c r="AK14" s="23" t="s">
        <v>21</v>
      </c>
      <c r="AL14" s="97" t="s">
        <v>267</v>
      </c>
      <c r="AM14" s="23" t="s">
        <v>21</v>
      </c>
      <c r="AN14" s="28" t="s">
        <v>268</v>
      </c>
      <c r="AO14" s="23" t="s">
        <v>21</v>
      </c>
      <c r="AP14" s="28" t="s">
        <v>152</v>
      </c>
      <c r="AQ14" s="24"/>
      <c r="AR14" s="50" t="s">
        <v>21</v>
      </c>
      <c r="AS14" s="51" t="s">
        <v>364</v>
      </c>
      <c r="AT14" s="50" t="s">
        <v>21</v>
      </c>
      <c r="AU14" s="51" t="s">
        <v>364</v>
      </c>
      <c r="AV14" s="52" t="s">
        <v>21</v>
      </c>
      <c r="AW14" s="121" t="s">
        <v>364</v>
      </c>
      <c r="AX14" s="52" t="s">
        <v>21</v>
      </c>
      <c r="AY14" s="122" t="s">
        <v>365</v>
      </c>
      <c r="AZ14" s="24"/>
      <c r="BA14" s="50" t="s">
        <v>69</v>
      </c>
      <c r="BB14" s="36" t="s">
        <v>80</v>
      </c>
      <c r="BC14" s="123" t="s">
        <v>69</v>
      </c>
      <c r="BD14" s="36" t="s">
        <v>81</v>
      </c>
      <c r="BE14" s="123" t="s">
        <v>69</v>
      </c>
      <c r="BF14" s="38" t="s">
        <v>82</v>
      </c>
      <c r="BG14" s="24"/>
      <c r="BH14" s="39" t="s">
        <v>21</v>
      </c>
      <c r="BI14" s="28" t="s">
        <v>272</v>
      </c>
      <c r="BJ14" s="39" t="s">
        <v>21</v>
      </c>
      <c r="BK14" s="28" t="s">
        <v>273</v>
      </c>
      <c r="BL14" s="24"/>
      <c r="BM14" s="39" t="s">
        <v>21</v>
      </c>
      <c r="BN14" s="100" t="s">
        <v>366</v>
      </c>
      <c r="BO14" s="24"/>
      <c r="BP14" s="39" t="s">
        <v>21</v>
      </c>
      <c r="BQ14" s="28" t="s">
        <v>367</v>
      </c>
      <c r="BR14" s="39" t="s">
        <v>21</v>
      </c>
      <c r="BS14" s="28" t="s">
        <v>368</v>
      </c>
      <c r="BT14" s="41"/>
      <c r="BU14" s="42"/>
      <c r="BV14" s="42"/>
      <c r="BW14" s="43"/>
      <c r="BX14" s="42"/>
      <c r="BY14" s="42"/>
      <c r="BZ14" s="221"/>
      <c r="CA14" s="44" t="s">
        <v>21</v>
      </c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</row>
    <row r="15" spans="1:95" ht="30" customHeight="1">
      <c r="A15" s="19">
        <v>3</v>
      </c>
      <c r="B15" s="20" t="s">
        <v>369</v>
      </c>
      <c r="C15" s="94" t="s">
        <v>370</v>
      </c>
      <c r="D15" s="94" t="s">
        <v>371</v>
      </c>
      <c r="E15" s="11"/>
      <c r="F15" s="23" t="s">
        <v>21</v>
      </c>
      <c r="G15" s="22" t="s">
        <v>66</v>
      </c>
      <c r="H15" s="23" t="s">
        <v>21</v>
      </c>
      <c r="I15" s="22" t="s">
        <v>66</v>
      </c>
      <c r="J15" s="24"/>
      <c r="K15" s="45" t="s">
        <v>69</v>
      </c>
      <c r="L15" s="27" t="s">
        <v>70</v>
      </c>
      <c r="M15" s="45" t="s">
        <v>69</v>
      </c>
      <c r="N15" s="27" t="s">
        <v>70</v>
      </c>
      <c r="O15" s="45" t="s">
        <v>67</v>
      </c>
      <c r="P15" s="27" t="s">
        <v>68</v>
      </c>
      <c r="Q15" s="24"/>
      <c r="R15" s="23" t="s">
        <v>21</v>
      </c>
      <c r="S15" s="48" t="s">
        <v>71</v>
      </c>
      <c r="T15" s="23" t="s">
        <v>21</v>
      </c>
      <c r="U15" s="48" t="s">
        <v>92</v>
      </c>
      <c r="V15" s="23" t="s">
        <v>21</v>
      </c>
      <c r="W15" s="48" t="s">
        <v>73</v>
      </c>
      <c r="X15" s="24"/>
      <c r="Y15" s="116" t="s">
        <v>21</v>
      </c>
      <c r="Z15" s="118" t="s">
        <v>359</v>
      </c>
      <c r="AA15" s="116" t="s">
        <v>21</v>
      </c>
      <c r="AB15" s="118" t="s">
        <v>360</v>
      </c>
      <c r="AC15" s="24"/>
      <c r="AD15" s="23" t="s">
        <v>67</v>
      </c>
      <c r="AE15" s="28" t="s">
        <v>74</v>
      </c>
      <c r="AF15" s="23" t="s">
        <v>21</v>
      </c>
      <c r="AG15" s="28" t="s">
        <v>99</v>
      </c>
      <c r="AH15" s="23" t="s">
        <v>67</v>
      </c>
      <c r="AI15" s="28" t="s">
        <v>76</v>
      </c>
      <c r="AJ15" s="24"/>
      <c r="AK15" s="23" t="s">
        <v>21</v>
      </c>
      <c r="AL15" s="48" t="s">
        <v>267</v>
      </c>
      <c r="AM15" s="23" t="s">
        <v>21</v>
      </c>
      <c r="AN15" s="48" t="s">
        <v>268</v>
      </c>
      <c r="AO15" s="23" t="s">
        <v>21</v>
      </c>
      <c r="AP15" s="48" t="s">
        <v>152</v>
      </c>
      <c r="AQ15" s="24"/>
      <c r="AR15" s="50" t="s">
        <v>69</v>
      </c>
      <c r="AS15" s="51" t="s">
        <v>372</v>
      </c>
      <c r="AT15" s="50" t="s">
        <v>69</v>
      </c>
      <c r="AU15" s="51" t="s">
        <v>372</v>
      </c>
      <c r="AV15" s="52" t="s">
        <v>69</v>
      </c>
      <c r="AW15" s="121" t="s">
        <v>372</v>
      </c>
      <c r="AX15" s="52" t="s">
        <v>69</v>
      </c>
      <c r="AY15" s="122" t="s">
        <v>373</v>
      </c>
      <c r="AZ15" s="24"/>
      <c r="BA15" s="50" t="s">
        <v>69</v>
      </c>
      <c r="BB15" s="36" t="s">
        <v>80</v>
      </c>
      <c r="BC15" s="123" t="s">
        <v>69</v>
      </c>
      <c r="BD15" s="36" t="s">
        <v>81</v>
      </c>
      <c r="BE15" s="123" t="s">
        <v>69</v>
      </c>
      <c r="BF15" s="38" t="s">
        <v>82</v>
      </c>
      <c r="BG15" s="24"/>
      <c r="BH15" s="39" t="s">
        <v>21</v>
      </c>
      <c r="BI15" s="28" t="s">
        <v>361</v>
      </c>
      <c r="BJ15" s="39" t="s">
        <v>69</v>
      </c>
      <c r="BK15" s="28" t="s">
        <v>291</v>
      </c>
      <c r="BL15" s="24"/>
      <c r="BM15" s="39" t="s">
        <v>21</v>
      </c>
      <c r="BN15" s="100" t="s">
        <v>195</v>
      </c>
      <c r="BO15" s="24"/>
      <c r="BP15" s="39" t="s">
        <v>21</v>
      </c>
      <c r="BQ15" s="28" t="s">
        <v>367</v>
      </c>
      <c r="BR15" s="39" t="s">
        <v>21</v>
      </c>
      <c r="BS15" s="28" t="s">
        <v>368</v>
      </c>
      <c r="BT15" s="41"/>
      <c r="BU15" s="28">
        <v>1</v>
      </c>
      <c r="BV15" s="28">
        <v>1</v>
      </c>
      <c r="BW15" s="43"/>
      <c r="BX15" s="42"/>
      <c r="BY15" s="28">
        <v>2</v>
      </c>
      <c r="BZ15" s="221"/>
      <c r="CA15" s="44" t="s">
        <v>21</v>
      </c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</row>
    <row r="16" spans="1:95" ht="30" customHeight="1">
      <c r="A16" s="19">
        <v>4</v>
      </c>
      <c r="B16" s="75" t="s">
        <v>374</v>
      </c>
      <c r="C16" s="107" t="s">
        <v>375</v>
      </c>
      <c r="D16" s="107" t="s">
        <v>376</v>
      </c>
      <c r="E16" s="11"/>
      <c r="F16" s="23" t="s">
        <v>21</v>
      </c>
      <c r="G16" s="22" t="s">
        <v>66</v>
      </c>
      <c r="H16" s="23" t="s">
        <v>111</v>
      </c>
      <c r="I16" s="77"/>
      <c r="J16" s="24"/>
      <c r="K16" s="45" t="s">
        <v>21</v>
      </c>
      <c r="L16" s="27" t="s">
        <v>266</v>
      </c>
      <c r="M16" s="45" t="s">
        <v>21</v>
      </c>
      <c r="N16" s="27" t="s">
        <v>266</v>
      </c>
      <c r="O16" s="45" t="s">
        <v>21</v>
      </c>
      <c r="P16" s="27" t="s">
        <v>266</v>
      </c>
      <c r="Q16" s="24"/>
      <c r="R16" s="23" t="s">
        <v>21</v>
      </c>
      <c r="S16" s="48" t="s">
        <v>71</v>
      </c>
      <c r="T16" s="23" t="s">
        <v>21</v>
      </c>
      <c r="U16" s="48" t="s">
        <v>92</v>
      </c>
      <c r="V16" s="23" t="s">
        <v>21</v>
      </c>
      <c r="W16" s="48" t="s">
        <v>73</v>
      </c>
      <c r="X16" s="24"/>
      <c r="Y16" s="116" t="s">
        <v>21</v>
      </c>
      <c r="Z16" s="118" t="s">
        <v>359</v>
      </c>
      <c r="AA16" s="116" t="s">
        <v>111</v>
      </c>
      <c r="AB16" s="118" t="s">
        <v>360</v>
      </c>
      <c r="AC16" s="24"/>
      <c r="AD16" s="23" t="s">
        <v>21</v>
      </c>
      <c r="AE16" s="28" t="s">
        <v>94</v>
      </c>
      <c r="AF16" s="23" t="s">
        <v>21</v>
      </c>
      <c r="AG16" s="28" t="s">
        <v>99</v>
      </c>
      <c r="AH16" s="23" t="s">
        <v>69</v>
      </c>
      <c r="AI16" s="28" t="s">
        <v>96</v>
      </c>
      <c r="AJ16" s="24"/>
      <c r="AK16" s="23" t="s">
        <v>21</v>
      </c>
      <c r="AL16" s="28" t="s">
        <v>267</v>
      </c>
      <c r="AM16" s="23" t="s">
        <v>21</v>
      </c>
      <c r="AN16" s="28" t="s">
        <v>268</v>
      </c>
      <c r="AO16" s="23" t="s">
        <v>21</v>
      </c>
      <c r="AP16" s="28" t="s">
        <v>152</v>
      </c>
      <c r="AQ16" s="24"/>
      <c r="AR16" s="50" t="s">
        <v>21</v>
      </c>
      <c r="AS16" s="51" t="s">
        <v>377</v>
      </c>
      <c r="AT16" s="50" t="s">
        <v>21</v>
      </c>
      <c r="AU16" s="51" t="s">
        <v>377</v>
      </c>
      <c r="AV16" s="52" t="s">
        <v>21</v>
      </c>
      <c r="AW16" s="121" t="s">
        <v>377</v>
      </c>
      <c r="AX16" s="52" t="s">
        <v>21</v>
      </c>
      <c r="AY16" s="122" t="s">
        <v>365</v>
      </c>
      <c r="AZ16" s="24"/>
      <c r="BA16" s="50" t="s">
        <v>69</v>
      </c>
      <c r="BB16" s="36" t="s">
        <v>80</v>
      </c>
      <c r="BC16" s="123" t="s">
        <v>69</v>
      </c>
      <c r="BD16" s="36" t="s">
        <v>81</v>
      </c>
      <c r="BE16" s="123" t="s">
        <v>69</v>
      </c>
      <c r="BF16" s="38" t="s">
        <v>82</v>
      </c>
      <c r="BG16" s="24"/>
      <c r="BH16" s="39" t="s">
        <v>21</v>
      </c>
      <c r="BI16" s="28" t="s">
        <v>272</v>
      </c>
      <c r="BJ16" s="39" t="s">
        <v>69</v>
      </c>
      <c r="BK16" s="28" t="s">
        <v>291</v>
      </c>
      <c r="BL16" s="24"/>
      <c r="BM16" s="39" t="s">
        <v>69</v>
      </c>
      <c r="BN16" s="100" t="s">
        <v>378</v>
      </c>
      <c r="BO16" s="24"/>
      <c r="BP16" s="39" t="s">
        <v>21</v>
      </c>
      <c r="BQ16" s="28" t="s">
        <v>367</v>
      </c>
      <c r="BR16" s="39" t="s">
        <v>21</v>
      </c>
      <c r="BS16" s="28" t="s">
        <v>368</v>
      </c>
      <c r="BT16" s="41"/>
      <c r="BU16" s="42"/>
      <c r="BV16" s="28">
        <v>1</v>
      </c>
      <c r="BW16" s="43"/>
      <c r="BX16" s="42"/>
      <c r="BY16" s="28">
        <v>4</v>
      </c>
      <c r="BZ16" s="221"/>
      <c r="CA16" s="44" t="s">
        <v>21</v>
      </c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</row>
    <row r="17" spans="1:95" ht="30" customHeight="1">
      <c r="A17" s="19">
        <v>5</v>
      </c>
      <c r="B17" s="20" t="s">
        <v>379</v>
      </c>
      <c r="C17" s="94" t="s">
        <v>380</v>
      </c>
      <c r="D17" s="94" t="s">
        <v>381</v>
      </c>
      <c r="E17" s="11"/>
      <c r="F17" s="23" t="s">
        <v>21</v>
      </c>
      <c r="G17" s="22" t="s">
        <v>66</v>
      </c>
      <c r="H17" s="23" t="s">
        <v>21</v>
      </c>
      <c r="I17" s="22" t="s">
        <v>66</v>
      </c>
      <c r="J17" s="24"/>
      <c r="K17" s="45" t="s">
        <v>69</v>
      </c>
      <c r="L17" s="27" t="s">
        <v>70</v>
      </c>
      <c r="M17" s="45" t="s">
        <v>67</v>
      </c>
      <c r="N17" s="27" t="s">
        <v>68</v>
      </c>
      <c r="O17" s="45" t="s">
        <v>69</v>
      </c>
      <c r="P17" s="27" t="s">
        <v>70</v>
      </c>
      <c r="Q17" s="24"/>
      <c r="R17" s="23" t="s">
        <v>21</v>
      </c>
      <c r="S17" s="28" t="s">
        <v>71</v>
      </c>
      <c r="T17" s="23" t="s">
        <v>21</v>
      </c>
      <c r="U17" s="28" t="s">
        <v>92</v>
      </c>
      <c r="V17" s="23" t="s">
        <v>21</v>
      </c>
      <c r="W17" s="115" t="s">
        <v>73</v>
      </c>
      <c r="X17" s="24"/>
      <c r="Y17" s="116" t="s">
        <v>21</v>
      </c>
      <c r="Z17" s="118" t="s">
        <v>359</v>
      </c>
      <c r="AA17" s="116" t="s">
        <v>21</v>
      </c>
      <c r="AB17" s="118" t="s">
        <v>360</v>
      </c>
      <c r="AC17" s="24"/>
      <c r="AD17" s="23" t="s">
        <v>69</v>
      </c>
      <c r="AE17" s="28" t="s">
        <v>114</v>
      </c>
      <c r="AF17" s="23" t="s">
        <v>69</v>
      </c>
      <c r="AG17" s="28" t="s">
        <v>95</v>
      </c>
      <c r="AH17" s="23" t="s">
        <v>67</v>
      </c>
      <c r="AI17" s="28" t="s">
        <v>76</v>
      </c>
      <c r="AJ17" s="24"/>
      <c r="AK17" s="23" t="s">
        <v>69</v>
      </c>
      <c r="AL17" s="48" t="s">
        <v>268</v>
      </c>
      <c r="AM17" s="23" t="s">
        <v>69</v>
      </c>
      <c r="AN17" s="48" t="s">
        <v>277</v>
      </c>
      <c r="AO17" s="23" t="s">
        <v>67</v>
      </c>
      <c r="AP17" s="48" t="s">
        <v>70</v>
      </c>
      <c r="AQ17" s="24"/>
      <c r="AR17" s="50" t="s">
        <v>69</v>
      </c>
      <c r="AS17" s="51" t="s">
        <v>372</v>
      </c>
      <c r="AT17" s="50" t="s">
        <v>69</v>
      </c>
      <c r="AU17" s="51" t="s">
        <v>372</v>
      </c>
      <c r="AV17" s="52" t="s">
        <v>69</v>
      </c>
      <c r="AW17" s="121" t="s">
        <v>372</v>
      </c>
      <c r="AX17" s="52" t="s">
        <v>69</v>
      </c>
      <c r="AY17" s="122" t="s">
        <v>373</v>
      </c>
      <c r="AZ17" s="24"/>
      <c r="BA17" s="50" t="s">
        <v>69</v>
      </c>
      <c r="BB17" s="36" t="s">
        <v>80</v>
      </c>
      <c r="BC17" s="123" t="s">
        <v>69</v>
      </c>
      <c r="BD17" s="36" t="s">
        <v>81</v>
      </c>
      <c r="BE17" s="123" t="s">
        <v>69</v>
      </c>
      <c r="BF17" s="38" t="s">
        <v>82</v>
      </c>
      <c r="BG17" s="24"/>
      <c r="BH17" s="39" t="s">
        <v>69</v>
      </c>
      <c r="BI17" s="28" t="s">
        <v>290</v>
      </c>
      <c r="BJ17" s="39" t="s">
        <v>69</v>
      </c>
      <c r="BK17" s="28" t="s">
        <v>291</v>
      </c>
      <c r="BL17" s="24"/>
      <c r="BM17" s="39" t="s">
        <v>69</v>
      </c>
      <c r="BN17" s="100" t="s">
        <v>378</v>
      </c>
      <c r="BO17" s="24"/>
      <c r="BP17" s="39" t="s">
        <v>21</v>
      </c>
      <c r="BQ17" s="28" t="s">
        <v>367</v>
      </c>
      <c r="BR17" s="39" t="s">
        <v>21</v>
      </c>
      <c r="BS17" s="28" t="s">
        <v>368</v>
      </c>
      <c r="BT17" s="41"/>
      <c r="BU17" s="42"/>
      <c r="BV17" s="28">
        <v>4</v>
      </c>
      <c r="BW17" s="43"/>
      <c r="BX17" s="42"/>
      <c r="BY17" s="28">
        <v>1</v>
      </c>
      <c r="BZ17" s="221"/>
      <c r="CA17" s="44" t="s">
        <v>21</v>
      </c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</row>
    <row r="18" spans="1:95" ht="30" customHeight="1">
      <c r="A18" s="19">
        <v>6</v>
      </c>
      <c r="B18" s="20" t="s">
        <v>379</v>
      </c>
      <c r="C18" s="94" t="s">
        <v>380</v>
      </c>
      <c r="D18" s="94" t="s">
        <v>382</v>
      </c>
      <c r="E18" s="11"/>
      <c r="F18" s="23" t="s">
        <v>21</v>
      </c>
      <c r="G18" s="22" t="s">
        <v>66</v>
      </c>
      <c r="H18" s="23" t="s">
        <v>21</v>
      </c>
      <c r="I18" s="22" t="s">
        <v>66</v>
      </c>
      <c r="J18" s="24"/>
      <c r="K18" s="45" t="s">
        <v>67</v>
      </c>
      <c r="L18" s="27" t="s">
        <v>68</v>
      </c>
      <c r="M18" s="45" t="s">
        <v>69</v>
      </c>
      <c r="N18" s="27" t="s">
        <v>70</v>
      </c>
      <c r="O18" s="45" t="s">
        <v>69</v>
      </c>
      <c r="P18" s="27" t="s">
        <v>70</v>
      </c>
      <c r="Q18" s="24"/>
      <c r="R18" s="23" t="s">
        <v>21</v>
      </c>
      <c r="S18" s="28" t="s">
        <v>71</v>
      </c>
      <c r="T18" s="23" t="s">
        <v>21</v>
      </c>
      <c r="U18" s="48" t="s">
        <v>92</v>
      </c>
      <c r="V18" s="23" t="s">
        <v>21</v>
      </c>
      <c r="W18" s="48" t="s">
        <v>73</v>
      </c>
      <c r="X18" s="24"/>
      <c r="Y18" s="116" t="s">
        <v>21</v>
      </c>
      <c r="Z18" s="118" t="s">
        <v>359</v>
      </c>
      <c r="AA18" s="116" t="s">
        <v>21</v>
      </c>
      <c r="AB18" s="118" t="s">
        <v>360</v>
      </c>
      <c r="AC18" s="24"/>
      <c r="AD18" s="23" t="s">
        <v>67</v>
      </c>
      <c r="AE18" s="28" t="s">
        <v>74</v>
      </c>
      <c r="AF18" s="23" t="s">
        <v>21</v>
      </c>
      <c r="AG18" s="28" t="s">
        <v>99</v>
      </c>
      <c r="AH18" s="23" t="s">
        <v>69</v>
      </c>
      <c r="AI18" s="28" t="s">
        <v>96</v>
      </c>
      <c r="AJ18" s="24"/>
      <c r="AK18" s="23" t="s">
        <v>67</v>
      </c>
      <c r="AL18" s="97" t="s">
        <v>70</v>
      </c>
      <c r="AM18" s="23" t="s">
        <v>67</v>
      </c>
      <c r="AN18" s="28" t="s">
        <v>70</v>
      </c>
      <c r="AO18" s="23" t="s">
        <v>69</v>
      </c>
      <c r="AP18" s="28" t="s">
        <v>306</v>
      </c>
      <c r="AQ18" s="24"/>
      <c r="AR18" s="50" t="s">
        <v>21</v>
      </c>
      <c r="AS18" s="51" t="s">
        <v>377</v>
      </c>
      <c r="AT18" s="50" t="s">
        <v>21</v>
      </c>
      <c r="AU18" s="51" t="s">
        <v>377</v>
      </c>
      <c r="AV18" s="52" t="s">
        <v>21</v>
      </c>
      <c r="AW18" s="121" t="s">
        <v>377</v>
      </c>
      <c r="AX18" s="52" t="s">
        <v>21</v>
      </c>
      <c r="AY18" s="122" t="s">
        <v>365</v>
      </c>
      <c r="AZ18" s="24"/>
      <c r="BA18" s="50" t="s">
        <v>69</v>
      </c>
      <c r="BB18" s="36" t="s">
        <v>80</v>
      </c>
      <c r="BC18" s="123" t="s">
        <v>69</v>
      </c>
      <c r="BD18" s="36" t="s">
        <v>81</v>
      </c>
      <c r="BE18" s="123" t="s">
        <v>69</v>
      </c>
      <c r="BF18" s="38" t="s">
        <v>82</v>
      </c>
      <c r="BG18" s="24"/>
      <c r="BH18" s="39" t="s">
        <v>21</v>
      </c>
      <c r="BI18" s="28" t="s">
        <v>361</v>
      </c>
      <c r="BJ18" s="39" t="s">
        <v>69</v>
      </c>
      <c r="BK18" s="28" t="s">
        <v>291</v>
      </c>
      <c r="BL18" s="24"/>
      <c r="BM18" s="39" t="s">
        <v>69</v>
      </c>
      <c r="BN18" s="100" t="s">
        <v>378</v>
      </c>
      <c r="BO18" s="24"/>
      <c r="BP18" s="39" t="s">
        <v>21</v>
      </c>
      <c r="BQ18" s="28" t="s">
        <v>367</v>
      </c>
      <c r="BR18" s="39" t="s">
        <v>21</v>
      </c>
      <c r="BS18" s="28" t="s">
        <v>368</v>
      </c>
      <c r="BT18" s="41"/>
      <c r="BU18" s="42"/>
      <c r="BV18" s="28">
        <v>5</v>
      </c>
      <c r="BW18" s="43"/>
      <c r="BX18" s="42"/>
      <c r="BY18" s="28">
        <v>3</v>
      </c>
      <c r="BZ18" s="221"/>
      <c r="CA18" s="44" t="s">
        <v>21</v>
      </c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</row>
    <row r="19" spans="1:95" ht="30" customHeight="1">
      <c r="A19" s="19">
        <v>7</v>
      </c>
      <c r="B19" s="20" t="s">
        <v>339</v>
      </c>
      <c r="C19" s="94" t="s">
        <v>157</v>
      </c>
      <c r="D19" s="94" t="s">
        <v>383</v>
      </c>
      <c r="E19" s="11"/>
      <c r="F19" s="23" t="s">
        <v>21</v>
      </c>
      <c r="G19" s="22" t="s">
        <v>66</v>
      </c>
      <c r="H19" s="23" t="s">
        <v>21</v>
      </c>
      <c r="I19" s="22" t="s">
        <v>66</v>
      </c>
      <c r="J19" s="24"/>
      <c r="K19" s="45" t="s">
        <v>21</v>
      </c>
      <c r="L19" s="27" t="s">
        <v>266</v>
      </c>
      <c r="M19" s="45" t="s">
        <v>21</v>
      </c>
      <c r="N19" s="27" t="s">
        <v>266</v>
      </c>
      <c r="O19" s="45" t="s">
        <v>21</v>
      </c>
      <c r="P19" s="27" t="s">
        <v>266</v>
      </c>
      <c r="Q19" s="24"/>
      <c r="R19" s="23" t="s">
        <v>21</v>
      </c>
      <c r="S19" s="28" t="s">
        <v>71</v>
      </c>
      <c r="T19" s="23" t="s">
        <v>21</v>
      </c>
      <c r="U19" s="48" t="s">
        <v>92</v>
      </c>
      <c r="V19" s="23" t="s">
        <v>21</v>
      </c>
      <c r="W19" s="48" t="s">
        <v>73</v>
      </c>
      <c r="X19" s="24"/>
      <c r="Y19" s="116" t="s">
        <v>69</v>
      </c>
      <c r="Z19" s="118" t="s">
        <v>384</v>
      </c>
      <c r="AA19" s="116" t="s">
        <v>21</v>
      </c>
      <c r="AB19" s="118" t="s">
        <v>360</v>
      </c>
      <c r="AC19" s="24"/>
      <c r="AD19" s="23" t="s">
        <v>21</v>
      </c>
      <c r="AE19" s="28" t="s">
        <v>94</v>
      </c>
      <c r="AF19" s="23" t="s">
        <v>21</v>
      </c>
      <c r="AG19" s="28" t="s">
        <v>99</v>
      </c>
      <c r="AH19" s="23" t="s">
        <v>69</v>
      </c>
      <c r="AI19" s="28" t="s">
        <v>96</v>
      </c>
      <c r="AJ19" s="24"/>
      <c r="AK19" s="23" t="s">
        <v>69</v>
      </c>
      <c r="AL19" s="97" t="s">
        <v>268</v>
      </c>
      <c r="AM19" s="23" t="s">
        <v>69</v>
      </c>
      <c r="AN19" s="28" t="s">
        <v>277</v>
      </c>
      <c r="AO19" s="23" t="s">
        <v>69</v>
      </c>
      <c r="AP19" s="28" t="s">
        <v>306</v>
      </c>
      <c r="AQ19" s="24"/>
      <c r="AR19" s="50" t="s">
        <v>111</v>
      </c>
      <c r="AS19" s="51" t="s">
        <v>385</v>
      </c>
      <c r="AT19" s="50" t="s">
        <v>111</v>
      </c>
      <c r="AU19" s="51" t="s">
        <v>385</v>
      </c>
      <c r="AV19" s="52" t="s">
        <v>111</v>
      </c>
      <c r="AW19" s="121" t="s">
        <v>385</v>
      </c>
      <c r="AX19" s="52" t="s">
        <v>111</v>
      </c>
      <c r="AY19" s="121" t="s">
        <v>385</v>
      </c>
      <c r="AZ19" s="24"/>
      <c r="BA19" s="50" t="s">
        <v>21</v>
      </c>
      <c r="BB19" s="28" t="s">
        <v>133</v>
      </c>
      <c r="BC19" s="123" t="s">
        <v>21</v>
      </c>
      <c r="BD19" s="28" t="s">
        <v>134</v>
      </c>
      <c r="BE19" s="123" t="s">
        <v>21</v>
      </c>
      <c r="BF19" s="38" t="s">
        <v>135</v>
      </c>
      <c r="BG19" s="24"/>
      <c r="BH19" s="39" t="s">
        <v>21</v>
      </c>
      <c r="BI19" s="28" t="s">
        <v>361</v>
      </c>
      <c r="BJ19" s="39" t="s">
        <v>69</v>
      </c>
      <c r="BK19" s="28" t="s">
        <v>291</v>
      </c>
      <c r="BL19" s="24"/>
      <c r="BM19" s="39" t="s">
        <v>21</v>
      </c>
      <c r="BN19" s="100" t="s">
        <v>366</v>
      </c>
      <c r="BO19" s="24"/>
      <c r="BP19" s="39" t="s">
        <v>21</v>
      </c>
      <c r="BQ19" s="28" t="s">
        <v>367</v>
      </c>
      <c r="BR19" s="39" t="s">
        <v>21</v>
      </c>
      <c r="BS19" s="28" t="s">
        <v>368</v>
      </c>
      <c r="BT19" s="41"/>
      <c r="BU19" s="42"/>
      <c r="BV19" s="28">
        <v>3</v>
      </c>
      <c r="BW19" s="43"/>
      <c r="BX19" s="42"/>
      <c r="BY19" s="28">
        <v>11</v>
      </c>
      <c r="BZ19" s="221"/>
      <c r="CA19" s="44" t="s">
        <v>21</v>
      </c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</row>
    <row r="20" spans="1:95" ht="30" customHeight="1">
      <c r="A20" s="19">
        <v>8</v>
      </c>
      <c r="B20" s="20" t="s">
        <v>168</v>
      </c>
      <c r="C20" s="94" t="s">
        <v>244</v>
      </c>
      <c r="D20" s="94" t="s">
        <v>386</v>
      </c>
      <c r="E20" s="11"/>
      <c r="F20" s="23" t="s">
        <v>21</v>
      </c>
      <c r="G20" s="22" t="s">
        <v>66</v>
      </c>
      <c r="H20" s="23" t="s">
        <v>21</v>
      </c>
      <c r="I20" s="22" t="s">
        <v>66</v>
      </c>
      <c r="J20" s="24"/>
      <c r="K20" s="45" t="s">
        <v>67</v>
      </c>
      <c r="L20" s="27" t="s">
        <v>68</v>
      </c>
      <c r="M20" s="45" t="s">
        <v>69</v>
      </c>
      <c r="N20" s="27" t="s">
        <v>70</v>
      </c>
      <c r="O20" s="45" t="s">
        <v>69</v>
      </c>
      <c r="P20" s="27" t="s">
        <v>70</v>
      </c>
      <c r="Q20" s="24"/>
      <c r="R20" s="23" t="s">
        <v>21</v>
      </c>
      <c r="S20" s="28" t="s">
        <v>71</v>
      </c>
      <c r="T20" s="23" t="s">
        <v>21</v>
      </c>
      <c r="U20" s="48" t="s">
        <v>92</v>
      </c>
      <c r="V20" s="23" t="s">
        <v>21</v>
      </c>
      <c r="W20" s="48" t="s">
        <v>73</v>
      </c>
      <c r="X20" s="24"/>
      <c r="Y20" s="116" t="s">
        <v>21</v>
      </c>
      <c r="Z20" s="33" t="s">
        <v>359</v>
      </c>
      <c r="AA20" s="116" t="s">
        <v>111</v>
      </c>
      <c r="AB20" s="118" t="s">
        <v>360</v>
      </c>
      <c r="AC20" s="24"/>
      <c r="AD20" s="23" t="s">
        <v>69</v>
      </c>
      <c r="AE20" s="28" t="s">
        <v>114</v>
      </c>
      <c r="AF20" s="23" t="s">
        <v>21</v>
      </c>
      <c r="AG20" s="28" t="s">
        <v>99</v>
      </c>
      <c r="AH20" s="23" t="s">
        <v>69</v>
      </c>
      <c r="AI20" s="28" t="s">
        <v>96</v>
      </c>
      <c r="AJ20" s="24"/>
      <c r="AK20" s="23" t="s">
        <v>69</v>
      </c>
      <c r="AL20" s="97" t="s">
        <v>268</v>
      </c>
      <c r="AM20" s="23" t="s">
        <v>69</v>
      </c>
      <c r="AN20" s="28" t="s">
        <v>277</v>
      </c>
      <c r="AO20" s="23" t="s">
        <v>69</v>
      </c>
      <c r="AP20" s="28" t="s">
        <v>306</v>
      </c>
      <c r="AQ20" s="24"/>
      <c r="AR20" s="50" t="s">
        <v>69</v>
      </c>
      <c r="AS20" s="51" t="s">
        <v>372</v>
      </c>
      <c r="AT20" s="50" t="s">
        <v>69</v>
      </c>
      <c r="AU20" s="51" t="s">
        <v>372</v>
      </c>
      <c r="AV20" s="52" t="s">
        <v>69</v>
      </c>
      <c r="AW20" s="121" t="s">
        <v>372</v>
      </c>
      <c r="AX20" s="52" t="s">
        <v>69</v>
      </c>
      <c r="AY20" s="122" t="s">
        <v>373</v>
      </c>
      <c r="AZ20" s="24"/>
      <c r="BA20" s="50" t="s">
        <v>69</v>
      </c>
      <c r="BB20" s="36" t="s">
        <v>80</v>
      </c>
      <c r="BC20" s="123" t="s">
        <v>69</v>
      </c>
      <c r="BD20" s="36" t="s">
        <v>81</v>
      </c>
      <c r="BE20" s="123" t="s">
        <v>69</v>
      </c>
      <c r="BF20" s="38" t="s">
        <v>82</v>
      </c>
      <c r="BG20" s="24"/>
      <c r="BH20" s="39" t="s">
        <v>69</v>
      </c>
      <c r="BI20" s="28" t="s">
        <v>290</v>
      </c>
      <c r="BJ20" s="39" t="s">
        <v>69</v>
      </c>
      <c r="BK20" s="28" t="s">
        <v>291</v>
      </c>
      <c r="BL20" s="24"/>
      <c r="BM20" s="39" t="s">
        <v>21</v>
      </c>
      <c r="BN20" s="100" t="s">
        <v>195</v>
      </c>
      <c r="BO20" s="24"/>
      <c r="BP20" s="39" t="s">
        <v>21</v>
      </c>
      <c r="BQ20" s="28" t="s">
        <v>367</v>
      </c>
      <c r="BR20" s="39" t="s">
        <v>21</v>
      </c>
      <c r="BS20" s="28" t="s">
        <v>368</v>
      </c>
      <c r="BT20" s="41"/>
      <c r="BU20" s="28">
        <v>1</v>
      </c>
      <c r="BV20" s="28">
        <v>1</v>
      </c>
      <c r="BW20" s="43"/>
      <c r="BX20" s="42"/>
      <c r="BY20" s="42"/>
      <c r="BZ20" s="221"/>
      <c r="CA20" s="44" t="s">
        <v>21</v>
      </c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</row>
    <row r="21" spans="1:95" ht="30" customHeight="1">
      <c r="A21" s="19">
        <v>9</v>
      </c>
      <c r="B21" s="20" t="s">
        <v>387</v>
      </c>
      <c r="C21" s="94" t="s">
        <v>388</v>
      </c>
      <c r="D21" s="94" t="s">
        <v>389</v>
      </c>
      <c r="E21" s="11"/>
      <c r="F21" s="23" t="s">
        <v>111</v>
      </c>
      <c r="G21" s="48" t="s">
        <v>112</v>
      </c>
      <c r="H21" s="23" t="s">
        <v>111</v>
      </c>
      <c r="I21" s="48" t="s">
        <v>112</v>
      </c>
      <c r="J21" s="24"/>
      <c r="K21" s="25" t="s">
        <v>21</v>
      </c>
      <c r="L21" s="27" t="s">
        <v>266</v>
      </c>
      <c r="M21" s="25" t="s">
        <v>21</v>
      </c>
      <c r="N21" s="26" t="s">
        <v>266</v>
      </c>
      <c r="O21" s="25" t="s">
        <v>21</v>
      </c>
      <c r="P21" s="27" t="s">
        <v>266</v>
      </c>
      <c r="Q21" s="24"/>
      <c r="R21" s="23" t="s">
        <v>21</v>
      </c>
      <c r="S21" s="28" t="s">
        <v>71</v>
      </c>
      <c r="T21" s="23" t="s">
        <v>21</v>
      </c>
      <c r="U21" s="28" t="s">
        <v>92</v>
      </c>
      <c r="V21" s="23" t="s">
        <v>21</v>
      </c>
      <c r="W21" s="28" t="s">
        <v>73</v>
      </c>
      <c r="X21" s="24"/>
      <c r="Y21" s="116" t="s">
        <v>21</v>
      </c>
      <c r="Z21" s="118" t="s">
        <v>359</v>
      </c>
      <c r="AA21" s="116" t="s">
        <v>21</v>
      </c>
      <c r="AB21" s="118" t="s">
        <v>360</v>
      </c>
      <c r="AC21" s="24"/>
      <c r="AD21" s="23" t="s">
        <v>69</v>
      </c>
      <c r="AE21" s="28" t="s">
        <v>114</v>
      </c>
      <c r="AF21" s="23" t="s">
        <v>111</v>
      </c>
      <c r="AG21" s="28" t="s">
        <v>127</v>
      </c>
      <c r="AH21" s="23" t="s">
        <v>69</v>
      </c>
      <c r="AI21" s="28" t="s">
        <v>96</v>
      </c>
      <c r="AJ21" s="24"/>
      <c r="AK21" s="23" t="s">
        <v>67</v>
      </c>
      <c r="AL21" s="48" t="s">
        <v>70</v>
      </c>
      <c r="AM21" s="23" t="s">
        <v>67</v>
      </c>
      <c r="AN21" s="48" t="s">
        <v>70</v>
      </c>
      <c r="AO21" s="23" t="s">
        <v>69</v>
      </c>
      <c r="AP21" s="48" t="s">
        <v>306</v>
      </c>
      <c r="AQ21" s="24"/>
      <c r="AR21" s="50" t="s">
        <v>67</v>
      </c>
      <c r="AS21" s="51" t="s">
        <v>372</v>
      </c>
      <c r="AT21" s="50" t="s">
        <v>67</v>
      </c>
      <c r="AU21" s="51" t="s">
        <v>372</v>
      </c>
      <c r="AV21" s="52" t="s">
        <v>67</v>
      </c>
      <c r="AW21" s="121" t="s">
        <v>372</v>
      </c>
      <c r="AX21" s="52" t="s">
        <v>67</v>
      </c>
      <c r="AY21" s="122" t="s">
        <v>390</v>
      </c>
      <c r="AZ21" s="24"/>
      <c r="BA21" s="50" t="s">
        <v>69</v>
      </c>
      <c r="BB21" s="36" t="s">
        <v>80</v>
      </c>
      <c r="BC21" s="123" t="s">
        <v>69</v>
      </c>
      <c r="BD21" s="36" t="s">
        <v>81</v>
      </c>
      <c r="BE21" s="123" t="s">
        <v>69</v>
      </c>
      <c r="BF21" s="38" t="s">
        <v>82</v>
      </c>
      <c r="BG21" s="24"/>
      <c r="BH21" s="39" t="s">
        <v>21</v>
      </c>
      <c r="BI21" s="28" t="s">
        <v>272</v>
      </c>
      <c r="BJ21" s="39" t="s">
        <v>69</v>
      </c>
      <c r="BK21" s="28" t="s">
        <v>281</v>
      </c>
      <c r="BL21" s="24"/>
      <c r="BM21" s="39" t="s">
        <v>21</v>
      </c>
      <c r="BN21" s="100" t="s">
        <v>366</v>
      </c>
      <c r="BO21" s="24"/>
      <c r="BP21" s="39" t="s">
        <v>21</v>
      </c>
      <c r="BQ21" s="28" t="s">
        <v>367</v>
      </c>
      <c r="BR21" s="39" t="s">
        <v>21</v>
      </c>
      <c r="BS21" s="28" t="s">
        <v>368</v>
      </c>
      <c r="BT21" s="41"/>
      <c r="BU21" s="28">
        <v>1</v>
      </c>
      <c r="BV21" s="42"/>
      <c r="BW21" s="43"/>
      <c r="BX21" s="42"/>
      <c r="BY21" s="28">
        <v>2</v>
      </c>
      <c r="BZ21" s="221"/>
      <c r="CA21" s="44" t="s">
        <v>21</v>
      </c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</row>
    <row r="22" spans="1:95" ht="30" customHeight="1">
      <c r="A22" s="19">
        <v>10</v>
      </c>
      <c r="B22" s="107" t="s">
        <v>391</v>
      </c>
      <c r="C22" s="94" t="s">
        <v>392</v>
      </c>
      <c r="D22" s="94" t="s">
        <v>393</v>
      </c>
      <c r="E22" s="11"/>
      <c r="F22" s="23" t="s">
        <v>21</v>
      </c>
      <c r="G22" s="22" t="s">
        <v>66</v>
      </c>
      <c r="H22" s="23" t="s">
        <v>21</v>
      </c>
      <c r="I22" s="22" t="s">
        <v>66</v>
      </c>
      <c r="J22" s="24"/>
      <c r="K22" s="25" t="s">
        <v>67</v>
      </c>
      <c r="L22" s="27" t="s">
        <v>68</v>
      </c>
      <c r="M22" s="25" t="s">
        <v>69</v>
      </c>
      <c r="N22" s="27" t="s">
        <v>70</v>
      </c>
      <c r="O22" s="25" t="s">
        <v>69</v>
      </c>
      <c r="P22" s="27" t="s">
        <v>70</v>
      </c>
      <c r="Q22" s="24"/>
      <c r="R22" s="23" t="s">
        <v>21</v>
      </c>
      <c r="S22" s="28" t="s">
        <v>71</v>
      </c>
      <c r="T22" s="23" t="s">
        <v>21</v>
      </c>
      <c r="U22" s="48" t="s">
        <v>92</v>
      </c>
      <c r="V22" s="23" t="s">
        <v>21</v>
      </c>
      <c r="W22" s="48" t="s">
        <v>73</v>
      </c>
      <c r="X22" s="24"/>
      <c r="Y22" s="116" t="s">
        <v>67</v>
      </c>
      <c r="Z22" s="33" t="s">
        <v>394</v>
      </c>
      <c r="AA22" s="116" t="s">
        <v>21</v>
      </c>
      <c r="AB22" s="118" t="s">
        <v>360</v>
      </c>
      <c r="AC22" s="24"/>
      <c r="AD22" s="23" t="s">
        <v>69</v>
      </c>
      <c r="AE22" s="28" t="s">
        <v>114</v>
      </c>
      <c r="AF22" s="23" t="s">
        <v>69</v>
      </c>
      <c r="AG22" s="28" t="s">
        <v>95</v>
      </c>
      <c r="AH22" s="23" t="s">
        <v>69</v>
      </c>
      <c r="AI22" s="28" t="s">
        <v>96</v>
      </c>
      <c r="AJ22" s="24"/>
      <c r="AK22" s="23" t="s">
        <v>67</v>
      </c>
      <c r="AL22" s="97" t="s">
        <v>70</v>
      </c>
      <c r="AM22" s="23" t="s">
        <v>67</v>
      </c>
      <c r="AN22" s="28" t="s">
        <v>70</v>
      </c>
      <c r="AO22" s="23" t="s">
        <v>69</v>
      </c>
      <c r="AP22" s="28" t="s">
        <v>306</v>
      </c>
      <c r="AQ22" s="24"/>
      <c r="AR22" s="50" t="s">
        <v>67</v>
      </c>
      <c r="AS22" s="51" t="s">
        <v>372</v>
      </c>
      <c r="AT22" s="50" t="s">
        <v>67</v>
      </c>
      <c r="AU22" s="51" t="s">
        <v>372</v>
      </c>
      <c r="AV22" s="52" t="s">
        <v>67</v>
      </c>
      <c r="AW22" s="121" t="s">
        <v>372</v>
      </c>
      <c r="AX22" s="52" t="s">
        <v>67</v>
      </c>
      <c r="AY22" s="122" t="s">
        <v>390</v>
      </c>
      <c r="AZ22" s="24"/>
      <c r="BA22" s="50" t="s">
        <v>69</v>
      </c>
      <c r="BB22" s="36" t="s">
        <v>80</v>
      </c>
      <c r="BC22" s="123" t="s">
        <v>69</v>
      </c>
      <c r="BD22" s="36" t="s">
        <v>81</v>
      </c>
      <c r="BE22" s="123" t="s">
        <v>69</v>
      </c>
      <c r="BF22" s="38" t="s">
        <v>82</v>
      </c>
      <c r="BG22" s="24"/>
      <c r="BH22" s="39" t="s">
        <v>21</v>
      </c>
      <c r="BI22" s="28" t="s">
        <v>286</v>
      </c>
      <c r="BJ22" s="39" t="s">
        <v>69</v>
      </c>
      <c r="BK22" s="28" t="s">
        <v>291</v>
      </c>
      <c r="BL22" s="24"/>
      <c r="BM22" s="39" t="s">
        <v>21</v>
      </c>
      <c r="BN22" s="100" t="s">
        <v>366</v>
      </c>
      <c r="BO22" s="24"/>
      <c r="BP22" s="39" t="s">
        <v>21</v>
      </c>
      <c r="BQ22" s="28" t="s">
        <v>367</v>
      </c>
      <c r="BR22" s="39" t="s">
        <v>21</v>
      </c>
      <c r="BS22" s="28" t="s">
        <v>368</v>
      </c>
      <c r="BT22" s="41"/>
      <c r="BU22" s="28">
        <v>1</v>
      </c>
      <c r="BV22" s="28">
        <v>4</v>
      </c>
      <c r="BW22" s="43"/>
      <c r="BX22" s="28">
        <v>1</v>
      </c>
      <c r="BY22" s="28">
        <v>2</v>
      </c>
      <c r="BZ22" s="221"/>
      <c r="CA22" s="44" t="s">
        <v>21</v>
      </c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</row>
    <row r="23" spans="1:95" ht="30" customHeight="1">
      <c r="A23" s="19">
        <v>11</v>
      </c>
      <c r="B23" s="107" t="s">
        <v>395</v>
      </c>
      <c r="C23" s="107" t="s">
        <v>395</v>
      </c>
      <c r="D23" s="107" t="s">
        <v>396</v>
      </c>
      <c r="E23" s="11"/>
      <c r="F23" s="23" t="s">
        <v>21</v>
      </c>
      <c r="G23" s="22" t="s">
        <v>66</v>
      </c>
      <c r="H23" s="23" t="s">
        <v>21</v>
      </c>
      <c r="I23" s="22" t="s">
        <v>66</v>
      </c>
      <c r="J23" s="24"/>
      <c r="K23" s="45" t="s">
        <v>69</v>
      </c>
      <c r="L23" s="27" t="s">
        <v>70</v>
      </c>
      <c r="M23" s="45" t="s">
        <v>69</v>
      </c>
      <c r="N23" s="27" t="s">
        <v>70</v>
      </c>
      <c r="O23" s="45" t="s">
        <v>21</v>
      </c>
      <c r="P23" s="27" t="s">
        <v>266</v>
      </c>
      <c r="Q23" s="24"/>
      <c r="R23" s="23" t="s">
        <v>21</v>
      </c>
      <c r="S23" s="28" t="s">
        <v>71</v>
      </c>
      <c r="T23" s="23" t="s">
        <v>21</v>
      </c>
      <c r="U23" s="48" t="s">
        <v>92</v>
      </c>
      <c r="V23" s="23" t="s">
        <v>21</v>
      </c>
      <c r="W23" s="48" t="s">
        <v>73</v>
      </c>
      <c r="X23" s="24"/>
      <c r="Y23" s="116" t="s">
        <v>111</v>
      </c>
      <c r="Z23" s="118" t="s">
        <v>359</v>
      </c>
      <c r="AA23" s="116" t="s">
        <v>111</v>
      </c>
      <c r="AB23" s="118" t="s">
        <v>360</v>
      </c>
      <c r="AC23" s="24"/>
      <c r="AD23" s="23" t="s">
        <v>69</v>
      </c>
      <c r="AE23" s="28" t="s">
        <v>114</v>
      </c>
      <c r="AF23" s="23" t="s">
        <v>21</v>
      </c>
      <c r="AG23" s="28" t="s">
        <v>99</v>
      </c>
      <c r="AH23" s="23" t="s">
        <v>69</v>
      </c>
      <c r="AI23" s="28" t="s">
        <v>96</v>
      </c>
      <c r="AJ23" s="24"/>
      <c r="AK23" s="23" t="s">
        <v>21</v>
      </c>
      <c r="AL23" s="97" t="s">
        <v>267</v>
      </c>
      <c r="AM23" s="23" t="s">
        <v>21</v>
      </c>
      <c r="AN23" s="28" t="s">
        <v>268</v>
      </c>
      <c r="AO23" s="23" t="s">
        <v>69</v>
      </c>
      <c r="AP23" s="28" t="s">
        <v>306</v>
      </c>
      <c r="AQ23" s="24"/>
      <c r="AR23" s="50" t="s">
        <v>69</v>
      </c>
      <c r="AS23" s="51" t="s">
        <v>372</v>
      </c>
      <c r="AT23" s="50" t="s">
        <v>69</v>
      </c>
      <c r="AU23" s="51" t="s">
        <v>372</v>
      </c>
      <c r="AV23" s="52" t="s">
        <v>69</v>
      </c>
      <c r="AW23" s="121" t="s">
        <v>372</v>
      </c>
      <c r="AX23" s="52" t="s">
        <v>69</v>
      </c>
      <c r="AY23" s="122" t="s">
        <v>373</v>
      </c>
      <c r="AZ23" s="24"/>
      <c r="BA23" s="50" t="s">
        <v>69</v>
      </c>
      <c r="BB23" s="36" t="s">
        <v>80</v>
      </c>
      <c r="BC23" s="123" t="s">
        <v>69</v>
      </c>
      <c r="BD23" s="36" t="s">
        <v>81</v>
      </c>
      <c r="BE23" s="123" t="s">
        <v>69</v>
      </c>
      <c r="BF23" s="38" t="s">
        <v>82</v>
      </c>
      <c r="BG23" s="24"/>
      <c r="BH23" s="39" t="s">
        <v>21</v>
      </c>
      <c r="BI23" s="28" t="s">
        <v>272</v>
      </c>
      <c r="BJ23" s="39" t="s">
        <v>21</v>
      </c>
      <c r="BK23" s="28" t="s">
        <v>273</v>
      </c>
      <c r="BL23" s="24"/>
      <c r="BM23" s="39" t="s">
        <v>21</v>
      </c>
      <c r="BN23" s="100" t="s">
        <v>366</v>
      </c>
      <c r="BO23" s="24"/>
      <c r="BP23" s="39" t="s">
        <v>21</v>
      </c>
      <c r="BQ23" s="28" t="s">
        <v>367</v>
      </c>
      <c r="BR23" s="39" t="s">
        <v>21</v>
      </c>
      <c r="BS23" s="28" t="s">
        <v>368</v>
      </c>
      <c r="BT23" s="41"/>
      <c r="BU23" s="42"/>
      <c r="BV23" s="42"/>
      <c r="BW23" s="43"/>
      <c r="BX23" s="42"/>
      <c r="BY23" s="42"/>
      <c r="BZ23" s="221"/>
      <c r="CA23" s="44" t="s">
        <v>21</v>
      </c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</row>
    <row r="24" spans="1:95" ht="30" customHeight="1">
      <c r="A24" s="19">
        <v>12</v>
      </c>
      <c r="B24" s="20" t="s">
        <v>293</v>
      </c>
      <c r="C24" s="94" t="s">
        <v>397</v>
      </c>
      <c r="D24" s="94" t="s">
        <v>398</v>
      </c>
      <c r="E24" s="11"/>
      <c r="F24" s="23" t="s">
        <v>21</v>
      </c>
      <c r="G24" s="22" t="s">
        <v>66</v>
      </c>
      <c r="H24" s="23" t="s">
        <v>21</v>
      </c>
      <c r="I24" s="22" t="s">
        <v>66</v>
      </c>
      <c r="J24" s="24"/>
      <c r="K24" s="45" t="s">
        <v>69</v>
      </c>
      <c r="L24" s="27" t="s">
        <v>70</v>
      </c>
      <c r="M24" s="45" t="s">
        <v>69</v>
      </c>
      <c r="N24" s="27" t="s">
        <v>70</v>
      </c>
      <c r="O24" s="45" t="s">
        <v>69</v>
      </c>
      <c r="P24" s="27" t="s">
        <v>70</v>
      </c>
      <c r="Q24" s="24"/>
      <c r="R24" s="23" t="s">
        <v>21</v>
      </c>
      <c r="S24" s="28" t="s">
        <v>71</v>
      </c>
      <c r="T24" s="23" t="s">
        <v>21</v>
      </c>
      <c r="U24" s="48" t="s">
        <v>92</v>
      </c>
      <c r="V24" s="23" t="s">
        <v>21</v>
      </c>
      <c r="W24" s="48" t="s">
        <v>73</v>
      </c>
      <c r="X24" s="24"/>
      <c r="Y24" s="116" t="s">
        <v>111</v>
      </c>
      <c r="Z24" s="118" t="s">
        <v>359</v>
      </c>
      <c r="AA24" s="116" t="s">
        <v>111</v>
      </c>
      <c r="AB24" s="118" t="s">
        <v>360</v>
      </c>
      <c r="AC24" s="24"/>
      <c r="AD24" s="23" t="s">
        <v>69</v>
      </c>
      <c r="AE24" s="28" t="s">
        <v>114</v>
      </c>
      <c r="AF24" s="23" t="s">
        <v>69</v>
      </c>
      <c r="AG24" s="28" t="s">
        <v>95</v>
      </c>
      <c r="AH24" s="23" t="s">
        <v>69</v>
      </c>
      <c r="AI24" s="28" t="s">
        <v>96</v>
      </c>
      <c r="AJ24" s="24"/>
      <c r="AK24" s="23" t="s">
        <v>21</v>
      </c>
      <c r="AL24" s="48" t="s">
        <v>267</v>
      </c>
      <c r="AM24" s="23" t="s">
        <v>21</v>
      </c>
      <c r="AN24" s="48" t="s">
        <v>268</v>
      </c>
      <c r="AO24" s="23" t="s">
        <v>21</v>
      </c>
      <c r="AP24" s="48" t="s">
        <v>152</v>
      </c>
      <c r="AQ24" s="24"/>
      <c r="AR24" s="50" t="s">
        <v>69</v>
      </c>
      <c r="AS24" s="51" t="s">
        <v>372</v>
      </c>
      <c r="AT24" s="50" t="s">
        <v>69</v>
      </c>
      <c r="AU24" s="51" t="s">
        <v>372</v>
      </c>
      <c r="AV24" s="52" t="s">
        <v>69</v>
      </c>
      <c r="AW24" s="121" t="s">
        <v>372</v>
      </c>
      <c r="AX24" s="52" t="s">
        <v>69</v>
      </c>
      <c r="AY24" s="122" t="s">
        <v>373</v>
      </c>
      <c r="AZ24" s="24"/>
      <c r="BA24" s="50" t="s">
        <v>69</v>
      </c>
      <c r="BB24" s="36" t="s">
        <v>80</v>
      </c>
      <c r="BC24" s="123" t="s">
        <v>69</v>
      </c>
      <c r="BD24" s="36" t="s">
        <v>81</v>
      </c>
      <c r="BE24" s="123" t="s">
        <v>69</v>
      </c>
      <c r="BF24" s="38" t="s">
        <v>82</v>
      </c>
      <c r="BG24" s="24"/>
      <c r="BH24" s="39" t="s">
        <v>69</v>
      </c>
      <c r="BI24" s="28" t="s">
        <v>280</v>
      </c>
      <c r="BJ24" s="39" t="s">
        <v>69</v>
      </c>
      <c r="BK24" s="28" t="s">
        <v>281</v>
      </c>
      <c r="BL24" s="24"/>
      <c r="BM24" s="39" t="s">
        <v>21</v>
      </c>
      <c r="BN24" s="100" t="s">
        <v>366</v>
      </c>
      <c r="BO24" s="24"/>
      <c r="BP24" s="39" t="s">
        <v>21</v>
      </c>
      <c r="BQ24" s="28" t="s">
        <v>367</v>
      </c>
      <c r="BR24" s="39" t="s">
        <v>21</v>
      </c>
      <c r="BS24" s="28" t="s">
        <v>368</v>
      </c>
      <c r="BT24" s="41"/>
      <c r="BU24" s="42"/>
      <c r="BV24" s="42"/>
      <c r="BW24" s="43"/>
      <c r="BX24" s="42"/>
      <c r="BY24" s="42"/>
      <c r="BZ24" s="221"/>
      <c r="CA24" s="44" t="s">
        <v>21</v>
      </c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</row>
    <row r="25" spans="1:95" ht="30" customHeight="1">
      <c r="A25" s="19">
        <v>13</v>
      </c>
      <c r="B25" s="107" t="s">
        <v>399</v>
      </c>
      <c r="C25" s="107" t="s">
        <v>400</v>
      </c>
      <c r="D25" s="107" t="s">
        <v>401</v>
      </c>
      <c r="E25" s="11"/>
      <c r="F25" s="23" t="s">
        <v>21</v>
      </c>
      <c r="G25" s="22" t="s">
        <v>66</v>
      </c>
      <c r="H25" s="23" t="s">
        <v>21</v>
      </c>
      <c r="I25" s="22" t="s">
        <v>66</v>
      </c>
      <c r="J25" s="24"/>
      <c r="K25" s="45" t="s">
        <v>69</v>
      </c>
      <c r="L25" s="27" t="s">
        <v>70</v>
      </c>
      <c r="M25" s="45" t="s">
        <v>69</v>
      </c>
      <c r="N25" s="27" t="s">
        <v>70</v>
      </c>
      <c r="O25" s="45" t="s">
        <v>69</v>
      </c>
      <c r="P25" s="27" t="s">
        <v>70</v>
      </c>
      <c r="Q25" s="24"/>
      <c r="R25" s="23" t="s">
        <v>21</v>
      </c>
      <c r="S25" s="28" t="s">
        <v>71</v>
      </c>
      <c r="T25" s="23" t="s">
        <v>21</v>
      </c>
      <c r="U25" s="28" t="s">
        <v>92</v>
      </c>
      <c r="V25" s="23" t="s">
        <v>21</v>
      </c>
      <c r="W25" s="28" t="s">
        <v>73</v>
      </c>
      <c r="X25" s="24"/>
      <c r="Y25" s="116" t="s">
        <v>111</v>
      </c>
      <c r="Z25" s="118" t="s">
        <v>359</v>
      </c>
      <c r="AA25" s="116" t="s">
        <v>111</v>
      </c>
      <c r="AB25" s="118" t="s">
        <v>360</v>
      </c>
      <c r="AC25" s="24"/>
      <c r="AD25" s="23" t="s">
        <v>69</v>
      </c>
      <c r="AE25" s="28" t="s">
        <v>114</v>
      </c>
      <c r="AF25" s="23" t="s">
        <v>21</v>
      </c>
      <c r="AG25" s="28" t="s">
        <v>99</v>
      </c>
      <c r="AH25" s="23" t="s">
        <v>21</v>
      </c>
      <c r="AI25" s="28" t="s">
        <v>152</v>
      </c>
      <c r="AJ25" s="24"/>
      <c r="AK25" s="23" t="s">
        <v>69</v>
      </c>
      <c r="AL25" s="48" t="s">
        <v>268</v>
      </c>
      <c r="AM25" s="23" t="s">
        <v>67</v>
      </c>
      <c r="AN25" s="48" t="s">
        <v>70</v>
      </c>
      <c r="AO25" s="23" t="s">
        <v>67</v>
      </c>
      <c r="AP25" s="48" t="s">
        <v>70</v>
      </c>
      <c r="AQ25" s="24"/>
      <c r="AR25" s="50" t="s">
        <v>69</v>
      </c>
      <c r="AS25" s="51" t="s">
        <v>372</v>
      </c>
      <c r="AT25" s="50" t="s">
        <v>69</v>
      </c>
      <c r="AU25" s="51" t="s">
        <v>372</v>
      </c>
      <c r="AV25" s="52" t="s">
        <v>69</v>
      </c>
      <c r="AW25" s="121" t="s">
        <v>372</v>
      </c>
      <c r="AX25" s="52" t="s">
        <v>69</v>
      </c>
      <c r="AY25" s="122" t="s">
        <v>373</v>
      </c>
      <c r="AZ25" s="24"/>
      <c r="BA25" s="50" t="s">
        <v>69</v>
      </c>
      <c r="BB25" s="36" t="s">
        <v>80</v>
      </c>
      <c r="BC25" s="123" t="s">
        <v>69</v>
      </c>
      <c r="BD25" s="36" t="s">
        <v>81</v>
      </c>
      <c r="BE25" s="123" t="s">
        <v>69</v>
      </c>
      <c r="BF25" s="38" t="s">
        <v>82</v>
      </c>
      <c r="BG25" s="24"/>
      <c r="BH25" s="39" t="s">
        <v>21</v>
      </c>
      <c r="BI25" s="28" t="s">
        <v>272</v>
      </c>
      <c r="BJ25" s="39" t="s">
        <v>21</v>
      </c>
      <c r="BK25" s="28" t="s">
        <v>273</v>
      </c>
      <c r="BL25" s="24"/>
      <c r="BM25" s="39" t="s">
        <v>21</v>
      </c>
      <c r="BN25" s="100" t="s">
        <v>366</v>
      </c>
      <c r="BO25" s="24"/>
      <c r="BP25" s="39" t="s">
        <v>21</v>
      </c>
      <c r="BQ25" s="28" t="s">
        <v>367</v>
      </c>
      <c r="BR25" s="39" t="s">
        <v>21</v>
      </c>
      <c r="BS25" s="28" t="s">
        <v>368</v>
      </c>
      <c r="BT25" s="41"/>
      <c r="BU25" s="42"/>
      <c r="BV25" s="28">
        <v>1</v>
      </c>
      <c r="BW25" s="43"/>
      <c r="BX25" s="42"/>
      <c r="BY25" s="28">
        <v>1</v>
      </c>
      <c r="BZ25" s="221"/>
      <c r="CA25" s="44" t="s">
        <v>21</v>
      </c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</row>
    <row r="26" spans="1:95" ht="30" customHeight="1">
      <c r="A26" s="19">
        <v>14</v>
      </c>
      <c r="B26" s="20" t="s">
        <v>402</v>
      </c>
      <c r="C26" s="94" t="s">
        <v>176</v>
      </c>
      <c r="D26" s="94" t="s">
        <v>403</v>
      </c>
      <c r="E26" s="11"/>
      <c r="F26" s="23" t="s">
        <v>21</v>
      </c>
      <c r="G26" s="22" t="s">
        <v>66</v>
      </c>
      <c r="H26" s="23" t="s">
        <v>21</v>
      </c>
      <c r="I26" s="22" t="s">
        <v>66</v>
      </c>
      <c r="J26" s="24"/>
      <c r="K26" s="45" t="s">
        <v>67</v>
      </c>
      <c r="L26" s="27" t="s">
        <v>68</v>
      </c>
      <c r="M26" s="45" t="s">
        <v>69</v>
      </c>
      <c r="N26" s="27" t="s">
        <v>70</v>
      </c>
      <c r="O26" s="45" t="s">
        <v>69</v>
      </c>
      <c r="P26" s="27" t="s">
        <v>70</v>
      </c>
      <c r="Q26" s="24"/>
      <c r="R26" s="23" t="s">
        <v>21</v>
      </c>
      <c r="S26" s="28" t="s">
        <v>71</v>
      </c>
      <c r="T26" s="23" t="s">
        <v>21</v>
      </c>
      <c r="U26" s="48" t="s">
        <v>92</v>
      </c>
      <c r="V26" s="23" t="s">
        <v>21</v>
      </c>
      <c r="W26" s="48" t="s">
        <v>73</v>
      </c>
      <c r="X26" s="24"/>
      <c r="Y26" s="116" t="s">
        <v>67</v>
      </c>
      <c r="Z26" s="118" t="s">
        <v>394</v>
      </c>
      <c r="AA26" s="116" t="s">
        <v>69</v>
      </c>
      <c r="AB26" s="124" t="s">
        <v>384</v>
      </c>
      <c r="AC26" s="24"/>
      <c r="AD26" s="23" t="s">
        <v>69</v>
      </c>
      <c r="AE26" s="28" t="s">
        <v>114</v>
      </c>
      <c r="AF26" s="23" t="s">
        <v>69</v>
      </c>
      <c r="AG26" s="28" t="s">
        <v>95</v>
      </c>
      <c r="AH26" s="23" t="s">
        <v>69</v>
      </c>
      <c r="AI26" s="28" t="s">
        <v>96</v>
      </c>
      <c r="AJ26" s="24"/>
      <c r="AK26" s="23" t="s">
        <v>69</v>
      </c>
      <c r="AL26" s="48" t="s">
        <v>268</v>
      </c>
      <c r="AM26" s="23" t="s">
        <v>67</v>
      </c>
      <c r="AN26" s="48" t="s">
        <v>70</v>
      </c>
      <c r="AO26" s="23" t="s">
        <v>67</v>
      </c>
      <c r="AP26" s="48" t="s">
        <v>70</v>
      </c>
      <c r="AQ26" s="24"/>
      <c r="AR26" s="50" t="s">
        <v>69</v>
      </c>
      <c r="AS26" s="51" t="s">
        <v>372</v>
      </c>
      <c r="AT26" s="50" t="s">
        <v>69</v>
      </c>
      <c r="AU26" s="51" t="s">
        <v>372</v>
      </c>
      <c r="AV26" s="52" t="s">
        <v>69</v>
      </c>
      <c r="AW26" s="121" t="s">
        <v>372</v>
      </c>
      <c r="AX26" s="52" t="s">
        <v>69</v>
      </c>
      <c r="AY26" s="122" t="s">
        <v>373</v>
      </c>
      <c r="AZ26" s="24"/>
      <c r="BA26" s="50" t="s">
        <v>69</v>
      </c>
      <c r="BB26" s="36" t="s">
        <v>80</v>
      </c>
      <c r="BC26" s="123" t="s">
        <v>69</v>
      </c>
      <c r="BD26" s="36" t="s">
        <v>81</v>
      </c>
      <c r="BE26" s="123" t="s">
        <v>69</v>
      </c>
      <c r="BF26" s="38" t="s">
        <v>82</v>
      </c>
      <c r="BG26" s="24"/>
      <c r="BH26" s="39" t="s">
        <v>69</v>
      </c>
      <c r="BI26" s="28" t="s">
        <v>290</v>
      </c>
      <c r="BJ26" s="39" t="s">
        <v>67</v>
      </c>
      <c r="BK26" s="28" t="s">
        <v>404</v>
      </c>
      <c r="BL26" s="24"/>
      <c r="BM26" s="39" t="s">
        <v>69</v>
      </c>
      <c r="BN26" s="100" t="s">
        <v>378</v>
      </c>
      <c r="BO26" s="24"/>
      <c r="BP26" s="39" t="s">
        <v>21</v>
      </c>
      <c r="BQ26" s="28" t="s">
        <v>367</v>
      </c>
      <c r="BR26" s="39" t="s">
        <v>21</v>
      </c>
      <c r="BS26" s="28" t="s">
        <v>368</v>
      </c>
      <c r="BT26" s="41"/>
      <c r="BU26" s="42"/>
      <c r="BV26" s="28">
        <v>3</v>
      </c>
      <c r="BW26" s="43"/>
      <c r="BX26" s="42"/>
      <c r="BY26" s="42"/>
      <c r="BZ26" s="221"/>
      <c r="CA26" s="44" t="s">
        <v>21</v>
      </c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</row>
    <row r="27" spans="1:95" ht="30" customHeight="1">
      <c r="A27" s="19">
        <v>15</v>
      </c>
      <c r="B27" s="20" t="s">
        <v>297</v>
      </c>
      <c r="C27" s="94" t="s">
        <v>405</v>
      </c>
      <c r="D27" s="94" t="s">
        <v>406</v>
      </c>
      <c r="E27" s="11"/>
      <c r="F27" s="23" t="s">
        <v>21</v>
      </c>
      <c r="G27" s="22" t="s">
        <v>66</v>
      </c>
      <c r="H27" s="23" t="s">
        <v>21</v>
      </c>
      <c r="I27" s="22" t="s">
        <v>66</v>
      </c>
      <c r="J27" s="24"/>
      <c r="K27" s="45" t="s">
        <v>67</v>
      </c>
      <c r="L27" s="27" t="s">
        <v>68</v>
      </c>
      <c r="M27" s="45" t="s">
        <v>69</v>
      </c>
      <c r="N27" s="27" t="s">
        <v>70</v>
      </c>
      <c r="O27" s="45" t="s">
        <v>69</v>
      </c>
      <c r="P27" s="27" t="s">
        <v>70</v>
      </c>
      <c r="Q27" s="24"/>
      <c r="R27" s="23" t="s">
        <v>21</v>
      </c>
      <c r="S27" s="28" t="s">
        <v>71</v>
      </c>
      <c r="T27" s="23" t="s">
        <v>21</v>
      </c>
      <c r="U27" s="48" t="s">
        <v>92</v>
      </c>
      <c r="V27" s="23" t="s">
        <v>21</v>
      </c>
      <c r="W27" s="48" t="s">
        <v>73</v>
      </c>
      <c r="X27" s="24"/>
      <c r="Y27" s="116" t="s">
        <v>111</v>
      </c>
      <c r="Z27" s="33" t="s">
        <v>359</v>
      </c>
      <c r="AA27" s="116" t="s">
        <v>69</v>
      </c>
      <c r="AB27" s="33" t="s">
        <v>384</v>
      </c>
      <c r="AC27" s="24"/>
      <c r="AD27" s="23" t="s">
        <v>69</v>
      </c>
      <c r="AE27" s="28" t="s">
        <v>114</v>
      </c>
      <c r="AF27" s="23" t="s">
        <v>21</v>
      </c>
      <c r="AG27" s="28" t="s">
        <v>99</v>
      </c>
      <c r="AH27" s="23" t="s">
        <v>67</v>
      </c>
      <c r="AI27" s="28" t="s">
        <v>76</v>
      </c>
      <c r="AJ27" s="24"/>
      <c r="AK27" s="23" t="s">
        <v>69</v>
      </c>
      <c r="AL27" s="97" t="s">
        <v>268</v>
      </c>
      <c r="AM27" s="23" t="s">
        <v>69</v>
      </c>
      <c r="AN27" s="28" t="s">
        <v>277</v>
      </c>
      <c r="AO27" s="23" t="s">
        <v>69</v>
      </c>
      <c r="AP27" s="28" t="s">
        <v>306</v>
      </c>
      <c r="AQ27" s="24"/>
      <c r="AR27" s="50" t="s">
        <v>21</v>
      </c>
      <c r="AS27" s="51" t="s">
        <v>377</v>
      </c>
      <c r="AT27" s="50" t="s">
        <v>21</v>
      </c>
      <c r="AU27" s="51" t="s">
        <v>377</v>
      </c>
      <c r="AV27" s="52" t="s">
        <v>21</v>
      </c>
      <c r="AW27" s="121" t="s">
        <v>377</v>
      </c>
      <c r="AX27" s="52" t="s">
        <v>21</v>
      </c>
      <c r="AY27" s="122" t="s">
        <v>365</v>
      </c>
      <c r="AZ27" s="24"/>
      <c r="BA27" s="50" t="s">
        <v>69</v>
      </c>
      <c r="BB27" s="36" t="s">
        <v>80</v>
      </c>
      <c r="BC27" s="123" t="s">
        <v>69</v>
      </c>
      <c r="BD27" s="36" t="s">
        <v>81</v>
      </c>
      <c r="BE27" s="123" t="s">
        <v>69</v>
      </c>
      <c r="BF27" s="38" t="s">
        <v>82</v>
      </c>
      <c r="BG27" s="24"/>
      <c r="BH27" s="39" t="s">
        <v>69</v>
      </c>
      <c r="BI27" s="28" t="s">
        <v>290</v>
      </c>
      <c r="BJ27" s="39" t="s">
        <v>67</v>
      </c>
      <c r="BK27" s="28" t="s">
        <v>404</v>
      </c>
      <c r="BL27" s="24"/>
      <c r="BM27" s="39" t="s">
        <v>69</v>
      </c>
      <c r="BN27" s="100" t="s">
        <v>378</v>
      </c>
      <c r="BO27" s="24"/>
      <c r="BP27" s="39" t="s">
        <v>21</v>
      </c>
      <c r="BQ27" s="28" t="s">
        <v>367</v>
      </c>
      <c r="BR27" s="39" t="s">
        <v>21</v>
      </c>
      <c r="BS27" s="28" t="s">
        <v>368</v>
      </c>
      <c r="BT27" s="41"/>
      <c r="BU27" s="42"/>
      <c r="BV27" s="28">
        <v>1</v>
      </c>
      <c r="BW27" s="43"/>
      <c r="BX27" s="42"/>
      <c r="BY27" s="28">
        <v>7</v>
      </c>
      <c r="BZ27" s="221"/>
      <c r="CA27" s="44" t="s">
        <v>21</v>
      </c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</row>
    <row r="28" spans="1:95" ht="30" customHeight="1">
      <c r="A28" s="19">
        <v>16</v>
      </c>
      <c r="B28" s="20" t="s">
        <v>407</v>
      </c>
      <c r="C28" s="94" t="s">
        <v>408</v>
      </c>
      <c r="D28" s="94" t="s">
        <v>409</v>
      </c>
      <c r="E28" s="11"/>
      <c r="F28" s="23" t="s">
        <v>21</v>
      </c>
      <c r="G28" s="22" t="s">
        <v>66</v>
      </c>
      <c r="H28" s="23" t="s">
        <v>21</v>
      </c>
      <c r="I28" s="22" t="s">
        <v>66</v>
      </c>
      <c r="J28" s="24"/>
      <c r="K28" s="45" t="s">
        <v>67</v>
      </c>
      <c r="L28" s="27" t="s">
        <v>68</v>
      </c>
      <c r="M28" s="45" t="s">
        <v>67</v>
      </c>
      <c r="N28" s="27" t="s">
        <v>68</v>
      </c>
      <c r="O28" s="45" t="s">
        <v>67</v>
      </c>
      <c r="P28" s="27" t="s">
        <v>68</v>
      </c>
      <c r="Q28" s="24"/>
      <c r="R28" s="23" t="s">
        <v>21</v>
      </c>
      <c r="S28" s="28" t="s">
        <v>71</v>
      </c>
      <c r="T28" s="23" t="s">
        <v>21</v>
      </c>
      <c r="U28" s="48" t="s">
        <v>92</v>
      </c>
      <c r="V28" s="23" t="s">
        <v>21</v>
      </c>
      <c r="W28" s="48" t="s">
        <v>73</v>
      </c>
      <c r="X28" s="24"/>
      <c r="Y28" s="116" t="s">
        <v>21</v>
      </c>
      <c r="Z28" s="117" t="s">
        <v>359</v>
      </c>
      <c r="AA28" s="116" t="s">
        <v>111</v>
      </c>
      <c r="AB28" s="118" t="s">
        <v>360</v>
      </c>
      <c r="AC28" s="24"/>
      <c r="AD28" s="23" t="s">
        <v>69</v>
      </c>
      <c r="AE28" s="28" t="s">
        <v>114</v>
      </c>
      <c r="AF28" s="23" t="s">
        <v>69</v>
      </c>
      <c r="AG28" s="28" t="s">
        <v>95</v>
      </c>
      <c r="AH28" s="23" t="s">
        <v>69</v>
      </c>
      <c r="AI28" s="28" t="s">
        <v>96</v>
      </c>
      <c r="AJ28" s="24"/>
      <c r="AK28" s="23" t="s">
        <v>69</v>
      </c>
      <c r="AL28" s="48" t="s">
        <v>268</v>
      </c>
      <c r="AM28" s="23" t="s">
        <v>69</v>
      </c>
      <c r="AN28" s="48" t="s">
        <v>277</v>
      </c>
      <c r="AO28" s="23" t="s">
        <v>69</v>
      </c>
      <c r="AP28" s="48" t="s">
        <v>306</v>
      </c>
      <c r="AQ28" s="24"/>
      <c r="AR28" s="50" t="s">
        <v>21</v>
      </c>
      <c r="AS28" s="51" t="s">
        <v>377</v>
      </c>
      <c r="AT28" s="50" t="s">
        <v>21</v>
      </c>
      <c r="AU28" s="51" t="s">
        <v>377</v>
      </c>
      <c r="AV28" s="52" t="s">
        <v>21</v>
      </c>
      <c r="AW28" s="121" t="s">
        <v>377</v>
      </c>
      <c r="AX28" s="52" t="s">
        <v>21</v>
      </c>
      <c r="AY28" s="122" t="s">
        <v>365</v>
      </c>
      <c r="AZ28" s="24"/>
      <c r="BA28" s="50" t="s">
        <v>69</v>
      </c>
      <c r="BB28" s="36" t="s">
        <v>80</v>
      </c>
      <c r="BC28" s="123" t="s">
        <v>69</v>
      </c>
      <c r="BD28" s="36" t="s">
        <v>81</v>
      </c>
      <c r="BE28" s="123" t="s">
        <v>69</v>
      </c>
      <c r="BF28" s="38" t="s">
        <v>82</v>
      </c>
      <c r="BG28" s="24"/>
      <c r="BH28" s="39" t="s">
        <v>69</v>
      </c>
      <c r="BI28" s="28" t="s">
        <v>290</v>
      </c>
      <c r="BJ28" s="39" t="s">
        <v>67</v>
      </c>
      <c r="BK28" s="28" t="s">
        <v>404</v>
      </c>
      <c r="BL28" s="24"/>
      <c r="BM28" s="39" t="s">
        <v>69</v>
      </c>
      <c r="BN28" s="100" t="s">
        <v>378</v>
      </c>
      <c r="BO28" s="24"/>
      <c r="BP28" s="39" t="s">
        <v>21</v>
      </c>
      <c r="BQ28" s="28" t="s">
        <v>367</v>
      </c>
      <c r="BR28" s="39" t="s">
        <v>21</v>
      </c>
      <c r="BS28" s="28" t="s">
        <v>368</v>
      </c>
      <c r="BT28" s="41"/>
      <c r="BU28" s="42"/>
      <c r="BV28" s="28">
        <v>2</v>
      </c>
      <c r="BW28" s="43"/>
      <c r="BX28" s="42"/>
      <c r="BY28" s="28">
        <v>1</v>
      </c>
      <c r="BZ28" s="221"/>
      <c r="CA28" s="44" t="s">
        <v>21</v>
      </c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</row>
    <row r="29" spans="1:95" ht="30" customHeight="1">
      <c r="A29" s="19">
        <v>17</v>
      </c>
      <c r="B29" s="58" t="s">
        <v>410</v>
      </c>
      <c r="C29" s="58" t="s">
        <v>411</v>
      </c>
      <c r="D29" s="58" t="s">
        <v>412</v>
      </c>
      <c r="E29" s="11"/>
      <c r="F29" s="23" t="s">
        <v>67</v>
      </c>
      <c r="G29" s="48" t="s">
        <v>178</v>
      </c>
      <c r="H29" s="23" t="s">
        <v>67</v>
      </c>
      <c r="I29" s="48" t="s">
        <v>178</v>
      </c>
      <c r="J29" s="24"/>
      <c r="K29" s="59"/>
      <c r="L29" s="60"/>
      <c r="M29" s="59"/>
      <c r="N29" s="60"/>
      <c r="O29" s="59" t="s">
        <v>179</v>
      </c>
      <c r="P29" s="60"/>
      <c r="Q29" s="24"/>
      <c r="R29" s="61"/>
      <c r="S29" s="42"/>
      <c r="T29" s="61"/>
      <c r="U29" s="42"/>
      <c r="V29" s="61" t="s">
        <v>179</v>
      </c>
      <c r="W29" s="42"/>
      <c r="X29" s="24"/>
      <c r="Y29" s="116" t="s">
        <v>67</v>
      </c>
      <c r="Z29" s="117" t="s">
        <v>394</v>
      </c>
      <c r="AA29" s="116" t="s">
        <v>67</v>
      </c>
      <c r="AB29" s="33" t="s">
        <v>413</v>
      </c>
      <c r="AC29" s="24"/>
      <c r="AD29" s="61"/>
      <c r="AE29" s="77"/>
      <c r="AF29" s="61"/>
      <c r="AG29" s="77"/>
      <c r="AH29" s="61" t="s">
        <v>179</v>
      </c>
      <c r="AI29" s="77"/>
      <c r="AJ29" s="24"/>
      <c r="AK29" s="23" t="s">
        <v>179</v>
      </c>
      <c r="AL29" s="86"/>
      <c r="AM29" s="23" t="s">
        <v>179</v>
      </c>
      <c r="AN29" s="86"/>
      <c r="AO29" s="23" t="s">
        <v>179</v>
      </c>
      <c r="AP29" s="86"/>
      <c r="AQ29" s="24"/>
      <c r="AR29" s="50" t="s">
        <v>179</v>
      </c>
      <c r="AS29" s="64"/>
      <c r="AT29" s="50" t="s">
        <v>179</v>
      </c>
      <c r="AU29" s="64"/>
      <c r="AV29" s="52" t="s">
        <v>179</v>
      </c>
      <c r="AW29" s="125"/>
      <c r="AX29" s="52" t="s">
        <v>179</v>
      </c>
      <c r="AY29" s="125"/>
      <c r="AZ29" s="24"/>
      <c r="BA29" s="50"/>
      <c r="BB29" s="36"/>
      <c r="BC29" s="123"/>
      <c r="BD29" s="36"/>
      <c r="BE29" s="123" t="s">
        <v>179</v>
      </c>
      <c r="BF29" s="38"/>
      <c r="BG29" s="24"/>
      <c r="BH29" s="67"/>
      <c r="BI29" s="42"/>
      <c r="BJ29" s="67" t="s">
        <v>179</v>
      </c>
      <c r="BK29" s="42"/>
      <c r="BL29" s="24"/>
      <c r="BM29" s="67" t="s">
        <v>179</v>
      </c>
      <c r="BN29" s="100"/>
      <c r="BO29" s="24"/>
      <c r="BP29" s="39" t="s">
        <v>179</v>
      </c>
      <c r="BQ29" s="28"/>
      <c r="BR29" s="39" t="s">
        <v>179</v>
      </c>
      <c r="BS29" s="28"/>
      <c r="BT29" s="41"/>
      <c r="BU29" s="42"/>
      <c r="BV29" s="42"/>
      <c r="BW29" s="43"/>
      <c r="BX29" s="42"/>
      <c r="BY29" s="42"/>
      <c r="BZ29" s="221"/>
      <c r="CA29" s="93" t="s">
        <v>179</v>
      </c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</row>
    <row r="30" spans="1:95" ht="30" customHeight="1">
      <c r="A30" s="19">
        <v>18</v>
      </c>
      <c r="B30" s="75" t="s">
        <v>414</v>
      </c>
      <c r="C30" s="107" t="s">
        <v>415</v>
      </c>
      <c r="D30" s="107" t="s">
        <v>416</v>
      </c>
      <c r="E30" s="11"/>
      <c r="F30" s="23" t="s">
        <v>21</v>
      </c>
      <c r="G30" s="22" t="s">
        <v>66</v>
      </c>
      <c r="H30" s="23" t="s">
        <v>21</v>
      </c>
      <c r="I30" s="22" t="s">
        <v>66</v>
      </c>
      <c r="J30" s="24"/>
      <c r="K30" s="45" t="s">
        <v>69</v>
      </c>
      <c r="L30" s="27" t="s">
        <v>70</v>
      </c>
      <c r="M30" s="45" t="s">
        <v>67</v>
      </c>
      <c r="N30" s="27" t="s">
        <v>68</v>
      </c>
      <c r="O30" s="45" t="s">
        <v>69</v>
      </c>
      <c r="P30" s="27" t="s">
        <v>70</v>
      </c>
      <c r="Q30" s="24"/>
      <c r="R30" s="23" t="s">
        <v>21</v>
      </c>
      <c r="S30" s="28" t="s">
        <v>71</v>
      </c>
      <c r="T30" s="23" t="s">
        <v>21</v>
      </c>
      <c r="U30" s="28" t="s">
        <v>92</v>
      </c>
      <c r="V30" s="23" t="s">
        <v>21</v>
      </c>
      <c r="W30" s="28" t="s">
        <v>73</v>
      </c>
      <c r="X30" s="24"/>
      <c r="Y30" s="116" t="s">
        <v>67</v>
      </c>
      <c r="Z30" s="118" t="s">
        <v>394</v>
      </c>
      <c r="AA30" s="116" t="s">
        <v>69</v>
      </c>
      <c r="AB30" s="124" t="s">
        <v>384</v>
      </c>
      <c r="AC30" s="24"/>
      <c r="AD30" s="23" t="s">
        <v>67</v>
      </c>
      <c r="AE30" s="28" t="s">
        <v>74</v>
      </c>
      <c r="AF30" s="23" t="s">
        <v>69</v>
      </c>
      <c r="AG30" s="28" t="s">
        <v>95</v>
      </c>
      <c r="AH30" s="23" t="s">
        <v>67</v>
      </c>
      <c r="AI30" s="28" t="s">
        <v>76</v>
      </c>
      <c r="AJ30" s="24"/>
      <c r="AK30" s="23" t="s">
        <v>69</v>
      </c>
      <c r="AL30" s="97" t="s">
        <v>268</v>
      </c>
      <c r="AM30" s="23" t="s">
        <v>69</v>
      </c>
      <c r="AN30" s="28" t="s">
        <v>277</v>
      </c>
      <c r="AO30" s="23" t="s">
        <v>69</v>
      </c>
      <c r="AP30" s="28" t="s">
        <v>306</v>
      </c>
      <c r="AQ30" s="24"/>
      <c r="AR30" s="50" t="s">
        <v>67</v>
      </c>
      <c r="AS30" s="51" t="s">
        <v>372</v>
      </c>
      <c r="AT30" s="50" t="s">
        <v>67</v>
      </c>
      <c r="AU30" s="51" t="s">
        <v>372</v>
      </c>
      <c r="AV30" s="52" t="s">
        <v>67</v>
      </c>
      <c r="AW30" s="121" t="s">
        <v>372</v>
      </c>
      <c r="AX30" s="52" t="s">
        <v>67</v>
      </c>
      <c r="AY30" s="122" t="s">
        <v>390</v>
      </c>
      <c r="AZ30" s="24"/>
      <c r="BA30" s="50" t="s">
        <v>69</v>
      </c>
      <c r="BB30" s="36" t="s">
        <v>80</v>
      </c>
      <c r="BC30" s="123" t="s">
        <v>69</v>
      </c>
      <c r="BD30" s="36" t="s">
        <v>81</v>
      </c>
      <c r="BE30" s="123" t="s">
        <v>69</v>
      </c>
      <c r="BF30" s="38" t="s">
        <v>82</v>
      </c>
      <c r="BG30" s="24"/>
      <c r="BH30" s="39" t="s">
        <v>67</v>
      </c>
      <c r="BI30" s="28" t="s">
        <v>330</v>
      </c>
      <c r="BJ30" s="39" t="s">
        <v>67</v>
      </c>
      <c r="BK30" s="28" t="s">
        <v>404</v>
      </c>
      <c r="BL30" s="24"/>
      <c r="BM30" s="39" t="s">
        <v>69</v>
      </c>
      <c r="BN30" s="100" t="s">
        <v>417</v>
      </c>
      <c r="BO30" s="24"/>
      <c r="BP30" s="39" t="s">
        <v>21</v>
      </c>
      <c r="BQ30" s="28" t="s">
        <v>367</v>
      </c>
      <c r="BR30" s="39" t="s">
        <v>21</v>
      </c>
      <c r="BS30" s="28" t="s">
        <v>368</v>
      </c>
      <c r="BT30" s="41"/>
      <c r="BU30" s="42"/>
      <c r="BV30" s="28">
        <v>2</v>
      </c>
      <c r="BW30" s="43"/>
      <c r="BX30" s="42"/>
      <c r="BY30" s="28">
        <v>5</v>
      </c>
      <c r="BZ30" s="221"/>
      <c r="CA30" s="44" t="s">
        <v>21</v>
      </c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</row>
    <row r="31" spans="1:95" ht="30" customHeight="1">
      <c r="A31" s="19">
        <v>19</v>
      </c>
      <c r="B31" s="94" t="s">
        <v>418</v>
      </c>
      <c r="C31" s="94" t="s">
        <v>419</v>
      </c>
      <c r="D31" s="94" t="s">
        <v>420</v>
      </c>
      <c r="E31" s="11"/>
      <c r="F31" s="23" t="s">
        <v>111</v>
      </c>
      <c r="G31" s="48" t="s">
        <v>112</v>
      </c>
      <c r="H31" s="23" t="s">
        <v>111</v>
      </c>
      <c r="I31" s="48" t="s">
        <v>112</v>
      </c>
      <c r="J31" s="24"/>
      <c r="K31" s="45" t="s">
        <v>21</v>
      </c>
      <c r="L31" s="27" t="s">
        <v>266</v>
      </c>
      <c r="M31" s="45" t="s">
        <v>21</v>
      </c>
      <c r="N31" s="97" t="s">
        <v>421</v>
      </c>
      <c r="O31" s="45" t="s">
        <v>21</v>
      </c>
      <c r="P31" s="27" t="s">
        <v>266</v>
      </c>
      <c r="Q31" s="24"/>
      <c r="R31" s="23" t="s">
        <v>21</v>
      </c>
      <c r="S31" s="28" t="s">
        <v>71</v>
      </c>
      <c r="T31" s="23" t="s">
        <v>21</v>
      </c>
      <c r="U31" s="28" t="s">
        <v>92</v>
      </c>
      <c r="V31" s="23" t="s">
        <v>21</v>
      </c>
      <c r="W31" s="28" t="s">
        <v>73</v>
      </c>
      <c r="X31" s="24"/>
      <c r="Y31" s="116" t="s">
        <v>111</v>
      </c>
      <c r="Z31" s="117" t="s">
        <v>359</v>
      </c>
      <c r="AA31" s="116" t="s">
        <v>111</v>
      </c>
      <c r="AB31" s="118" t="s">
        <v>360</v>
      </c>
      <c r="AC31" s="24"/>
      <c r="AD31" s="23" t="s">
        <v>21</v>
      </c>
      <c r="AE31" s="28" t="s">
        <v>94</v>
      </c>
      <c r="AF31" s="23" t="s">
        <v>21</v>
      </c>
      <c r="AG31" s="28" t="s">
        <v>99</v>
      </c>
      <c r="AH31" s="23" t="s">
        <v>69</v>
      </c>
      <c r="AI31" s="28" t="s">
        <v>96</v>
      </c>
      <c r="AJ31" s="24"/>
      <c r="AK31" s="23" t="s">
        <v>21</v>
      </c>
      <c r="AL31" s="97" t="s">
        <v>267</v>
      </c>
      <c r="AM31" s="23" t="s">
        <v>21</v>
      </c>
      <c r="AN31" s="28" t="s">
        <v>268</v>
      </c>
      <c r="AO31" s="23" t="s">
        <v>21</v>
      </c>
      <c r="AP31" s="28" t="s">
        <v>152</v>
      </c>
      <c r="AQ31" s="24"/>
      <c r="AR31" s="50" t="s">
        <v>21</v>
      </c>
      <c r="AS31" s="51" t="s">
        <v>377</v>
      </c>
      <c r="AT31" s="50" t="s">
        <v>21</v>
      </c>
      <c r="AU31" s="51" t="s">
        <v>377</v>
      </c>
      <c r="AV31" s="52" t="s">
        <v>111</v>
      </c>
      <c r="AW31" s="122" t="s">
        <v>364</v>
      </c>
      <c r="AX31" s="52" t="s">
        <v>111</v>
      </c>
      <c r="AY31" s="122" t="s">
        <v>364</v>
      </c>
      <c r="AZ31" s="24"/>
      <c r="BA31" s="50" t="s">
        <v>21</v>
      </c>
      <c r="BB31" s="28" t="s">
        <v>133</v>
      </c>
      <c r="BC31" s="123" t="s">
        <v>21</v>
      </c>
      <c r="BD31" s="28" t="s">
        <v>134</v>
      </c>
      <c r="BE31" s="123" t="s">
        <v>21</v>
      </c>
      <c r="BF31" s="38" t="s">
        <v>135</v>
      </c>
      <c r="BG31" s="24"/>
      <c r="BH31" s="39" t="s">
        <v>21</v>
      </c>
      <c r="BI31" s="28" t="s">
        <v>422</v>
      </c>
      <c r="BJ31" s="39" t="s">
        <v>21</v>
      </c>
      <c r="BK31" s="28" t="s">
        <v>273</v>
      </c>
      <c r="BL31" s="24"/>
      <c r="BM31" s="39" t="s">
        <v>21</v>
      </c>
      <c r="BN31" s="100" t="s">
        <v>366</v>
      </c>
      <c r="BO31" s="24"/>
      <c r="BP31" s="39" t="s">
        <v>21</v>
      </c>
      <c r="BQ31" s="28" t="s">
        <v>367</v>
      </c>
      <c r="BR31" s="39" t="s">
        <v>21</v>
      </c>
      <c r="BS31" s="28" t="s">
        <v>368</v>
      </c>
      <c r="BT31" s="41"/>
      <c r="BU31" s="42"/>
      <c r="BV31" s="28">
        <v>2</v>
      </c>
      <c r="BW31" s="43"/>
      <c r="BX31" s="42"/>
      <c r="BY31" s="42"/>
      <c r="BZ31" s="221"/>
      <c r="CA31" s="44" t="s">
        <v>21</v>
      </c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</row>
    <row r="32" spans="1:95" ht="30" customHeight="1">
      <c r="A32" s="19">
        <v>20</v>
      </c>
      <c r="B32" s="113" t="s">
        <v>423</v>
      </c>
      <c r="C32" s="113" t="s">
        <v>424</v>
      </c>
      <c r="D32" s="126" t="s">
        <v>425</v>
      </c>
      <c r="E32" s="11"/>
      <c r="F32" s="23" t="s">
        <v>67</v>
      </c>
      <c r="G32" s="48" t="s">
        <v>178</v>
      </c>
      <c r="H32" s="23" t="s">
        <v>67</v>
      </c>
      <c r="I32" s="48" t="s">
        <v>178</v>
      </c>
      <c r="J32" s="24"/>
      <c r="K32" s="59"/>
      <c r="L32" s="60"/>
      <c r="M32" s="59"/>
      <c r="N32" s="60"/>
      <c r="O32" s="59" t="s">
        <v>179</v>
      </c>
      <c r="P32" s="60"/>
      <c r="Q32" s="24"/>
      <c r="R32" s="61"/>
      <c r="S32" s="42"/>
      <c r="T32" s="61"/>
      <c r="U32" s="42"/>
      <c r="V32" s="61" t="s">
        <v>179</v>
      </c>
      <c r="W32" s="42"/>
      <c r="X32" s="24"/>
      <c r="Y32" s="116" t="s">
        <v>67</v>
      </c>
      <c r="Z32" s="118" t="s">
        <v>394</v>
      </c>
      <c r="AA32" s="116" t="s">
        <v>67</v>
      </c>
      <c r="AB32" s="118" t="s">
        <v>413</v>
      </c>
      <c r="AC32" s="24"/>
      <c r="AD32" s="61"/>
      <c r="AE32" s="77"/>
      <c r="AF32" s="61"/>
      <c r="AG32" s="77"/>
      <c r="AH32" s="61" t="s">
        <v>179</v>
      </c>
      <c r="AI32" s="77"/>
      <c r="AJ32" s="24"/>
      <c r="AK32" s="23" t="s">
        <v>179</v>
      </c>
      <c r="AL32" s="60"/>
      <c r="AM32" s="23" t="s">
        <v>179</v>
      </c>
      <c r="AN32" s="42"/>
      <c r="AO32" s="23" t="s">
        <v>179</v>
      </c>
      <c r="AP32" s="42"/>
      <c r="AQ32" s="24"/>
      <c r="AR32" s="50" t="s">
        <v>179</v>
      </c>
      <c r="AS32" s="64"/>
      <c r="AT32" s="50" t="s">
        <v>179</v>
      </c>
      <c r="AU32" s="64"/>
      <c r="AV32" s="52" t="s">
        <v>179</v>
      </c>
      <c r="AW32" s="125"/>
      <c r="AX32" s="52" t="s">
        <v>179</v>
      </c>
      <c r="AY32" s="125"/>
      <c r="AZ32" s="24"/>
      <c r="BA32" s="50"/>
      <c r="BB32" s="36"/>
      <c r="BC32" s="123"/>
      <c r="BD32" s="36"/>
      <c r="BE32" s="123" t="s">
        <v>179</v>
      </c>
      <c r="BF32" s="38"/>
      <c r="BG32" s="24"/>
      <c r="BH32" s="67"/>
      <c r="BI32" s="42"/>
      <c r="BJ32" s="67" t="s">
        <v>179</v>
      </c>
      <c r="BK32" s="42"/>
      <c r="BL32" s="24"/>
      <c r="BM32" s="67" t="s">
        <v>179</v>
      </c>
      <c r="BN32" s="100"/>
      <c r="BO32" s="24"/>
      <c r="BP32" s="39" t="s">
        <v>179</v>
      </c>
      <c r="BQ32" s="28"/>
      <c r="BR32" s="39" t="s">
        <v>179</v>
      </c>
      <c r="BS32" s="28"/>
      <c r="BT32" s="41"/>
      <c r="BU32" s="42"/>
      <c r="BV32" s="42"/>
      <c r="BW32" s="43"/>
      <c r="BX32" s="42"/>
      <c r="BY32" s="42"/>
      <c r="BZ32" s="221"/>
      <c r="CA32" s="93" t="s">
        <v>179</v>
      </c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</row>
    <row r="33" spans="1:95" ht="30" customHeight="1">
      <c r="A33" s="19">
        <v>21</v>
      </c>
      <c r="B33" s="20" t="s">
        <v>426</v>
      </c>
      <c r="C33" s="94" t="s">
        <v>231</v>
      </c>
      <c r="D33" s="94" t="s">
        <v>427</v>
      </c>
      <c r="E33" s="11"/>
      <c r="F33" s="23" t="s">
        <v>111</v>
      </c>
      <c r="G33" s="48" t="s">
        <v>112</v>
      </c>
      <c r="H33" s="23" t="s">
        <v>111</v>
      </c>
      <c r="I33" s="48" t="s">
        <v>112</v>
      </c>
      <c r="J33" s="24"/>
      <c r="K33" s="45" t="s">
        <v>21</v>
      </c>
      <c r="L33" s="27" t="s">
        <v>266</v>
      </c>
      <c r="M33" s="45" t="s">
        <v>21</v>
      </c>
      <c r="N33" s="26" t="s">
        <v>428</v>
      </c>
      <c r="O33" s="45" t="s">
        <v>21</v>
      </c>
      <c r="P33" s="27" t="s">
        <v>266</v>
      </c>
      <c r="Q33" s="24"/>
      <c r="R33" s="23" t="s">
        <v>21</v>
      </c>
      <c r="S33" s="28" t="s">
        <v>71</v>
      </c>
      <c r="T33" s="23" t="s">
        <v>21</v>
      </c>
      <c r="U33" s="28" t="s">
        <v>92</v>
      </c>
      <c r="V33" s="23" t="s">
        <v>21</v>
      </c>
      <c r="W33" s="28" t="s">
        <v>73</v>
      </c>
      <c r="X33" s="24"/>
      <c r="Y33" s="116" t="s">
        <v>111</v>
      </c>
      <c r="Z33" s="118" t="s">
        <v>359</v>
      </c>
      <c r="AA33" s="116" t="s">
        <v>111</v>
      </c>
      <c r="AB33" s="118" t="s">
        <v>360</v>
      </c>
      <c r="AC33" s="24"/>
      <c r="AD33" s="23" t="s">
        <v>111</v>
      </c>
      <c r="AE33" s="28" t="s">
        <v>126</v>
      </c>
      <c r="AF33" s="23" t="s">
        <v>111</v>
      </c>
      <c r="AG33" s="28" t="s">
        <v>127</v>
      </c>
      <c r="AH33" s="23" t="s">
        <v>111</v>
      </c>
      <c r="AI33" s="28" t="s">
        <v>128</v>
      </c>
      <c r="AJ33" s="24"/>
      <c r="AK33" s="23" t="s">
        <v>21</v>
      </c>
      <c r="AL33" s="97" t="s">
        <v>267</v>
      </c>
      <c r="AM33" s="23" t="s">
        <v>21</v>
      </c>
      <c r="AN33" s="28" t="s">
        <v>268</v>
      </c>
      <c r="AO33" s="23" t="s">
        <v>21</v>
      </c>
      <c r="AP33" s="28" t="s">
        <v>152</v>
      </c>
      <c r="AQ33" s="24"/>
      <c r="AR33" s="50" t="s">
        <v>111</v>
      </c>
      <c r="AS33" s="51" t="s">
        <v>364</v>
      </c>
      <c r="AT33" s="50" t="s">
        <v>111</v>
      </c>
      <c r="AU33" s="51" t="s">
        <v>364</v>
      </c>
      <c r="AV33" s="52" t="s">
        <v>111</v>
      </c>
      <c r="AW33" s="121" t="s">
        <v>364</v>
      </c>
      <c r="AX33" s="52" t="s">
        <v>111</v>
      </c>
      <c r="AY33" s="121" t="s">
        <v>364</v>
      </c>
      <c r="AZ33" s="24"/>
      <c r="BA33" s="50" t="s">
        <v>21</v>
      </c>
      <c r="BB33" s="28" t="s">
        <v>133</v>
      </c>
      <c r="BC33" s="123" t="s">
        <v>21</v>
      </c>
      <c r="BD33" s="28" t="s">
        <v>134</v>
      </c>
      <c r="BE33" s="123" t="s">
        <v>21</v>
      </c>
      <c r="BF33" s="38" t="s">
        <v>135</v>
      </c>
      <c r="BG33" s="24"/>
      <c r="BH33" s="39" t="s">
        <v>21</v>
      </c>
      <c r="BI33" s="28" t="s">
        <v>361</v>
      </c>
      <c r="BJ33" s="39" t="s">
        <v>21</v>
      </c>
      <c r="BK33" s="28" t="s">
        <v>287</v>
      </c>
      <c r="BL33" s="24"/>
      <c r="BM33" s="39" t="s">
        <v>21</v>
      </c>
      <c r="BN33" s="100" t="s">
        <v>195</v>
      </c>
      <c r="BO33" s="24"/>
      <c r="BP33" s="39" t="s">
        <v>21</v>
      </c>
      <c r="BQ33" s="28" t="s">
        <v>367</v>
      </c>
      <c r="BR33" s="39" t="s">
        <v>21</v>
      </c>
      <c r="BS33" s="28" t="s">
        <v>368</v>
      </c>
      <c r="BT33" s="41"/>
      <c r="BU33" s="42"/>
      <c r="BV33" s="28">
        <v>2</v>
      </c>
      <c r="BW33" s="43"/>
      <c r="BX33" s="42"/>
      <c r="BY33" s="42"/>
      <c r="BZ33" s="221"/>
      <c r="CA33" s="44" t="s">
        <v>21</v>
      </c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</row>
    <row r="34" spans="1:95" ht="30" customHeight="1">
      <c r="A34" s="19">
        <v>22</v>
      </c>
      <c r="B34" s="20" t="s">
        <v>157</v>
      </c>
      <c r="C34" s="94" t="s">
        <v>176</v>
      </c>
      <c r="D34" s="94" t="s">
        <v>429</v>
      </c>
      <c r="E34" s="11"/>
      <c r="F34" s="23" t="s">
        <v>21</v>
      </c>
      <c r="G34" s="22" t="s">
        <v>66</v>
      </c>
      <c r="H34" s="23" t="s">
        <v>21</v>
      </c>
      <c r="I34" s="22" t="s">
        <v>66</v>
      </c>
      <c r="J34" s="24"/>
      <c r="K34" s="45" t="s">
        <v>21</v>
      </c>
      <c r="L34" s="27" t="s">
        <v>266</v>
      </c>
      <c r="M34" s="45" t="s">
        <v>21</v>
      </c>
      <c r="N34" s="27" t="s">
        <v>266</v>
      </c>
      <c r="O34" s="45" t="s">
        <v>69</v>
      </c>
      <c r="P34" s="27" t="s">
        <v>70</v>
      </c>
      <c r="Q34" s="24"/>
      <c r="R34" s="23" t="s">
        <v>21</v>
      </c>
      <c r="S34" s="28" t="s">
        <v>71</v>
      </c>
      <c r="T34" s="23" t="s">
        <v>21</v>
      </c>
      <c r="U34" s="48" t="s">
        <v>92</v>
      </c>
      <c r="V34" s="23" t="s">
        <v>21</v>
      </c>
      <c r="W34" s="48" t="s">
        <v>73</v>
      </c>
      <c r="X34" s="24"/>
      <c r="Y34" s="116" t="s">
        <v>21</v>
      </c>
      <c r="Z34" s="117" t="s">
        <v>359</v>
      </c>
      <c r="AA34" s="116" t="s">
        <v>21</v>
      </c>
      <c r="AB34" s="118" t="s">
        <v>360</v>
      </c>
      <c r="AC34" s="24"/>
      <c r="AD34" s="23" t="s">
        <v>69</v>
      </c>
      <c r="AE34" s="28" t="s">
        <v>114</v>
      </c>
      <c r="AF34" s="23" t="s">
        <v>21</v>
      </c>
      <c r="AG34" s="28" t="s">
        <v>99</v>
      </c>
      <c r="AH34" s="23" t="s">
        <v>69</v>
      </c>
      <c r="AI34" s="28" t="s">
        <v>96</v>
      </c>
      <c r="AJ34" s="24"/>
      <c r="AK34" s="23" t="s">
        <v>69</v>
      </c>
      <c r="AL34" s="48" t="s">
        <v>268</v>
      </c>
      <c r="AM34" s="23" t="s">
        <v>69</v>
      </c>
      <c r="AN34" s="48" t="s">
        <v>277</v>
      </c>
      <c r="AO34" s="23" t="s">
        <v>69</v>
      </c>
      <c r="AP34" s="48" t="s">
        <v>306</v>
      </c>
      <c r="AQ34" s="24"/>
      <c r="AR34" s="50" t="s">
        <v>21</v>
      </c>
      <c r="AS34" s="51" t="s">
        <v>377</v>
      </c>
      <c r="AT34" s="50" t="s">
        <v>21</v>
      </c>
      <c r="AU34" s="51" t="s">
        <v>377</v>
      </c>
      <c r="AV34" s="52" t="s">
        <v>21</v>
      </c>
      <c r="AW34" s="121" t="s">
        <v>377</v>
      </c>
      <c r="AX34" s="52" t="s">
        <v>21</v>
      </c>
      <c r="AY34" s="122" t="s">
        <v>365</v>
      </c>
      <c r="AZ34" s="24"/>
      <c r="BA34" s="50" t="s">
        <v>69</v>
      </c>
      <c r="BB34" s="36" t="s">
        <v>80</v>
      </c>
      <c r="BC34" s="123" t="s">
        <v>69</v>
      </c>
      <c r="BD34" s="36" t="s">
        <v>81</v>
      </c>
      <c r="BE34" s="123" t="s">
        <v>69</v>
      </c>
      <c r="BF34" s="38" t="s">
        <v>82</v>
      </c>
      <c r="BG34" s="24"/>
      <c r="BH34" s="39" t="s">
        <v>69</v>
      </c>
      <c r="BI34" s="28" t="s">
        <v>290</v>
      </c>
      <c r="BJ34" s="39" t="s">
        <v>67</v>
      </c>
      <c r="BK34" s="28" t="s">
        <v>404</v>
      </c>
      <c r="BL34" s="24"/>
      <c r="BM34" s="39" t="s">
        <v>21</v>
      </c>
      <c r="BN34" s="100" t="s">
        <v>366</v>
      </c>
      <c r="BO34" s="24"/>
      <c r="BP34" s="39" t="s">
        <v>21</v>
      </c>
      <c r="BQ34" s="28" t="s">
        <v>367</v>
      </c>
      <c r="BR34" s="39" t="s">
        <v>21</v>
      </c>
      <c r="BS34" s="28" t="s">
        <v>368</v>
      </c>
      <c r="BT34" s="41"/>
      <c r="BU34" s="42"/>
      <c r="BV34" s="28">
        <v>4</v>
      </c>
      <c r="BW34" s="43"/>
      <c r="BX34" s="42"/>
      <c r="BY34" s="28">
        <v>2</v>
      </c>
      <c r="BZ34" s="221"/>
      <c r="CA34" s="44" t="s">
        <v>21</v>
      </c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</row>
    <row r="35" spans="1:95" ht="30" customHeight="1">
      <c r="A35" s="19">
        <v>23</v>
      </c>
      <c r="B35" s="58" t="s">
        <v>353</v>
      </c>
      <c r="C35" s="58" t="s">
        <v>353</v>
      </c>
      <c r="D35" s="58" t="s">
        <v>430</v>
      </c>
      <c r="E35" s="11"/>
      <c r="F35" s="23" t="s">
        <v>67</v>
      </c>
      <c r="G35" s="48" t="s">
        <v>178</v>
      </c>
      <c r="H35" s="23" t="s">
        <v>67</v>
      </c>
      <c r="I35" s="48" t="s">
        <v>178</v>
      </c>
      <c r="J35" s="24"/>
      <c r="K35" s="59"/>
      <c r="L35" s="60"/>
      <c r="M35" s="59"/>
      <c r="N35" s="60"/>
      <c r="O35" s="59" t="s">
        <v>179</v>
      </c>
      <c r="P35" s="60"/>
      <c r="Q35" s="24"/>
      <c r="R35" s="61"/>
      <c r="S35" s="42"/>
      <c r="T35" s="61"/>
      <c r="U35" s="86"/>
      <c r="V35" s="61" t="s">
        <v>179</v>
      </c>
      <c r="W35" s="86"/>
      <c r="X35" s="24"/>
      <c r="Y35" s="116" t="s">
        <v>67</v>
      </c>
      <c r="Z35" s="118" t="s">
        <v>394</v>
      </c>
      <c r="AA35" s="116" t="s">
        <v>67</v>
      </c>
      <c r="AB35" s="118" t="s">
        <v>413</v>
      </c>
      <c r="AC35" s="24"/>
      <c r="AD35" s="61"/>
      <c r="AE35" s="77"/>
      <c r="AF35" s="61"/>
      <c r="AG35" s="77"/>
      <c r="AH35" s="61" t="s">
        <v>179</v>
      </c>
      <c r="AI35" s="77"/>
      <c r="AJ35" s="24"/>
      <c r="AK35" s="23" t="s">
        <v>179</v>
      </c>
      <c r="AL35" s="42"/>
      <c r="AM35" s="23" t="s">
        <v>179</v>
      </c>
      <c r="AN35" s="42"/>
      <c r="AO35" s="23" t="s">
        <v>179</v>
      </c>
      <c r="AP35" s="42"/>
      <c r="AQ35" s="24"/>
      <c r="AR35" s="50" t="s">
        <v>179</v>
      </c>
      <c r="AS35" s="64"/>
      <c r="AT35" s="50" t="s">
        <v>179</v>
      </c>
      <c r="AU35" s="64"/>
      <c r="AV35" s="52" t="s">
        <v>179</v>
      </c>
      <c r="AW35" s="125"/>
      <c r="AX35" s="52" t="s">
        <v>179</v>
      </c>
      <c r="AY35" s="125"/>
      <c r="AZ35" s="24"/>
      <c r="BA35" s="50"/>
      <c r="BB35" s="36"/>
      <c r="BC35" s="123"/>
      <c r="BD35" s="36"/>
      <c r="BE35" s="123" t="s">
        <v>179</v>
      </c>
      <c r="BF35" s="38"/>
      <c r="BG35" s="24"/>
      <c r="BH35" s="67"/>
      <c r="BI35" s="42"/>
      <c r="BJ35" s="67" t="s">
        <v>179</v>
      </c>
      <c r="BK35" s="42"/>
      <c r="BL35" s="24"/>
      <c r="BM35" s="67" t="s">
        <v>179</v>
      </c>
      <c r="BN35" s="100"/>
      <c r="BO35" s="24"/>
      <c r="BP35" s="39" t="s">
        <v>179</v>
      </c>
      <c r="BQ35" s="28"/>
      <c r="BR35" s="39" t="s">
        <v>179</v>
      </c>
      <c r="BS35" s="28"/>
      <c r="BT35" s="41"/>
      <c r="BU35" s="42"/>
      <c r="BV35" s="42"/>
      <c r="BW35" s="43"/>
      <c r="BX35" s="42"/>
      <c r="BY35" s="42"/>
      <c r="BZ35" s="221"/>
      <c r="CA35" s="93" t="s">
        <v>179</v>
      </c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</row>
    <row r="36" spans="1:95" ht="30" customHeight="1">
      <c r="A36" s="19">
        <v>24</v>
      </c>
      <c r="B36" s="20" t="s">
        <v>431</v>
      </c>
      <c r="C36" s="94" t="s">
        <v>432</v>
      </c>
      <c r="D36" s="94" t="s">
        <v>433</v>
      </c>
      <c r="E36" s="11"/>
      <c r="F36" s="23" t="s">
        <v>21</v>
      </c>
      <c r="G36" s="22" t="s">
        <v>66</v>
      </c>
      <c r="H36" s="23" t="s">
        <v>21</v>
      </c>
      <c r="I36" s="22" t="s">
        <v>66</v>
      </c>
      <c r="J36" s="24"/>
      <c r="K36" s="45" t="s">
        <v>69</v>
      </c>
      <c r="L36" s="27" t="s">
        <v>70</v>
      </c>
      <c r="M36" s="45" t="s">
        <v>69</v>
      </c>
      <c r="N36" s="27" t="s">
        <v>70</v>
      </c>
      <c r="O36" s="45" t="s">
        <v>69</v>
      </c>
      <c r="P36" s="27" t="s">
        <v>70</v>
      </c>
      <c r="Q36" s="24"/>
      <c r="R36" s="23" t="s">
        <v>21</v>
      </c>
      <c r="S36" s="28" t="s">
        <v>71</v>
      </c>
      <c r="T36" s="23" t="s">
        <v>21</v>
      </c>
      <c r="U36" s="28" t="s">
        <v>92</v>
      </c>
      <c r="V36" s="23" t="s">
        <v>21</v>
      </c>
      <c r="W36" s="28" t="s">
        <v>73</v>
      </c>
      <c r="X36" s="24"/>
      <c r="Y36" s="116" t="s">
        <v>21</v>
      </c>
      <c r="Z36" s="118" t="s">
        <v>359</v>
      </c>
      <c r="AA36" s="116" t="s">
        <v>21</v>
      </c>
      <c r="AB36" s="33" t="s">
        <v>360</v>
      </c>
      <c r="AC36" s="24"/>
      <c r="AD36" s="23" t="s">
        <v>67</v>
      </c>
      <c r="AE36" s="28" t="s">
        <v>74</v>
      </c>
      <c r="AF36" s="23" t="s">
        <v>69</v>
      </c>
      <c r="AG36" s="28" t="s">
        <v>95</v>
      </c>
      <c r="AH36" s="23" t="s">
        <v>69</v>
      </c>
      <c r="AI36" s="28" t="s">
        <v>96</v>
      </c>
      <c r="AJ36" s="24"/>
      <c r="AK36" s="23" t="s">
        <v>69</v>
      </c>
      <c r="AL36" s="48" t="s">
        <v>268</v>
      </c>
      <c r="AM36" s="23" t="s">
        <v>69</v>
      </c>
      <c r="AN36" s="48" t="s">
        <v>277</v>
      </c>
      <c r="AO36" s="23" t="s">
        <v>69</v>
      </c>
      <c r="AP36" s="48" t="s">
        <v>306</v>
      </c>
      <c r="AQ36" s="24"/>
      <c r="AR36" s="50" t="s">
        <v>69</v>
      </c>
      <c r="AS36" s="51" t="s">
        <v>372</v>
      </c>
      <c r="AT36" s="50" t="s">
        <v>69</v>
      </c>
      <c r="AU36" s="51" t="s">
        <v>372</v>
      </c>
      <c r="AV36" s="52" t="s">
        <v>69</v>
      </c>
      <c r="AW36" s="121" t="s">
        <v>372</v>
      </c>
      <c r="AX36" s="52" t="s">
        <v>69</v>
      </c>
      <c r="AY36" s="122" t="s">
        <v>373</v>
      </c>
      <c r="AZ36" s="24"/>
      <c r="BA36" s="50" t="s">
        <v>69</v>
      </c>
      <c r="BB36" s="36" t="s">
        <v>80</v>
      </c>
      <c r="BC36" s="123" t="s">
        <v>69</v>
      </c>
      <c r="BD36" s="36" t="s">
        <v>81</v>
      </c>
      <c r="BE36" s="123" t="s">
        <v>69</v>
      </c>
      <c r="BF36" s="38" t="s">
        <v>82</v>
      </c>
      <c r="BG36" s="24"/>
      <c r="BH36" s="39" t="s">
        <v>69</v>
      </c>
      <c r="BI36" s="28" t="s">
        <v>290</v>
      </c>
      <c r="BJ36" s="39" t="s">
        <v>69</v>
      </c>
      <c r="BK36" s="28" t="s">
        <v>291</v>
      </c>
      <c r="BL36" s="24"/>
      <c r="BM36" s="39" t="s">
        <v>21</v>
      </c>
      <c r="BN36" s="100" t="s">
        <v>366</v>
      </c>
      <c r="BO36" s="24"/>
      <c r="BP36" s="39" t="s">
        <v>21</v>
      </c>
      <c r="BQ36" s="28" t="s">
        <v>367</v>
      </c>
      <c r="BR36" s="39" t="s">
        <v>21</v>
      </c>
      <c r="BS36" s="28" t="s">
        <v>368</v>
      </c>
      <c r="BT36" s="41"/>
      <c r="BU36" s="28">
        <v>1</v>
      </c>
      <c r="BV36" s="28">
        <v>1</v>
      </c>
      <c r="BW36" s="43"/>
      <c r="BX36" s="42"/>
      <c r="BY36" s="42"/>
      <c r="BZ36" s="221"/>
      <c r="CA36" s="44" t="s">
        <v>21</v>
      </c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</row>
    <row r="37" spans="1:95" ht="30" customHeight="1">
      <c r="A37" s="19">
        <v>25</v>
      </c>
      <c r="B37" s="58" t="s">
        <v>434</v>
      </c>
      <c r="C37" s="58" t="s">
        <v>435</v>
      </c>
      <c r="D37" s="58" t="s">
        <v>436</v>
      </c>
      <c r="E37" s="11"/>
      <c r="F37" s="23" t="s">
        <v>67</v>
      </c>
      <c r="G37" s="48" t="s">
        <v>178</v>
      </c>
      <c r="H37" s="23" t="s">
        <v>67</v>
      </c>
      <c r="I37" s="48" t="s">
        <v>178</v>
      </c>
      <c r="J37" s="24"/>
      <c r="K37" s="59"/>
      <c r="L37" s="60"/>
      <c r="M37" s="59"/>
      <c r="N37" s="60"/>
      <c r="O37" s="59" t="s">
        <v>179</v>
      </c>
      <c r="P37" s="60"/>
      <c r="Q37" s="24"/>
      <c r="R37" s="61"/>
      <c r="S37" s="42"/>
      <c r="T37" s="61"/>
      <c r="U37" s="86"/>
      <c r="V37" s="61" t="s">
        <v>179</v>
      </c>
      <c r="W37" s="86"/>
      <c r="X37" s="24"/>
      <c r="Y37" s="116" t="s">
        <v>67</v>
      </c>
      <c r="Z37" s="118" t="s">
        <v>394</v>
      </c>
      <c r="AA37" s="116" t="s">
        <v>67</v>
      </c>
      <c r="AB37" s="118" t="s">
        <v>413</v>
      </c>
      <c r="AC37" s="24"/>
      <c r="AD37" s="61"/>
      <c r="AE37" s="42"/>
      <c r="AF37" s="61"/>
      <c r="AG37" s="42"/>
      <c r="AH37" s="61" t="s">
        <v>179</v>
      </c>
      <c r="AI37" s="42"/>
      <c r="AJ37" s="24"/>
      <c r="AK37" s="23" t="s">
        <v>179</v>
      </c>
      <c r="AL37" s="86"/>
      <c r="AM37" s="23" t="s">
        <v>179</v>
      </c>
      <c r="AN37" s="86"/>
      <c r="AO37" s="23" t="s">
        <v>179</v>
      </c>
      <c r="AP37" s="86"/>
      <c r="AQ37" s="24"/>
      <c r="AR37" s="50" t="s">
        <v>179</v>
      </c>
      <c r="AS37" s="64"/>
      <c r="AT37" s="50" t="s">
        <v>179</v>
      </c>
      <c r="AU37" s="64"/>
      <c r="AV37" s="52" t="s">
        <v>179</v>
      </c>
      <c r="AW37" s="125"/>
      <c r="AX37" s="52" t="s">
        <v>179</v>
      </c>
      <c r="AY37" s="125"/>
      <c r="AZ37" s="24"/>
      <c r="BA37" s="50"/>
      <c r="BB37" s="36"/>
      <c r="BC37" s="123"/>
      <c r="BD37" s="36"/>
      <c r="BE37" s="123" t="s">
        <v>179</v>
      </c>
      <c r="BF37" s="38"/>
      <c r="BG37" s="24"/>
      <c r="BH37" s="67"/>
      <c r="BI37" s="42"/>
      <c r="BJ37" s="67" t="s">
        <v>179</v>
      </c>
      <c r="BK37" s="42"/>
      <c r="BL37" s="24"/>
      <c r="BM37" s="67" t="s">
        <v>179</v>
      </c>
      <c r="BN37" s="100"/>
      <c r="BO37" s="24"/>
      <c r="BP37" s="39" t="s">
        <v>179</v>
      </c>
      <c r="BQ37" s="28"/>
      <c r="BR37" s="39" t="s">
        <v>179</v>
      </c>
      <c r="BS37" s="28"/>
      <c r="BT37" s="41"/>
      <c r="BU37" s="42"/>
      <c r="BV37" s="42"/>
      <c r="BW37" s="43"/>
      <c r="BX37" s="42"/>
      <c r="BY37" s="42"/>
      <c r="BZ37" s="221"/>
      <c r="CA37" s="93" t="s">
        <v>179</v>
      </c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</row>
    <row r="38" spans="1:95" ht="30" customHeight="1">
      <c r="A38" s="19">
        <v>26</v>
      </c>
      <c r="B38" s="20" t="s">
        <v>437</v>
      </c>
      <c r="C38" s="94" t="s">
        <v>410</v>
      </c>
      <c r="D38" s="94" t="s">
        <v>438</v>
      </c>
      <c r="E38" s="11"/>
      <c r="F38" s="23" t="s">
        <v>111</v>
      </c>
      <c r="G38" s="48" t="s">
        <v>112</v>
      </c>
      <c r="H38" s="23" t="s">
        <v>111</v>
      </c>
      <c r="I38" s="48" t="s">
        <v>112</v>
      </c>
      <c r="J38" s="24"/>
      <c r="K38" s="45" t="s">
        <v>69</v>
      </c>
      <c r="L38" s="27" t="s">
        <v>70</v>
      </c>
      <c r="M38" s="45" t="s">
        <v>69</v>
      </c>
      <c r="N38" s="27" t="s">
        <v>70</v>
      </c>
      <c r="O38" s="45" t="s">
        <v>69</v>
      </c>
      <c r="P38" s="27" t="s">
        <v>70</v>
      </c>
      <c r="Q38" s="24"/>
      <c r="R38" s="23" t="s">
        <v>21</v>
      </c>
      <c r="S38" s="28" t="s">
        <v>71</v>
      </c>
      <c r="T38" s="23" t="s">
        <v>21</v>
      </c>
      <c r="U38" s="48" t="s">
        <v>92</v>
      </c>
      <c r="V38" s="23" t="s">
        <v>21</v>
      </c>
      <c r="W38" s="48" t="s">
        <v>73</v>
      </c>
      <c r="X38" s="24"/>
      <c r="Y38" s="116" t="s">
        <v>21</v>
      </c>
      <c r="Z38" s="33" t="s">
        <v>359</v>
      </c>
      <c r="AA38" s="116" t="s">
        <v>21</v>
      </c>
      <c r="AB38" s="118" t="s">
        <v>360</v>
      </c>
      <c r="AC38" s="24"/>
      <c r="AD38" s="23" t="s">
        <v>69</v>
      </c>
      <c r="AE38" s="28" t="s">
        <v>114</v>
      </c>
      <c r="AF38" s="23" t="s">
        <v>69</v>
      </c>
      <c r="AG38" s="28" t="s">
        <v>95</v>
      </c>
      <c r="AH38" s="23" t="s">
        <v>69</v>
      </c>
      <c r="AI38" s="28" t="s">
        <v>96</v>
      </c>
      <c r="AJ38" s="24"/>
      <c r="AK38" s="23" t="s">
        <v>21</v>
      </c>
      <c r="AL38" s="48" t="s">
        <v>267</v>
      </c>
      <c r="AM38" s="23" t="s">
        <v>21</v>
      </c>
      <c r="AN38" s="48" t="s">
        <v>268</v>
      </c>
      <c r="AO38" s="23" t="s">
        <v>21</v>
      </c>
      <c r="AP38" s="48" t="s">
        <v>152</v>
      </c>
      <c r="AQ38" s="24"/>
      <c r="AR38" s="50" t="s">
        <v>69</v>
      </c>
      <c r="AS38" s="51" t="s">
        <v>372</v>
      </c>
      <c r="AT38" s="50" t="s">
        <v>69</v>
      </c>
      <c r="AU38" s="51" t="s">
        <v>372</v>
      </c>
      <c r="AV38" s="52" t="s">
        <v>69</v>
      </c>
      <c r="AW38" s="121" t="s">
        <v>372</v>
      </c>
      <c r="AX38" s="52" t="s">
        <v>69</v>
      </c>
      <c r="AY38" s="122" t="s">
        <v>373</v>
      </c>
      <c r="AZ38" s="24"/>
      <c r="BA38" s="50" t="s">
        <v>69</v>
      </c>
      <c r="BB38" s="36" t="s">
        <v>80</v>
      </c>
      <c r="BC38" s="123" t="s">
        <v>69</v>
      </c>
      <c r="BD38" s="36" t="s">
        <v>81</v>
      </c>
      <c r="BE38" s="123" t="s">
        <v>69</v>
      </c>
      <c r="BF38" s="38" t="s">
        <v>82</v>
      </c>
      <c r="BG38" s="24"/>
      <c r="BH38" s="39" t="s">
        <v>69</v>
      </c>
      <c r="BI38" s="28" t="s">
        <v>280</v>
      </c>
      <c r="BJ38" s="39" t="s">
        <v>69</v>
      </c>
      <c r="BK38" s="28" t="s">
        <v>281</v>
      </c>
      <c r="BL38" s="24"/>
      <c r="BM38" s="39" t="s">
        <v>21</v>
      </c>
      <c r="BN38" s="100" t="s">
        <v>366</v>
      </c>
      <c r="BO38" s="24"/>
      <c r="BP38" s="39" t="s">
        <v>21</v>
      </c>
      <c r="BQ38" s="28" t="s">
        <v>367</v>
      </c>
      <c r="BR38" s="39" t="s">
        <v>21</v>
      </c>
      <c r="BS38" s="28" t="s">
        <v>368</v>
      </c>
      <c r="BT38" s="41"/>
      <c r="BU38" s="28">
        <v>1</v>
      </c>
      <c r="BV38" s="28">
        <v>3</v>
      </c>
      <c r="BW38" s="43"/>
      <c r="BX38" s="42"/>
      <c r="BY38" s="28">
        <v>1</v>
      </c>
      <c r="BZ38" s="221"/>
      <c r="CA38" s="44" t="s">
        <v>21</v>
      </c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</row>
    <row r="39" spans="1:95" ht="30" customHeight="1">
      <c r="A39" s="19">
        <v>27</v>
      </c>
      <c r="B39" s="94" t="s">
        <v>109</v>
      </c>
      <c r="C39" s="94" t="s">
        <v>318</v>
      </c>
      <c r="D39" s="94" t="s">
        <v>439</v>
      </c>
      <c r="E39" s="11"/>
      <c r="F39" s="23" t="s">
        <v>21</v>
      </c>
      <c r="G39" s="22" t="s">
        <v>66</v>
      </c>
      <c r="H39" s="23" t="s">
        <v>21</v>
      </c>
      <c r="I39" s="22" t="s">
        <v>66</v>
      </c>
      <c r="J39" s="24"/>
      <c r="K39" s="45" t="s">
        <v>69</v>
      </c>
      <c r="L39" s="27" t="s">
        <v>70</v>
      </c>
      <c r="M39" s="45" t="s">
        <v>21</v>
      </c>
      <c r="N39" s="27" t="s">
        <v>266</v>
      </c>
      <c r="O39" s="45" t="s">
        <v>69</v>
      </c>
      <c r="P39" s="27" t="s">
        <v>70</v>
      </c>
      <c r="Q39" s="24"/>
      <c r="R39" s="23" t="s">
        <v>21</v>
      </c>
      <c r="S39" s="28" t="s">
        <v>71</v>
      </c>
      <c r="T39" s="23" t="s">
        <v>21</v>
      </c>
      <c r="U39" s="48" t="s">
        <v>92</v>
      </c>
      <c r="V39" s="23" t="s">
        <v>21</v>
      </c>
      <c r="W39" s="48" t="s">
        <v>73</v>
      </c>
      <c r="X39" s="24"/>
      <c r="Y39" s="116" t="s">
        <v>111</v>
      </c>
      <c r="Z39" s="33" t="s">
        <v>359</v>
      </c>
      <c r="AA39" s="116" t="s">
        <v>111</v>
      </c>
      <c r="AB39" s="118" t="s">
        <v>360</v>
      </c>
      <c r="AC39" s="24"/>
      <c r="AD39" s="23" t="s">
        <v>21</v>
      </c>
      <c r="AE39" s="28" t="s">
        <v>94</v>
      </c>
      <c r="AF39" s="23" t="s">
        <v>21</v>
      </c>
      <c r="AG39" s="28" t="s">
        <v>99</v>
      </c>
      <c r="AH39" s="23" t="s">
        <v>21</v>
      </c>
      <c r="AI39" s="28" t="s">
        <v>152</v>
      </c>
      <c r="AJ39" s="24"/>
      <c r="AK39" s="23" t="s">
        <v>21</v>
      </c>
      <c r="AL39" s="97" t="s">
        <v>267</v>
      </c>
      <c r="AM39" s="23" t="s">
        <v>21</v>
      </c>
      <c r="AN39" s="28" t="s">
        <v>268</v>
      </c>
      <c r="AO39" s="23" t="s">
        <v>21</v>
      </c>
      <c r="AP39" s="28" t="s">
        <v>152</v>
      </c>
      <c r="AQ39" s="24"/>
      <c r="AR39" s="50" t="s">
        <v>21</v>
      </c>
      <c r="AS39" s="51" t="s">
        <v>377</v>
      </c>
      <c r="AT39" s="50" t="s">
        <v>21</v>
      </c>
      <c r="AU39" s="51" t="s">
        <v>377</v>
      </c>
      <c r="AV39" s="52" t="s">
        <v>21</v>
      </c>
      <c r="AW39" s="121" t="s">
        <v>377</v>
      </c>
      <c r="AX39" s="52" t="s">
        <v>21</v>
      </c>
      <c r="AY39" s="122" t="s">
        <v>365</v>
      </c>
      <c r="AZ39" s="24"/>
      <c r="BA39" s="50" t="s">
        <v>69</v>
      </c>
      <c r="BB39" s="36" t="s">
        <v>80</v>
      </c>
      <c r="BC39" s="123" t="s">
        <v>69</v>
      </c>
      <c r="BD39" s="36" t="s">
        <v>81</v>
      </c>
      <c r="BE39" s="123" t="s">
        <v>69</v>
      </c>
      <c r="BF39" s="38" t="s">
        <v>82</v>
      </c>
      <c r="BG39" s="24"/>
      <c r="BH39" s="39" t="s">
        <v>69</v>
      </c>
      <c r="BI39" s="28" t="s">
        <v>280</v>
      </c>
      <c r="BJ39" s="39" t="s">
        <v>69</v>
      </c>
      <c r="BK39" s="28" t="s">
        <v>281</v>
      </c>
      <c r="BL39" s="24"/>
      <c r="BM39" s="39" t="s">
        <v>69</v>
      </c>
      <c r="BN39" s="100" t="s">
        <v>378</v>
      </c>
      <c r="BO39" s="24"/>
      <c r="BP39" s="39" t="s">
        <v>21</v>
      </c>
      <c r="BQ39" s="28" t="s">
        <v>367</v>
      </c>
      <c r="BR39" s="39" t="s">
        <v>21</v>
      </c>
      <c r="BS39" s="28" t="s">
        <v>368</v>
      </c>
      <c r="BT39" s="41"/>
      <c r="BU39" s="42"/>
      <c r="BV39" s="28">
        <v>3</v>
      </c>
      <c r="BW39" s="43"/>
      <c r="BX39" s="42"/>
      <c r="BY39" s="28">
        <v>3</v>
      </c>
      <c r="BZ39" s="221"/>
      <c r="CA39" s="44" t="s">
        <v>21</v>
      </c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</row>
    <row r="40" spans="1:95" ht="30" customHeight="1">
      <c r="A40" s="19">
        <v>28</v>
      </c>
      <c r="B40" s="127" t="s">
        <v>89</v>
      </c>
      <c r="C40" s="58" t="s">
        <v>410</v>
      </c>
      <c r="D40" s="58" t="s">
        <v>440</v>
      </c>
      <c r="E40" s="11"/>
      <c r="F40" s="23" t="s">
        <v>67</v>
      </c>
      <c r="G40" s="48" t="s">
        <v>178</v>
      </c>
      <c r="H40" s="23" t="s">
        <v>67</v>
      </c>
      <c r="I40" s="48" t="s">
        <v>178</v>
      </c>
      <c r="J40" s="24"/>
      <c r="K40" s="59"/>
      <c r="L40" s="60"/>
      <c r="M40" s="59"/>
      <c r="N40" s="60"/>
      <c r="O40" s="59" t="s">
        <v>179</v>
      </c>
      <c r="P40" s="60"/>
      <c r="Q40" s="24"/>
      <c r="R40" s="61"/>
      <c r="S40" s="42"/>
      <c r="T40" s="61"/>
      <c r="U40" s="42"/>
      <c r="V40" s="61" t="s">
        <v>179</v>
      </c>
      <c r="W40" s="42"/>
      <c r="X40" s="24"/>
      <c r="Y40" s="116" t="s">
        <v>67</v>
      </c>
      <c r="Z40" s="118" t="s">
        <v>394</v>
      </c>
      <c r="AA40" s="116" t="s">
        <v>67</v>
      </c>
      <c r="AB40" s="33" t="s">
        <v>413</v>
      </c>
      <c r="AC40" s="24"/>
      <c r="AD40" s="61"/>
      <c r="AE40" s="77"/>
      <c r="AF40" s="61"/>
      <c r="AG40" s="77"/>
      <c r="AH40" s="61" t="s">
        <v>179</v>
      </c>
      <c r="AI40" s="77"/>
      <c r="AJ40" s="24"/>
      <c r="AK40" s="23" t="s">
        <v>179</v>
      </c>
      <c r="AL40" s="86"/>
      <c r="AM40" s="23" t="s">
        <v>179</v>
      </c>
      <c r="AN40" s="86"/>
      <c r="AO40" s="23" t="s">
        <v>179</v>
      </c>
      <c r="AP40" s="86"/>
      <c r="AQ40" s="24"/>
      <c r="AR40" s="50" t="s">
        <v>179</v>
      </c>
      <c r="AS40" s="64"/>
      <c r="AT40" s="50" t="s">
        <v>179</v>
      </c>
      <c r="AU40" s="64"/>
      <c r="AV40" s="52" t="s">
        <v>179</v>
      </c>
      <c r="AW40" s="125"/>
      <c r="AX40" s="52" t="s">
        <v>179</v>
      </c>
      <c r="AY40" s="125"/>
      <c r="AZ40" s="24"/>
      <c r="BA40" s="50"/>
      <c r="BB40" s="36"/>
      <c r="BC40" s="123"/>
      <c r="BD40" s="36"/>
      <c r="BE40" s="123" t="s">
        <v>179</v>
      </c>
      <c r="BF40" s="38"/>
      <c r="BG40" s="24"/>
      <c r="BH40" s="67"/>
      <c r="BI40" s="42"/>
      <c r="BJ40" s="67" t="s">
        <v>179</v>
      </c>
      <c r="BK40" s="42"/>
      <c r="BL40" s="24"/>
      <c r="BM40" s="67" t="s">
        <v>179</v>
      </c>
      <c r="BN40" s="100"/>
      <c r="BO40" s="24"/>
      <c r="BP40" s="39" t="s">
        <v>179</v>
      </c>
      <c r="BQ40" s="28"/>
      <c r="BR40" s="39" t="s">
        <v>179</v>
      </c>
      <c r="BS40" s="28"/>
      <c r="BT40" s="41"/>
      <c r="BU40" s="42"/>
      <c r="BV40" s="42"/>
      <c r="BW40" s="43"/>
      <c r="BX40" s="42"/>
      <c r="BY40" s="42"/>
      <c r="BZ40" s="221"/>
      <c r="CA40" s="93" t="s">
        <v>179</v>
      </c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</row>
    <row r="41" spans="1:95" ht="30" customHeight="1">
      <c r="A41" s="19">
        <v>29</v>
      </c>
      <c r="B41" s="94" t="s">
        <v>441</v>
      </c>
      <c r="C41" s="94" t="s">
        <v>411</v>
      </c>
      <c r="D41" s="94" t="s">
        <v>442</v>
      </c>
      <c r="E41" s="11"/>
      <c r="F41" s="23" t="s">
        <v>21</v>
      </c>
      <c r="G41" s="22" t="s">
        <v>66</v>
      </c>
      <c r="H41" s="23" t="s">
        <v>21</v>
      </c>
      <c r="I41" s="22" t="s">
        <v>66</v>
      </c>
      <c r="J41" s="24"/>
      <c r="K41" s="45" t="s">
        <v>67</v>
      </c>
      <c r="L41" s="27" t="s">
        <v>68</v>
      </c>
      <c r="M41" s="45" t="s">
        <v>69</v>
      </c>
      <c r="N41" s="27" t="s">
        <v>70</v>
      </c>
      <c r="O41" s="45" t="s">
        <v>69</v>
      </c>
      <c r="P41" s="27" t="s">
        <v>70</v>
      </c>
      <c r="Q41" s="24"/>
      <c r="R41" s="23" t="s">
        <v>21</v>
      </c>
      <c r="S41" s="28" t="s">
        <v>71</v>
      </c>
      <c r="T41" s="23" t="s">
        <v>21</v>
      </c>
      <c r="U41" s="28" t="s">
        <v>92</v>
      </c>
      <c r="V41" s="23" t="s">
        <v>21</v>
      </c>
      <c r="W41" s="28" t="s">
        <v>73</v>
      </c>
      <c r="X41" s="24"/>
      <c r="Y41" s="116" t="s">
        <v>111</v>
      </c>
      <c r="Z41" s="118" t="s">
        <v>359</v>
      </c>
      <c r="AA41" s="116" t="s">
        <v>111</v>
      </c>
      <c r="AB41" s="33" t="s">
        <v>360</v>
      </c>
      <c r="AC41" s="24"/>
      <c r="AD41" s="23" t="s">
        <v>69</v>
      </c>
      <c r="AE41" s="28" t="s">
        <v>114</v>
      </c>
      <c r="AF41" s="23" t="s">
        <v>21</v>
      </c>
      <c r="AG41" s="28" t="s">
        <v>99</v>
      </c>
      <c r="AH41" s="23" t="s">
        <v>69</v>
      </c>
      <c r="AI41" s="28" t="s">
        <v>96</v>
      </c>
      <c r="AJ41" s="24"/>
      <c r="AK41" s="23" t="s">
        <v>21</v>
      </c>
      <c r="AL41" s="97" t="s">
        <v>267</v>
      </c>
      <c r="AM41" s="23" t="s">
        <v>21</v>
      </c>
      <c r="AN41" s="28" t="s">
        <v>268</v>
      </c>
      <c r="AO41" s="23" t="s">
        <v>21</v>
      </c>
      <c r="AP41" s="28" t="s">
        <v>152</v>
      </c>
      <c r="AQ41" s="24"/>
      <c r="AR41" s="50" t="s">
        <v>21</v>
      </c>
      <c r="AS41" s="51" t="s">
        <v>372</v>
      </c>
      <c r="AT41" s="50" t="s">
        <v>21</v>
      </c>
      <c r="AU41" s="51" t="s">
        <v>372</v>
      </c>
      <c r="AV41" s="52" t="s">
        <v>21</v>
      </c>
      <c r="AW41" s="121" t="s">
        <v>372</v>
      </c>
      <c r="AX41" s="52" t="s">
        <v>21</v>
      </c>
      <c r="AY41" s="122" t="s">
        <v>365</v>
      </c>
      <c r="AZ41" s="24"/>
      <c r="BA41" s="50" t="s">
        <v>69</v>
      </c>
      <c r="BB41" s="36" t="s">
        <v>80</v>
      </c>
      <c r="BC41" s="123" t="s">
        <v>69</v>
      </c>
      <c r="BD41" s="36" t="s">
        <v>81</v>
      </c>
      <c r="BE41" s="123" t="s">
        <v>69</v>
      </c>
      <c r="BF41" s="38" t="s">
        <v>82</v>
      </c>
      <c r="BG41" s="24"/>
      <c r="BH41" s="39" t="s">
        <v>69</v>
      </c>
      <c r="BI41" s="28" t="s">
        <v>290</v>
      </c>
      <c r="BJ41" s="39" t="s">
        <v>69</v>
      </c>
      <c r="BK41" s="28" t="s">
        <v>291</v>
      </c>
      <c r="BL41" s="24"/>
      <c r="BM41" s="39" t="s">
        <v>21</v>
      </c>
      <c r="BN41" s="100" t="s">
        <v>366</v>
      </c>
      <c r="BO41" s="24"/>
      <c r="BP41" s="39" t="s">
        <v>21</v>
      </c>
      <c r="BQ41" s="28" t="s">
        <v>367</v>
      </c>
      <c r="BR41" s="39" t="s">
        <v>21</v>
      </c>
      <c r="BS41" s="28" t="s">
        <v>368</v>
      </c>
      <c r="BT41" s="41"/>
      <c r="BU41" s="28">
        <v>1</v>
      </c>
      <c r="BV41" s="28">
        <v>2</v>
      </c>
      <c r="BW41" s="43"/>
      <c r="BX41" s="42"/>
      <c r="BY41" s="28">
        <v>10</v>
      </c>
      <c r="BZ41" s="221"/>
      <c r="CA41" s="44" t="s">
        <v>21</v>
      </c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</row>
    <row r="42" spans="1:95" ht="30" customHeight="1">
      <c r="A42" s="19">
        <v>30</v>
      </c>
      <c r="B42" s="58" t="s">
        <v>443</v>
      </c>
      <c r="C42" s="58" t="s">
        <v>343</v>
      </c>
      <c r="D42" s="58" t="s">
        <v>444</v>
      </c>
      <c r="E42" s="11"/>
      <c r="F42" s="23" t="s">
        <v>67</v>
      </c>
      <c r="G42" s="48" t="s">
        <v>178</v>
      </c>
      <c r="H42" s="23" t="s">
        <v>67</v>
      </c>
      <c r="I42" s="48" t="s">
        <v>178</v>
      </c>
      <c r="J42" s="24"/>
      <c r="K42" s="59"/>
      <c r="L42" s="60"/>
      <c r="M42" s="59"/>
      <c r="N42" s="60"/>
      <c r="O42" s="59" t="s">
        <v>179</v>
      </c>
      <c r="P42" s="60"/>
      <c r="Q42" s="24"/>
      <c r="R42" s="61"/>
      <c r="S42" s="42"/>
      <c r="T42" s="61"/>
      <c r="U42" s="86"/>
      <c r="V42" s="61" t="s">
        <v>179</v>
      </c>
      <c r="W42" s="86"/>
      <c r="X42" s="24"/>
      <c r="Y42" s="116" t="s">
        <v>67</v>
      </c>
      <c r="Z42" s="33" t="s">
        <v>394</v>
      </c>
      <c r="AA42" s="116" t="s">
        <v>67</v>
      </c>
      <c r="AB42" s="33" t="s">
        <v>413</v>
      </c>
      <c r="AC42" s="24"/>
      <c r="AD42" s="61"/>
      <c r="AE42" s="42"/>
      <c r="AF42" s="61"/>
      <c r="AG42" s="42"/>
      <c r="AH42" s="61" t="s">
        <v>179</v>
      </c>
      <c r="AI42" s="42"/>
      <c r="AJ42" s="24"/>
      <c r="AK42" s="23" t="s">
        <v>69</v>
      </c>
      <c r="AL42" s="97" t="s">
        <v>268</v>
      </c>
      <c r="AM42" s="23" t="s">
        <v>69</v>
      </c>
      <c r="AN42" s="28" t="s">
        <v>277</v>
      </c>
      <c r="AO42" s="23" t="s">
        <v>69</v>
      </c>
      <c r="AP42" s="28" t="s">
        <v>306</v>
      </c>
      <c r="AQ42" s="24"/>
      <c r="AR42" s="50" t="s">
        <v>179</v>
      </c>
      <c r="AS42" s="64"/>
      <c r="AT42" s="50" t="s">
        <v>179</v>
      </c>
      <c r="AU42" s="64"/>
      <c r="AV42" s="52" t="s">
        <v>179</v>
      </c>
      <c r="AW42" s="125"/>
      <c r="AX42" s="52" t="s">
        <v>179</v>
      </c>
      <c r="AY42" s="125"/>
      <c r="AZ42" s="24"/>
      <c r="BA42" s="50"/>
      <c r="BB42" s="36"/>
      <c r="BC42" s="123"/>
      <c r="BD42" s="36"/>
      <c r="BE42" s="123" t="s">
        <v>179</v>
      </c>
      <c r="BF42" s="38"/>
      <c r="BG42" s="24"/>
      <c r="BH42" s="67"/>
      <c r="BI42" s="42"/>
      <c r="BJ42" s="67" t="s">
        <v>179</v>
      </c>
      <c r="BK42" s="42"/>
      <c r="BL42" s="24"/>
      <c r="BM42" s="67" t="s">
        <v>179</v>
      </c>
      <c r="BN42" s="100"/>
      <c r="BO42" s="24"/>
      <c r="BP42" s="39" t="s">
        <v>179</v>
      </c>
      <c r="BQ42" s="28"/>
      <c r="BR42" s="39" t="s">
        <v>179</v>
      </c>
      <c r="BS42" s="28"/>
      <c r="BT42" s="41"/>
      <c r="BU42" s="42"/>
      <c r="BV42" s="42"/>
      <c r="BW42" s="43"/>
      <c r="BX42" s="42"/>
      <c r="BY42" s="42"/>
      <c r="BZ42" s="221"/>
      <c r="CA42" s="93" t="s">
        <v>179</v>
      </c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</row>
    <row r="43" spans="1:95" ht="30" customHeight="1">
      <c r="A43" s="19">
        <v>31</v>
      </c>
      <c r="B43" s="20" t="s">
        <v>294</v>
      </c>
      <c r="C43" s="94" t="s">
        <v>400</v>
      </c>
      <c r="D43" s="94" t="s">
        <v>445</v>
      </c>
      <c r="E43" s="11"/>
      <c r="F43" s="23" t="s">
        <v>21</v>
      </c>
      <c r="G43" s="22" t="s">
        <v>66</v>
      </c>
      <c r="H43" s="23" t="s">
        <v>21</v>
      </c>
      <c r="I43" s="22" t="s">
        <v>66</v>
      </c>
      <c r="J43" s="24"/>
      <c r="K43" s="45" t="s">
        <v>69</v>
      </c>
      <c r="L43" s="27" t="s">
        <v>70</v>
      </c>
      <c r="M43" s="45" t="s">
        <v>67</v>
      </c>
      <c r="N43" s="27" t="s">
        <v>68</v>
      </c>
      <c r="O43" s="45" t="s">
        <v>69</v>
      </c>
      <c r="P43" s="27" t="s">
        <v>70</v>
      </c>
      <c r="Q43" s="24"/>
      <c r="R43" s="23" t="s">
        <v>21</v>
      </c>
      <c r="S43" s="28" t="s">
        <v>71</v>
      </c>
      <c r="T43" s="23" t="s">
        <v>21</v>
      </c>
      <c r="U43" s="48" t="s">
        <v>92</v>
      </c>
      <c r="V43" s="23" t="s">
        <v>21</v>
      </c>
      <c r="W43" s="48" t="s">
        <v>73</v>
      </c>
      <c r="X43" s="24"/>
      <c r="Y43" s="116" t="s">
        <v>21</v>
      </c>
      <c r="Z43" s="33" t="s">
        <v>359</v>
      </c>
      <c r="AA43" s="116" t="s">
        <v>21</v>
      </c>
      <c r="AB43" s="118" t="s">
        <v>360</v>
      </c>
      <c r="AC43" s="24"/>
      <c r="AD43" s="23" t="s">
        <v>69</v>
      </c>
      <c r="AE43" s="28" t="s">
        <v>114</v>
      </c>
      <c r="AF43" s="23" t="s">
        <v>69</v>
      </c>
      <c r="AG43" s="28" t="s">
        <v>95</v>
      </c>
      <c r="AH43" s="23" t="s">
        <v>67</v>
      </c>
      <c r="AI43" s="28" t="s">
        <v>76</v>
      </c>
      <c r="AJ43" s="24"/>
      <c r="AK43" s="23" t="s">
        <v>69</v>
      </c>
      <c r="AL43" s="48" t="s">
        <v>268</v>
      </c>
      <c r="AM43" s="23" t="s">
        <v>69</v>
      </c>
      <c r="AN43" s="48" t="s">
        <v>277</v>
      </c>
      <c r="AO43" s="23" t="s">
        <v>69</v>
      </c>
      <c r="AP43" s="48" t="s">
        <v>306</v>
      </c>
      <c r="AQ43" s="24"/>
      <c r="AR43" s="50" t="s">
        <v>69</v>
      </c>
      <c r="AS43" s="51" t="s">
        <v>372</v>
      </c>
      <c r="AT43" s="50" t="s">
        <v>69</v>
      </c>
      <c r="AU43" s="51" t="s">
        <v>372</v>
      </c>
      <c r="AV43" s="52" t="s">
        <v>69</v>
      </c>
      <c r="AW43" s="121" t="s">
        <v>372</v>
      </c>
      <c r="AX43" s="52" t="s">
        <v>69</v>
      </c>
      <c r="AY43" s="122" t="s">
        <v>373</v>
      </c>
      <c r="AZ43" s="24"/>
      <c r="BA43" s="50" t="s">
        <v>69</v>
      </c>
      <c r="BB43" s="36" t="s">
        <v>80</v>
      </c>
      <c r="BC43" s="123" t="s">
        <v>69</v>
      </c>
      <c r="BD43" s="36" t="s">
        <v>81</v>
      </c>
      <c r="BE43" s="123" t="s">
        <v>69</v>
      </c>
      <c r="BF43" s="38" t="s">
        <v>82</v>
      </c>
      <c r="BG43" s="24"/>
      <c r="BH43" s="39" t="s">
        <v>69</v>
      </c>
      <c r="BI43" s="28" t="s">
        <v>280</v>
      </c>
      <c r="BJ43" s="39" t="s">
        <v>67</v>
      </c>
      <c r="BK43" s="28" t="s">
        <v>404</v>
      </c>
      <c r="BL43" s="24"/>
      <c r="BM43" s="39" t="s">
        <v>21</v>
      </c>
      <c r="BN43" s="100" t="s">
        <v>366</v>
      </c>
      <c r="BO43" s="24"/>
      <c r="BP43" s="39" t="s">
        <v>21</v>
      </c>
      <c r="BQ43" s="28" t="s">
        <v>367</v>
      </c>
      <c r="BR43" s="39" t="s">
        <v>21</v>
      </c>
      <c r="BS43" s="28" t="s">
        <v>368</v>
      </c>
      <c r="BT43" s="41"/>
      <c r="BU43" s="28">
        <v>2</v>
      </c>
      <c r="BV43" s="28">
        <v>2</v>
      </c>
      <c r="BW43" s="43"/>
      <c r="BX43" s="42"/>
      <c r="BY43" s="42"/>
      <c r="BZ43" s="221"/>
      <c r="CA43" s="44" t="s">
        <v>21</v>
      </c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</row>
    <row r="44" spans="1:95" ht="30" customHeight="1">
      <c r="A44" s="19">
        <v>32</v>
      </c>
      <c r="B44" s="94" t="s">
        <v>446</v>
      </c>
      <c r="C44" s="94" t="s">
        <v>216</v>
      </c>
      <c r="D44" s="94" t="s">
        <v>447</v>
      </c>
      <c r="E44" s="11"/>
      <c r="F44" s="23" t="s">
        <v>21</v>
      </c>
      <c r="G44" s="22" t="s">
        <v>66</v>
      </c>
      <c r="H44" s="23" t="s">
        <v>21</v>
      </c>
      <c r="I44" s="22" t="s">
        <v>66</v>
      </c>
      <c r="J44" s="24"/>
      <c r="K44" s="45" t="s">
        <v>67</v>
      </c>
      <c r="L44" s="27" t="s">
        <v>68</v>
      </c>
      <c r="M44" s="45" t="s">
        <v>67</v>
      </c>
      <c r="N44" s="27" t="s">
        <v>68</v>
      </c>
      <c r="O44" s="45" t="s">
        <v>69</v>
      </c>
      <c r="P44" s="27" t="s">
        <v>70</v>
      </c>
      <c r="Q44" s="24"/>
      <c r="R44" s="23" t="s">
        <v>21</v>
      </c>
      <c r="S44" s="28" t="s">
        <v>71</v>
      </c>
      <c r="T44" s="23" t="s">
        <v>21</v>
      </c>
      <c r="U44" s="48" t="s">
        <v>92</v>
      </c>
      <c r="V44" s="23" t="s">
        <v>21</v>
      </c>
      <c r="W44" s="48" t="s">
        <v>73</v>
      </c>
      <c r="X44" s="24"/>
      <c r="Y44" s="116" t="s">
        <v>67</v>
      </c>
      <c r="Z44" s="33" t="s">
        <v>394</v>
      </c>
      <c r="AA44" s="116" t="s">
        <v>67</v>
      </c>
      <c r="AB44" s="118" t="s">
        <v>413</v>
      </c>
      <c r="AC44" s="24"/>
      <c r="AD44" s="23" t="s">
        <v>69</v>
      </c>
      <c r="AE44" s="28" t="s">
        <v>114</v>
      </c>
      <c r="AF44" s="23" t="s">
        <v>67</v>
      </c>
      <c r="AG44" s="28" t="s">
        <v>75</v>
      </c>
      <c r="AH44" s="23" t="s">
        <v>67</v>
      </c>
      <c r="AI44" s="28" t="s">
        <v>76</v>
      </c>
      <c r="AJ44" s="24"/>
      <c r="AK44" s="23" t="s">
        <v>67</v>
      </c>
      <c r="AL44" s="48" t="s">
        <v>70</v>
      </c>
      <c r="AM44" s="23" t="s">
        <v>67</v>
      </c>
      <c r="AN44" s="48" t="s">
        <v>70</v>
      </c>
      <c r="AO44" s="23" t="s">
        <v>69</v>
      </c>
      <c r="AP44" s="48" t="s">
        <v>306</v>
      </c>
      <c r="AQ44" s="24"/>
      <c r="AR44" s="50" t="s">
        <v>67</v>
      </c>
      <c r="AS44" s="51" t="s">
        <v>448</v>
      </c>
      <c r="AT44" s="50" t="s">
        <v>67</v>
      </c>
      <c r="AU44" s="51" t="s">
        <v>448</v>
      </c>
      <c r="AV44" s="52" t="s">
        <v>67</v>
      </c>
      <c r="AW44" s="121" t="s">
        <v>448</v>
      </c>
      <c r="AX44" s="52" t="s">
        <v>67</v>
      </c>
      <c r="AY44" s="122" t="s">
        <v>390</v>
      </c>
      <c r="AZ44" s="24"/>
      <c r="BA44" s="50" t="s">
        <v>69</v>
      </c>
      <c r="BB44" s="36" t="s">
        <v>80</v>
      </c>
      <c r="BC44" s="123" t="s">
        <v>69</v>
      </c>
      <c r="BD44" s="36" t="s">
        <v>81</v>
      </c>
      <c r="BE44" s="123" t="s">
        <v>69</v>
      </c>
      <c r="BF44" s="38" t="s">
        <v>82</v>
      </c>
      <c r="BG44" s="24"/>
      <c r="BH44" s="39" t="s">
        <v>69</v>
      </c>
      <c r="BI44" s="28" t="s">
        <v>290</v>
      </c>
      <c r="BJ44" s="39" t="s">
        <v>67</v>
      </c>
      <c r="BK44" s="28" t="s">
        <v>404</v>
      </c>
      <c r="BL44" s="24"/>
      <c r="BM44" s="39" t="s">
        <v>69</v>
      </c>
      <c r="BN44" s="100" t="s">
        <v>378</v>
      </c>
      <c r="BO44" s="24"/>
      <c r="BP44" s="39" t="s">
        <v>21</v>
      </c>
      <c r="BQ44" s="28" t="s">
        <v>367</v>
      </c>
      <c r="BR44" s="39" t="s">
        <v>21</v>
      </c>
      <c r="BS44" s="28" t="s">
        <v>368</v>
      </c>
      <c r="BT44" s="41"/>
      <c r="BU44" s="28">
        <v>2</v>
      </c>
      <c r="BV44" s="28">
        <v>3</v>
      </c>
      <c r="BW44" s="43"/>
      <c r="BX44" s="42"/>
      <c r="BY44" s="28">
        <v>3</v>
      </c>
      <c r="BZ44" s="224"/>
      <c r="CA44" s="44" t="s">
        <v>21</v>
      </c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</row>
    <row r="45" spans="1:95" ht="19.5" customHeight="1">
      <c r="A45" s="80"/>
      <c r="B45" s="80"/>
      <c r="C45" s="80"/>
      <c r="D45" s="80"/>
      <c r="E45" s="80"/>
      <c r="F45" s="80"/>
      <c r="G45" s="79"/>
      <c r="H45" s="79"/>
      <c r="I45" s="80"/>
      <c r="J45" s="80"/>
      <c r="K45" s="80"/>
      <c r="L45" s="80"/>
      <c r="M45" s="80"/>
      <c r="N45" s="79"/>
      <c r="O45" s="79"/>
      <c r="P45" s="80"/>
      <c r="Q45" s="80"/>
      <c r="R45" s="80"/>
      <c r="S45" s="80"/>
      <c r="T45" s="80"/>
      <c r="U45" s="79"/>
      <c r="V45" s="79"/>
      <c r="W45" s="80"/>
      <c r="X45" s="80"/>
      <c r="Y45" s="80"/>
      <c r="Z45" s="79"/>
      <c r="AA45" s="79"/>
      <c r="AB45" s="80"/>
      <c r="AC45" s="80"/>
      <c r="AD45" s="80"/>
      <c r="AE45" s="80"/>
      <c r="AF45" s="80"/>
      <c r="AG45" s="79"/>
      <c r="AH45" s="79"/>
      <c r="AI45" s="80"/>
      <c r="AJ45" s="80"/>
      <c r="AK45" s="80"/>
      <c r="AL45" s="80"/>
      <c r="AM45" s="80"/>
      <c r="AN45" s="79"/>
      <c r="AO45" s="79"/>
      <c r="AP45" s="80"/>
      <c r="AQ45" s="80"/>
      <c r="AR45" s="80"/>
      <c r="AS45" s="80"/>
      <c r="AT45" s="80"/>
      <c r="AU45" s="80"/>
      <c r="AV45" s="80"/>
      <c r="AW45" s="79"/>
      <c r="AX45" s="79"/>
      <c r="AY45" s="80"/>
      <c r="AZ45" s="80"/>
      <c r="BA45" s="80"/>
      <c r="BB45" s="80"/>
      <c r="BC45" s="80"/>
      <c r="BD45" s="79"/>
      <c r="BE45" s="79"/>
      <c r="BF45" s="80"/>
      <c r="BG45" s="80"/>
      <c r="BH45" s="80"/>
      <c r="BI45" s="79"/>
      <c r="BJ45" s="79"/>
      <c r="BK45" s="80"/>
      <c r="BL45" s="80"/>
      <c r="BM45" s="79"/>
      <c r="BN45" s="79"/>
      <c r="BO45" s="80"/>
      <c r="BP45" s="79"/>
      <c r="BQ45" s="79"/>
      <c r="BR45" s="79"/>
      <c r="BS45" s="79"/>
      <c r="BT45" s="80"/>
      <c r="BU45" s="80"/>
      <c r="BV45" s="80"/>
      <c r="BW45" s="80"/>
      <c r="BX45" s="80"/>
      <c r="BY45" s="80"/>
      <c r="BZ45" s="80"/>
      <c r="CA45" s="79"/>
      <c r="CB45" s="79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</row>
    <row r="46" spans="1:95" ht="19.5" customHeight="1">
      <c r="A46" s="80"/>
      <c r="B46" s="80"/>
      <c r="C46" s="80"/>
      <c r="D46" s="80"/>
      <c r="E46" s="80"/>
      <c r="F46" s="80"/>
      <c r="G46" s="79"/>
      <c r="H46" s="79"/>
      <c r="I46" s="80"/>
      <c r="J46" s="80"/>
      <c r="K46" s="80"/>
      <c r="L46" s="80"/>
      <c r="M46" s="80"/>
      <c r="N46" s="79"/>
      <c r="O46" s="79"/>
      <c r="P46" s="80"/>
      <c r="Q46" s="80"/>
      <c r="R46" s="80"/>
      <c r="S46" s="80"/>
      <c r="T46" s="80"/>
      <c r="U46" s="79"/>
      <c r="V46" s="79"/>
      <c r="W46" s="80"/>
      <c r="X46" s="80"/>
      <c r="Y46" s="80"/>
      <c r="Z46" s="79"/>
      <c r="AA46" s="79"/>
      <c r="AB46" s="80"/>
      <c r="AC46" s="80"/>
      <c r="AD46" s="80"/>
      <c r="AE46" s="80"/>
      <c r="AF46" s="80"/>
      <c r="AG46" s="79"/>
      <c r="AH46" s="79"/>
      <c r="AI46" s="80"/>
      <c r="AJ46" s="80"/>
      <c r="AK46" s="80"/>
      <c r="AL46" s="80"/>
      <c r="AM46" s="80"/>
      <c r="AN46" s="79"/>
      <c r="AO46" s="79"/>
      <c r="AP46" s="80"/>
      <c r="AQ46" s="80"/>
      <c r="AR46" s="80"/>
      <c r="AS46" s="80"/>
      <c r="AT46" s="80"/>
      <c r="AU46" s="80"/>
      <c r="AV46" s="80"/>
      <c r="AW46" s="79"/>
      <c r="AX46" s="79"/>
      <c r="AY46" s="80"/>
      <c r="AZ46" s="80"/>
      <c r="BA46" s="80"/>
      <c r="BB46" s="80"/>
      <c r="BC46" s="80"/>
      <c r="BD46" s="79"/>
      <c r="BE46" s="79"/>
      <c r="BF46" s="80"/>
      <c r="BG46" s="80"/>
      <c r="BH46" s="80"/>
      <c r="BI46" s="79"/>
      <c r="BJ46" s="79"/>
      <c r="BK46" s="80"/>
      <c r="BL46" s="80"/>
      <c r="BM46" s="79"/>
      <c r="BN46" s="79"/>
      <c r="BO46" s="80"/>
      <c r="BP46" s="79"/>
      <c r="BQ46" s="79"/>
      <c r="BR46" s="79"/>
      <c r="BS46" s="79"/>
      <c r="BT46" s="80"/>
      <c r="BU46" s="80"/>
      <c r="BV46" s="80"/>
      <c r="BW46" s="80"/>
      <c r="BX46" s="80"/>
      <c r="BY46" s="80"/>
      <c r="BZ46" s="80"/>
      <c r="CA46" s="79"/>
      <c r="CB46" s="79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</row>
    <row r="47" spans="1:95" ht="19.5" customHeight="1">
      <c r="A47" s="80"/>
      <c r="B47" s="80"/>
      <c r="C47" s="80"/>
      <c r="D47" s="80"/>
      <c r="E47" s="80"/>
      <c r="F47" s="80"/>
      <c r="G47" s="79"/>
      <c r="H47" s="79"/>
      <c r="I47" s="80"/>
      <c r="J47" s="80"/>
      <c r="K47" s="80"/>
      <c r="L47" s="80"/>
      <c r="M47" s="80"/>
      <c r="N47" s="79"/>
      <c r="O47" s="79"/>
      <c r="P47" s="80"/>
      <c r="Q47" s="80"/>
      <c r="R47" s="80"/>
      <c r="S47" s="80"/>
      <c r="T47" s="80"/>
      <c r="U47" s="79"/>
      <c r="V47" s="79"/>
      <c r="W47" s="80"/>
      <c r="X47" s="80"/>
      <c r="Y47" s="80"/>
      <c r="Z47" s="79"/>
      <c r="AA47" s="79"/>
      <c r="AB47" s="80"/>
      <c r="AC47" s="80"/>
      <c r="AD47" s="80"/>
      <c r="AE47" s="80"/>
      <c r="AF47" s="80"/>
      <c r="AG47" s="79"/>
      <c r="AH47" s="79"/>
      <c r="AI47" s="80"/>
      <c r="AJ47" s="80"/>
      <c r="AK47" s="80"/>
      <c r="AL47" s="80"/>
      <c r="AM47" s="80"/>
      <c r="AN47" s="79"/>
      <c r="AO47" s="79"/>
      <c r="AP47" s="80"/>
      <c r="AQ47" s="80"/>
      <c r="AR47" s="80"/>
      <c r="AS47" s="80"/>
      <c r="AT47" s="80"/>
      <c r="AU47" s="80"/>
      <c r="AV47" s="80"/>
      <c r="AW47" s="79"/>
      <c r="AX47" s="79"/>
      <c r="AY47" s="80"/>
      <c r="AZ47" s="80"/>
      <c r="BA47" s="80"/>
      <c r="BB47" s="80"/>
      <c r="BC47" s="80"/>
      <c r="BD47" s="79"/>
      <c r="BE47" s="79"/>
      <c r="BF47" s="80"/>
      <c r="BG47" s="80"/>
      <c r="BH47" s="80"/>
      <c r="BI47" s="79"/>
      <c r="BJ47" s="79"/>
      <c r="BK47" s="80"/>
      <c r="BL47" s="80"/>
      <c r="BM47" s="79"/>
      <c r="BN47" s="79"/>
      <c r="BO47" s="80"/>
      <c r="BP47" s="79"/>
      <c r="BQ47" s="79"/>
      <c r="BR47" s="79"/>
      <c r="BS47" s="79"/>
      <c r="BT47" s="80"/>
      <c r="BU47" s="80"/>
      <c r="BV47" s="80"/>
      <c r="BW47" s="80"/>
      <c r="BX47" s="80"/>
      <c r="BY47" s="80"/>
      <c r="BZ47" s="80"/>
      <c r="CA47" s="79"/>
      <c r="CB47" s="79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</row>
    <row r="48" spans="1:95" ht="19.5" customHeight="1">
      <c r="A48" s="80"/>
      <c r="B48" s="80"/>
      <c r="C48" s="80"/>
      <c r="D48" s="80"/>
      <c r="E48" s="80"/>
      <c r="F48" s="80"/>
      <c r="G48" s="79"/>
      <c r="H48" s="79"/>
      <c r="I48" s="80"/>
      <c r="J48" s="80"/>
      <c r="K48" s="80"/>
      <c r="L48" s="80"/>
      <c r="M48" s="80"/>
      <c r="N48" s="79"/>
      <c r="O48" s="79"/>
      <c r="P48" s="80"/>
      <c r="Q48" s="80"/>
      <c r="R48" s="80"/>
      <c r="S48" s="80"/>
      <c r="T48" s="80"/>
      <c r="U48" s="79"/>
      <c r="V48" s="79"/>
      <c r="W48" s="80"/>
      <c r="X48" s="80"/>
      <c r="Y48" s="80"/>
      <c r="Z48" s="79"/>
      <c r="AA48" s="79"/>
      <c r="AB48" s="80"/>
      <c r="AC48" s="80"/>
      <c r="AD48" s="80"/>
      <c r="AE48" s="80"/>
      <c r="AF48" s="80"/>
      <c r="AG48" s="79"/>
      <c r="AH48" s="79"/>
      <c r="AI48" s="80"/>
      <c r="AJ48" s="80"/>
      <c r="AK48" s="80"/>
      <c r="AL48" s="80"/>
      <c r="AM48" s="80"/>
      <c r="AN48" s="79"/>
      <c r="AO48" s="79"/>
      <c r="AP48" s="80"/>
      <c r="AQ48" s="80"/>
      <c r="AR48" s="80"/>
      <c r="AS48" s="80"/>
      <c r="AT48" s="80"/>
      <c r="AU48" s="80"/>
      <c r="AV48" s="80"/>
      <c r="AW48" s="79"/>
      <c r="AX48" s="79"/>
      <c r="AY48" s="80"/>
      <c r="AZ48" s="80"/>
      <c r="BA48" s="80"/>
      <c r="BB48" s="80"/>
      <c r="BC48" s="80"/>
      <c r="BD48" s="79"/>
      <c r="BE48" s="79"/>
      <c r="BF48" s="80"/>
      <c r="BG48" s="80"/>
      <c r="BH48" s="80"/>
      <c r="BI48" s="79"/>
      <c r="BJ48" s="79"/>
      <c r="BK48" s="80"/>
      <c r="BL48" s="80"/>
      <c r="BM48" s="79"/>
      <c r="BN48" s="79"/>
      <c r="BO48" s="80"/>
      <c r="BP48" s="79"/>
      <c r="BQ48" s="79"/>
      <c r="BR48" s="79"/>
      <c r="BS48" s="79"/>
      <c r="BT48" s="80"/>
      <c r="BU48" s="80"/>
      <c r="BV48" s="80"/>
      <c r="BW48" s="80"/>
      <c r="BX48" s="80"/>
      <c r="BY48" s="80"/>
      <c r="BZ48" s="80"/>
      <c r="CA48" s="79"/>
      <c r="CB48" s="79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</row>
    <row r="49" spans="1:95" ht="19.5" customHeight="1">
      <c r="A49" s="80"/>
      <c r="B49" s="80"/>
      <c r="C49" s="80"/>
      <c r="D49" s="80"/>
      <c r="E49" s="80"/>
      <c r="F49" s="80"/>
      <c r="G49" s="79"/>
      <c r="H49" s="79"/>
      <c r="I49" s="80"/>
      <c r="J49" s="80"/>
      <c r="K49" s="80"/>
      <c r="L49" s="80"/>
      <c r="M49" s="80"/>
      <c r="N49" s="79"/>
      <c r="O49" s="79"/>
      <c r="P49" s="80"/>
      <c r="Q49" s="80"/>
      <c r="R49" s="80"/>
      <c r="S49" s="80"/>
      <c r="T49" s="80"/>
      <c r="U49" s="79"/>
      <c r="V49" s="79"/>
      <c r="W49" s="80"/>
      <c r="X49" s="80"/>
      <c r="Y49" s="80"/>
      <c r="Z49" s="79"/>
      <c r="AA49" s="79"/>
      <c r="AB49" s="80"/>
      <c r="AC49" s="80"/>
      <c r="AD49" s="80"/>
      <c r="AE49" s="80"/>
      <c r="AF49" s="80"/>
      <c r="AG49" s="79"/>
      <c r="AH49" s="79"/>
      <c r="AI49" s="80"/>
      <c r="AJ49" s="80"/>
      <c r="AK49" s="80"/>
      <c r="AL49" s="80"/>
      <c r="AM49" s="80"/>
      <c r="AN49" s="79"/>
      <c r="AO49" s="79"/>
      <c r="AP49" s="80"/>
      <c r="AQ49" s="80"/>
      <c r="AR49" s="80"/>
      <c r="AS49" s="80"/>
      <c r="AT49" s="80"/>
      <c r="AU49" s="80"/>
      <c r="AV49" s="80"/>
      <c r="AW49" s="79"/>
      <c r="AX49" s="79"/>
      <c r="AY49" s="80"/>
      <c r="AZ49" s="80"/>
      <c r="BA49" s="80"/>
      <c r="BB49" s="80"/>
      <c r="BC49" s="80"/>
      <c r="BD49" s="79"/>
      <c r="BE49" s="79"/>
      <c r="BF49" s="80"/>
      <c r="BG49" s="80"/>
      <c r="BH49" s="80"/>
      <c r="BI49" s="79"/>
      <c r="BJ49" s="79"/>
      <c r="BK49" s="80"/>
      <c r="BL49" s="80"/>
      <c r="BM49" s="79"/>
      <c r="BN49" s="79"/>
      <c r="BO49" s="80"/>
      <c r="BP49" s="79"/>
      <c r="BQ49" s="79"/>
      <c r="BR49" s="79"/>
      <c r="BS49" s="79"/>
      <c r="BT49" s="80"/>
      <c r="BU49" s="80"/>
      <c r="BV49" s="80"/>
      <c r="BW49" s="80"/>
      <c r="BX49" s="80"/>
      <c r="BY49" s="80"/>
      <c r="BZ49" s="80"/>
      <c r="CA49" s="79"/>
      <c r="CB49" s="79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</row>
    <row r="50" spans="1:95" ht="19.5" customHeight="1">
      <c r="A50" s="80"/>
      <c r="B50" s="80"/>
      <c r="C50" s="80"/>
      <c r="D50" s="80"/>
      <c r="E50" s="80"/>
      <c r="F50" s="80"/>
      <c r="G50" s="79"/>
      <c r="H50" s="79"/>
      <c r="I50" s="80"/>
      <c r="J50" s="80"/>
      <c r="K50" s="80"/>
      <c r="L50" s="80"/>
      <c r="M50" s="80"/>
      <c r="N50" s="79"/>
      <c r="O50" s="79"/>
      <c r="P50" s="80"/>
      <c r="Q50" s="80"/>
      <c r="R50" s="80"/>
      <c r="S50" s="80"/>
      <c r="T50" s="80"/>
      <c r="U50" s="79"/>
      <c r="V50" s="79"/>
      <c r="W50" s="80"/>
      <c r="X50" s="80"/>
      <c r="Y50" s="80"/>
      <c r="Z50" s="79"/>
      <c r="AA50" s="79"/>
      <c r="AB50" s="80"/>
      <c r="AC50" s="80"/>
      <c r="AD50" s="80"/>
      <c r="AE50" s="80"/>
      <c r="AF50" s="80"/>
      <c r="AG50" s="79"/>
      <c r="AH50" s="79"/>
      <c r="AI50" s="80"/>
      <c r="AJ50" s="80"/>
      <c r="AK50" s="80"/>
      <c r="AL50" s="80"/>
      <c r="AM50" s="80"/>
      <c r="AN50" s="79"/>
      <c r="AO50" s="79"/>
      <c r="AP50" s="80"/>
      <c r="AQ50" s="80"/>
      <c r="AR50" s="80"/>
      <c r="AS50" s="80"/>
      <c r="AT50" s="80"/>
      <c r="AU50" s="80"/>
      <c r="AV50" s="80"/>
      <c r="AW50" s="79"/>
      <c r="AX50" s="79"/>
      <c r="AY50" s="80"/>
      <c r="AZ50" s="80"/>
      <c r="BA50" s="80"/>
      <c r="BB50" s="80"/>
      <c r="BC50" s="80"/>
      <c r="BD50" s="79"/>
      <c r="BE50" s="79"/>
      <c r="BF50" s="80"/>
      <c r="BG50" s="80"/>
      <c r="BH50" s="80"/>
      <c r="BI50" s="79"/>
      <c r="BJ50" s="79"/>
      <c r="BK50" s="80"/>
      <c r="BL50" s="80"/>
      <c r="BM50" s="79"/>
      <c r="BN50" s="79"/>
      <c r="BO50" s="80"/>
      <c r="BP50" s="79"/>
      <c r="BQ50" s="79"/>
      <c r="BR50" s="79"/>
      <c r="BS50" s="79"/>
      <c r="BT50" s="80"/>
      <c r="BU50" s="80"/>
      <c r="BV50" s="80"/>
      <c r="BW50" s="80"/>
      <c r="BX50" s="80"/>
      <c r="BY50" s="80"/>
      <c r="BZ50" s="80"/>
      <c r="CA50" s="79"/>
      <c r="CB50" s="79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</row>
    <row r="51" spans="1:95" ht="19.5" customHeight="1">
      <c r="A51" s="80"/>
      <c r="B51" s="80"/>
      <c r="C51" s="80"/>
      <c r="D51" s="80"/>
      <c r="E51" s="80"/>
      <c r="F51" s="80"/>
      <c r="G51" s="79"/>
      <c r="H51" s="79"/>
      <c r="I51" s="80"/>
      <c r="J51" s="80"/>
      <c r="K51" s="80"/>
      <c r="L51" s="80"/>
      <c r="M51" s="80"/>
      <c r="N51" s="79"/>
      <c r="O51" s="79"/>
      <c r="P51" s="80"/>
      <c r="Q51" s="80"/>
      <c r="R51" s="80"/>
      <c r="S51" s="80"/>
      <c r="T51" s="80"/>
      <c r="U51" s="79"/>
      <c r="V51" s="79"/>
      <c r="W51" s="80"/>
      <c r="X51" s="80"/>
      <c r="Y51" s="80"/>
      <c r="Z51" s="79"/>
      <c r="AA51" s="79"/>
      <c r="AB51" s="80"/>
      <c r="AC51" s="80"/>
      <c r="AD51" s="80"/>
      <c r="AE51" s="80"/>
      <c r="AF51" s="80"/>
      <c r="AG51" s="79"/>
      <c r="AH51" s="79"/>
      <c r="AI51" s="80"/>
      <c r="AJ51" s="80"/>
      <c r="AK51" s="80"/>
      <c r="AL51" s="80"/>
      <c r="AM51" s="80"/>
      <c r="AN51" s="79"/>
      <c r="AO51" s="79"/>
      <c r="AP51" s="80"/>
      <c r="AQ51" s="80"/>
      <c r="AR51" s="80"/>
      <c r="AS51" s="80"/>
      <c r="AT51" s="80"/>
      <c r="AU51" s="80"/>
      <c r="AV51" s="80"/>
      <c r="AW51" s="79"/>
      <c r="AX51" s="79"/>
      <c r="AY51" s="80"/>
      <c r="AZ51" s="80"/>
      <c r="BA51" s="80"/>
      <c r="BB51" s="80"/>
      <c r="BC51" s="80"/>
      <c r="BD51" s="79"/>
      <c r="BE51" s="79"/>
      <c r="BF51" s="80"/>
      <c r="BG51" s="80"/>
      <c r="BH51" s="80"/>
      <c r="BI51" s="79"/>
      <c r="BJ51" s="79"/>
      <c r="BK51" s="80"/>
      <c r="BL51" s="80"/>
      <c r="BM51" s="79"/>
      <c r="BN51" s="79"/>
      <c r="BO51" s="80"/>
      <c r="BP51" s="79"/>
      <c r="BQ51" s="79"/>
      <c r="BR51" s="79"/>
      <c r="BS51" s="79"/>
      <c r="BT51" s="80"/>
      <c r="BU51" s="80"/>
      <c r="BV51" s="80"/>
      <c r="BW51" s="80"/>
      <c r="BX51" s="80"/>
      <c r="BY51" s="80"/>
      <c r="BZ51" s="80"/>
      <c r="CA51" s="79"/>
      <c r="CB51" s="79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</row>
    <row r="52" spans="1:95" ht="19.5" customHeight="1">
      <c r="A52" s="80"/>
      <c r="B52" s="80"/>
      <c r="C52" s="80"/>
      <c r="D52" s="80"/>
      <c r="E52" s="80"/>
      <c r="F52" s="80"/>
      <c r="G52" s="79"/>
      <c r="H52" s="79"/>
      <c r="I52" s="80"/>
      <c r="J52" s="80"/>
      <c r="K52" s="80"/>
      <c r="L52" s="80"/>
      <c r="M52" s="80"/>
      <c r="N52" s="79"/>
      <c r="O52" s="79"/>
      <c r="P52" s="80"/>
      <c r="Q52" s="80"/>
      <c r="R52" s="80"/>
      <c r="S52" s="80"/>
      <c r="T52" s="80"/>
      <c r="U52" s="79"/>
      <c r="V52" s="79"/>
      <c r="W52" s="80"/>
      <c r="X52" s="80"/>
      <c r="Y52" s="80"/>
      <c r="Z52" s="79"/>
      <c r="AA52" s="79"/>
      <c r="AB52" s="80"/>
      <c r="AC52" s="80"/>
      <c r="AD52" s="80"/>
      <c r="AE52" s="80"/>
      <c r="AF52" s="80"/>
      <c r="AG52" s="79"/>
      <c r="AH52" s="79"/>
      <c r="AI52" s="80"/>
      <c r="AJ52" s="80"/>
      <c r="AK52" s="80"/>
      <c r="AL52" s="80"/>
      <c r="AM52" s="80"/>
      <c r="AN52" s="79"/>
      <c r="AO52" s="79"/>
      <c r="AP52" s="80"/>
      <c r="AQ52" s="80"/>
      <c r="AR52" s="80"/>
      <c r="AS52" s="80"/>
      <c r="AT52" s="80"/>
      <c r="AU52" s="80"/>
      <c r="AV52" s="80"/>
      <c r="AW52" s="79"/>
      <c r="AX52" s="79"/>
      <c r="AY52" s="80"/>
      <c r="AZ52" s="80"/>
      <c r="BA52" s="80"/>
      <c r="BB52" s="80"/>
      <c r="BC52" s="80"/>
      <c r="BD52" s="79"/>
      <c r="BE52" s="79"/>
      <c r="BF52" s="80"/>
      <c r="BG52" s="80"/>
      <c r="BH52" s="80"/>
      <c r="BI52" s="79"/>
      <c r="BJ52" s="79"/>
      <c r="BK52" s="80"/>
      <c r="BL52" s="80"/>
      <c r="BM52" s="79"/>
      <c r="BN52" s="79"/>
      <c r="BO52" s="80"/>
      <c r="BP52" s="79"/>
      <c r="BQ52" s="79"/>
      <c r="BR52" s="79"/>
      <c r="BS52" s="79"/>
      <c r="BT52" s="80"/>
      <c r="BU52" s="80"/>
      <c r="BV52" s="80"/>
      <c r="BW52" s="80"/>
      <c r="BX52" s="80"/>
      <c r="BY52" s="80"/>
      <c r="BZ52" s="80"/>
      <c r="CA52" s="79"/>
      <c r="CB52" s="79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</row>
    <row r="53" spans="1:95" ht="19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</row>
    <row r="54" spans="1:95" ht="19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</row>
    <row r="55" spans="1:95" ht="19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</row>
    <row r="56" spans="1:95" ht="19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</row>
    <row r="57" spans="1:95" ht="19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</row>
    <row r="58" spans="1:95" ht="19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</row>
    <row r="59" spans="1:95" ht="19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</row>
    <row r="60" spans="1:95" ht="19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</row>
    <row r="61" spans="1:95" ht="19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</row>
    <row r="62" spans="1:95" ht="19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</row>
    <row r="63" spans="1:95" ht="19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</row>
    <row r="64" spans="1:95" ht="19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</row>
    <row r="65" spans="1:95" ht="19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</row>
    <row r="66" spans="1:95" ht="19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</row>
    <row r="67" spans="1:95" ht="19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</row>
    <row r="68" spans="1:95" ht="19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</row>
    <row r="69" spans="1:95" ht="19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</row>
    <row r="70" spans="1:95" ht="19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</row>
    <row r="71" spans="1:95" ht="19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</row>
    <row r="72" spans="1:95" ht="19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</row>
    <row r="73" spans="1:95" ht="19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</row>
    <row r="74" spans="1:95" ht="19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</row>
    <row r="75" spans="1:95" ht="19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</row>
    <row r="76" spans="1:95" ht="19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</row>
    <row r="77" spans="1:95" ht="19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</row>
    <row r="78" spans="1:95" ht="19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</row>
    <row r="79" spans="1:95" ht="19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</row>
    <row r="80" spans="1:95" ht="19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</row>
    <row r="81" spans="1:95" ht="19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</row>
    <row r="82" spans="1:95" ht="19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</row>
    <row r="83" spans="1:95" ht="19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</row>
    <row r="84" spans="1:95" ht="19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</row>
    <row r="85" spans="1:95" ht="19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</row>
    <row r="86" spans="1:95" ht="19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</row>
    <row r="87" spans="1:95" ht="19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</row>
    <row r="88" spans="1:95" ht="19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</row>
    <row r="89" spans="1:95" ht="19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</row>
    <row r="90" spans="1:95" ht="19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</row>
    <row r="91" spans="1:95" ht="19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</row>
    <row r="92" spans="1:95" ht="19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</row>
    <row r="93" spans="1:95" ht="19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</row>
    <row r="94" spans="1:95" ht="19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</row>
    <row r="95" spans="1:95" ht="19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</row>
    <row r="96" spans="1:95" ht="19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</row>
    <row r="97" spans="1:95" ht="19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</row>
    <row r="98" spans="1:95" ht="19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</row>
    <row r="99" spans="1:95" ht="19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</row>
    <row r="100" spans="1:95" ht="19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</row>
    <row r="101" spans="1:95" ht="19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</row>
    <row r="102" spans="1:95" ht="19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</row>
    <row r="103" spans="1:95" ht="19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</row>
    <row r="104" spans="1:95" ht="19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</row>
    <row r="105" spans="1:95" ht="19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</row>
    <row r="106" spans="1:95" ht="19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</row>
    <row r="107" spans="1:95" ht="19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</row>
    <row r="108" spans="1:95" ht="19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</row>
    <row r="109" spans="1:95" ht="19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</row>
    <row r="110" spans="1:95" ht="19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</row>
    <row r="111" spans="1:95" ht="19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</row>
    <row r="112" spans="1:95" ht="19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</row>
    <row r="113" spans="1:95" ht="19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</row>
    <row r="114" spans="1:95" ht="19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</row>
    <row r="115" spans="1:95" ht="19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</row>
    <row r="116" spans="1:95" ht="19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</row>
    <row r="117" spans="1:95" ht="19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</row>
    <row r="118" spans="1:95" ht="19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</row>
    <row r="119" spans="1:95" ht="19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</row>
    <row r="120" spans="1:95" ht="19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</row>
    <row r="121" spans="1:95" ht="19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</row>
    <row r="122" spans="1:95" ht="19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</row>
    <row r="123" spans="1:95" ht="19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</row>
    <row r="124" spans="1:95" ht="19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</row>
    <row r="125" spans="1:95" ht="19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</row>
    <row r="126" spans="1:95" ht="19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</row>
    <row r="127" spans="1:95" ht="19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</row>
    <row r="128" spans="1:95" ht="19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</row>
    <row r="129" spans="1:95" ht="19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</row>
    <row r="130" spans="1:95" ht="19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</row>
    <row r="131" spans="1:95" ht="19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</row>
    <row r="132" spans="1:95" ht="19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</row>
    <row r="133" spans="1:95" ht="19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</row>
    <row r="134" spans="1:95" ht="19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</row>
    <row r="135" spans="1:95" ht="19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</row>
    <row r="136" spans="1:95" ht="19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</row>
    <row r="137" spans="1:95" ht="19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</row>
    <row r="138" spans="1:95" ht="19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</row>
    <row r="139" spans="1:95" ht="19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</row>
    <row r="140" spans="1:95" ht="19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</row>
    <row r="141" spans="1:95" ht="19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</row>
    <row r="142" spans="1:95" ht="19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</row>
    <row r="143" spans="1:95" ht="19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</row>
    <row r="144" spans="1:95" ht="19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</row>
    <row r="145" spans="1:95" ht="19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</row>
    <row r="146" spans="1:95" ht="19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</row>
    <row r="147" spans="1:95" ht="19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</row>
    <row r="148" spans="1:95" ht="19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</row>
    <row r="149" spans="1:95" ht="19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</row>
    <row r="150" spans="1:95" ht="19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</row>
    <row r="151" spans="1:95" ht="19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</row>
    <row r="152" spans="1:95" ht="19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</row>
    <row r="153" spans="1:95" ht="19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</row>
    <row r="154" spans="1:95" ht="19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</row>
    <row r="155" spans="1:95" ht="19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</row>
    <row r="156" spans="1:95" ht="19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</row>
    <row r="157" spans="1:95" ht="19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</row>
    <row r="158" spans="1:95" ht="19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</row>
    <row r="159" spans="1:95" ht="19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</row>
    <row r="160" spans="1:95" ht="19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</row>
    <row r="161" spans="1:95" ht="19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</row>
    <row r="162" spans="1:95" ht="19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</row>
    <row r="163" spans="1:95" ht="19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</row>
    <row r="164" spans="1:95" ht="19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</row>
    <row r="165" spans="1:95" ht="19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</row>
    <row r="166" spans="1:95" ht="19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</row>
    <row r="167" spans="1:95" ht="19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</row>
    <row r="168" spans="1:95" ht="19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</row>
    <row r="169" spans="1:95" ht="19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</row>
    <row r="170" spans="1:95" ht="19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</row>
    <row r="171" spans="1:95" ht="19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</row>
    <row r="172" spans="1:95" ht="19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</row>
    <row r="173" spans="1:95" ht="19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</row>
    <row r="174" spans="1:95" ht="19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</row>
    <row r="175" spans="1:95" ht="19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</row>
    <row r="176" spans="1:95" ht="19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</row>
    <row r="177" spans="1:95" ht="19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</row>
    <row r="178" spans="1:95" ht="19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</row>
    <row r="179" spans="1:95" ht="19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</row>
    <row r="180" spans="1:95" ht="19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</row>
    <row r="181" spans="1:95" ht="19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</row>
    <row r="182" spans="1:95" ht="19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</row>
    <row r="183" spans="1:95" ht="19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</row>
    <row r="184" spans="1:95" ht="19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</row>
    <row r="185" spans="1:95" ht="19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</row>
    <row r="186" spans="1:95" ht="19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</row>
    <row r="187" spans="1:95" ht="19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</row>
    <row r="188" spans="1:95" ht="19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</row>
    <row r="189" spans="1:95" ht="19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</row>
    <row r="190" spans="1:95" ht="19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</row>
    <row r="191" spans="1:95" ht="19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</row>
    <row r="192" spans="1:95" ht="19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</row>
    <row r="193" spans="1:95" ht="19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</row>
    <row r="194" spans="1:95" ht="19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</row>
    <row r="195" spans="1:95" ht="19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</row>
    <row r="196" spans="1:95" ht="19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</row>
    <row r="197" spans="1:95" ht="19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</row>
    <row r="198" spans="1:95" ht="19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</row>
    <row r="199" spans="1:95" ht="19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</row>
    <row r="200" spans="1:95" ht="19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</row>
    <row r="201" spans="1:95" ht="19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</row>
    <row r="202" spans="1:95" ht="19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</row>
    <row r="203" spans="1:95" ht="19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</row>
    <row r="204" spans="1:95" ht="19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</row>
    <row r="205" spans="1:95" ht="19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</row>
    <row r="206" spans="1:95" ht="19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</row>
    <row r="207" spans="1:95" ht="19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</row>
    <row r="208" spans="1:95" ht="19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</row>
    <row r="209" spans="1:95" ht="19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</row>
    <row r="210" spans="1:95" ht="19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</row>
    <row r="211" spans="1:95" ht="19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</row>
    <row r="212" spans="1:95" ht="19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</row>
    <row r="213" spans="1:95" ht="19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</row>
    <row r="214" spans="1:95" ht="19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</row>
    <row r="215" spans="1:95" ht="19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</row>
    <row r="216" spans="1:95" ht="19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</row>
    <row r="217" spans="1:95" ht="19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</row>
    <row r="218" spans="1:95" ht="19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</row>
    <row r="219" spans="1:95" ht="19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</row>
    <row r="220" spans="1:95" ht="19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</row>
    <row r="221" spans="1:95" ht="19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</row>
    <row r="222" spans="1:95" ht="19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</row>
    <row r="223" spans="1:95" ht="19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</row>
    <row r="224" spans="1:95" ht="19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</row>
    <row r="225" spans="1:95" ht="19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</row>
    <row r="226" spans="1:95" ht="19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</row>
    <row r="227" spans="1:95" ht="19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</row>
    <row r="228" spans="1:95" ht="19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</row>
    <row r="229" spans="1:95" ht="19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</row>
    <row r="230" spans="1:95" ht="19.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</row>
    <row r="231" spans="1:95" ht="19.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</row>
    <row r="232" spans="1:95" ht="19.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</row>
    <row r="233" spans="1:95" ht="19.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</row>
    <row r="234" spans="1:95" ht="19.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</row>
    <row r="235" spans="1:95" ht="19.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</row>
    <row r="236" spans="1:95" ht="19.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</row>
    <row r="237" spans="1:95" ht="19.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</row>
    <row r="238" spans="1:95" ht="19.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</row>
    <row r="239" spans="1:95" ht="19.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</row>
    <row r="240" spans="1:95" ht="19.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</row>
    <row r="241" spans="1:95" ht="19.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</row>
    <row r="242" spans="1:95" ht="19.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</row>
    <row r="243" spans="1:95" ht="19.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</row>
    <row r="244" spans="1:95" ht="19.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</row>
    <row r="245" spans="1:95" ht="19.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</row>
    <row r="246" spans="1:95" ht="19.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</row>
    <row r="247" spans="1:95" ht="19.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</row>
    <row r="248" spans="1:95" ht="19.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</row>
    <row r="249" spans="1:95" ht="19.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</row>
    <row r="250" spans="1:95" ht="19.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</row>
    <row r="251" spans="1:95" ht="19.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</row>
    <row r="252" spans="1:95" ht="19.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</row>
    <row r="253" spans="1:95" ht="15.75" customHeight="1"/>
    <row r="254" spans="1:95" ht="15.75" customHeight="1"/>
    <row r="255" spans="1:95" ht="15.75" customHeight="1"/>
    <row r="256" spans="1:9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5">
    <mergeCell ref="N8:N11"/>
    <mergeCell ref="O8:O12"/>
    <mergeCell ref="BB8:BB11"/>
    <mergeCell ref="BC8:BC12"/>
    <mergeCell ref="BD8:BD11"/>
    <mergeCell ref="S8:S11"/>
    <mergeCell ref="T8:T12"/>
    <mergeCell ref="AL8:AL11"/>
    <mergeCell ref="AM8:AM12"/>
    <mergeCell ref="AN8:AN11"/>
    <mergeCell ref="AO8:AO12"/>
    <mergeCell ref="AP8:AP11"/>
    <mergeCell ref="AY8:AY11"/>
    <mergeCell ref="BA8:BA12"/>
    <mergeCell ref="AR8:AR12"/>
    <mergeCell ref="AS8:AS11"/>
    <mergeCell ref="A2:BY3"/>
    <mergeCell ref="A4:BX5"/>
    <mergeCell ref="A6:D6"/>
    <mergeCell ref="F6:I6"/>
    <mergeCell ref="K6:P6"/>
    <mergeCell ref="R6:W6"/>
    <mergeCell ref="Y6:AB6"/>
    <mergeCell ref="BP6:BS6"/>
    <mergeCell ref="AD6:AI6"/>
    <mergeCell ref="AK6:AP6"/>
    <mergeCell ref="BZ6:BZ44"/>
    <mergeCell ref="CA6:CA12"/>
    <mergeCell ref="BH8:BH12"/>
    <mergeCell ref="BY8:BY11"/>
    <mergeCell ref="AR6:AY6"/>
    <mergeCell ref="BA6:BF6"/>
    <mergeCell ref="BE8:BE12"/>
    <mergeCell ref="BF8:BF11"/>
    <mergeCell ref="BV8:BV11"/>
    <mergeCell ref="BX8:BX11"/>
    <mergeCell ref="BH6:BK6"/>
    <mergeCell ref="BM6:BN6"/>
    <mergeCell ref="BU6:BV7"/>
    <mergeCell ref="BX6:BY7"/>
    <mergeCell ref="BP8:BP12"/>
    <mergeCell ref="BQ8:BQ11"/>
    <mergeCell ref="BR8:BR12"/>
    <mergeCell ref="BS8:BS11"/>
    <mergeCell ref="BU8:BU11"/>
    <mergeCell ref="BI8:BI11"/>
    <mergeCell ref="BJ8:BJ12"/>
    <mergeCell ref="BK8:BK11"/>
    <mergeCell ref="BM8:BM12"/>
    <mergeCell ref="BN8:BN11"/>
    <mergeCell ref="AT8:AT12"/>
    <mergeCell ref="AU8:AU11"/>
    <mergeCell ref="AV8:AV12"/>
    <mergeCell ref="AW8:AW11"/>
    <mergeCell ref="AX8:AX12"/>
    <mergeCell ref="A7:C7"/>
    <mergeCell ref="A8:C8"/>
    <mergeCell ref="F8:F12"/>
    <mergeCell ref="G8:G11"/>
    <mergeCell ref="H8:H12"/>
    <mergeCell ref="Z8:Z11"/>
    <mergeCell ref="AA8:AA12"/>
    <mergeCell ref="AB8:AB11"/>
    <mergeCell ref="AI8:AI11"/>
    <mergeCell ref="P8:P11"/>
    <mergeCell ref="R8:R12"/>
    <mergeCell ref="U8:U11"/>
    <mergeCell ref="V8:V12"/>
    <mergeCell ref="W8:W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I8:I11"/>
    <mergeCell ref="K8:K12"/>
    <mergeCell ref="L8:L11"/>
    <mergeCell ref="M8:M12"/>
    <mergeCell ref="Y8:Y12"/>
  </mergeCells>
  <dataValidations count="3">
    <dataValidation type="list" allowBlank="1" sqref="F13:F44 H13:H44 K13:K44 M13:M44 O13:O44 R13:R44 T13:T44 V13:V44 Y13:Y44 AA13:AA44 AD13:AD44 AF13:AF44 AH13:AH44 AK13:AK44 AM13:AM44 AO13:AO44 AR13:AR44 AT13:AT44 AV13:AV44 AX13:AX44 BA13:BA44 BC13:BC44 BE13:BE44 BH13:BH44 BJ13:BJ44 BM13:BM44 BP13:BP44 BR13:BR44" xr:uid="{00000000-0002-0000-0200-000000000000}">
      <formula1>"AD,A,B,C,TRASL.,NA"</formula1>
    </dataValidation>
    <dataValidation type="custom" allowBlank="1" showErrorMessage="1" sqref="E13:E44" xr:uid="{00000000-0002-0000-0200-000001000000}">
      <formula1>AND(GTE(LEN(E13),MIN((0),(100))),LTE(LEN(E13),MAX((0),(100))))</formula1>
    </dataValidation>
    <dataValidation type="list" allowBlank="1" showErrorMessage="1" sqref="CA13:CA44" xr:uid="{00000000-0002-0000-0200-000002000000}">
      <formula1>"AD,A,B,C,TRASL.,NA"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1000"/>
  <sheetViews>
    <sheetView showGridLines="0" tabSelected="1" topLeftCell="A37" zoomScale="60" zoomScaleNormal="60" workbookViewId="0">
      <pane xSplit="5" topLeftCell="F1" activePane="topRight" state="frozen"/>
      <selection pane="topRight" activeCell="I55" sqref="I55"/>
    </sheetView>
  </sheetViews>
  <sheetFormatPr baseColWidth="10" defaultColWidth="12.625" defaultRowHeight="15" customHeight="1"/>
  <cols>
    <col min="1" max="1" width="5" customWidth="1"/>
    <col min="2" max="2" width="16.25" customWidth="1"/>
    <col min="3" max="3" width="19" customWidth="1"/>
    <col min="4" max="4" width="21.25" customWidth="1"/>
    <col min="5" max="5" width="0.375" customWidth="1"/>
    <col min="6" max="6" width="16.25" customWidth="1"/>
    <col min="7" max="7" width="36.375" customWidth="1"/>
    <col min="8" max="8" width="17.125" customWidth="1"/>
    <col min="9" max="9" width="36.875" customWidth="1"/>
    <col min="10" max="10" width="0.375" customWidth="1"/>
    <col min="11" max="11" width="11.25" customWidth="1"/>
    <col min="12" max="12" width="28.25" customWidth="1"/>
    <col min="13" max="13" width="12.125" customWidth="1"/>
    <col min="14" max="14" width="29.75" customWidth="1"/>
    <col min="15" max="15" width="15.375" customWidth="1"/>
    <col min="16" max="16" width="44.75" customWidth="1"/>
    <col min="17" max="17" width="2.25" customWidth="1"/>
    <col min="18" max="18" width="20.75" customWidth="1"/>
    <col min="19" max="19" width="31.875" customWidth="1"/>
    <col min="20" max="20" width="15.25" customWidth="1"/>
    <col min="21" max="21" width="28.875" customWidth="1"/>
    <col min="22" max="22" width="18.875" customWidth="1"/>
    <col min="23" max="23" width="28.125" customWidth="1"/>
    <col min="24" max="24" width="3" customWidth="1"/>
    <col min="25" max="25" width="19.25" customWidth="1"/>
    <col min="26" max="26" width="45.125" customWidth="1"/>
    <col min="27" max="27" width="21.625" customWidth="1"/>
    <col min="28" max="28" width="39.375" customWidth="1"/>
    <col min="29" max="29" width="2.37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7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38" customWidth="1"/>
    <col min="70" max="70" width="16.375" customWidth="1"/>
    <col min="71" max="71" width="89.875" customWidth="1"/>
    <col min="72" max="72" width="1.7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8.125" customWidth="1"/>
    <col min="81" max="95" width="9.375" customWidth="1"/>
  </cols>
  <sheetData>
    <row r="1" spans="1:95" ht="42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</row>
    <row r="2" spans="1:95" ht="19.5" customHeight="1">
      <c r="A2" s="211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3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</row>
    <row r="3" spans="1:95" ht="1.5" customHeight="1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6"/>
      <c r="BZ3" s="4"/>
      <c r="CA3" s="4"/>
      <c r="CB3" s="4"/>
      <c r="CC3" s="4"/>
      <c r="CD3" s="5"/>
      <c r="CE3" s="4"/>
      <c r="CF3" s="4"/>
      <c r="CG3" s="4"/>
      <c r="CH3" s="5"/>
      <c r="CI3" s="4"/>
      <c r="CJ3" s="4"/>
      <c r="CK3" s="4"/>
      <c r="CL3" s="4"/>
      <c r="CM3" s="5"/>
      <c r="CN3" s="4"/>
      <c r="CO3" s="4"/>
      <c r="CP3" s="4"/>
      <c r="CQ3" s="4"/>
    </row>
    <row r="4" spans="1:95" ht="19.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3"/>
      <c r="BZ4" s="4"/>
      <c r="CA4" s="4"/>
      <c r="CB4" s="4"/>
      <c r="CC4" s="4"/>
      <c r="CD4" s="5"/>
      <c r="CE4" s="4"/>
      <c r="CF4" s="4"/>
      <c r="CG4" s="4"/>
      <c r="CH4" s="5"/>
      <c r="CI4" s="4"/>
      <c r="CJ4" s="4"/>
      <c r="CK4" s="4"/>
      <c r="CL4" s="4"/>
      <c r="CM4" s="5"/>
      <c r="CN4" s="4"/>
      <c r="CO4" s="4"/>
      <c r="CP4" s="4"/>
      <c r="CQ4" s="4"/>
    </row>
    <row r="5" spans="1:95" ht="1.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3"/>
      <c r="BZ5" s="4"/>
      <c r="CA5" s="4"/>
      <c r="CB5" s="4"/>
      <c r="CC5" s="4"/>
      <c r="CD5" s="5"/>
      <c r="CE5" s="4"/>
      <c r="CF5" s="4"/>
      <c r="CG5" s="4"/>
      <c r="CH5" s="5"/>
      <c r="CI5" s="4"/>
      <c r="CJ5" s="4"/>
      <c r="CK5" s="4"/>
      <c r="CL5" s="4"/>
      <c r="CM5" s="5"/>
      <c r="CN5" s="4"/>
      <c r="CO5" s="4"/>
      <c r="CP5" s="4"/>
      <c r="CQ5" s="4"/>
    </row>
    <row r="6" spans="1:95" ht="19.5" customHeight="1">
      <c r="A6" s="219" t="s">
        <v>1</v>
      </c>
      <c r="B6" s="193"/>
      <c r="C6" s="193"/>
      <c r="D6" s="194"/>
      <c r="E6" s="6"/>
      <c r="F6" s="204" t="s">
        <v>2</v>
      </c>
      <c r="G6" s="193"/>
      <c r="H6" s="193"/>
      <c r="I6" s="194"/>
      <c r="J6" s="6"/>
      <c r="K6" s="204" t="s">
        <v>3</v>
      </c>
      <c r="L6" s="193"/>
      <c r="M6" s="193"/>
      <c r="N6" s="193"/>
      <c r="O6" s="193"/>
      <c r="P6" s="194"/>
      <c r="Q6" s="6"/>
      <c r="R6" s="204" t="s">
        <v>4</v>
      </c>
      <c r="S6" s="193"/>
      <c r="T6" s="193"/>
      <c r="U6" s="193"/>
      <c r="V6" s="193"/>
      <c r="W6" s="194"/>
      <c r="X6" s="6"/>
      <c r="Y6" s="204" t="s">
        <v>5</v>
      </c>
      <c r="Z6" s="193"/>
      <c r="AA6" s="193"/>
      <c r="AB6" s="194"/>
      <c r="AC6" s="6"/>
      <c r="AD6" s="204" t="s">
        <v>6</v>
      </c>
      <c r="AE6" s="193"/>
      <c r="AF6" s="193"/>
      <c r="AG6" s="193"/>
      <c r="AH6" s="193"/>
      <c r="AI6" s="194"/>
      <c r="AJ6" s="6"/>
      <c r="AK6" s="204" t="s">
        <v>7</v>
      </c>
      <c r="AL6" s="193"/>
      <c r="AM6" s="193"/>
      <c r="AN6" s="193"/>
      <c r="AO6" s="193"/>
      <c r="AP6" s="194"/>
      <c r="AQ6" s="6"/>
      <c r="AR6" s="226" t="s">
        <v>8</v>
      </c>
      <c r="AS6" s="193"/>
      <c r="AT6" s="193"/>
      <c r="AU6" s="193"/>
      <c r="AV6" s="193"/>
      <c r="AW6" s="193"/>
      <c r="AX6" s="193"/>
      <c r="AY6" s="194"/>
      <c r="AZ6" s="6"/>
      <c r="BA6" s="204" t="s">
        <v>9</v>
      </c>
      <c r="BB6" s="193"/>
      <c r="BC6" s="193"/>
      <c r="BD6" s="193"/>
      <c r="BE6" s="193"/>
      <c r="BF6" s="194"/>
      <c r="BG6" s="6"/>
      <c r="BH6" s="204" t="s">
        <v>10</v>
      </c>
      <c r="BI6" s="193"/>
      <c r="BJ6" s="193"/>
      <c r="BK6" s="194"/>
      <c r="BL6" s="6"/>
      <c r="BM6" s="204" t="s">
        <v>11</v>
      </c>
      <c r="BN6" s="223"/>
      <c r="BO6" s="6"/>
      <c r="BP6" s="204" t="s">
        <v>12</v>
      </c>
      <c r="BQ6" s="193"/>
      <c r="BR6" s="193"/>
      <c r="BS6" s="194"/>
      <c r="BT6" s="6"/>
      <c r="BU6" s="210" t="s">
        <v>13</v>
      </c>
      <c r="BV6" s="200"/>
      <c r="BW6" s="7"/>
      <c r="BX6" s="210" t="s">
        <v>14</v>
      </c>
      <c r="BY6" s="200"/>
      <c r="BZ6" s="220"/>
      <c r="CA6" s="222" t="s">
        <v>15</v>
      </c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</row>
    <row r="7" spans="1:95" ht="19.5" customHeight="1">
      <c r="A7" s="192" t="s">
        <v>16</v>
      </c>
      <c r="B7" s="193"/>
      <c r="C7" s="194"/>
      <c r="D7" s="8" t="s">
        <v>17</v>
      </c>
      <c r="E7" s="6"/>
      <c r="F7" s="9" t="s">
        <v>18</v>
      </c>
      <c r="G7" s="9" t="s">
        <v>19</v>
      </c>
      <c r="H7" s="9" t="s">
        <v>18</v>
      </c>
      <c r="I7" s="9" t="s">
        <v>19</v>
      </c>
      <c r="J7" s="6"/>
      <c r="K7" s="9" t="s">
        <v>18</v>
      </c>
      <c r="L7" s="9" t="s">
        <v>19</v>
      </c>
      <c r="M7" s="9" t="s">
        <v>18</v>
      </c>
      <c r="N7" s="9" t="s">
        <v>19</v>
      </c>
      <c r="O7" s="9" t="s">
        <v>18</v>
      </c>
      <c r="P7" s="9" t="s">
        <v>19</v>
      </c>
      <c r="Q7" s="6"/>
      <c r="R7" s="9" t="s">
        <v>18</v>
      </c>
      <c r="S7" s="9" t="s">
        <v>19</v>
      </c>
      <c r="T7" s="9" t="s">
        <v>18</v>
      </c>
      <c r="U7" s="9" t="s">
        <v>19</v>
      </c>
      <c r="V7" s="9" t="s">
        <v>18</v>
      </c>
      <c r="W7" s="9" t="s">
        <v>19</v>
      </c>
      <c r="X7" s="6"/>
      <c r="Y7" s="9" t="s">
        <v>18</v>
      </c>
      <c r="Z7" s="9" t="s">
        <v>19</v>
      </c>
      <c r="AA7" s="9" t="s">
        <v>18</v>
      </c>
      <c r="AB7" s="9" t="s">
        <v>19</v>
      </c>
      <c r="AC7" s="6"/>
      <c r="AD7" s="9" t="s">
        <v>18</v>
      </c>
      <c r="AE7" s="9" t="s">
        <v>19</v>
      </c>
      <c r="AF7" s="9" t="s">
        <v>18</v>
      </c>
      <c r="AG7" s="9" t="s">
        <v>19</v>
      </c>
      <c r="AH7" s="9" t="s">
        <v>18</v>
      </c>
      <c r="AI7" s="9" t="s">
        <v>19</v>
      </c>
      <c r="AJ7" s="6"/>
      <c r="AK7" s="9" t="s">
        <v>18</v>
      </c>
      <c r="AL7" s="9" t="s">
        <v>19</v>
      </c>
      <c r="AM7" s="9" t="s">
        <v>18</v>
      </c>
      <c r="AN7" s="9" t="s">
        <v>19</v>
      </c>
      <c r="AO7" s="9" t="s">
        <v>18</v>
      </c>
      <c r="AP7" s="9" t="s">
        <v>19</v>
      </c>
      <c r="AQ7" s="6"/>
      <c r="AR7" s="9" t="s">
        <v>18</v>
      </c>
      <c r="AS7" s="9" t="s">
        <v>19</v>
      </c>
      <c r="AT7" s="9" t="s">
        <v>18</v>
      </c>
      <c r="AU7" s="9" t="s">
        <v>19</v>
      </c>
      <c r="AV7" s="9" t="s">
        <v>18</v>
      </c>
      <c r="AW7" s="9" t="s">
        <v>19</v>
      </c>
      <c r="AX7" s="9" t="s">
        <v>18</v>
      </c>
      <c r="AY7" s="9" t="s">
        <v>19</v>
      </c>
      <c r="AZ7" s="6"/>
      <c r="BA7" s="9" t="s">
        <v>18</v>
      </c>
      <c r="BB7" s="9" t="s">
        <v>19</v>
      </c>
      <c r="BC7" s="9" t="s">
        <v>18</v>
      </c>
      <c r="BD7" s="9" t="s">
        <v>19</v>
      </c>
      <c r="BE7" s="9" t="s">
        <v>18</v>
      </c>
      <c r="BF7" s="9" t="s">
        <v>19</v>
      </c>
      <c r="BG7" s="6"/>
      <c r="BH7" s="9" t="s">
        <v>18</v>
      </c>
      <c r="BI7" s="9" t="s">
        <v>19</v>
      </c>
      <c r="BJ7" s="9" t="s">
        <v>18</v>
      </c>
      <c r="BK7" s="9" t="s">
        <v>19</v>
      </c>
      <c r="BL7" s="6"/>
      <c r="BM7" s="9" t="s">
        <v>18</v>
      </c>
      <c r="BN7" s="81" t="s">
        <v>19</v>
      </c>
      <c r="BO7" s="6"/>
      <c r="BP7" s="9" t="s">
        <v>18</v>
      </c>
      <c r="BQ7" s="9" t="s">
        <v>19</v>
      </c>
      <c r="BR7" s="9" t="s">
        <v>18</v>
      </c>
      <c r="BS7" s="9" t="s">
        <v>19</v>
      </c>
      <c r="BT7" s="6"/>
      <c r="BU7" s="201"/>
      <c r="BV7" s="203"/>
      <c r="BW7" s="7"/>
      <c r="BX7" s="201"/>
      <c r="BY7" s="203"/>
      <c r="BZ7" s="221"/>
      <c r="CA7" s="189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</row>
    <row r="8" spans="1:95" ht="19.5" customHeight="1">
      <c r="A8" s="192" t="s">
        <v>20</v>
      </c>
      <c r="B8" s="193"/>
      <c r="C8" s="194"/>
      <c r="D8" s="10" t="s">
        <v>449</v>
      </c>
      <c r="E8" s="6"/>
      <c r="F8" s="191" t="s">
        <v>22</v>
      </c>
      <c r="G8" s="188" t="s">
        <v>23</v>
      </c>
      <c r="H8" s="191" t="s">
        <v>22</v>
      </c>
      <c r="I8" s="188" t="s">
        <v>24</v>
      </c>
      <c r="J8" s="6"/>
      <c r="K8" s="191" t="s">
        <v>22</v>
      </c>
      <c r="L8" s="188" t="s">
        <v>25</v>
      </c>
      <c r="M8" s="191" t="s">
        <v>22</v>
      </c>
      <c r="N8" s="188" t="s">
        <v>26</v>
      </c>
      <c r="O8" s="191" t="s">
        <v>22</v>
      </c>
      <c r="P8" s="188" t="s">
        <v>27</v>
      </c>
      <c r="Q8" s="6"/>
      <c r="R8" s="191" t="s">
        <v>22</v>
      </c>
      <c r="S8" s="188" t="s">
        <v>28</v>
      </c>
      <c r="T8" s="191" t="s">
        <v>22</v>
      </c>
      <c r="U8" s="188" t="s">
        <v>29</v>
      </c>
      <c r="V8" s="191" t="s">
        <v>22</v>
      </c>
      <c r="W8" s="188" t="s">
        <v>30</v>
      </c>
      <c r="X8" s="6"/>
      <c r="Y8" s="191" t="s">
        <v>22</v>
      </c>
      <c r="Z8" s="205" t="s">
        <v>31</v>
      </c>
      <c r="AA8" s="191" t="s">
        <v>22</v>
      </c>
      <c r="AB8" s="207" t="s">
        <v>257</v>
      </c>
      <c r="AC8" s="6"/>
      <c r="AD8" s="191" t="s">
        <v>22</v>
      </c>
      <c r="AE8" s="188" t="s">
        <v>258</v>
      </c>
      <c r="AF8" s="191" t="s">
        <v>22</v>
      </c>
      <c r="AG8" s="188" t="s">
        <v>35</v>
      </c>
      <c r="AH8" s="191" t="s">
        <v>22</v>
      </c>
      <c r="AI8" s="188" t="s">
        <v>36</v>
      </c>
      <c r="AJ8" s="6"/>
      <c r="AK8" s="191" t="s">
        <v>22</v>
      </c>
      <c r="AL8" s="188" t="s">
        <v>37</v>
      </c>
      <c r="AM8" s="191" t="s">
        <v>22</v>
      </c>
      <c r="AN8" s="188" t="s">
        <v>38</v>
      </c>
      <c r="AO8" s="191" t="s">
        <v>22</v>
      </c>
      <c r="AP8" s="188" t="s">
        <v>39</v>
      </c>
      <c r="AQ8" s="6"/>
      <c r="AR8" s="191" t="s">
        <v>22</v>
      </c>
      <c r="AS8" s="188" t="s">
        <v>40</v>
      </c>
      <c r="AT8" s="191" t="s">
        <v>22</v>
      </c>
      <c r="AU8" s="188" t="s">
        <v>41</v>
      </c>
      <c r="AV8" s="191" t="s">
        <v>22</v>
      </c>
      <c r="AW8" s="188" t="s">
        <v>42</v>
      </c>
      <c r="AX8" s="191" t="s">
        <v>22</v>
      </c>
      <c r="AY8" s="188" t="s">
        <v>43</v>
      </c>
      <c r="AZ8" s="6"/>
      <c r="BA8" s="191" t="s">
        <v>22</v>
      </c>
      <c r="BB8" s="188" t="s">
        <v>44</v>
      </c>
      <c r="BC8" s="191" t="s">
        <v>22</v>
      </c>
      <c r="BD8" s="188" t="s">
        <v>45</v>
      </c>
      <c r="BE8" s="191" t="s">
        <v>22</v>
      </c>
      <c r="BF8" s="188" t="s">
        <v>46</v>
      </c>
      <c r="BG8" s="6"/>
      <c r="BH8" s="191" t="s">
        <v>22</v>
      </c>
      <c r="BI8" s="188" t="s">
        <v>47</v>
      </c>
      <c r="BJ8" s="191" t="s">
        <v>22</v>
      </c>
      <c r="BK8" s="188" t="s">
        <v>48</v>
      </c>
      <c r="BL8" s="6"/>
      <c r="BM8" s="191" t="s">
        <v>22</v>
      </c>
      <c r="BN8" s="205" t="s">
        <v>49</v>
      </c>
      <c r="BO8" s="6"/>
      <c r="BP8" s="191" t="s">
        <v>22</v>
      </c>
      <c r="BQ8" s="188" t="s">
        <v>50</v>
      </c>
      <c r="BR8" s="191" t="s">
        <v>22</v>
      </c>
      <c r="BS8" s="188" t="s">
        <v>51</v>
      </c>
      <c r="BT8" s="6"/>
      <c r="BU8" s="209" t="s">
        <v>52</v>
      </c>
      <c r="BV8" s="209" t="s">
        <v>53</v>
      </c>
      <c r="BW8" s="7"/>
      <c r="BX8" s="209" t="s">
        <v>52</v>
      </c>
      <c r="BY8" s="209" t="s">
        <v>53</v>
      </c>
      <c r="BZ8" s="221"/>
      <c r="CA8" s="189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</row>
    <row r="9" spans="1:95" ht="19.5" customHeight="1">
      <c r="A9" s="192" t="s">
        <v>54</v>
      </c>
      <c r="B9" s="193"/>
      <c r="C9" s="194"/>
      <c r="D9" s="10">
        <v>2023</v>
      </c>
      <c r="E9" s="6"/>
      <c r="F9" s="189"/>
      <c r="G9" s="189"/>
      <c r="H9" s="189"/>
      <c r="I9" s="189"/>
      <c r="J9" s="6"/>
      <c r="K9" s="189"/>
      <c r="L9" s="189"/>
      <c r="M9" s="189"/>
      <c r="N9" s="189"/>
      <c r="O9" s="189"/>
      <c r="P9" s="189"/>
      <c r="Q9" s="6"/>
      <c r="R9" s="189"/>
      <c r="S9" s="189"/>
      <c r="T9" s="189"/>
      <c r="U9" s="189"/>
      <c r="V9" s="189"/>
      <c r="W9" s="189"/>
      <c r="X9" s="6"/>
      <c r="Y9" s="189"/>
      <c r="Z9" s="206"/>
      <c r="AA9" s="189"/>
      <c r="AB9" s="208"/>
      <c r="AC9" s="6"/>
      <c r="AD9" s="189"/>
      <c r="AE9" s="189"/>
      <c r="AF9" s="189"/>
      <c r="AG9" s="189"/>
      <c r="AH9" s="189"/>
      <c r="AI9" s="189"/>
      <c r="AJ9" s="6"/>
      <c r="AK9" s="189"/>
      <c r="AL9" s="189"/>
      <c r="AM9" s="189"/>
      <c r="AN9" s="189"/>
      <c r="AO9" s="189"/>
      <c r="AP9" s="189"/>
      <c r="AQ9" s="6"/>
      <c r="AR9" s="189"/>
      <c r="AS9" s="189"/>
      <c r="AT9" s="189"/>
      <c r="AU9" s="189"/>
      <c r="AV9" s="189"/>
      <c r="AW9" s="189"/>
      <c r="AX9" s="189"/>
      <c r="AY9" s="189"/>
      <c r="AZ9" s="6"/>
      <c r="BA9" s="189"/>
      <c r="BB9" s="189"/>
      <c r="BC9" s="189"/>
      <c r="BD9" s="189"/>
      <c r="BE9" s="189"/>
      <c r="BF9" s="189"/>
      <c r="BG9" s="6"/>
      <c r="BH9" s="189"/>
      <c r="BI9" s="189"/>
      <c r="BJ9" s="189"/>
      <c r="BK9" s="189"/>
      <c r="BL9" s="6"/>
      <c r="BM9" s="189"/>
      <c r="BN9" s="206"/>
      <c r="BO9" s="6"/>
      <c r="BP9" s="189"/>
      <c r="BQ9" s="189"/>
      <c r="BR9" s="189"/>
      <c r="BS9" s="189"/>
      <c r="BT9" s="6"/>
      <c r="BU9" s="189"/>
      <c r="BV9" s="189"/>
      <c r="BW9" s="7"/>
      <c r="BX9" s="189"/>
      <c r="BY9" s="189"/>
      <c r="BZ9" s="221"/>
      <c r="CA9" s="189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</row>
    <row r="10" spans="1:95" ht="19.5" customHeight="1">
      <c r="A10" s="195" t="s">
        <v>55</v>
      </c>
      <c r="B10" s="194"/>
      <c r="C10" s="225" t="s">
        <v>450</v>
      </c>
      <c r="D10" s="194"/>
      <c r="E10" s="6"/>
      <c r="F10" s="189"/>
      <c r="G10" s="189"/>
      <c r="H10" s="189"/>
      <c r="I10" s="189"/>
      <c r="J10" s="6"/>
      <c r="K10" s="189"/>
      <c r="L10" s="189"/>
      <c r="M10" s="189"/>
      <c r="N10" s="189"/>
      <c r="O10" s="189"/>
      <c r="P10" s="189"/>
      <c r="Q10" s="6"/>
      <c r="R10" s="189"/>
      <c r="S10" s="189"/>
      <c r="T10" s="189"/>
      <c r="U10" s="189"/>
      <c r="V10" s="189"/>
      <c r="W10" s="189"/>
      <c r="X10" s="6"/>
      <c r="Y10" s="189"/>
      <c r="Z10" s="206"/>
      <c r="AA10" s="189"/>
      <c r="AB10" s="208"/>
      <c r="AC10" s="6"/>
      <c r="AD10" s="189"/>
      <c r="AE10" s="189"/>
      <c r="AF10" s="189"/>
      <c r="AG10" s="189"/>
      <c r="AH10" s="189"/>
      <c r="AI10" s="189"/>
      <c r="AJ10" s="6"/>
      <c r="AK10" s="189"/>
      <c r="AL10" s="189"/>
      <c r="AM10" s="189"/>
      <c r="AN10" s="189"/>
      <c r="AO10" s="189"/>
      <c r="AP10" s="189"/>
      <c r="AQ10" s="6"/>
      <c r="AR10" s="189"/>
      <c r="AS10" s="189"/>
      <c r="AT10" s="189"/>
      <c r="AU10" s="189"/>
      <c r="AV10" s="189"/>
      <c r="AW10" s="189"/>
      <c r="AX10" s="189"/>
      <c r="AY10" s="189"/>
      <c r="AZ10" s="6"/>
      <c r="BA10" s="189"/>
      <c r="BB10" s="189"/>
      <c r="BC10" s="189"/>
      <c r="BD10" s="189"/>
      <c r="BE10" s="189"/>
      <c r="BF10" s="189"/>
      <c r="BG10" s="6"/>
      <c r="BH10" s="189"/>
      <c r="BI10" s="189"/>
      <c r="BJ10" s="189"/>
      <c r="BK10" s="189"/>
      <c r="BL10" s="6"/>
      <c r="BM10" s="189"/>
      <c r="BN10" s="206"/>
      <c r="BO10" s="6"/>
      <c r="BP10" s="189"/>
      <c r="BQ10" s="189"/>
      <c r="BR10" s="189"/>
      <c r="BS10" s="189"/>
      <c r="BT10" s="6"/>
      <c r="BU10" s="189"/>
      <c r="BV10" s="189"/>
      <c r="BW10" s="7"/>
      <c r="BX10" s="189"/>
      <c r="BY10" s="189"/>
      <c r="BZ10" s="221"/>
      <c r="CA10" s="189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</row>
    <row r="11" spans="1:95" ht="19.5" customHeight="1">
      <c r="A11" s="197" t="s">
        <v>57</v>
      </c>
      <c r="B11" s="198" t="s">
        <v>58</v>
      </c>
      <c r="C11" s="199"/>
      <c r="D11" s="200"/>
      <c r="E11" s="11"/>
      <c r="F11" s="189"/>
      <c r="G11" s="190"/>
      <c r="H11" s="189"/>
      <c r="I11" s="190"/>
      <c r="J11" s="11"/>
      <c r="K11" s="189"/>
      <c r="L11" s="190"/>
      <c r="M11" s="189"/>
      <c r="N11" s="190"/>
      <c r="O11" s="189"/>
      <c r="P11" s="190"/>
      <c r="Q11" s="11"/>
      <c r="R11" s="189"/>
      <c r="S11" s="190"/>
      <c r="T11" s="189"/>
      <c r="U11" s="190"/>
      <c r="V11" s="189"/>
      <c r="W11" s="190"/>
      <c r="X11" s="11"/>
      <c r="Y11" s="189"/>
      <c r="Z11" s="206"/>
      <c r="AA11" s="189"/>
      <c r="AB11" s="208"/>
      <c r="AC11" s="11"/>
      <c r="AD11" s="189"/>
      <c r="AE11" s="190"/>
      <c r="AF11" s="189"/>
      <c r="AG11" s="190"/>
      <c r="AH11" s="189"/>
      <c r="AI11" s="190"/>
      <c r="AJ11" s="11"/>
      <c r="AK11" s="189"/>
      <c r="AL11" s="190"/>
      <c r="AM11" s="189"/>
      <c r="AN11" s="190"/>
      <c r="AO11" s="189"/>
      <c r="AP11" s="190"/>
      <c r="AQ11" s="11"/>
      <c r="AR11" s="189"/>
      <c r="AS11" s="190"/>
      <c r="AT11" s="189"/>
      <c r="AU11" s="190"/>
      <c r="AV11" s="189"/>
      <c r="AW11" s="190"/>
      <c r="AX11" s="189"/>
      <c r="AY11" s="190"/>
      <c r="AZ11" s="11"/>
      <c r="BA11" s="189"/>
      <c r="BB11" s="190"/>
      <c r="BC11" s="189"/>
      <c r="BD11" s="190"/>
      <c r="BE11" s="189"/>
      <c r="BF11" s="190"/>
      <c r="BG11" s="11"/>
      <c r="BH11" s="189"/>
      <c r="BI11" s="190"/>
      <c r="BJ11" s="189"/>
      <c r="BK11" s="190"/>
      <c r="BL11" s="11"/>
      <c r="BM11" s="189"/>
      <c r="BN11" s="201"/>
      <c r="BO11" s="11"/>
      <c r="BP11" s="189"/>
      <c r="BQ11" s="190"/>
      <c r="BR11" s="189"/>
      <c r="BS11" s="190"/>
      <c r="BT11" s="11"/>
      <c r="BU11" s="190"/>
      <c r="BV11" s="190"/>
      <c r="BW11" s="7"/>
      <c r="BX11" s="190"/>
      <c r="BY11" s="190"/>
      <c r="BZ11" s="221"/>
      <c r="CA11" s="189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</row>
    <row r="12" spans="1:95" ht="32.25" customHeight="1">
      <c r="A12" s="190"/>
      <c r="B12" s="201"/>
      <c r="C12" s="202"/>
      <c r="D12" s="203"/>
      <c r="E12" s="11"/>
      <c r="F12" s="190"/>
      <c r="G12" s="12" t="s">
        <v>59</v>
      </c>
      <c r="H12" s="190"/>
      <c r="I12" s="13" t="s">
        <v>59</v>
      </c>
      <c r="J12" s="11"/>
      <c r="K12" s="190"/>
      <c r="L12" s="12" t="s">
        <v>59</v>
      </c>
      <c r="M12" s="190"/>
      <c r="N12" s="12" t="s">
        <v>59</v>
      </c>
      <c r="O12" s="190"/>
      <c r="P12" s="12" t="s">
        <v>59</v>
      </c>
      <c r="Q12" s="11"/>
      <c r="R12" s="189"/>
      <c r="S12" s="82" t="s">
        <v>59</v>
      </c>
      <c r="T12" s="189"/>
      <c r="U12" s="82" t="s">
        <v>59</v>
      </c>
      <c r="V12" s="189"/>
      <c r="W12" s="82" t="s">
        <v>59</v>
      </c>
      <c r="X12" s="11"/>
      <c r="Y12" s="189"/>
      <c r="Z12" s="14" t="s">
        <v>59</v>
      </c>
      <c r="AA12" s="189"/>
      <c r="AB12" s="14" t="s">
        <v>60</v>
      </c>
      <c r="AC12" s="11"/>
      <c r="AD12" s="190"/>
      <c r="AE12" s="16" t="s">
        <v>60</v>
      </c>
      <c r="AF12" s="190"/>
      <c r="AG12" s="17" t="s">
        <v>60</v>
      </c>
      <c r="AH12" s="190"/>
      <c r="AI12" s="18" t="s">
        <v>60</v>
      </c>
      <c r="AJ12" s="11"/>
      <c r="AK12" s="190"/>
      <c r="AL12" s="13" t="s">
        <v>60</v>
      </c>
      <c r="AM12" s="190"/>
      <c r="AN12" s="13" t="s">
        <v>60</v>
      </c>
      <c r="AO12" s="190"/>
      <c r="AP12" s="13" t="s">
        <v>60</v>
      </c>
      <c r="AQ12" s="11"/>
      <c r="AR12" s="189"/>
      <c r="AS12" s="82" t="s">
        <v>59</v>
      </c>
      <c r="AT12" s="189"/>
      <c r="AU12" s="82" t="s">
        <v>59</v>
      </c>
      <c r="AV12" s="189"/>
      <c r="AW12" s="82" t="s">
        <v>59</v>
      </c>
      <c r="AX12" s="189"/>
      <c r="AY12" s="82" t="s">
        <v>59</v>
      </c>
      <c r="AZ12" s="11"/>
      <c r="BA12" s="190"/>
      <c r="BB12" s="12" t="s">
        <v>59</v>
      </c>
      <c r="BC12" s="190"/>
      <c r="BD12" s="12" t="s">
        <v>59</v>
      </c>
      <c r="BE12" s="190"/>
      <c r="BF12" s="12" t="s">
        <v>59</v>
      </c>
      <c r="BG12" s="11"/>
      <c r="BH12" s="190"/>
      <c r="BI12" s="12" t="s">
        <v>59</v>
      </c>
      <c r="BJ12" s="190"/>
      <c r="BK12" s="12" t="s">
        <v>59</v>
      </c>
      <c r="BL12" s="11"/>
      <c r="BM12" s="190"/>
      <c r="BN12" s="16" t="s">
        <v>59</v>
      </c>
      <c r="BO12" s="11"/>
      <c r="BP12" s="189"/>
      <c r="BQ12" s="82" t="s">
        <v>59</v>
      </c>
      <c r="BR12" s="189"/>
      <c r="BS12" s="82" t="s">
        <v>59</v>
      </c>
      <c r="BT12" s="11"/>
      <c r="BU12" s="12" t="s">
        <v>61</v>
      </c>
      <c r="BV12" s="12" t="s">
        <v>61</v>
      </c>
      <c r="BW12" s="7"/>
      <c r="BX12" s="12" t="s">
        <v>62</v>
      </c>
      <c r="BY12" s="12" t="s">
        <v>62</v>
      </c>
      <c r="BZ12" s="221"/>
      <c r="CA12" s="19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</row>
    <row r="13" spans="1:95" ht="33" customHeight="1">
      <c r="A13" s="19">
        <v>1</v>
      </c>
      <c r="B13" s="58" t="s">
        <v>451</v>
      </c>
      <c r="C13" s="58" t="s">
        <v>452</v>
      </c>
      <c r="D13" s="58" t="s">
        <v>453</v>
      </c>
      <c r="E13" s="11"/>
      <c r="F13" s="21" t="s">
        <v>67</v>
      </c>
      <c r="G13" s="48" t="s">
        <v>178</v>
      </c>
      <c r="H13" s="23" t="s">
        <v>67</v>
      </c>
      <c r="I13" s="48" t="s">
        <v>178</v>
      </c>
      <c r="J13" s="24"/>
      <c r="K13" s="114"/>
      <c r="L13" s="60"/>
      <c r="M13" s="114"/>
      <c r="N13" s="60"/>
      <c r="O13" s="114" t="s">
        <v>179</v>
      </c>
      <c r="P13" s="60"/>
      <c r="Q13" s="24"/>
      <c r="R13" s="116" t="s">
        <v>179</v>
      </c>
      <c r="S13" s="42"/>
      <c r="T13" s="116" t="s">
        <v>179</v>
      </c>
      <c r="U13" s="42"/>
      <c r="V13" s="116" t="s">
        <v>179</v>
      </c>
      <c r="W13" s="28"/>
      <c r="X13" s="24"/>
      <c r="Y13" s="78"/>
      <c r="Z13" s="128"/>
      <c r="AA13" s="78" t="s">
        <v>179</v>
      </c>
      <c r="AB13" s="77"/>
      <c r="AC13" s="24"/>
      <c r="AD13" s="39" t="s">
        <v>179</v>
      </c>
      <c r="AE13" s="118" t="s">
        <v>454</v>
      </c>
      <c r="AF13" s="39" t="s">
        <v>179</v>
      </c>
      <c r="AG13" s="118" t="s">
        <v>455</v>
      </c>
      <c r="AH13" s="39" t="s">
        <v>179</v>
      </c>
      <c r="AI13" s="118" t="s">
        <v>454</v>
      </c>
      <c r="AJ13" s="24"/>
      <c r="AK13" s="23" t="s">
        <v>179</v>
      </c>
      <c r="AL13" s="86"/>
      <c r="AM13" s="23" t="s">
        <v>179</v>
      </c>
      <c r="AN13" s="86"/>
      <c r="AO13" s="23" t="s">
        <v>179</v>
      </c>
      <c r="AP13" s="86"/>
      <c r="AQ13" s="24"/>
      <c r="AR13" s="87" t="s">
        <v>179</v>
      </c>
      <c r="AS13" s="88"/>
      <c r="AT13" s="129" t="s">
        <v>179</v>
      </c>
      <c r="AU13" s="119"/>
      <c r="AV13" s="129" t="s">
        <v>179</v>
      </c>
      <c r="AW13" s="119"/>
      <c r="AX13" s="129" t="s">
        <v>179</v>
      </c>
      <c r="AY13" s="119"/>
      <c r="AZ13" s="24"/>
      <c r="BA13" s="130"/>
      <c r="BB13" s="64"/>
      <c r="BC13" s="131"/>
      <c r="BD13" s="64"/>
      <c r="BE13" s="131" t="s">
        <v>179</v>
      </c>
      <c r="BF13" s="64"/>
      <c r="BG13" s="24"/>
      <c r="BH13" s="39" t="s">
        <v>179</v>
      </c>
      <c r="BI13" s="42"/>
      <c r="BJ13" s="39" t="s">
        <v>179</v>
      </c>
      <c r="BK13" s="42"/>
      <c r="BL13" s="24"/>
      <c r="BM13" s="39" t="s">
        <v>179</v>
      </c>
      <c r="BN13" s="91"/>
      <c r="BO13" s="24"/>
      <c r="BP13" s="87" t="s">
        <v>67</v>
      </c>
      <c r="BQ13" s="28" t="s">
        <v>456</v>
      </c>
      <c r="BR13" s="87" t="s">
        <v>67</v>
      </c>
      <c r="BS13" s="132" t="s">
        <v>456</v>
      </c>
      <c r="BT13" s="41"/>
      <c r="BU13" s="42"/>
      <c r="BV13" s="42"/>
      <c r="BW13" s="43"/>
      <c r="BX13" s="42"/>
      <c r="BY13" s="42"/>
      <c r="BZ13" s="221"/>
      <c r="CA13" s="93" t="s">
        <v>179</v>
      </c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</row>
    <row r="14" spans="1:95" ht="33" customHeight="1">
      <c r="A14" s="19">
        <v>2</v>
      </c>
      <c r="B14" s="20" t="s">
        <v>457</v>
      </c>
      <c r="C14" s="94" t="s">
        <v>458</v>
      </c>
      <c r="D14" s="94" t="s">
        <v>459</v>
      </c>
      <c r="E14" s="11"/>
      <c r="F14" s="23" t="s">
        <v>111</v>
      </c>
      <c r="G14" s="48" t="s">
        <v>112</v>
      </c>
      <c r="H14" s="23" t="s">
        <v>111</v>
      </c>
      <c r="I14" s="48" t="s">
        <v>112</v>
      </c>
      <c r="J14" s="24"/>
      <c r="K14" s="45" t="s">
        <v>69</v>
      </c>
      <c r="L14" s="27" t="s">
        <v>70</v>
      </c>
      <c r="M14" s="45" t="s">
        <v>21</v>
      </c>
      <c r="N14" s="27" t="s">
        <v>266</v>
      </c>
      <c r="O14" s="45" t="s">
        <v>21</v>
      </c>
      <c r="P14" s="27" t="s">
        <v>266</v>
      </c>
      <c r="Q14" s="24"/>
      <c r="R14" s="116" t="s">
        <v>21</v>
      </c>
      <c r="S14" s="28" t="s">
        <v>71</v>
      </c>
      <c r="T14" s="116" t="s">
        <v>21</v>
      </c>
      <c r="U14" s="28" t="s">
        <v>92</v>
      </c>
      <c r="V14" s="116" t="s">
        <v>21</v>
      </c>
      <c r="W14" s="48" t="s">
        <v>73</v>
      </c>
      <c r="X14" s="24"/>
      <c r="Y14" s="116" t="s">
        <v>69</v>
      </c>
      <c r="Z14" s="33" t="s">
        <v>378</v>
      </c>
      <c r="AA14" s="116" t="s">
        <v>69</v>
      </c>
      <c r="AB14" s="33" t="s">
        <v>378</v>
      </c>
      <c r="AC14" s="24"/>
      <c r="AD14" s="23" t="s">
        <v>67</v>
      </c>
      <c r="AE14" s="28" t="s">
        <v>460</v>
      </c>
      <c r="AF14" s="23" t="s">
        <v>67</v>
      </c>
      <c r="AG14" s="28" t="s">
        <v>461</v>
      </c>
      <c r="AH14" s="23" t="s">
        <v>67</v>
      </c>
      <c r="AI14" s="28" t="s">
        <v>462</v>
      </c>
      <c r="AJ14" s="24"/>
      <c r="AK14" s="23" t="s">
        <v>67</v>
      </c>
      <c r="AL14" s="97" t="s">
        <v>70</v>
      </c>
      <c r="AM14" s="23" t="s">
        <v>67</v>
      </c>
      <c r="AN14" s="28" t="s">
        <v>70</v>
      </c>
      <c r="AO14" s="23" t="s">
        <v>69</v>
      </c>
      <c r="AP14" s="28" t="s">
        <v>269</v>
      </c>
      <c r="AQ14" s="24"/>
      <c r="AR14" s="87" t="s">
        <v>111</v>
      </c>
      <c r="AS14" s="28" t="s">
        <v>463</v>
      </c>
      <c r="AT14" s="133" t="s">
        <v>111</v>
      </c>
      <c r="AU14" s="134" t="s">
        <v>463</v>
      </c>
      <c r="AV14" s="135" t="s">
        <v>111</v>
      </c>
      <c r="AW14" s="134" t="s">
        <v>463</v>
      </c>
      <c r="AX14" s="135" t="s">
        <v>111</v>
      </c>
      <c r="AY14" s="134" t="s">
        <v>464</v>
      </c>
      <c r="AZ14" s="24"/>
      <c r="BA14" s="50" t="s">
        <v>69</v>
      </c>
      <c r="BB14" s="36" t="s">
        <v>80</v>
      </c>
      <c r="BC14" s="123" t="s">
        <v>69</v>
      </c>
      <c r="BD14" s="36" t="s">
        <v>81</v>
      </c>
      <c r="BE14" s="123" t="s">
        <v>69</v>
      </c>
      <c r="BF14" s="38" t="s">
        <v>82</v>
      </c>
      <c r="BG14" s="24"/>
      <c r="BH14" s="39" t="s">
        <v>21</v>
      </c>
      <c r="BI14" s="28" t="s">
        <v>286</v>
      </c>
      <c r="BJ14" s="39" t="s">
        <v>69</v>
      </c>
      <c r="BK14" s="28" t="s">
        <v>291</v>
      </c>
      <c r="BL14" s="24"/>
      <c r="BM14" s="40" t="s">
        <v>69</v>
      </c>
      <c r="BN14" s="101" t="s">
        <v>70</v>
      </c>
      <c r="BO14" s="24"/>
      <c r="BP14" s="87" t="s">
        <v>21</v>
      </c>
      <c r="BQ14" s="124" t="s">
        <v>465</v>
      </c>
      <c r="BR14" s="87" t="s">
        <v>21</v>
      </c>
      <c r="BS14" s="103" t="s">
        <v>466</v>
      </c>
      <c r="BT14" s="41"/>
      <c r="BU14" s="28"/>
      <c r="BV14" s="28">
        <v>1</v>
      </c>
      <c r="BW14" s="43"/>
      <c r="BX14" s="42"/>
      <c r="BY14" s="28">
        <v>1</v>
      </c>
      <c r="BZ14" s="221"/>
      <c r="CA14" s="44" t="s">
        <v>21</v>
      </c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</row>
    <row r="15" spans="1:95" ht="33" customHeight="1">
      <c r="A15" s="19">
        <v>3</v>
      </c>
      <c r="B15" s="20" t="s">
        <v>467</v>
      </c>
      <c r="C15" s="94" t="s">
        <v>457</v>
      </c>
      <c r="D15" s="94" t="s">
        <v>468</v>
      </c>
      <c r="E15" s="11"/>
      <c r="F15" s="23" t="s">
        <v>111</v>
      </c>
      <c r="G15" s="48" t="s">
        <v>112</v>
      </c>
      <c r="H15" s="23" t="s">
        <v>111</v>
      </c>
      <c r="I15" s="48" t="s">
        <v>112</v>
      </c>
      <c r="J15" s="24"/>
      <c r="K15" s="45" t="s">
        <v>21</v>
      </c>
      <c r="L15" s="27" t="s">
        <v>266</v>
      </c>
      <c r="M15" s="45" t="s">
        <v>69</v>
      </c>
      <c r="N15" s="27" t="s">
        <v>70</v>
      </c>
      <c r="O15" s="45" t="s">
        <v>21</v>
      </c>
      <c r="P15" s="27" t="s">
        <v>266</v>
      </c>
      <c r="Q15" s="24"/>
      <c r="R15" s="116" t="s">
        <v>179</v>
      </c>
      <c r="S15" s="28" t="s">
        <v>71</v>
      </c>
      <c r="T15" s="116" t="s">
        <v>21</v>
      </c>
      <c r="U15" s="28" t="s">
        <v>92</v>
      </c>
      <c r="V15" s="116" t="s">
        <v>21</v>
      </c>
      <c r="W15" s="48" t="s">
        <v>73</v>
      </c>
      <c r="X15" s="24"/>
      <c r="Y15" s="116" t="s">
        <v>67</v>
      </c>
      <c r="Z15" s="33" t="s">
        <v>469</v>
      </c>
      <c r="AA15" s="116" t="s">
        <v>67</v>
      </c>
      <c r="AB15" s="33" t="s">
        <v>470</v>
      </c>
      <c r="AC15" s="24"/>
      <c r="AD15" s="23" t="s">
        <v>67</v>
      </c>
      <c r="AE15" s="28" t="s">
        <v>460</v>
      </c>
      <c r="AF15" s="23" t="s">
        <v>67</v>
      </c>
      <c r="AG15" s="28" t="s">
        <v>461</v>
      </c>
      <c r="AH15" s="23" t="s">
        <v>69</v>
      </c>
      <c r="AI15" s="28" t="s">
        <v>471</v>
      </c>
      <c r="AJ15" s="24"/>
      <c r="AK15" s="23" t="s">
        <v>21</v>
      </c>
      <c r="AL15" s="48" t="s">
        <v>267</v>
      </c>
      <c r="AM15" s="23" t="s">
        <v>21</v>
      </c>
      <c r="AN15" s="48" t="s">
        <v>268</v>
      </c>
      <c r="AO15" s="23" t="s">
        <v>21</v>
      </c>
      <c r="AP15" s="48" t="s">
        <v>152</v>
      </c>
      <c r="AQ15" s="24"/>
      <c r="AR15" s="87" t="s">
        <v>21</v>
      </c>
      <c r="AS15" s="28" t="s">
        <v>464</v>
      </c>
      <c r="AT15" s="133" t="s">
        <v>21</v>
      </c>
      <c r="AU15" s="134" t="s">
        <v>464</v>
      </c>
      <c r="AV15" s="135" t="s">
        <v>21</v>
      </c>
      <c r="AW15" s="134" t="s">
        <v>464</v>
      </c>
      <c r="AX15" s="135" t="s">
        <v>21</v>
      </c>
      <c r="AY15" s="136" t="s">
        <v>472</v>
      </c>
      <c r="AZ15" s="24"/>
      <c r="BA15" s="50" t="s">
        <v>69</v>
      </c>
      <c r="BB15" s="36" t="s">
        <v>80</v>
      </c>
      <c r="BC15" s="123" t="s">
        <v>69</v>
      </c>
      <c r="BD15" s="36" t="s">
        <v>81</v>
      </c>
      <c r="BE15" s="123" t="s">
        <v>69</v>
      </c>
      <c r="BF15" s="38" t="s">
        <v>82</v>
      </c>
      <c r="BG15" s="24"/>
      <c r="BH15" s="39" t="s">
        <v>69</v>
      </c>
      <c r="BI15" s="28" t="s">
        <v>290</v>
      </c>
      <c r="BJ15" s="39" t="s">
        <v>21</v>
      </c>
      <c r="BK15" s="28" t="s">
        <v>287</v>
      </c>
      <c r="BL15" s="24"/>
      <c r="BM15" s="54" t="s">
        <v>69</v>
      </c>
      <c r="BN15" s="102" t="s">
        <v>70</v>
      </c>
      <c r="BO15" s="24"/>
      <c r="BP15" s="87" t="s">
        <v>21</v>
      </c>
      <c r="BQ15" s="124" t="s">
        <v>465</v>
      </c>
      <c r="BR15" s="87" t="s">
        <v>21</v>
      </c>
      <c r="BS15" s="103" t="s">
        <v>466</v>
      </c>
      <c r="BT15" s="41"/>
      <c r="BU15" s="42"/>
      <c r="BV15" s="28">
        <v>8</v>
      </c>
      <c r="BW15" s="43"/>
      <c r="BX15" s="42"/>
      <c r="BY15" s="28">
        <v>15</v>
      </c>
      <c r="BZ15" s="221"/>
      <c r="CA15" s="44" t="s">
        <v>69</v>
      </c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</row>
    <row r="16" spans="1:95" ht="33" customHeight="1">
      <c r="A16" s="19">
        <v>4</v>
      </c>
      <c r="B16" s="58" t="s">
        <v>473</v>
      </c>
      <c r="C16" s="58" t="s">
        <v>474</v>
      </c>
      <c r="D16" s="58" t="s">
        <v>475</v>
      </c>
      <c r="E16" s="11"/>
      <c r="F16" s="23" t="s">
        <v>67</v>
      </c>
      <c r="G16" s="48" t="s">
        <v>178</v>
      </c>
      <c r="H16" s="23" t="s">
        <v>67</v>
      </c>
      <c r="I16" s="48" t="s">
        <v>178</v>
      </c>
      <c r="J16" s="24"/>
      <c r="K16" s="59"/>
      <c r="L16" s="60"/>
      <c r="M16" s="59"/>
      <c r="N16" s="60"/>
      <c r="O16" s="59" t="s">
        <v>179</v>
      </c>
      <c r="P16" s="60"/>
      <c r="Q16" s="24"/>
      <c r="R16" s="116" t="s">
        <v>179</v>
      </c>
      <c r="S16" s="42"/>
      <c r="T16" s="116" t="s">
        <v>179</v>
      </c>
      <c r="U16" s="42"/>
      <c r="V16" s="116" t="s">
        <v>21</v>
      </c>
      <c r="W16" s="28" t="s">
        <v>73</v>
      </c>
      <c r="X16" s="24"/>
      <c r="Y16" s="78"/>
      <c r="Z16" s="77"/>
      <c r="AA16" s="78" t="s">
        <v>179</v>
      </c>
      <c r="AB16" s="77"/>
      <c r="AC16" s="24"/>
      <c r="AD16" s="23" t="s">
        <v>67</v>
      </c>
      <c r="AE16" s="28" t="s">
        <v>460</v>
      </c>
      <c r="AF16" s="23" t="s">
        <v>67</v>
      </c>
      <c r="AG16" s="28" t="s">
        <v>461</v>
      </c>
      <c r="AH16" s="23" t="s">
        <v>67</v>
      </c>
      <c r="AI16" s="28" t="s">
        <v>462</v>
      </c>
      <c r="AJ16" s="24"/>
      <c r="AK16" s="23" t="s">
        <v>179</v>
      </c>
      <c r="AL16" s="42"/>
      <c r="AM16" s="23" t="s">
        <v>179</v>
      </c>
      <c r="AN16" s="42"/>
      <c r="AO16" s="23" t="s">
        <v>179</v>
      </c>
      <c r="AP16" s="42"/>
      <c r="AQ16" s="24"/>
      <c r="AR16" s="87" t="s">
        <v>179</v>
      </c>
      <c r="AS16" s="28"/>
      <c r="AT16" s="133" t="s">
        <v>179</v>
      </c>
      <c r="AU16" s="134"/>
      <c r="AV16" s="135" t="s">
        <v>179</v>
      </c>
      <c r="AW16" s="134"/>
      <c r="AX16" s="135" t="s">
        <v>179</v>
      </c>
      <c r="AY16" s="134"/>
      <c r="AZ16" s="24"/>
      <c r="BA16" s="50" t="s">
        <v>69</v>
      </c>
      <c r="BB16" s="36" t="s">
        <v>80</v>
      </c>
      <c r="BC16" s="123" t="s">
        <v>69</v>
      </c>
      <c r="BD16" s="36" t="s">
        <v>81</v>
      </c>
      <c r="BE16" s="123" t="s">
        <v>69</v>
      </c>
      <c r="BF16" s="38" t="s">
        <v>82</v>
      </c>
      <c r="BG16" s="24"/>
      <c r="BH16" s="39" t="s">
        <v>179</v>
      </c>
      <c r="BI16" s="42"/>
      <c r="BJ16" s="39" t="s">
        <v>179</v>
      </c>
      <c r="BK16" s="42"/>
      <c r="BL16" s="24"/>
      <c r="BM16" s="68" t="s">
        <v>179</v>
      </c>
      <c r="BN16" s="105"/>
      <c r="BO16" s="24"/>
      <c r="BP16" s="87" t="s">
        <v>67</v>
      </c>
      <c r="BQ16" s="132" t="s">
        <v>456</v>
      </c>
      <c r="BR16" s="87" t="s">
        <v>67</v>
      </c>
      <c r="BS16" s="137" t="s">
        <v>456</v>
      </c>
      <c r="BT16" s="41"/>
      <c r="BU16" s="42"/>
      <c r="BV16" s="42"/>
      <c r="BW16" s="43"/>
      <c r="BX16" s="42"/>
      <c r="BY16" s="42"/>
      <c r="BZ16" s="221"/>
      <c r="CA16" s="93" t="s">
        <v>179</v>
      </c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</row>
    <row r="17" spans="1:95" ht="33" customHeight="1">
      <c r="A17" s="19">
        <v>5</v>
      </c>
      <c r="B17" s="20" t="s">
        <v>476</v>
      </c>
      <c r="C17" s="94" t="s">
        <v>477</v>
      </c>
      <c r="D17" s="94" t="s">
        <v>478</v>
      </c>
      <c r="E17" s="11"/>
      <c r="F17" s="23" t="s">
        <v>111</v>
      </c>
      <c r="G17" s="48" t="s">
        <v>112</v>
      </c>
      <c r="H17" s="23" t="s">
        <v>21</v>
      </c>
      <c r="I17" s="22" t="s">
        <v>66</v>
      </c>
      <c r="J17" s="24"/>
      <c r="K17" s="45" t="s">
        <v>21</v>
      </c>
      <c r="L17" s="26" t="s">
        <v>266</v>
      </c>
      <c r="M17" s="45" t="s">
        <v>21</v>
      </c>
      <c r="N17" s="27" t="s">
        <v>266</v>
      </c>
      <c r="O17" s="45" t="s">
        <v>21</v>
      </c>
      <c r="P17" s="27" t="s">
        <v>266</v>
      </c>
      <c r="Q17" s="24"/>
      <c r="R17" s="116" t="s">
        <v>21</v>
      </c>
      <c r="S17" s="28" t="s">
        <v>71</v>
      </c>
      <c r="T17" s="116" t="s">
        <v>21</v>
      </c>
      <c r="U17" s="28" t="s">
        <v>92</v>
      </c>
      <c r="V17" s="116" t="s">
        <v>21</v>
      </c>
      <c r="W17" s="48" t="s">
        <v>73</v>
      </c>
      <c r="X17" s="24"/>
      <c r="Y17" s="116" t="s">
        <v>21</v>
      </c>
      <c r="Z17" s="33" t="s">
        <v>479</v>
      </c>
      <c r="AA17" s="116" t="s">
        <v>21</v>
      </c>
      <c r="AB17" s="33" t="s">
        <v>479</v>
      </c>
      <c r="AC17" s="24"/>
      <c r="AD17" s="23" t="s">
        <v>69</v>
      </c>
      <c r="AE17" s="28" t="s">
        <v>480</v>
      </c>
      <c r="AF17" s="23" t="s">
        <v>69</v>
      </c>
      <c r="AG17" s="28" t="s">
        <v>481</v>
      </c>
      <c r="AH17" s="23" t="s">
        <v>69</v>
      </c>
      <c r="AI17" s="28" t="s">
        <v>471</v>
      </c>
      <c r="AJ17" s="24"/>
      <c r="AK17" s="23" t="s">
        <v>69</v>
      </c>
      <c r="AL17" s="48" t="s">
        <v>268</v>
      </c>
      <c r="AM17" s="23" t="s">
        <v>21</v>
      </c>
      <c r="AN17" s="48" t="s">
        <v>268</v>
      </c>
      <c r="AO17" s="23" t="s">
        <v>69</v>
      </c>
      <c r="AP17" s="48" t="s">
        <v>269</v>
      </c>
      <c r="AQ17" s="24"/>
      <c r="AR17" s="87" t="s">
        <v>69</v>
      </c>
      <c r="AS17" s="28" t="s">
        <v>463</v>
      </c>
      <c r="AT17" s="133" t="s">
        <v>69</v>
      </c>
      <c r="AU17" s="134" t="s">
        <v>463</v>
      </c>
      <c r="AV17" s="135" t="s">
        <v>69</v>
      </c>
      <c r="AW17" s="134" t="s">
        <v>463</v>
      </c>
      <c r="AX17" s="135" t="s">
        <v>69</v>
      </c>
      <c r="AY17" s="134" t="s">
        <v>463</v>
      </c>
      <c r="AZ17" s="24"/>
      <c r="BA17" s="50" t="s">
        <v>69</v>
      </c>
      <c r="BB17" s="36" t="s">
        <v>80</v>
      </c>
      <c r="BC17" s="123" t="s">
        <v>69</v>
      </c>
      <c r="BD17" s="36" t="s">
        <v>81</v>
      </c>
      <c r="BE17" s="123" t="s">
        <v>69</v>
      </c>
      <c r="BF17" s="38" t="s">
        <v>82</v>
      </c>
      <c r="BG17" s="24"/>
      <c r="BH17" s="39" t="s">
        <v>21</v>
      </c>
      <c r="BI17" s="28" t="s">
        <v>272</v>
      </c>
      <c r="BJ17" s="39" t="s">
        <v>21</v>
      </c>
      <c r="BK17" s="28" t="s">
        <v>273</v>
      </c>
      <c r="BL17" s="24"/>
      <c r="BM17" s="54" t="s">
        <v>69</v>
      </c>
      <c r="BN17" s="102" t="s">
        <v>70</v>
      </c>
      <c r="BO17" s="24"/>
      <c r="BP17" s="87" t="s">
        <v>21</v>
      </c>
      <c r="BQ17" s="124" t="s">
        <v>465</v>
      </c>
      <c r="BR17" s="87" t="s">
        <v>21</v>
      </c>
      <c r="BS17" s="103" t="s">
        <v>466</v>
      </c>
      <c r="BT17" s="41"/>
      <c r="BU17" s="42"/>
      <c r="BV17" s="28">
        <v>2</v>
      </c>
      <c r="BW17" s="43"/>
      <c r="BX17" s="42"/>
      <c r="BY17" s="28">
        <v>1</v>
      </c>
      <c r="BZ17" s="221"/>
      <c r="CA17" s="44" t="s">
        <v>21</v>
      </c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</row>
    <row r="18" spans="1:95" ht="33" customHeight="1">
      <c r="A18" s="19">
        <v>6</v>
      </c>
      <c r="B18" s="20" t="s">
        <v>482</v>
      </c>
      <c r="C18" s="94" t="s">
        <v>483</v>
      </c>
      <c r="D18" s="94" t="s">
        <v>484</v>
      </c>
      <c r="E18" s="11"/>
      <c r="F18" s="23" t="s">
        <v>111</v>
      </c>
      <c r="G18" s="48" t="s">
        <v>112</v>
      </c>
      <c r="H18" s="23" t="s">
        <v>111</v>
      </c>
      <c r="I18" s="48" t="s">
        <v>112</v>
      </c>
      <c r="J18" s="24"/>
      <c r="K18" s="45" t="s">
        <v>21</v>
      </c>
      <c r="L18" s="27" t="s">
        <v>266</v>
      </c>
      <c r="M18" s="45" t="s">
        <v>69</v>
      </c>
      <c r="N18" s="60"/>
      <c r="O18" s="45" t="s">
        <v>21</v>
      </c>
      <c r="P18" s="27" t="s">
        <v>266</v>
      </c>
      <c r="Q18" s="24"/>
      <c r="R18" s="116" t="s">
        <v>21</v>
      </c>
      <c r="S18" s="28" t="s">
        <v>71</v>
      </c>
      <c r="T18" s="116" t="s">
        <v>21</v>
      </c>
      <c r="U18" s="28" t="s">
        <v>92</v>
      </c>
      <c r="V18" s="116" t="s">
        <v>21</v>
      </c>
      <c r="W18" s="48" t="s">
        <v>73</v>
      </c>
      <c r="X18" s="24"/>
      <c r="Y18" s="116" t="s">
        <v>21</v>
      </c>
      <c r="Z18" s="33" t="s">
        <v>125</v>
      </c>
      <c r="AA18" s="116" t="s">
        <v>21</v>
      </c>
      <c r="AB18" s="33" t="s">
        <v>125</v>
      </c>
      <c r="AC18" s="24"/>
      <c r="AD18" s="23" t="s">
        <v>21</v>
      </c>
      <c r="AE18" s="28" t="s">
        <v>485</v>
      </c>
      <c r="AF18" s="23" t="s">
        <v>21</v>
      </c>
      <c r="AG18" s="28" t="s">
        <v>486</v>
      </c>
      <c r="AH18" s="23" t="s">
        <v>21</v>
      </c>
      <c r="AI18" s="28" t="s">
        <v>487</v>
      </c>
      <c r="AJ18" s="24"/>
      <c r="AK18" s="23" t="s">
        <v>21</v>
      </c>
      <c r="AL18" s="97" t="s">
        <v>267</v>
      </c>
      <c r="AM18" s="23" t="s">
        <v>21</v>
      </c>
      <c r="AN18" s="28" t="s">
        <v>268</v>
      </c>
      <c r="AO18" s="23" t="s">
        <v>69</v>
      </c>
      <c r="AP18" s="28" t="s">
        <v>269</v>
      </c>
      <c r="AQ18" s="24"/>
      <c r="AR18" s="87" t="s">
        <v>21</v>
      </c>
      <c r="AS18" s="28" t="s">
        <v>463</v>
      </c>
      <c r="AT18" s="133" t="s">
        <v>21</v>
      </c>
      <c r="AU18" s="134" t="s">
        <v>463</v>
      </c>
      <c r="AV18" s="135" t="s">
        <v>21</v>
      </c>
      <c r="AW18" s="134" t="s">
        <v>463</v>
      </c>
      <c r="AX18" s="135" t="s">
        <v>21</v>
      </c>
      <c r="AY18" s="136" t="s">
        <v>472</v>
      </c>
      <c r="AZ18" s="24"/>
      <c r="BA18" s="50" t="s">
        <v>21</v>
      </c>
      <c r="BB18" s="28" t="s">
        <v>133</v>
      </c>
      <c r="BC18" s="123" t="s">
        <v>21</v>
      </c>
      <c r="BD18" s="28" t="s">
        <v>134</v>
      </c>
      <c r="BE18" s="123" t="s">
        <v>21</v>
      </c>
      <c r="BF18" s="38" t="s">
        <v>135</v>
      </c>
      <c r="BG18" s="24"/>
      <c r="BH18" s="67"/>
      <c r="BI18" s="42"/>
      <c r="BJ18" s="67" t="s">
        <v>179</v>
      </c>
      <c r="BK18" s="42"/>
      <c r="BL18" s="24"/>
      <c r="BM18" s="54" t="s">
        <v>69</v>
      </c>
      <c r="BN18" s="102" t="s">
        <v>70</v>
      </c>
      <c r="BO18" s="24"/>
      <c r="BP18" s="87" t="s">
        <v>21</v>
      </c>
      <c r="BQ18" s="124" t="s">
        <v>465</v>
      </c>
      <c r="BR18" s="87" t="s">
        <v>21</v>
      </c>
      <c r="BS18" s="28" t="s">
        <v>466</v>
      </c>
      <c r="BT18" s="41"/>
      <c r="BU18" s="42"/>
      <c r="BV18" s="42"/>
      <c r="BW18" s="43"/>
      <c r="BX18" s="42"/>
      <c r="BY18" s="28">
        <v>3</v>
      </c>
      <c r="BZ18" s="221"/>
      <c r="CA18" s="44" t="s">
        <v>21</v>
      </c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</row>
    <row r="19" spans="1:95" ht="33" customHeight="1">
      <c r="A19" s="19">
        <v>7</v>
      </c>
      <c r="B19" s="138" t="s">
        <v>488</v>
      </c>
      <c r="C19" s="138" t="s">
        <v>353</v>
      </c>
      <c r="D19" s="138" t="s">
        <v>489</v>
      </c>
      <c r="E19" s="11"/>
      <c r="F19" s="23" t="s">
        <v>21</v>
      </c>
      <c r="G19" s="22" t="s">
        <v>66</v>
      </c>
      <c r="H19" s="23" t="s">
        <v>21</v>
      </c>
      <c r="I19" s="22" t="s">
        <v>66</v>
      </c>
      <c r="J19" s="24"/>
      <c r="K19" s="45" t="s">
        <v>69</v>
      </c>
      <c r="L19" s="27" t="s">
        <v>70</v>
      </c>
      <c r="M19" s="45" t="s">
        <v>21</v>
      </c>
      <c r="N19" s="27" t="s">
        <v>266</v>
      </c>
      <c r="O19" s="45" t="s">
        <v>69</v>
      </c>
      <c r="P19" s="27" t="s">
        <v>70</v>
      </c>
      <c r="Q19" s="24"/>
      <c r="R19" s="116" t="s">
        <v>21</v>
      </c>
      <c r="S19" s="28" t="s">
        <v>71</v>
      </c>
      <c r="T19" s="116" t="s">
        <v>21</v>
      </c>
      <c r="U19" s="28" t="s">
        <v>92</v>
      </c>
      <c r="V19" s="116" t="s">
        <v>21</v>
      </c>
      <c r="W19" s="48" t="s">
        <v>73</v>
      </c>
      <c r="X19" s="24"/>
      <c r="Y19" s="116" t="s">
        <v>21</v>
      </c>
      <c r="Z19" s="33" t="s">
        <v>479</v>
      </c>
      <c r="AA19" s="116" t="s">
        <v>21</v>
      </c>
      <c r="AB19" s="33" t="s">
        <v>479</v>
      </c>
      <c r="AC19" s="24"/>
      <c r="AD19" s="23" t="s">
        <v>69</v>
      </c>
      <c r="AE19" s="28" t="s">
        <v>480</v>
      </c>
      <c r="AF19" s="23" t="s">
        <v>21</v>
      </c>
      <c r="AG19" s="28" t="s">
        <v>486</v>
      </c>
      <c r="AH19" s="23" t="s">
        <v>21</v>
      </c>
      <c r="AI19" s="28" t="s">
        <v>487</v>
      </c>
      <c r="AJ19" s="24"/>
      <c r="AK19" s="23" t="s">
        <v>21</v>
      </c>
      <c r="AL19" s="97" t="s">
        <v>267</v>
      </c>
      <c r="AM19" s="23" t="s">
        <v>21</v>
      </c>
      <c r="AN19" s="28" t="s">
        <v>268</v>
      </c>
      <c r="AO19" s="23" t="s">
        <v>21</v>
      </c>
      <c r="AP19" s="28" t="s">
        <v>152</v>
      </c>
      <c r="AQ19" s="24"/>
      <c r="AR19" s="87" t="s">
        <v>21</v>
      </c>
      <c r="AS19" s="28" t="s">
        <v>464</v>
      </c>
      <c r="AT19" s="133" t="s">
        <v>21</v>
      </c>
      <c r="AU19" s="134" t="s">
        <v>464</v>
      </c>
      <c r="AV19" s="135" t="s">
        <v>21</v>
      </c>
      <c r="AW19" s="134" t="s">
        <v>464</v>
      </c>
      <c r="AX19" s="135" t="s">
        <v>21</v>
      </c>
      <c r="AY19" s="136" t="s">
        <v>472</v>
      </c>
      <c r="AZ19" s="24"/>
      <c r="BA19" s="50" t="s">
        <v>69</v>
      </c>
      <c r="BB19" s="36" t="s">
        <v>80</v>
      </c>
      <c r="BC19" s="123" t="s">
        <v>69</v>
      </c>
      <c r="BD19" s="36" t="s">
        <v>81</v>
      </c>
      <c r="BE19" s="123" t="s">
        <v>69</v>
      </c>
      <c r="BF19" s="38" t="s">
        <v>82</v>
      </c>
      <c r="BG19" s="24"/>
      <c r="BH19" s="39" t="s">
        <v>21</v>
      </c>
      <c r="BI19" s="28" t="s">
        <v>272</v>
      </c>
      <c r="BJ19" s="39" t="s">
        <v>21</v>
      </c>
      <c r="BK19" s="28" t="s">
        <v>273</v>
      </c>
      <c r="BL19" s="24"/>
      <c r="BM19" s="54" t="s">
        <v>111</v>
      </c>
      <c r="BN19" s="102" t="s">
        <v>125</v>
      </c>
      <c r="BO19" s="24"/>
      <c r="BP19" s="87" t="s">
        <v>21</v>
      </c>
      <c r="BQ19" s="132" t="s">
        <v>465</v>
      </c>
      <c r="BR19" s="87" t="s">
        <v>21</v>
      </c>
      <c r="BS19" s="28" t="s">
        <v>466</v>
      </c>
      <c r="BT19" s="41"/>
      <c r="BU19" s="28">
        <v>2</v>
      </c>
      <c r="BV19" s="28">
        <v>1</v>
      </c>
      <c r="BW19" s="43"/>
      <c r="BX19" s="42"/>
      <c r="BY19" s="42"/>
      <c r="BZ19" s="221"/>
      <c r="CA19" s="44" t="s">
        <v>21</v>
      </c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</row>
    <row r="20" spans="1:95" ht="33" customHeight="1">
      <c r="A20" s="19">
        <v>8</v>
      </c>
      <c r="B20" s="20" t="s">
        <v>490</v>
      </c>
      <c r="C20" s="94" t="s">
        <v>491</v>
      </c>
      <c r="D20" s="94" t="s">
        <v>492</v>
      </c>
      <c r="E20" s="11"/>
      <c r="F20" s="23" t="s">
        <v>111</v>
      </c>
      <c r="G20" s="48" t="s">
        <v>112</v>
      </c>
      <c r="H20" s="23" t="s">
        <v>111</v>
      </c>
      <c r="I20" s="48" t="s">
        <v>112</v>
      </c>
      <c r="J20" s="24"/>
      <c r="K20" s="45" t="s">
        <v>21</v>
      </c>
      <c r="L20" s="27" t="s">
        <v>266</v>
      </c>
      <c r="M20" s="45" t="s">
        <v>21</v>
      </c>
      <c r="N20" s="27" t="s">
        <v>266</v>
      </c>
      <c r="O20" s="45" t="s">
        <v>21</v>
      </c>
      <c r="P20" s="27" t="s">
        <v>266</v>
      </c>
      <c r="Q20" s="24"/>
      <c r="R20" s="116" t="s">
        <v>21</v>
      </c>
      <c r="S20" s="28" t="s">
        <v>71</v>
      </c>
      <c r="T20" s="116" t="s">
        <v>21</v>
      </c>
      <c r="U20" s="28" t="s">
        <v>92</v>
      </c>
      <c r="V20" s="116" t="s">
        <v>21</v>
      </c>
      <c r="W20" s="48" t="s">
        <v>73</v>
      </c>
      <c r="X20" s="24"/>
      <c r="Y20" s="116" t="s">
        <v>111</v>
      </c>
      <c r="Z20" s="33" t="s">
        <v>479</v>
      </c>
      <c r="AA20" s="116" t="s">
        <v>111</v>
      </c>
      <c r="AB20" s="33" t="s">
        <v>479</v>
      </c>
      <c r="AC20" s="24"/>
      <c r="AD20" s="23" t="s">
        <v>21</v>
      </c>
      <c r="AE20" s="28" t="s">
        <v>485</v>
      </c>
      <c r="AF20" s="23" t="s">
        <v>21</v>
      </c>
      <c r="AG20" s="28" t="s">
        <v>486</v>
      </c>
      <c r="AH20" s="23" t="s">
        <v>21</v>
      </c>
      <c r="AI20" s="28" t="s">
        <v>487</v>
      </c>
      <c r="AJ20" s="24"/>
      <c r="AK20" s="23" t="s">
        <v>21</v>
      </c>
      <c r="AL20" s="97" t="s">
        <v>267</v>
      </c>
      <c r="AM20" s="23" t="s">
        <v>21</v>
      </c>
      <c r="AN20" s="28" t="s">
        <v>268</v>
      </c>
      <c r="AO20" s="23" t="s">
        <v>21</v>
      </c>
      <c r="AP20" s="28" t="s">
        <v>152</v>
      </c>
      <c r="AQ20" s="24"/>
      <c r="AR20" s="87" t="s">
        <v>21</v>
      </c>
      <c r="AS20" s="28" t="s">
        <v>464</v>
      </c>
      <c r="AT20" s="133" t="s">
        <v>21</v>
      </c>
      <c r="AU20" s="134" t="s">
        <v>464</v>
      </c>
      <c r="AV20" s="135" t="s">
        <v>21</v>
      </c>
      <c r="AW20" s="134" t="s">
        <v>464</v>
      </c>
      <c r="AX20" s="135" t="s">
        <v>21</v>
      </c>
      <c r="AY20" s="136" t="s">
        <v>472</v>
      </c>
      <c r="AZ20" s="24"/>
      <c r="BA20" s="50" t="s">
        <v>21</v>
      </c>
      <c r="BB20" s="28" t="s">
        <v>133</v>
      </c>
      <c r="BC20" s="123" t="s">
        <v>21</v>
      </c>
      <c r="BD20" s="28" t="s">
        <v>134</v>
      </c>
      <c r="BE20" s="123" t="s">
        <v>21</v>
      </c>
      <c r="BF20" s="38" t="s">
        <v>135</v>
      </c>
      <c r="BG20" s="24"/>
      <c r="BH20" s="39" t="s">
        <v>21</v>
      </c>
      <c r="BI20" s="28" t="s">
        <v>272</v>
      </c>
      <c r="BJ20" s="39" t="s">
        <v>21</v>
      </c>
      <c r="BK20" s="28" t="s">
        <v>273</v>
      </c>
      <c r="BL20" s="24"/>
      <c r="BM20" s="54" t="s">
        <v>21</v>
      </c>
      <c r="BN20" s="139" t="s">
        <v>366</v>
      </c>
      <c r="BO20" s="24"/>
      <c r="BP20" s="87" t="s">
        <v>21</v>
      </c>
      <c r="BQ20" s="124" t="s">
        <v>465</v>
      </c>
      <c r="BR20" s="87" t="s">
        <v>21</v>
      </c>
      <c r="BS20" s="124" t="s">
        <v>466</v>
      </c>
      <c r="BT20" s="41"/>
      <c r="BU20" s="42"/>
      <c r="BV20" s="42"/>
      <c r="BW20" s="43"/>
      <c r="BX20" s="42"/>
      <c r="BY20" s="28">
        <v>3</v>
      </c>
      <c r="BZ20" s="221"/>
      <c r="CA20" s="44" t="s">
        <v>21</v>
      </c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</row>
    <row r="21" spans="1:95" ht="33" customHeight="1">
      <c r="A21" s="19">
        <v>9</v>
      </c>
      <c r="B21" s="20" t="s">
        <v>493</v>
      </c>
      <c r="C21" s="94" t="s">
        <v>494</v>
      </c>
      <c r="D21" s="94" t="s">
        <v>495</v>
      </c>
      <c r="E21" s="11"/>
      <c r="F21" s="23" t="s">
        <v>21</v>
      </c>
      <c r="G21" s="22" t="s">
        <v>66</v>
      </c>
      <c r="H21" s="23" t="s">
        <v>21</v>
      </c>
      <c r="I21" s="22" t="s">
        <v>66</v>
      </c>
      <c r="J21" s="24"/>
      <c r="K21" s="25" t="s">
        <v>67</v>
      </c>
      <c r="L21" s="27" t="s">
        <v>68</v>
      </c>
      <c r="M21" s="25" t="s">
        <v>67</v>
      </c>
      <c r="N21" s="26" t="s">
        <v>68</v>
      </c>
      <c r="O21" s="25" t="s">
        <v>67</v>
      </c>
      <c r="P21" s="27" t="s">
        <v>68</v>
      </c>
      <c r="Q21" s="24"/>
      <c r="R21" s="116" t="s">
        <v>21</v>
      </c>
      <c r="S21" s="28" t="s">
        <v>71</v>
      </c>
      <c r="T21" s="116" t="s">
        <v>21</v>
      </c>
      <c r="U21" s="28" t="s">
        <v>92</v>
      </c>
      <c r="V21" s="116" t="s">
        <v>21</v>
      </c>
      <c r="W21" s="28" t="s">
        <v>73</v>
      </c>
      <c r="X21" s="24"/>
      <c r="Y21" s="116" t="s">
        <v>67</v>
      </c>
      <c r="Z21" s="118" t="s">
        <v>304</v>
      </c>
      <c r="AA21" s="116" t="s">
        <v>67</v>
      </c>
      <c r="AB21" s="118" t="s">
        <v>304</v>
      </c>
      <c r="AC21" s="24"/>
      <c r="AD21" s="23" t="s">
        <v>67</v>
      </c>
      <c r="AE21" s="28" t="s">
        <v>460</v>
      </c>
      <c r="AF21" s="23" t="s">
        <v>67</v>
      </c>
      <c r="AG21" s="28" t="s">
        <v>461</v>
      </c>
      <c r="AH21" s="23" t="s">
        <v>67</v>
      </c>
      <c r="AI21" s="28" t="s">
        <v>462</v>
      </c>
      <c r="AJ21" s="24"/>
      <c r="AK21" s="23" t="s">
        <v>67</v>
      </c>
      <c r="AL21" s="48" t="s">
        <v>70</v>
      </c>
      <c r="AM21" s="23" t="s">
        <v>69</v>
      </c>
      <c r="AN21" s="48" t="s">
        <v>277</v>
      </c>
      <c r="AO21" s="23" t="s">
        <v>69</v>
      </c>
      <c r="AP21" s="48" t="s">
        <v>269</v>
      </c>
      <c r="AQ21" s="24"/>
      <c r="AR21" s="87" t="s">
        <v>21</v>
      </c>
      <c r="AS21" s="28" t="s">
        <v>464</v>
      </c>
      <c r="AT21" s="133" t="s">
        <v>21</v>
      </c>
      <c r="AU21" s="134" t="s">
        <v>464</v>
      </c>
      <c r="AV21" s="135" t="s">
        <v>21</v>
      </c>
      <c r="AW21" s="134" t="s">
        <v>464</v>
      </c>
      <c r="AX21" s="135" t="s">
        <v>21</v>
      </c>
      <c r="AY21" s="136" t="s">
        <v>472</v>
      </c>
      <c r="AZ21" s="24"/>
      <c r="BA21" s="50" t="s">
        <v>69</v>
      </c>
      <c r="BB21" s="36" t="s">
        <v>80</v>
      </c>
      <c r="BC21" s="123" t="s">
        <v>69</v>
      </c>
      <c r="BD21" s="36" t="s">
        <v>81</v>
      </c>
      <c r="BE21" s="123" t="s">
        <v>69</v>
      </c>
      <c r="BF21" s="38" t="s">
        <v>82</v>
      </c>
      <c r="BG21" s="24"/>
      <c r="BH21" s="39" t="s">
        <v>21</v>
      </c>
      <c r="BI21" s="28" t="s">
        <v>286</v>
      </c>
      <c r="BJ21" s="39" t="s">
        <v>21</v>
      </c>
      <c r="BK21" s="28" t="s">
        <v>287</v>
      </c>
      <c r="BL21" s="24"/>
      <c r="BM21" s="54" t="s">
        <v>21</v>
      </c>
      <c r="BN21" s="140" t="s">
        <v>366</v>
      </c>
      <c r="BO21" s="24"/>
      <c r="BP21" s="87" t="s">
        <v>21</v>
      </c>
      <c r="BQ21" s="124" t="s">
        <v>465</v>
      </c>
      <c r="BR21" s="87" t="s">
        <v>21</v>
      </c>
      <c r="BS21" s="124" t="s">
        <v>466</v>
      </c>
      <c r="BT21" s="41"/>
      <c r="BU21" s="42"/>
      <c r="BV21" s="28">
        <v>1</v>
      </c>
      <c r="BW21" s="43"/>
      <c r="BX21" s="42"/>
      <c r="BY21" s="42"/>
      <c r="BZ21" s="221"/>
      <c r="CA21" s="44" t="s">
        <v>21</v>
      </c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</row>
    <row r="22" spans="1:95" ht="33" customHeight="1">
      <c r="A22" s="19">
        <v>10</v>
      </c>
      <c r="B22" s="58" t="s">
        <v>496</v>
      </c>
      <c r="C22" s="58" t="s">
        <v>497</v>
      </c>
      <c r="D22" s="58" t="s">
        <v>498</v>
      </c>
      <c r="E22" s="11"/>
      <c r="F22" s="23" t="s">
        <v>67</v>
      </c>
      <c r="G22" s="48" t="s">
        <v>178</v>
      </c>
      <c r="H22" s="23" t="s">
        <v>67</v>
      </c>
      <c r="I22" s="48" t="s">
        <v>178</v>
      </c>
      <c r="J22" s="24"/>
      <c r="K22" s="114"/>
      <c r="L22" s="60"/>
      <c r="M22" s="114"/>
      <c r="N22" s="60"/>
      <c r="O22" s="114" t="s">
        <v>179</v>
      </c>
      <c r="P22" s="60"/>
      <c r="Q22" s="24"/>
      <c r="R22" s="116" t="s">
        <v>179</v>
      </c>
      <c r="S22" s="42"/>
      <c r="T22" s="116" t="s">
        <v>179</v>
      </c>
      <c r="U22" s="42"/>
      <c r="V22" s="116" t="s">
        <v>179</v>
      </c>
      <c r="W22" s="86"/>
      <c r="X22" s="24"/>
      <c r="Y22" s="78"/>
      <c r="Z22" s="77"/>
      <c r="AA22" s="78" t="s">
        <v>179</v>
      </c>
      <c r="AB22" s="73"/>
      <c r="AC22" s="24"/>
      <c r="AD22" s="23" t="s">
        <v>67</v>
      </c>
      <c r="AE22" s="28" t="s">
        <v>460</v>
      </c>
      <c r="AF22" s="23" t="s">
        <v>67</v>
      </c>
      <c r="AG22" s="28" t="s">
        <v>461</v>
      </c>
      <c r="AH22" s="23" t="s">
        <v>67</v>
      </c>
      <c r="AI22" s="28" t="s">
        <v>462</v>
      </c>
      <c r="AJ22" s="24"/>
      <c r="AK22" s="23" t="s">
        <v>179</v>
      </c>
      <c r="AL22" s="60"/>
      <c r="AM22" s="23" t="s">
        <v>179</v>
      </c>
      <c r="AN22" s="42"/>
      <c r="AO22" s="23" t="s">
        <v>179</v>
      </c>
      <c r="AP22" s="42"/>
      <c r="AQ22" s="24"/>
      <c r="AR22" s="87" t="s">
        <v>179</v>
      </c>
      <c r="AS22" s="88"/>
      <c r="AT22" s="133" t="s">
        <v>179</v>
      </c>
      <c r="AU22" s="125"/>
      <c r="AV22" s="135" t="s">
        <v>179</v>
      </c>
      <c r="AW22" s="125"/>
      <c r="AX22" s="135" t="s">
        <v>179</v>
      </c>
      <c r="AY22" s="125"/>
      <c r="AZ22" s="24"/>
      <c r="BA22" s="50" t="s">
        <v>69</v>
      </c>
      <c r="BB22" s="36" t="s">
        <v>80</v>
      </c>
      <c r="BC22" s="123" t="s">
        <v>69</v>
      </c>
      <c r="BD22" s="36" t="s">
        <v>81</v>
      </c>
      <c r="BE22" s="123" t="s">
        <v>69</v>
      </c>
      <c r="BF22" s="38" t="s">
        <v>82</v>
      </c>
      <c r="BG22" s="24"/>
      <c r="BH22" s="39" t="s">
        <v>179</v>
      </c>
      <c r="BI22" s="42"/>
      <c r="BJ22" s="39" t="s">
        <v>179</v>
      </c>
      <c r="BK22" s="42"/>
      <c r="BL22" s="24"/>
      <c r="BM22" s="54" t="s">
        <v>179</v>
      </c>
      <c r="BN22" s="105"/>
      <c r="BO22" s="24"/>
      <c r="BP22" s="87" t="s">
        <v>67</v>
      </c>
      <c r="BQ22" s="124" t="s">
        <v>499</v>
      </c>
      <c r="BR22" s="87" t="s">
        <v>67</v>
      </c>
      <c r="BS22" s="137" t="s">
        <v>456</v>
      </c>
      <c r="BT22" s="41"/>
      <c r="BU22" s="42"/>
      <c r="BV22" s="42"/>
      <c r="BW22" s="43"/>
      <c r="BX22" s="42"/>
      <c r="BY22" s="42"/>
      <c r="BZ22" s="221"/>
      <c r="CA22" s="93" t="s">
        <v>179</v>
      </c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</row>
    <row r="23" spans="1:95" ht="33" customHeight="1">
      <c r="A23" s="19">
        <v>11</v>
      </c>
      <c r="B23" s="58" t="s">
        <v>213</v>
      </c>
      <c r="C23" s="58" t="s">
        <v>264</v>
      </c>
      <c r="D23" s="58" t="s">
        <v>500</v>
      </c>
      <c r="E23" s="11"/>
      <c r="F23" s="23" t="s">
        <v>67</v>
      </c>
      <c r="G23" s="48" t="s">
        <v>178</v>
      </c>
      <c r="H23" s="23" t="s">
        <v>67</v>
      </c>
      <c r="I23" s="48" t="s">
        <v>178</v>
      </c>
      <c r="J23" s="24"/>
      <c r="K23" s="59"/>
      <c r="L23" s="60"/>
      <c r="M23" s="59"/>
      <c r="N23" s="60"/>
      <c r="O23" s="59" t="s">
        <v>179</v>
      </c>
      <c r="P23" s="60"/>
      <c r="Q23" s="24"/>
      <c r="R23" s="116" t="s">
        <v>179</v>
      </c>
      <c r="S23" s="42"/>
      <c r="T23" s="116" t="s">
        <v>179</v>
      </c>
      <c r="U23" s="42"/>
      <c r="V23" s="116" t="s">
        <v>179</v>
      </c>
      <c r="W23" s="42"/>
      <c r="X23" s="24"/>
      <c r="Y23" s="78"/>
      <c r="Z23" s="77"/>
      <c r="AA23" s="78" t="s">
        <v>179</v>
      </c>
      <c r="AB23" s="77"/>
      <c r="AC23" s="24"/>
      <c r="AD23" s="23" t="s">
        <v>179</v>
      </c>
      <c r="AE23" s="118" t="s">
        <v>455</v>
      </c>
      <c r="AF23" s="23" t="s">
        <v>179</v>
      </c>
      <c r="AG23" s="118" t="s">
        <v>455</v>
      </c>
      <c r="AH23" s="23" t="s">
        <v>179</v>
      </c>
      <c r="AI23" s="118" t="s">
        <v>455</v>
      </c>
      <c r="AJ23" s="24"/>
      <c r="AK23" s="23" t="s">
        <v>179</v>
      </c>
      <c r="AL23" s="60"/>
      <c r="AM23" s="23" t="s">
        <v>179</v>
      </c>
      <c r="AN23" s="42"/>
      <c r="AO23" s="23" t="s">
        <v>179</v>
      </c>
      <c r="AP23" s="42"/>
      <c r="AQ23" s="24"/>
      <c r="AR23" s="87" t="s">
        <v>179</v>
      </c>
      <c r="AS23" s="88"/>
      <c r="AT23" s="133" t="s">
        <v>179</v>
      </c>
      <c r="AU23" s="125"/>
      <c r="AV23" s="135" t="s">
        <v>179</v>
      </c>
      <c r="AW23" s="125"/>
      <c r="AX23" s="135" t="s">
        <v>179</v>
      </c>
      <c r="AY23" s="125"/>
      <c r="AZ23" s="24"/>
      <c r="BA23" s="50"/>
      <c r="BB23" s="36"/>
      <c r="BC23" s="123"/>
      <c r="BD23" s="36"/>
      <c r="BE23" s="123" t="s">
        <v>179</v>
      </c>
      <c r="BF23" s="38"/>
      <c r="BG23" s="24"/>
      <c r="BH23" s="39" t="s">
        <v>179</v>
      </c>
      <c r="BI23" s="42"/>
      <c r="BJ23" s="39" t="s">
        <v>179</v>
      </c>
      <c r="BK23" s="42"/>
      <c r="BL23" s="24"/>
      <c r="BM23" s="54" t="s">
        <v>179</v>
      </c>
      <c r="BN23" s="105"/>
      <c r="BO23" s="24"/>
      <c r="BP23" s="87" t="s">
        <v>67</v>
      </c>
      <c r="BQ23" s="132" t="s">
        <v>456</v>
      </c>
      <c r="BR23" s="87" t="s">
        <v>67</v>
      </c>
      <c r="BS23" s="124" t="s">
        <v>456</v>
      </c>
      <c r="BT23" s="41"/>
      <c r="BU23" s="42"/>
      <c r="BV23" s="42"/>
      <c r="BW23" s="43"/>
      <c r="BX23" s="42"/>
      <c r="BY23" s="42"/>
      <c r="BZ23" s="221"/>
      <c r="CA23" s="93" t="s">
        <v>179</v>
      </c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</row>
    <row r="24" spans="1:95" ht="33" customHeight="1">
      <c r="A24" s="19">
        <v>12</v>
      </c>
      <c r="B24" s="58" t="s">
        <v>497</v>
      </c>
      <c r="C24" s="58" t="s">
        <v>311</v>
      </c>
      <c r="D24" s="58" t="s">
        <v>501</v>
      </c>
      <c r="E24" s="11"/>
      <c r="F24" s="23" t="s">
        <v>67</v>
      </c>
      <c r="G24" s="48" t="s">
        <v>178</v>
      </c>
      <c r="H24" s="23" t="s">
        <v>67</v>
      </c>
      <c r="I24" s="48" t="s">
        <v>178</v>
      </c>
      <c r="J24" s="24"/>
      <c r="K24" s="59"/>
      <c r="L24" s="60"/>
      <c r="M24" s="59"/>
      <c r="N24" s="60"/>
      <c r="O24" s="59" t="s">
        <v>179</v>
      </c>
      <c r="P24" s="60"/>
      <c r="Q24" s="24"/>
      <c r="R24" s="116" t="s">
        <v>179</v>
      </c>
      <c r="S24" s="42"/>
      <c r="T24" s="116" t="s">
        <v>179</v>
      </c>
      <c r="U24" s="42"/>
      <c r="V24" s="116" t="s">
        <v>179</v>
      </c>
      <c r="W24" s="42"/>
      <c r="X24" s="24"/>
      <c r="Y24" s="78"/>
      <c r="Z24" s="77"/>
      <c r="AA24" s="78" t="s">
        <v>179</v>
      </c>
      <c r="AB24" s="77"/>
      <c r="AC24" s="24"/>
      <c r="AD24" s="23" t="s">
        <v>67</v>
      </c>
      <c r="AE24" s="28" t="s">
        <v>460</v>
      </c>
      <c r="AF24" s="23" t="s">
        <v>67</v>
      </c>
      <c r="AG24" s="28" t="s">
        <v>461</v>
      </c>
      <c r="AH24" s="23" t="s">
        <v>67</v>
      </c>
      <c r="AI24" s="28" t="s">
        <v>462</v>
      </c>
      <c r="AJ24" s="24"/>
      <c r="AK24" s="23" t="s">
        <v>179</v>
      </c>
      <c r="AL24" s="86"/>
      <c r="AM24" s="23" t="s">
        <v>179</v>
      </c>
      <c r="AN24" s="86"/>
      <c r="AO24" s="23" t="s">
        <v>179</v>
      </c>
      <c r="AP24" s="86"/>
      <c r="AQ24" s="24"/>
      <c r="AR24" s="87" t="s">
        <v>179</v>
      </c>
      <c r="AS24" s="88"/>
      <c r="AT24" s="133" t="s">
        <v>179</v>
      </c>
      <c r="AU24" s="125"/>
      <c r="AV24" s="135" t="s">
        <v>179</v>
      </c>
      <c r="AW24" s="125"/>
      <c r="AX24" s="135" t="s">
        <v>179</v>
      </c>
      <c r="AY24" s="125"/>
      <c r="AZ24" s="24"/>
      <c r="BA24" s="50" t="s">
        <v>69</v>
      </c>
      <c r="BB24" s="36" t="s">
        <v>80</v>
      </c>
      <c r="BC24" s="123" t="s">
        <v>69</v>
      </c>
      <c r="BD24" s="36" t="s">
        <v>81</v>
      </c>
      <c r="BE24" s="123" t="s">
        <v>69</v>
      </c>
      <c r="BF24" s="38" t="s">
        <v>82</v>
      </c>
      <c r="BG24" s="24"/>
      <c r="BH24" s="39" t="s">
        <v>179</v>
      </c>
      <c r="BI24" s="42"/>
      <c r="BJ24" s="39" t="s">
        <v>179</v>
      </c>
      <c r="BK24" s="42"/>
      <c r="BL24" s="24"/>
      <c r="BM24" s="54" t="s">
        <v>179</v>
      </c>
      <c r="BN24" s="105"/>
      <c r="BO24" s="24"/>
      <c r="BP24" s="87" t="s">
        <v>67</v>
      </c>
      <c r="BQ24" s="132" t="s">
        <v>456</v>
      </c>
      <c r="BR24" s="87" t="s">
        <v>67</v>
      </c>
      <c r="BS24" s="124" t="s">
        <v>456</v>
      </c>
      <c r="BT24" s="41"/>
      <c r="BU24" s="42"/>
      <c r="BV24" s="42"/>
      <c r="BW24" s="43"/>
      <c r="BX24" s="42"/>
      <c r="BY24" s="42"/>
      <c r="BZ24" s="221"/>
      <c r="CA24" s="93" t="s">
        <v>179</v>
      </c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</row>
    <row r="25" spans="1:95" ht="33" customHeight="1">
      <c r="A25" s="19">
        <v>13</v>
      </c>
      <c r="B25" s="141" t="s">
        <v>140</v>
      </c>
      <c r="C25" s="142" t="s">
        <v>186</v>
      </c>
      <c r="D25" s="142" t="s">
        <v>502</v>
      </c>
      <c r="E25" s="11"/>
      <c r="F25" s="23" t="s">
        <v>21</v>
      </c>
      <c r="G25" s="22" t="s">
        <v>66</v>
      </c>
      <c r="H25" s="23" t="s">
        <v>21</v>
      </c>
      <c r="I25" s="22" t="s">
        <v>66</v>
      </c>
      <c r="J25" s="24"/>
      <c r="K25" s="45" t="s">
        <v>21</v>
      </c>
      <c r="L25" s="27" t="s">
        <v>266</v>
      </c>
      <c r="M25" s="45" t="s">
        <v>21</v>
      </c>
      <c r="N25" s="27" t="s">
        <v>266</v>
      </c>
      <c r="O25" s="45" t="s">
        <v>21</v>
      </c>
      <c r="P25" s="27" t="s">
        <v>266</v>
      </c>
      <c r="Q25" s="24"/>
      <c r="R25" s="116" t="s">
        <v>21</v>
      </c>
      <c r="S25" s="28" t="s">
        <v>71</v>
      </c>
      <c r="T25" s="116" t="s">
        <v>21</v>
      </c>
      <c r="U25" s="28" t="s">
        <v>92</v>
      </c>
      <c r="V25" s="116" t="s">
        <v>21</v>
      </c>
      <c r="W25" s="28" t="s">
        <v>73</v>
      </c>
      <c r="X25" s="24"/>
      <c r="Y25" s="116" t="s">
        <v>69</v>
      </c>
      <c r="Z25" s="118" t="s">
        <v>70</v>
      </c>
      <c r="AA25" s="116" t="s">
        <v>69</v>
      </c>
      <c r="AB25" s="118" t="s">
        <v>70</v>
      </c>
      <c r="AC25" s="24"/>
      <c r="AD25" s="23" t="s">
        <v>67</v>
      </c>
      <c r="AE25" s="28" t="s">
        <v>460</v>
      </c>
      <c r="AF25" s="23" t="s">
        <v>67</v>
      </c>
      <c r="AG25" s="28" t="s">
        <v>461</v>
      </c>
      <c r="AH25" s="23" t="s">
        <v>67</v>
      </c>
      <c r="AI25" s="28" t="s">
        <v>462</v>
      </c>
      <c r="AJ25" s="24"/>
      <c r="AK25" s="23" t="s">
        <v>67</v>
      </c>
      <c r="AL25" s="48" t="s">
        <v>70</v>
      </c>
      <c r="AM25" s="23" t="s">
        <v>67</v>
      </c>
      <c r="AN25" s="48" t="s">
        <v>70</v>
      </c>
      <c r="AO25" s="23" t="s">
        <v>67</v>
      </c>
      <c r="AP25" s="48" t="s">
        <v>70</v>
      </c>
      <c r="AQ25" s="24"/>
      <c r="AR25" s="87" t="s">
        <v>69</v>
      </c>
      <c r="AS25" s="28" t="s">
        <v>464</v>
      </c>
      <c r="AT25" s="133" t="s">
        <v>69</v>
      </c>
      <c r="AU25" s="134" t="s">
        <v>464</v>
      </c>
      <c r="AV25" s="135" t="s">
        <v>69</v>
      </c>
      <c r="AW25" s="134" t="s">
        <v>464</v>
      </c>
      <c r="AX25" s="135" t="s">
        <v>69</v>
      </c>
      <c r="AY25" s="134" t="s">
        <v>464</v>
      </c>
      <c r="AZ25" s="24"/>
      <c r="BA25" s="50" t="s">
        <v>69</v>
      </c>
      <c r="BB25" s="36" t="s">
        <v>80</v>
      </c>
      <c r="BC25" s="123" t="s">
        <v>69</v>
      </c>
      <c r="BD25" s="36" t="s">
        <v>81</v>
      </c>
      <c r="BE25" s="123" t="s">
        <v>69</v>
      </c>
      <c r="BF25" s="38" t="s">
        <v>82</v>
      </c>
      <c r="BG25" s="24"/>
      <c r="BH25" s="39" t="s">
        <v>21</v>
      </c>
      <c r="BI25" s="28" t="s">
        <v>286</v>
      </c>
      <c r="BJ25" s="39" t="s">
        <v>21</v>
      </c>
      <c r="BK25" s="28" t="s">
        <v>287</v>
      </c>
      <c r="BL25" s="24"/>
      <c r="BM25" s="54" t="s">
        <v>69</v>
      </c>
      <c r="BN25" s="102" t="s">
        <v>70</v>
      </c>
      <c r="BO25" s="24"/>
      <c r="BP25" s="87" t="s">
        <v>21</v>
      </c>
      <c r="BQ25" s="124" t="s">
        <v>465</v>
      </c>
      <c r="BR25" s="87" t="s">
        <v>21</v>
      </c>
      <c r="BS25" s="103" t="s">
        <v>466</v>
      </c>
      <c r="BT25" s="41"/>
      <c r="BU25" s="28">
        <v>2</v>
      </c>
      <c r="BV25" s="28">
        <v>1</v>
      </c>
      <c r="BW25" s="43"/>
      <c r="BX25" s="42"/>
      <c r="BY25" s="28">
        <v>3</v>
      </c>
      <c r="BZ25" s="221"/>
      <c r="CA25" s="44" t="s">
        <v>21</v>
      </c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</row>
    <row r="26" spans="1:95" ht="33" customHeight="1">
      <c r="A26" s="19">
        <v>14</v>
      </c>
      <c r="B26" s="20" t="s">
        <v>503</v>
      </c>
      <c r="C26" s="94" t="s">
        <v>504</v>
      </c>
      <c r="D26" s="94" t="s">
        <v>505</v>
      </c>
      <c r="E26" s="11"/>
      <c r="F26" s="23" t="s">
        <v>21</v>
      </c>
      <c r="G26" s="22" t="s">
        <v>66</v>
      </c>
      <c r="H26" s="23" t="s">
        <v>21</v>
      </c>
      <c r="I26" s="22" t="s">
        <v>66</v>
      </c>
      <c r="J26" s="24"/>
      <c r="K26" s="45" t="s">
        <v>69</v>
      </c>
      <c r="L26" s="27" t="s">
        <v>70</v>
      </c>
      <c r="M26" s="45" t="s">
        <v>21</v>
      </c>
      <c r="N26" s="27" t="s">
        <v>266</v>
      </c>
      <c r="O26" s="45" t="s">
        <v>21</v>
      </c>
      <c r="P26" s="27" t="s">
        <v>266</v>
      </c>
      <c r="Q26" s="24"/>
      <c r="R26" s="116" t="s">
        <v>21</v>
      </c>
      <c r="S26" s="28" t="s">
        <v>71</v>
      </c>
      <c r="T26" s="116" t="s">
        <v>21</v>
      </c>
      <c r="U26" s="28" t="s">
        <v>92</v>
      </c>
      <c r="V26" s="116" t="s">
        <v>21</v>
      </c>
      <c r="W26" s="48" t="s">
        <v>73</v>
      </c>
      <c r="X26" s="24"/>
      <c r="Y26" s="116" t="s">
        <v>21</v>
      </c>
      <c r="Z26" s="33" t="s">
        <v>506</v>
      </c>
      <c r="AA26" s="116" t="s">
        <v>21</v>
      </c>
      <c r="AB26" s="33" t="s">
        <v>479</v>
      </c>
      <c r="AC26" s="24"/>
      <c r="AD26" s="23" t="s">
        <v>67</v>
      </c>
      <c r="AE26" s="28" t="s">
        <v>460</v>
      </c>
      <c r="AF26" s="23" t="s">
        <v>67</v>
      </c>
      <c r="AG26" s="28" t="s">
        <v>461</v>
      </c>
      <c r="AH26" s="23" t="s">
        <v>67</v>
      </c>
      <c r="AI26" s="28" t="s">
        <v>462</v>
      </c>
      <c r="AJ26" s="24"/>
      <c r="AK26" s="23" t="s">
        <v>67</v>
      </c>
      <c r="AL26" s="48" t="s">
        <v>70</v>
      </c>
      <c r="AM26" s="23" t="s">
        <v>67</v>
      </c>
      <c r="AN26" s="48" t="s">
        <v>70</v>
      </c>
      <c r="AO26" s="23" t="s">
        <v>69</v>
      </c>
      <c r="AP26" s="48" t="s">
        <v>269</v>
      </c>
      <c r="AQ26" s="24"/>
      <c r="AR26" s="87" t="s">
        <v>67</v>
      </c>
      <c r="AS26" s="28" t="s">
        <v>507</v>
      </c>
      <c r="AT26" s="133" t="s">
        <v>67</v>
      </c>
      <c r="AU26" s="134" t="s">
        <v>507</v>
      </c>
      <c r="AV26" s="135" t="s">
        <v>67</v>
      </c>
      <c r="AW26" s="134" t="s">
        <v>507</v>
      </c>
      <c r="AX26" s="135" t="s">
        <v>67</v>
      </c>
      <c r="AY26" s="136" t="s">
        <v>508</v>
      </c>
      <c r="AZ26" s="24"/>
      <c r="BA26" s="50" t="s">
        <v>69</v>
      </c>
      <c r="BB26" s="36" t="s">
        <v>80</v>
      </c>
      <c r="BC26" s="123" t="s">
        <v>69</v>
      </c>
      <c r="BD26" s="36" t="s">
        <v>81</v>
      </c>
      <c r="BE26" s="123" t="s">
        <v>69</v>
      </c>
      <c r="BF26" s="38" t="s">
        <v>82</v>
      </c>
      <c r="BG26" s="24"/>
      <c r="BH26" s="39" t="s">
        <v>67</v>
      </c>
      <c r="BI26" s="28" t="s">
        <v>330</v>
      </c>
      <c r="BJ26" s="39" t="s">
        <v>69</v>
      </c>
      <c r="BK26" s="28" t="s">
        <v>509</v>
      </c>
      <c r="BL26" s="24"/>
      <c r="BM26" s="54" t="s">
        <v>21</v>
      </c>
      <c r="BN26" s="140" t="s">
        <v>366</v>
      </c>
      <c r="BO26" s="24"/>
      <c r="BP26" s="87" t="s">
        <v>21</v>
      </c>
      <c r="BQ26" s="124" t="s">
        <v>465</v>
      </c>
      <c r="BR26" s="87" t="s">
        <v>21</v>
      </c>
      <c r="BS26" s="28" t="s">
        <v>466</v>
      </c>
      <c r="BT26" s="41"/>
      <c r="BU26" s="28">
        <v>1</v>
      </c>
      <c r="BV26" s="28">
        <v>7</v>
      </c>
      <c r="BW26" s="43"/>
      <c r="BX26" s="42"/>
      <c r="BY26" s="28">
        <v>3</v>
      </c>
      <c r="BZ26" s="221"/>
      <c r="CA26" s="44" t="s">
        <v>21</v>
      </c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</row>
    <row r="27" spans="1:95" ht="33" customHeight="1">
      <c r="A27" s="19">
        <v>15</v>
      </c>
      <c r="B27" s="20" t="s">
        <v>510</v>
      </c>
      <c r="C27" s="94" t="s">
        <v>511</v>
      </c>
      <c r="D27" s="94" t="s">
        <v>512</v>
      </c>
      <c r="E27" s="11"/>
      <c r="F27" s="23" t="s">
        <v>21</v>
      </c>
      <c r="G27" s="22" t="s">
        <v>66</v>
      </c>
      <c r="H27" s="23" t="s">
        <v>21</v>
      </c>
      <c r="I27" s="22" t="s">
        <v>66</v>
      </c>
      <c r="J27" s="24"/>
      <c r="K27" s="45" t="s">
        <v>69</v>
      </c>
      <c r="L27" s="27" t="s">
        <v>70</v>
      </c>
      <c r="M27" s="45" t="s">
        <v>69</v>
      </c>
      <c r="N27" s="27" t="s">
        <v>70</v>
      </c>
      <c r="O27" s="45" t="s">
        <v>69</v>
      </c>
      <c r="P27" s="27" t="s">
        <v>70</v>
      </c>
      <c r="Q27" s="24"/>
      <c r="R27" s="116" t="s">
        <v>21</v>
      </c>
      <c r="S27" s="28" t="s">
        <v>71</v>
      </c>
      <c r="T27" s="116" t="s">
        <v>21</v>
      </c>
      <c r="U27" s="28" t="s">
        <v>92</v>
      </c>
      <c r="V27" s="116" t="s">
        <v>21</v>
      </c>
      <c r="W27" s="48" t="s">
        <v>73</v>
      </c>
      <c r="X27" s="24"/>
      <c r="Y27" s="116" t="s">
        <v>69</v>
      </c>
      <c r="Z27" s="33" t="s">
        <v>513</v>
      </c>
      <c r="AA27" s="116" t="s">
        <v>69</v>
      </c>
      <c r="AB27" s="33" t="s">
        <v>70</v>
      </c>
      <c r="AC27" s="24"/>
      <c r="AD27" s="23" t="s">
        <v>67</v>
      </c>
      <c r="AE27" s="28" t="s">
        <v>460</v>
      </c>
      <c r="AF27" s="23" t="s">
        <v>67</v>
      </c>
      <c r="AG27" s="28" t="s">
        <v>461</v>
      </c>
      <c r="AH27" s="23" t="s">
        <v>67</v>
      </c>
      <c r="AI27" s="28" t="s">
        <v>462</v>
      </c>
      <c r="AJ27" s="24"/>
      <c r="AK27" s="23" t="s">
        <v>67</v>
      </c>
      <c r="AL27" s="97" t="s">
        <v>70</v>
      </c>
      <c r="AM27" s="23" t="s">
        <v>67</v>
      </c>
      <c r="AN27" s="28" t="s">
        <v>70</v>
      </c>
      <c r="AO27" s="23" t="s">
        <v>69</v>
      </c>
      <c r="AP27" s="28" t="s">
        <v>269</v>
      </c>
      <c r="AQ27" s="24"/>
      <c r="AR27" s="87" t="s">
        <v>67</v>
      </c>
      <c r="AS27" s="28" t="s">
        <v>507</v>
      </c>
      <c r="AT27" s="133" t="s">
        <v>67</v>
      </c>
      <c r="AU27" s="134" t="s">
        <v>507</v>
      </c>
      <c r="AV27" s="135" t="s">
        <v>67</v>
      </c>
      <c r="AW27" s="134" t="s">
        <v>507</v>
      </c>
      <c r="AX27" s="135" t="s">
        <v>67</v>
      </c>
      <c r="AY27" s="136" t="s">
        <v>508</v>
      </c>
      <c r="AZ27" s="24"/>
      <c r="BA27" s="50" t="s">
        <v>69</v>
      </c>
      <c r="BB27" s="36" t="s">
        <v>80</v>
      </c>
      <c r="BC27" s="123" t="s">
        <v>69</v>
      </c>
      <c r="BD27" s="36" t="s">
        <v>81</v>
      </c>
      <c r="BE27" s="123" t="s">
        <v>69</v>
      </c>
      <c r="BF27" s="38" t="s">
        <v>82</v>
      </c>
      <c r="BG27" s="24"/>
      <c r="BH27" s="39" t="s">
        <v>21</v>
      </c>
      <c r="BI27" s="28" t="s">
        <v>286</v>
      </c>
      <c r="BJ27" s="39" t="s">
        <v>21</v>
      </c>
      <c r="BK27" s="28" t="s">
        <v>287</v>
      </c>
      <c r="BL27" s="24"/>
      <c r="BM27" s="54" t="s">
        <v>69</v>
      </c>
      <c r="BN27" s="102" t="s">
        <v>70</v>
      </c>
      <c r="BO27" s="24"/>
      <c r="BP27" s="87" t="s">
        <v>21</v>
      </c>
      <c r="BQ27" s="124" t="s">
        <v>465</v>
      </c>
      <c r="BR27" s="87" t="s">
        <v>21</v>
      </c>
      <c r="BS27" s="28" t="s">
        <v>466</v>
      </c>
      <c r="BT27" s="41"/>
      <c r="BU27" s="42"/>
      <c r="BV27" s="28">
        <v>8</v>
      </c>
      <c r="BW27" s="43"/>
      <c r="BX27" s="42"/>
      <c r="BY27" s="42"/>
      <c r="BZ27" s="221"/>
      <c r="CA27" s="44" t="s">
        <v>21</v>
      </c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</row>
    <row r="28" spans="1:95" ht="40.5" customHeight="1">
      <c r="A28" s="19">
        <v>16</v>
      </c>
      <c r="B28" s="20" t="s">
        <v>514</v>
      </c>
      <c r="C28" s="94" t="s">
        <v>515</v>
      </c>
      <c r="D28" s="94" t="s">
        <v>516</v>
      </c>
      <c r="E28" s="11"/>
      <c r="F28" s="23" t="s">
        <v>21</v>
      </c>
      <c r="G28" s="22" t="s">
        <v>66</v>
      </c>
      <c r="H28" s="23" t="s">
        <v>111</v>
      </c>
      <c r="I28" s="48" t="s">
        <v>112</v>
      </c>
      <c r="J28" s="24"/>
      <c r="K28" s="45" t="s">
        <v>69</v>
      </c>
      <c r="L28" s="27" t="s">
        <v>70</v>
      </c>
      <c r="M28" s="45" t="s">
        <v>21</v>
      </c>
      <c r="N28" s="27" t="s">
        <v>266</v>
      </c>
      <c r="O28" s="45" t="s">
        <v>21</v>
      </c>
      <c r="P28" s="27" t="s">
        <v>266</v>
      </c>
      <c r="Q28" s="24"/>
      <c r="R28" s="116" t="s">
        <v>21</v>
      </c>
      <c r="S28" s="28" t="s">
        <v>71</v>
      </c>
      <c r="T28" s="116" t="s">
        <v>21</v>
      </c>
      <c r="U28" s="28" t="s">
        <v>92</v>
      </c>
      <c r="V28" s="116" t="s">
        <v>21</v>
      </c>
      <c r="W28" s="48" t="s">
        <v>73</v>
      </c>
      <c r="X28" s="24"/>
      <c r="Y28" s="116" t="s">
        <v>21</v>
      </c>
      <c r="Z28" s="33" t="s">
        <v>93</v>
      </c>
      <c r="AA28" s="116" t="s">
        <v>21</v>
      </c>
      <c r="AB28" s="118" t="s">
        <v>93</v>
      </c>
      <c r="AC28" s="24"/>
      <c r="AD28" s="23" t="s">
        <v>67</v>
      </c>
      <c r="AE28" s="28" t="s">
        <v>460</v>
      </c>
      <c r="AF28" s="23" t="s">
        <v>67</v>
      </c>
      <c r="AG28" s="28" t="s">
        <v>461</v>
      </c>
      <c r="AH28" s="23" t="s">
        <v>67</v>
      </c>
      <c r="AI28" s="28" t="s">
        <v>462</v>
      </c>
      <c r="AJ28" s="24"/>
      <c r="AK28" s="23" t="s">
        <v>67</v>
      </c>
      <c r="AL28" s="48" t="s">
        <v>70</v>
      </c>
      <c r="AM28" s="23" t="s">
        <v>67</v>
      </c>
      <c r="AN28" s="48" t="s">
        <v>70</v>
      </c>
      <c r="AO28" s="23" t="s">
        <v>69</v>
      </c>
      <c r="AP28" s="48" t="s">
        <v>269</v>
      </c>
      <c r="AQ28" s="24"/>
      <c r="AR28" s="87" t="s">
        <v>21</v>
      </c>
      <c r="AS28" s="28" t="s">
        <v>464</v>
      </c>
      <c r="AT28" s="133" t="s">
        <v>21</v>
      </c>
      <c r="AU28" s="134" t="s">
        <v>464</v>
      </c>
      <c r="AV28" s="135" t="s">
        <v>21</v>
      </c>
      <c r="AW28" s="134" t="s">
        <v>464</v>
      </c>
      <c r="AX28" s="135" t="s">
        <v>21</v>
      </c>
      <c r="AY28" s="136" t="s">
        <v>472</v>
      </c>
      <c r="AZ28" s="24"/>
      <c r="BA28" s="50" t="s">
        <v>69</v>
      </c>
      <c r="BB28" s="36" t="s">
        <v>80</v>
      </c>
      <c r="BC28" s="123" t="s">
        <v>69</v>
      </c>
      <c r="BD28" s="36" t="s">
        <v>81</v>
      </c>
      <c r="BE28" s="123" t="s">
        <v>69</v>
      </c>
      <c r="BF28" s="38" t="s">
        <v>82</v>
      </c>
      <c r="BG28" s="24"/>
      <c r="BH28" s="39" t="s">
        <v>21</v>
      </c>
      <c r="BI28" s="28" t="s">
        <v>286</v>
      </c>
      <c r="BJ28" s="39" t="s">
        <v>69</v>
      </c>
      <c r="BK28" s="28" t="s">
        <v>291</v>
      </c>
      <c r="BL28" s="24"/>
      <c r="BM28" s="54" t="s">
        <v>21</v>
      </c>
      <c r="BN28" s="143" t="s">
        <v>366</v>
      </c>
      <c r="BO28" s="24"/>
      <c r="BP28" s="87" t="s">
        <v>21</v>
      </c>
      <c r="BQ28" s="124" t="s">
        <v>465</v>
      </c>
      <c r="BR28" s="87" t="s">
        <v>21</v>
      </c>
      <c r="BS28" s="28" t="s">
        <v>466</v>
      </c>
      <c r="BT28" s="41"/>
      <c r="BU28" s="42"/>
      <c r="BV28" s="42"/>
      <c r="BW28" s="43"/>
      <c r="BX28" s="42"/>
      <c r="BY28" s="28">
        <v>1</v>
      </c>
      <c r="BZ28" s="221"/>
      <c r="CA28" s="44" t="s">
        <v>21</v>
      </c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</row>
    <row r="29" spans="1:95" ht="39.75" customHeight="1">
      <c r="A29" s="19">
        <v>17</v>
      </c>
      <c r="B29" s="20" t="s">
        <v>335</v>
      </c>
      <c r="C29" s="94" t="s">
        <v>335</v>
      </c>
      <c r="D29" s="94" t="s">
        <v>517</v>
      </c>
      <c r="E29" s="11"/>
      <c r="F29" s="23" t="s">
        <v>21</v>
      </c>
      <c r="G29" s="22" t="s">
        <v>66</v>
      </c>
      <c r="H29" s="23" t="s">
        <v>21</v>
      </c>
      <c r="I29" s="22" t="s">
        <v>66</v>
      </c>
      <c r="J29" s="24"/>
      <c r="K29" s="45" t="s">
        <v>69</v>
      </c>
      <c r="L29" s="27" t="s">
        <v>70</v>
      </c>
      <c r="M29" s="45" t="s">
        <v>69</v>
      </c>
      <c r="N29" s="27" t="s">
        <v>70</v>
      </c>
      <c r="O29" s="45" t="s">
        <v>69</v>
      </c>
      <c r="P29" s="27" t="s">
        <v>70</v>
      </c>
      <c r="Q29" s="24"/>
      <c r="R29" s="116" t="s">
        <v>21</v>
      </c>
      <c r="S29" s="28" t="s">
        <v>71</v>
      </c>
      <c r="T29" s="116" t="s">
        <v>21</v>
      </c>
      <c r="U29" s="28" t="s">
        <v>92</v>
      </c>
      <c r="V29" s="116" t="s">
        <v>21</v>
      </c>
      <c r="W29" s="48" t="s">
        <v>73</v>
      </c>
      <c r="X29" s="24"/>
      <c r="Y29" s="116" t="s">
        <v>67</v>
      </c>
      <c r="Z29" s="118" t="s">
        <v>304</v>
      </c>
      <c r="AA29" s="116" t="s">
        <v>67</v>
      </c>
      <c r="AB29" s="118" t="s">
        <v>304</v>
      </c>
      <c r="AC29" s="24"/>
      <c r="AD29" s="23" t="s">
        <v>67</v>
      </c>
      <c r="AE29" s="28" t="s">
        <v>460</v>
      </c>
      <c r="AF29" s="23" t="s">
        <v>67</v>
      </c>
      <c r="AG29" s="28" t="s">
        <v>461</v>
      </c>
      <c r="AH29" s="23" t="s">
        <v>67</v>
      </c>
      <c r="AI29" s="28" t="s">
        <v>462</v>
      </c>
      <c r="AJ29" s="24"/>
      <c r="AK29" s="23" t="s">
        <v>69</v>
      </c>
      <c r="AL29" s="48" t="s">
        <v>268</v>
      </c>
      <c r="AM29" s="23" t="s">
        <v>21</v>
      </c>
      <c r="AN29" s="48" t="s">
        <v>268</v>
      </c>
      <c r="AO29" s="23" t="s">
        <v>69</v>
      </c>
      <c r="AP29" s="48" t="s">
        <v>269</v>
      </c>
      <c r="AQ29" s="24"/>
      <c r="AR29" s="87" t="s">
        <v>67</v>
      </c>
      <c r="AS29" s="28" t="s">
        <v>507</v>
      </c>
      <c r="AT29" s="133" t="s">
        <v>67</v>
      </c>
      <c r="AU29" s="134" t="s">
        <v>507</v>
      </c>
      <c r="AV29" s="135" t="s">
        <v>67</v>
      </c>
      <c r="AW29" s="134" t="s">
        <v>507</v>
      </c>
      <c r="AX29" s="135" t="s">
        <v>67</v>
      </c>
      <c r="AY29" s="136" t="s">
        <v>508</v>
      </c>
      <c r="AZ29" s="24"/>
      <c r="BA29" s="50" t="s">
        <v>69</v>
      </c>
      <c r="BB29" s="36" t="s">
        <v>80</v>
      </c>
      <c r="BC29" s="123" t="s">
        <v>69</v>
      </c>
      <c r="BD29" s="36" t="s">
        <v>81</v>
      </c>
      <c r="BE29" s="123" t="s">
        <v>69</v>
      </c>
      <c r="BF29" s="38" t="s">
        <v>82</v>
      </c>
      <c r="BG29" s="24"/>
      <c r="BH29" s="39" t="s">
        <v>21</v>
      </c>
      <c r="BI29" s="28" t="s">
        <v>286</v>
      </c>
      <c r="BJ29" s="39" t="s">
        <v>69</v>
      </c>
      <c r="BK29" s="28" t="s">
        <v>291</v>
      </c>
      <c r="BL29" s="24"/>
      <c r="BM29" s="54" t="s">
        <v>21</v>
      </c>
      <c r="BN29" s="140" t="s">
        <v>366</v>
      </c>
      <c r="BO29" s="24"/>
      <c r="BP29" s="87" t="s">
        <v>21</v>
      </c>
      <c r="BQ29" s="124" t="s">
        <v>465</v>
      </c>
      <c r="BR29" s="87" t="s">
        <v>21</v>
      </c>
      <c r="BS29" s="28" t="s">
        <v>466</v>
      </c>
      <c r="BT29" s="41"/>
      <c r="BU29" s="42"/>
      <c r="BV29" s="28">
        <v>9</v>
      </c>
      <c r="BW29" s="43"/>
      <c r="BX29" s="42"/>
      <c r="BY29" s="28">
        <v>17</v>
      </c>
      <c r="BZ29" s="221"/>
      <c r="CA29" s="44" t="s">
        <v>67</v>
      </c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</row>
    <row r="30" spans="1:95" ht="43.5" customHeight="1">
      <c r="A30" s="19">
        <v>18</v>
      </c>
      <c r="B30" s="144" t="s">
        <v>518</v>
      </c>
      <c r="C30" s="138" t="s">
        <v>519</v>
      </c>
      <c r="D30" s="144" t="s">
        <v>520</v>
      </c>
      <c r="E30" s="11"/>
      <c r="F30" s="23" t="s">
        <v>21</v>
      </c>
      <c r="G30" s="22" t="s">
        <v>66</v>
      </c>
      <c r="H30" s="23" t="s">
        <v>21</v>
      </c>
      <c r="I30" s="22" t="s">
        <v>66</v>
      </c>
      <c r="J30" s="24"/>
      <c r="K30" s="45" t="s">
        <v>21</v>
      </c>
      <c r="L30" s="27" t="s">
        <v>266</v>
      </c>
      <c r="M30" s="45" t="s">
        <v>69</v>
      </c>
      <c r="N30" s="27" t="s">
        <v>70</v>
      </c>
      <c r="O30" s="45" t="s">
        <v>69</v>
      </c>
      <c r="P30" s="27" t="s">
        <v>70</v>
      </c>
      <c r="Q30" s="24"/>
      <c r="R30" s="116" t="s">
        <v>21</v>
      </c>
      <c r="S30" s="28" t="s">
        <v>71</v>
      </c>
      <c r="T30" s="116" t="s">
        <v>21</v>
      </c>
      <c r="U30" s="28" t="s">
        <v>92</v>
      </c>
      <c r="V30" s="116" t="s">
        <v>21</v>
      </c>
      <c r="W30" s="48" t="s">
        <v>73</v>
      </c>
      <c r="X30" s="24"/>
      <c r="Y30" s="116" t="s">
        <v>21</v>
      </c>
      <c r="Z30" s="33" t="s">
        <v>506</v>
      </c>
      <c r="AA30" s="116" t="s">
        <v>21</v>
      </c>
      <c r="AB30" s="33" t="s">
        <v>506</v>
      </c>
      <c r="AC30" s="24"/>
      <c r="AD30" s="23" t="s">
        <v>69</v>
      </c>
      <c r="AE30" s="28" t="s">
        <v>480</v>
      </c>
      <c r="AF30" s="23" t="s">
        <v>69</v>
      </c>
      <c r="AG30" s="28" t="s">
        <v>481</v>
      </c>
      <c r="AH30" s="23" t="s">
        <v>69</v>
      </c>
      <c r="AI30" s="28" t="s">
        <v>471</v>
      </c>
      <c r="AJ30" s="24"/>
      <c r="AK30" s="23" t="s">
        <v>21</v>
      </c>
      <c r="AL30" s="97" t="s">
        <v>267</v>
      </c>
      <c r="AM30" s="23" t="s">
        <v>69</v>
      </c>
      <c r="AN30" s="28" t="s">
        <v>277</v>
      </c>
      <c r="AO30" s="23" t="s">
        <v>21</v>
      </c>
      <c r="AP30" s="28" t="s">
        <v>152</v>
      </c>
      <c r="AQ30" s="24"/>
      <c r="AR30" s="87" t="s">
        <v>69</v>
      </c>
      <c r="AS30" s="28" t="s">
        <v>464</v>
      </c>
      <c r="AT30" s="133" t="s">
        <v>69</v>
      </c>
      <c r="AU30" s="134" t="s">
        <v>464</v>
      </c>
      <c r="AV30" s="135" t="s">
        <v>69</v>
      </c>
      <c r="AW30" s="134" t="s">
        <v>464</v>
      </c>
      <c r="AX30" s="135" t="s">
        <v>69</v>
      </c>
      <c r="AY30" s="134" t="s">
        <v>464</v>
      </c>
      <c r="AZ30" s="24"/>
      <c r="BA30" s="50" t="s">
        <v>21</v>
      </c>
      <c r="BB30" s="28" t="s">
        <v>133</v>
      </c>
      <c r="BC30" s="123" t="s">
        <v>21</v>
      </c>
      <c r="BD30" s="28" t="s">
        <v>134</v>
      </c>
      <c r="BE30" s="123" t="s">
        <v>21</v>
      </c>
      <c r="BF30" s="38" t="s">
        <v>135</v>
      </c>
      <c r="BG30" s="24"/>
      <c r="BH30" s="39" t="s">
        <v>21</v>
      </c>
      <c r="BI30" s="28" t="s">
        <v>286</v>
      </c>
      <c r="BJ30" s="39" t="s">
        <v>21</v>
      </c>
      <c r="BK30" s="28" t="s">
        <v>287</v>
      </c>
      <c r="BL30" s="24"/>
      <c r="BM30" s="54" t="s">
        <v>21</v>
      </c>
      <c r="BN30" s="143" t="s">
        <v>366</v>
      </c>
      <c r="BO30" s="24"/>
      <c r="BP30" s="87" t="s">
        <v>21</v>
      </c>
      <c r="BQ30" s="124" t="s">
        <v>465</v>
      </c>
      <c r="BR30" s="87" t="s">
        <v>21</v>
      </c>
      <c r="BS30" s="103" t="s">
        <v>466</v>
      </c>
      <c r="BT30" s="41"/>
      <c r="BU30" s="42"/>
      <c r="BV30" s="42"/>
      <c r="BW30" s="43"/>
      <c r="BX30" s="42"/>
      <c r="BY30" s="28">
        <v>1</v>
      </c>
      <c r="BZ30" s="221"/>
      <c r="CA30" s="44" t="s">
        <v>21</v>
      </c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</row>
    <row r="31" spans="1:95" ht="42.75" customHeight="1">
      <c r="A31" s="19">
        <v>19</v>
      </c>
      <c r="B31" s="94" t="s">
        <v>338</v>
      </c>
      <c r="C31" s="94" t="s">
        <v>521</v>
      </c>
      <c r="D31" s="94" t="s">
        <v>522</v>
      </c>
      <c r="E31" s="11"/>
      <c r="F31" s="23" t="s">
        <v>21</v>
      </c>
      <c r="G31" s="22" t="s">
        <v>66</v>
      </c>
      <c r="H31" s="23" t="s">
        <v>21</v>
      </c>
      <c r="I31" s="22" t="s">
        <v>66</v>
      </c>
      <c r="J31" s="24"/>
      <c r="K31" s="45" t="s">
        <v>67</v>
      </c>
      <c r="L31" s="97" t="s">
        <v>68</v>
      </c>
      <c r="M31" s="45" t="s">
        <v>67</v>
      </c>
      <c r="N31" s="27" t="s">
        <v>68</v>
      </c>
      <c r="O31" s="45" t="s">
        <v>67</v>
      </c>
      <c r="P31" s="60"/>
      <c r="Q31" s="24"/>
      <c r="R31" s="116" t="s">
        <v>21</v>
      </c>
      <c r="S31" s="28" t="s">
        <v>71</v>
      </c>
      <c r="T31" s="116" t="s">
        <v>21</v>
      </c>
      <c r="U31" s="28" t="s">
        <v>92</v>
      </c>
      <c r="V31" s="116" t="s">
        <v>21</v>
      </c>
      <c r="W31" s="28" t="s">
        <v>73</v>
      </c>
      <c r="X31" s="24"/>
      <c r="Y31" s="116" t="s">
        <v>69</v>
      </c>
      <c r="Z31" s="117" t="s">
        <v>70</v>
      </c>
      <c r="AA31" s="116" t="s">
        <v>69</v>
      </c>
      <c r="AB31" s="117" t="s">
        <v>70</v>
      </c>
      <c r="AC31" s="24"/>
      <c r="AD31" s="23" t="s">
        <v>67</v>
      </c>
      <c r="AE31" s="28" t="s">
        <v>460</v>
      </c>
      <c r="AF31" s="23" t="s">
        <v>67</v>
      </c>
      <c r="AG31" s="28" t="s">
        <v>461</v>
      </c>
      <c r="AH31" s="23" t="s">
        <v>67</v>
      </c>
      <c r="AI31" s="28" t="s">
        <v>462</v>
      </c>
      <c r="AJ31" s="24"/>
      <c r="AK31" s="23" t="s">
        <v>67</v>
      </c>
      <c r="AL31" s="97" t="s">
        <v>523</v>
      </c>
      <c r="AM31" s="23" t="s">
        <v>67</v>
      </c>
      <c r="AN31" s="28" t="s">
        <v>70</v>
      </c>
      <c r="AO31" s="23" t="s">
        <v>69</v>
      </c>
      <c r="AP31" s="28" t="s">
        <v>269</v>
      </c>
      <c r="AQ31" s="24"/>
      <c r="AR31" s="87" t="s">
        <v>21</v>
      </c>
      <c r="AS31" s="28" t="s">
        <v>464</v>
      </c>
      <c r="AT31" s="133" t="s">
        <v>21</v>
      </c>
      <c r="AU31" s="134" t="s">
        <v>464</v>
      </c>
      <c r="AV31" s="135" t="s">
        <v>21</v>
      </c>
      <c r="AW31" s="134" t="s">
        <v>464</v>
      </c>
      <c r="AX31" s="135" t="s">
        <v>21</v>
      </c>
      <c r="AY31" s="136" t="s">
        <v>472</v>
      </c>
      <c r="AZ31" s="24"/>
      <c r="BA31" s="50" t="s">
        <v>69</v>
      </c>
      <c r="BB31" s="36" t="s">
        <v>80</v>
      </c>
      <c r="BC31" s="123" t="s">
        <v>69</v>
      </c>
      <c r="BD31" s="36" t="s">
        <v>81</v>
      </c>
      <c r="BE31" s="123" t="s">
        <v>69</v>
      </c>
      <c r="BF31" s="38" t="s">
        <v>82</v>
      </c>
      <c r="BG31" s="24"/>
      <c r="BH31" s="39" t="s">
        <v>69</v>
      </c>
      <c r="BI31" s="28" t="s">
        <v>290</v>
      </c>
      <c r="BJ31" s="39" t="s">
        <v>69</v>
      </c>
      <c r="BK31" s="28" t="s">
        <v>291</v>
      </c>
      <c r="BL31" s="24"/>
      <c r="BM31" s="54" t="s">
        <v>21</v>
      </c>
      <c r="BN31" s="143" t="s">
        <v>366</v>
      </c>
      <c r="BO31" s="24"/>
      <c r="BP31" s="87" t="s">
        <v>21</v>
      </c>
      <c r="BQ31" s="124" t="s">
        <v>465</v>
      </c>
      <c r="BR31" s="87" t="s">
        <v>21</v>
      </c>
      <c r="BS31" s="103" t="s">
        <v>466</v>
      </c>
      <c r="BT31" s="41"/>
      <c r="BU31" s="28">
        <v>1</v>
      </c>
      <c r="BV31" s="28">
        <v>6</v>
      </c>
      <c r="BW31" s="43"/>
      <c r="BX31" s="42"/>
      <c r="BY31" s="42"/>
      <c r="BZ31" s="221"/>
      <c r="CA31" s="44" t="s">
        <v>21</v>
      </c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</row>
    <row r="32" spans="1:95" ht="33" customHeight="1">
      <c r="A32" s="19">
        <v>20</v>
      </c>
      <c r="B32" s="145" t="s">
        <v>282</v>
      </c>
      <c r="C32" s="145" t="s">
        <v>524</v>
      </c>
      <c r="D32" s="145" t="s">
        <v>525</v>
      </c>
      <c r="E32" s="11"/>
      <c r="F32" s="23" t="s">
        <v>21</v>
      </c>
      <c r="G32" s="22" t="s">
        <v>66</v>
      </c>
      <c r="H32" s="23" t="s">
        <v>21</v>
      </c>
      <c r="I32" s="22" t="s">
        <v>66</v>
      </c>
      <c r="J32" s="24"/>
      <c r="K32" s="45" t="s">
        <v>69</v>
      </c>
      <c r="L32" s="27" t="s">
        <v>70</v>
      </c>
      <c r="M32" s="45" t="s">
        <v>21</v>
      </c>
      <c r="N32" s="27" t="s">
        <v>266</v>
      </c>
      <c r="O32" s="45" t="s">
        <v>21</v>
      </c>
      <c r="P32" s="27" t="s">
        <v>266</v>
      </c>
      <c r="Q32" s="24"/>
      <c r="R32" s="116" t="s">
        <v>21</v>
      </c>
      <c r="S32" s="28" t="s">
        <v>71</v>
      </c>
      <c r="T32" s="116" t="s">
        <v>21</v>
      </c>
      <c r="U32" s="28" t="s">
        <v>92</v>
      </c>
      <c r="V32" s="116" t="s">
        <v>21</v>
      </c>
      <c r="W32" s="48" t="s">
        <v>73</v>
      </c>
      <c r="X32" s="24"/>
      <c r="Y32" s="116" t="s">
        <v>21</v>
      </c>
      <c r="Z32" s="33" t="s">
        <v>506</v>
      </c>
      <c r="AA32" s="116" t="s">
        <v>21</v>
      </c>
      <c r="AB32" s="33" t="s">
        <v>506</v>
      </c>
      <c r="AC32" s="24"/>
      <c r="AD32" s="23" t="s">
        <v>69</v>
      </c>
      <c r="AE32" s="28" t="s">
        <v>480</v>
      </c>
      <c r="AF32" s="23" t="s">
        <v>69</v>
      </c>
      <c r="AG32" s="28" t="s">
        <v>481</v>
      </c>
      <c r="AH32" s="23" t="s">
        <v>69</v>
      </c>
      <c r="AI32" s="28" t="s">
        <v>471</v>
      </c>
      <c r="AJ32" s="24"/>
      <c r="AK32" s="23" t="s">
        <v>21</v>
      </c>
      <c r="AL32" s="97" t="s">
        <v>267</v>
      </c>
      <c r="AM32" s="23" t="s">
        <v>21</v>
      </c>
      <c r="AN32" s="28" t="s">
        <v>268</v>
      </c>
      <c r="AO32" s="23" t="s">
        <v>69</v>
      </c>
      <c r="AP32" s="28" t="s">
        <v>269</v>
      </c>
      <c r="AQ32" s="24"/>
      <c r="AR32" s="87" t="s">
        <v>67</v>
      </c>
      <c r="AS32" s="28" t="s">
        <v>507</v>
      </c>
      <c r="AT32" s="133" t="s">
        <v>67</v>
      </c>
      <c r="AU32" s="134" t="s">
        <v>507</v>
      </c>
      <c r="AV32" s="135" t="s">
        <v>67</v>
      </c>
      <c r="AW32" s="134" t="s">
        <v>507</v>
      </c>
      <c r="AX32" s="135" t="s">
        <v>67</v>
      </c>
      <c r="AY32" s="136" t="s">
        <v>508</v>
      </c>
      <c r="AZ32" s="24"/>
      <c r="BA32" s="50" t="s">
        <v>69</v>
      </c>
      <c r="BB32" s="36" t="s">
        <v>80</v>
      </c>
      <c r="BC32" s="123" t="s">
        <v>69</v>
      </c>
      <c r="BD32" s="36" t="s">
        <v>81</v>
      </c>
      <c r="BE32" s="123" t="s">
        <v>69</v>
      </c>
      <c r="BF32" s="38" t="s">
        <v>82</v>
      </c>
      <c r="BG32" s="24"/>
      <c r="BH32" s="39" t="s">
        <v>69</v>
      </c>
      <c r="BI32" s="28" t="s">
        <v>526</v>
      </c>
      <c r="BJ32" s="39" t="s">
        <v>21</v>
      </c>
      <c r="BK32" s="28" t="s">
        <v>527</v>
      </c>
      <c r="BL32" s="24"/>
      <c r="BM32" s="54" t="s">
        <v>69</v>
      </c>
      <c r="BN32" s="102" t="s">
        <v>70</v>
      </c>
      <c r="BO32" s="24"/>
      <c r="BP32" s="87" t="s">
        <v>21</v>
      </c>
      <c r="BQ32" s="124" t="s">
        <v>465</v>
      </c>
      <c r="BR32" s="87" t="s">
        <v>21</v>
      </c>
      <c r="BS32" s="103" t="s">
        <v>466</v>
      </c>
      <c r="BT32" s="41"/>
      <c r="BU32" s="28">
        <v>1</v>
      </c>
      <c r="BV32" s="42"/>
      <c r="BW32" s="43"/>
      <c r="BX32" s="42"/>
      <c r="BY32" s="28">
        <v>3</v>
      </c>
      <c r="BZ32" s="221"/>
      <c r="CA32" s="44" t="s">
        <v>21</v>
      </c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</row>
    <row r="33" spans="1:95" ht="33" customHeight="1">
      <c r="A33" s="19">
        <v>21</v>
      </c>
      <c r="B33" s="94" t="s">
        <v>528</v>
      </c>
      <c r="C33" s="94" t="s">
        <v>297</v>
      </c>
      <c r="D33" s="94" t="s">
        <v>529</v>
      </c>
      <c r="E33" s="11"/>
      <c r="F33" s="23" t="s">
        <v>111</v>
      </c>
      <c r="G33" s="48" t="s">
        <v>112</v>
      </c>
      <c r="H33" s="23" t="s">
        <v>111</v>
      </c>
      <c r="I33" s="48" t="s">
        <v>112</v>
      </c>
      <c r="J33" s="24"/>
      <c r="K33" s="45" t="s">
        <v>111</v>
      </c>
      <c r="L33" s="60"/>
      <c r="M33" s="45" t="s">
        <v>21</v>
      </c>
      <c r="N33" s="27" t="s">
        <v>266</v>
      </c>
      <c r="O33" s="45" t="s">
        <v>21</v>
      </c>
      <c r="P33" s="27" t="s">
        <v>266</v>
      </c>
      <c r="Q33" s="24"/>
      <c r="R33" s="116" t="s">
        <v>21</v>
      </c>
      <c r="S33" s="28" t="s">
        <v>71</v>
      </c>
      <c r="T33" s="116" t="s">
        <v>21</v>
      </c>
      <c r="U33" s="28" t="s">
        <v>92</v>
      </c>
      <c r="V33" s="116" t="s">
        <v>21</v>
      </c>
      <c r="W33" s="48" t="s">
        <v>73</v>
      </c>
      <c r="X33" s="24"/>
      <c r="Y33" s="116" t="s">
        <v>21</v>
      </c>
      <c r="Z33" s="33" t="s">
        <v>530</v>
      </c>
      <c r="AA33" s="116" t="s">
        <v>21</v>
      </c>
      <c r="AB33" s="33" t="s">
        <v>530</v>
      </c>
      <c r="AC33" s="24"/>
      <c r="AD33" s="23" t="s">
        <v>69</v>
      </c>
      <c r="AE33" s="28" t="s">
        <v>480</v>
      </c>
      <c r="AF33" s="23" t="s">
        <v>21</v>
      </c>
      <c r="AG33" s="28" t="s">
        <v>486</v>
      </c>
      <c r="AH33" s="23" t="s">
        <v>69</v>
      </c>
      <c r="AI33" s="28" t="s">
        <v>471</v>
      </c>
      <c r="AJ33" s="24"/>
      <c r="AK33" s="23" t="s">
        <v>69</v>
      </c>
      <c r="AL33" s="97" t="s">
        <v>268</v>
      </c>
      <c r="AM33" s="23" t="s">
        <v>69</v>
      </c>
      <c r="AN33" s="28" t="s">
        <v>277</v>
      </c>
      <c r="AO33" s="23" t="s">
        <v>21</v>
      </c>
      <c r="AP33" s="28" t="s">
        <v>152</v>
      </c>
      <c r="AQ33" s="24"/>
      <c r="AR33" s="87" t="s">
        <v>21</v>
      </c>
      <c r="AS33" s="28" t="s">
        <v>464</v>
      </c>
      <c r="AT33" s="133" t="s">
        <v>21</v>
      </c>
      <c r="AU33" s="134" t="s">
        <v>464</v>
      </c>
      <c r="AV33" s="135" t="s">
        <v>21</v>
      </c>
      <c r="AW33" s="134" t="s">
        <v>464</v>
      </c>
      <c r="AX33" s="135" t="s">
        <v>21</v>
      </c>
      <c r="AY33" s="136" t="s">
        <v>472</v>
      </c>
      <c r="AZ33" s="24"/>
      <c r="BA33" s="50" t="s">
        <v>69</v>
      </c>
      <c r="BB33" s="36" t="s">
        <v>80</v>
      </c>
      <c r="BC33" s="123" t="s">
        <v>69</v>
      </c>
      <c r="BD33" s="36" t="s">
        <v>81</v>
      </c>
      <c r="BE33" s="123" t="s">
        <v>69</v>
      </c>
      <c r="BF33" s="38" t="s">
        <v>82</v>
      </c>
      <c r="BG33" s="24"/>
      <c r="BH33" s="39" t="s">
        <v>21</v>
      </c>
      <c r="BI33" s="28" t="s">
        <v>286</v>
      </c>
      <c r="BJ33" s="39" t="s">
        <v>21</v>
      </c>
      <c r="BK33" s="28" t="s">
        <v>287</v>
      </c>
      <c r="BL33" s="24"/>
      <c r="BM33" s="54" t="s">
        <v>111</v>
      </c>
      <c r="BN33" s="55" t="s">
        <v>125</v>
      </c>
      <c r="BO33" s="24"/>
      <c r="BP33" s="87" t="s">
        <v>21</v>
      </c>
      <c r="BQ33" s="124" t="s">
        <v>465</v>
      </c>
      <c r="BR33" s="87" t="s">
        <v>21</v>
      </c>
      <c r="BS33" s="103" t="s">
        <v>466</v>
      </c>
      <c r="BT33" s="41"/>
      <c r="BU33" s="42"/>
      <c r="BV33" s="42"/>
      <c r="BW33" s="43"/>
      <c r="BX33" s="42"/>
      <c r="BY33" s="28">
        <v>3</v>
      </c>
      <c r="BZ33" s="221"/>
      <c r="CA33" s="44" t="s">
        <v>21</v>
      </c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</row>
    <row r="34" spans="1:95" ht="33" customHeight="1">
      <c r="A34" s="19">
        <v>22</v>
      </c>
      <c r="B34" s="94" t="s">
        <v>397</v>
      </c>
      <c r="C34" s="94" t="s">
        <v>531</v>
      </c>
      <c r="D34" s="94" t="s">
        <v>532</v>
      </c>
      <c r="E34" s="11"/>
      <c r="F34" s="23" t="s">
        <v>21</v>
      </c>
      <c r="G34" s="22" t="s">
        <v>66</v>
      </c>
      <c r="H34" s="23" t="s">
        <v>21</v>
      </c>
      <c r="I34" s="22" t="s">
        <v>66</v>
      </c>
      <c r="J34" s="24"/>
      <c r="K34" s="45" t="s">
        <v>69</v>
      </c>
      <c r="L34" s="27" t="s">
        <v>70</v>
      </c>
      <c r="M34" s="45" t="s">
        <v>69</v>
      </c>
      <c r="N34" s="27" t="s">
        <v>70</v>
      </c>
      <c r="O34" s="45" t="s">
        <v>21</v>
      </c>
      <c r="P34" s="27" t="s">
        <v>266</v>
      </c>
      <c r="Q34" s="24"/>
      <c r="R34" s="116" t="s">
        <v>21</v>
      </c>
      <c r="S34" s="28" t="s">
        <v>71</v>
      </c>
      <c r="T34" s="116" t="s">
        <v>21</v>
      </c>
      <c r="U34" s="28" t="s">
        <v>92</v>
      </c>
      <c r="V34" s="116" t="s">
        <v>21</v>
      </c>
      <c r="W34" s="28" t="s">
        <v>73</v>
      </c>
      <c r="X34" s="24"/>
      <c r="Y34" s="116" t="s">
        <v>21</v>
      </c>
      <c r="Z34" s="33" t="s">
        <v>506</v>
      </c>
      <c r="AA34" s="116" t="s">
        <v>21</v>
      </c>
      <c r="AB34" s="33" t="s">
        <v>506</v>
      </c>
      <c r="AC34" s="24"/>
      <c r="AD34" s="23" t="s">
        <v>67</v>
      </c>
      <c r="AE34" s="28" t="s">
        <v>460</v>
      </c>
      <c r="AF34" s="23" t="s">
        <v>67</v>
      </c>
      <c r="AG34" s="28" t="s">
        <v>461</v>
      </c>
      <c r="AH34" s="23" t="s">
        <v>67</v>
      </c>
      <c r="AI34" s="28" t="s">
        <v>462</v>
      </c>
      <c r="AJ34" s="24"/>
      <c r="AK34" s="23" t="s">
        <v>67</v>
      </c>
      <c r="AL34" s="48" t="s">
        <v>70</v>
      </c>
      <c r="AM34" s="23" t="s">
        <v>67</v>
      </c>
      <c r="AN34" s="48" t="s">
        <v>70</v>
      </c>
      <c r="AO34" s="23" t="s">
        <v>67</v>
      </c>
      <c r="AP34" s="48" t="s">
        <v>70</v>
      </c>
      <c r="AQ34" s="24"/>
      <c r="AR34" s="87" t="s">
        <v>21</v>
      </c>
      <c r="AS34" s="28" t="s">
        <v>464</v>
      </c>
      <c r="AT34" s="133" t="s">
        <v>21</v>
      </c>
      <c r="AU34" s="134" t="s">
        <v>464</v>
      </c>
      <c r="AV34" s="135" t="s">
        <v>21</v>
      </c>
      <c r="AW34" s="134" t="s">
        <v>464</v>
      </c>
      <c r="AX34" s="135" t="s">
        <v>21</v>
      </c>
      <c r="AY34" s="136" t="s">
        <v>472</v>
      </c>
      <c r="AZ34" s="24"/>
      <c r="BA34" s="50" t="s">
        <v>69</v>
      </c>
      <c r="BB34" s="36" t="s">
        <v>80</v>
      </c>
      <c r="BC34" s="123" t="s">
        <v>69</v>
      </c>
      <c r="BD34" s="36" t="s">
        <v>81</v>
      </c>
      <c r="BE34" s="123" t="s">
        <v>69</v>
      </c>
      <c r="BF34" s="38" t="s">
        <v>82</v>
      </c>
      <c r="BG34" s="24"/>
      <c r="BH34" s="39" t="s">
        <v>21</v>
      </c>
      <c r="BI34" s="28" t="s">
        <v>272</v>
      </c>
      <c r="BJ34" s="39" t="s">
        <v>21</v>
      </c>
      <c r="BK34" s="28" t="s">
        <v>273</v>
      </c>
      <c r="BL34" s="24"/>
      <c r="BM34" s="54" t="s">
        <v>21</v>
      </c>
      <c r="BN34" s="55" t="s">
        <v>93</v>
      </c>
      <c r="BO34" s="24"/>
      <c r="BP34" s="87" t="s">
        <v>21</v>
      </c>
      <c r="BQ34" s="124" t="s">
        <v>465</v>
      </c>
      <c r="BR34" s="87" t="s">
        <v>21</v>
      </c>
      <c r="BS34" s="103" t="s">
        <v>466</v>
      </c>
      <c r="BT34" s="41"/>
      <c r="BU34" s="28">
        <v>2</v>
      </c>
      <c r="BV34" s="28">
        <v>4</v>
      </c>
      <c r="BW34" s="43"/>
      <c r="BX34" s="42"/>
      <c r="BY34" s="28">
        <v>5</v>
      </c>
      <c r="BZ34" s="221"/>
      <c r="CA34" s="44" t="s">
        <v>21</v>
      </c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</row>
    <row r="35" spans="1:95" ht="33" customHeight="1">
      <c r="A35" s="19">
        <v>23</v>
      </c>
      <c r="B35" s="94" t="s">
        <v>217</v>
      </c>
      <c r="C35" s="94" t="s">
        <v>208</v>
      </c>
      <c r="D35" s="94" t="s">
        <v>533</v>
      </c>
      <c r="E35" s="11"/>
      <c r="F35" s="23" t="s">
        <v>21</v>
      </c>
      <c r="G35" s="22" t="s">
        <v>66</v>
      </c>
      <c r="H35" s="23" t="s">
        <v>21</v>
      </c>
      <c r="I35" s="22" t="s">
        <v>66</v>
      </c>
      <c r="J35" s="24"/>
      <c r="K35" s="45" t="s">
        <v>69</v>
      </c>
      <c r="L35" s="27" t="s">
        <v>70</v>
      </c>
      <c r="M35" s="45" t="s">
        <v>21</v>
      </c>
      <c r="N35" s="27" t="s">
        <v>266</v>
      </c>
      <c r="O35" s="45" t="s">
        <v>69</v>
      </c>
      <c r="P35" s="27" t="s">
        <v>70</v>
      </c>
      <c r="Q35" s="24"/>
      <c r="R35" s="116" t="s">
        <v>21</v>
      </c>
      <c r="S35" s="28" t="s">
        <v>71</v>
      </c>
      <c r="T35" s="116" t="s">
        <v>21</v>
      </c>
      <c r="U35" s="28" t="s">
        <v>92</v>
      </c>
      <c r="V35" s="116" t="s">
        <v>21</v>
      </c>
      <c r="W35" s="48" t="s">
        <v>73</v>
      </c>
      <c r="X35" s="24"/>
      <c r="Y35" s="116" t="s">
        <v>21</v>
      </c>
      <c r="Z35" s="33" t="s">
        <v>506</v>
      </c>
      <c r="AA35" s="116" t="s">
        <v>21</v>
      </c>
      <c r="AB35" s="33" t="s">
        <v>506</v>
      </c>
      <c r="AC35" s="24"/>
      <c r="AD35" s="23" t="s">
        <v>67</v>
      </c>
      <c r="AE35" s="28" t="s">
        <v>460</v>
      </c>
      <c r="AF35" s="23" t="s">
        <v>67</v>
      </c>
      <c r="AG35" s="28" t="s">
        <v>461</v>
      </c>
      <c r="AH35" s="23" t="s">
        <v>67</v>
      </c>
      <c r="AI35" s="28" t="s">
        <v>462</v>
      </c>
      <c r="AJ35" s="24"/>
      <c r="AK35" s="23" t="s">
        <v>69</v>
      </c>
      <c r="AL35" s="28" t="s">
        <v>268</v>
      </c>
      <c r="AM35" s="23" t="s">
        <v>69</v>
      </c>
      <c r="AN35" s="28" t="s">
        <v>277</v>
      </c>
      <c r="AO35" s="23" t="s">
        <v>69</v>
      </c>
      <c r="AP35" s="28" t="s">
        <v>534</v>
      </c>
      <c r="AQ35" s="24"/>
      <c r="AR35" s="87" t="s">
        <v>21</v>
      </c>
      <c r="AS35" s="28" t="s">
        <v>464</v>
      </c>
      <c r="AT35" s="133" t="s">
        <v>21</v>
      </c>
      <c r="AU35" s="134" t="s">
        <v>464</v>
      </c>
      <c r="AV35" s="135" t="s">
        <v>21</v>
      </c>
      <c r="AW35" s="134" t="s">
        <v>464</v>
      </c>
      <c r="AX35" s="135" t="s">
        <v>21</v>
      </c>
      <c r="AY35" s="136" t="s">
        <v>472</v>
      </c>
      <c r="AZ35" s="24"/>
      <c r="BA35" s="50" t="s">
        <v>69</v>
      </c>
      <c r="BB35" s="36" t="s">
        <v>80</v>
      </c>
      <c r="BC35" s="123" t="s">
        <v>69</v>
      </c>
      <c r="BD35" s="36" t="s">
        <v>81</v>
      </c>
      <c r="BE35" s="123" t="s">
        <v>69</v>
      </c>
      <c r="BF35" s="38" t="s">
        <v>82</v>
      </c>
      <c r="BG35" s="24"/>
      <c r="BH35" s="39" t="s">
        <v>21</v>
      </c>
      <c r="BI35" s="28" t="s">
        <v>272</v>
      </c>
      <c r="BJ35" s="39" t="s">
        <v>21</v>
      </c>
      <c r="BK35" s="28" t="s">
        <v>527</v>
      </c>
      <c r="BL35" s="24"/>
      <c r="BM35" s="54" t="s">
        <v>21</v>
      </c>
      <c r="BN35" s="55" t="s">
        <v>535</v>
      </c>
      <c r="BO35" s="24"/>
      <c r="BP35" s="87" t="s">
        <v>21</v>
      </c>
      <c r="BQ35" s="124" t="s">
        <v>465</v>
      </c>
      <c r="BR35" s="87" t="s">
        <v>21</v>
      </c>
      <c r="BS35" s="103" t="s">
        <v>466</v>
      </c>
      <c r="BT35" s="41"/>
      <c r="BU35" s="42"/>
      <c r="BV35" s="28">
        <v>3</v>
      </c>
      <c r="BW35" s="43"/>
      <c r="BX35" s="42"/>
      <c r="BY35" s="42"/>
      <c r="BZ35" s="221"/>
      <c r="CA35" s="44" t="s">
        <v>21</v>
      </c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</row>
    <row r="36" spans="1:95" ht="36.75" customHeight="1">
      <c r="A36" s="19">
        <v>24</v>
      </c>
      <c r="B36" s="94" t="s">
        <v>193</v>
      </c>
      <c r="C36" s="94" t="s">
        <v>490</v>
      </c>
      <c r="D36" s="94" t="s">
        <v>536</v>
      </c>
      <c r="E36" s="11"/>
      <c r="F36" s="23" t="s">
        <v>21</v>
      </c>
      <c r="G36" s="22" t="s">
        <v>66</v>
      </c>
      <c r="H36" s="23" t="s">
        <v>21</v>
      </c>
      <c r="I36" s="22" t="s">
        <v>66</v>
      </c>
      <c r="J36" s="24"/>
      <c r="K36" s="45" t="s">
        <v>21</v>
      </c>
      <c r="L36" s="27" t="s">
        <v>266</v>
      </c>
      <c r="M36" s="45" t="s">
        <v>69</v>
      </c>
      <c r="N36" s="27" t="s">
        <v>70</v>
      </c>
      <c r="O36" s="45" t="s">
        <v>69</v>
      </c>
      <c r="P36" s="27" t="s">
        <v>70</v>
      </c>
      <c r="Q36" s="24"/>
      <c r="R36" s="116" t="s">
        <v>21</v>
      </c>
      <c r="S36" s="28" t="s">
        <v>71</v>
      </c>
      <c r="T36" s="116" t="s">
        <v>21</v>
      </c>
      <c r="U36" s="28" t="s">
        <v>92</v>
      </c>
      <c r="V36" s="116" t="s">
        <v>21</v>
      </c>
      <c r="W36" s="48" t="s">
        <v>73</v>
      </c>
      <c r="X36" s="24"/>
      <c r="Y36" s="116" t="s">
        <v>21</v>
      </c>
      <c r="Z36" s="33" t="s">
        <v>506</v>
      </c>
      <c r="AA36" s="116" t="s">
        <v>21</v>
      </c>
      <c r="AB36" s="33" t="s">
        <v>506</v>
      </c>
      <c r="AC36" s="24"/>
      <c r="AD36" s="23" t="s">
        <v>69</v>
      </c>
      <c r="AE36" s="28" t="s">
        <v>480</v>
      </c>
      <c r="AF36" s="23" t="s">
        <v>69</v>
      </c>
      <c r="AG36" s="28" t="s">
        <v>481</v>
      </c>
      <c r="AH36" s="23" t="s">
        <v>69</v>
      </c>
      <c r="AI36" s="28" t="s">
        <v>471</v>
      </c>
      <c r="AJ36" s="24"/>
      <c r="AK36" s="23" t="s">
        <v>69</v>
      </c>
      <c r="AL36" s="48" t="s">
        <v>268</v>
      </c>
      <c r="AM36" s="23" t="s">
        <v>69</v>
      </c>
      <c r="AN36" s="48" t="s">
        <v>277</v>
      </c>
      <c r="AO36" s="23" t="s">
        <v>69</v>
      </c>
      <c r="AP36" s="48" t="s">
        <v>296</v>
      </c>
      <c r="AQ36" s="24"/>
      <c r="AR36" s="87" t="s">
        <v>67</v>
      </c>
      <c r="AS36" s="28" t="s">
        <v>537</v>
      </c>
      <c r="AT36" s="133" t="s">
        <v>67</v>
      </c>
      <c r="AU36" s="134" t="s">
        <v>537</v>
      </c>
      <c r="AV36" s="135" t="s">
        <v>67</v>
      </c>
      <c r="AW36" s="134" t="s">
        <v>537</v>
      </c>
      <c r="AX36" s="135" t="s">
        <v>67</v>
      </c>
      <c r="AY36" s="136" t="s">
        <v>508</v>
      </c>
      <c r="AZ36" s="24"/>
      <c r="BA36" s="50" t="s">
        <v>69</v>
      </c>
      <c r="BB36" s="36" t="s">
        <v>80</v>
      </c>
      <c r="BC36" s="123" t="s">
        <v>69</v>
      </c>
      <c r="BD36" s="36" t="s">
        <v>81</v>
      </c>
      <c r="BE36" s="123" t="s">
        <v>69</v>
      </c>
      <c r="BF36" s="38" t="s">
        <v>82</v>
      </c>
      <c r="BG36" s="24"/>
      <c r="BH36" s="39" t="s">
        <v>21</v>
      </c>
      <c r="BI36" s="28" t="s">
        <v>272</v>
      </c>
      <c r="BJ36" s="39" t="s">
        <v>21</v>
      </c>
      <c r="BK36" s="28" t="s">
        <v>273</v>
      </c>
      <c r="BL36" s="24"/>
      <c r="BM36" s="54" t="s">
        <v>21</v>
      </c>
      <c r="BN36" s="143" t="s">
        <v>366</v>
      </c>
      <c r="BO36" s="24"/>
      <c r="BP36" s="87" t="s">
        <v>21</v>
      </c>
      <c r="BQ36" s="124" t="s">
        <v>465</v>
      </c>
      <c r="BR36" s="87" t="s">
        <v>21</v>
      </c>
      <c r="BS36" s="103" t="s">
        <v>466</v>
      </c>
      <c r="BT36" s="41"/>
      <c r="BU36" s="42"/>
      <c r="BV36" s="42"/>
      <c r="BW36" s="43"/>
      <c r="BX36" s="42"/>
      <c r="BY36" s="28">
        <v>3</v>
      </c>
      <c r="BZ36" s="221"/>
      <c r="CA36" s="44" t="s">
        <v>21</v>
      </c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</row>
    <row r="37" spans="1:95" ht="33" customHeight="1">
      <c r="A37" s="19">
        <v>25</v>
      </c>
      <c r="B37" s="58" t="s">
        <v>538</v>
      </c>
      <c r="C37" s="58" t="s">
        <v>339</v>
      </c>
      <c r="D37" s="58" t="s">
        <v>539</v>
      </c>
      <c r="E37" s="11"/>
      <c r="F37" s="23" t="s">
        <v>67</v>
      </c>
      <c r="G37" s="48" t="s">
        <v>178</v>
      </c>
      <c r="H37" s="23" t="s">
        <v>67</v>
      </c>
      <c r="I37" s="48" t="s">
        <v>178</v>
      </c>
      <c r="J37" s="24"/>
      <c r="K37" s="59"/>
      <c r="L37" s="60"/>
      <c r="M37" s="59"/>
      <c r="N37" s="60"/>
      <c r="O37" s="59" t="s">
        <v>179</v>
      </c>
      <c r="P37" s="60"/>
      <c r="Q37" s="24"/>
      <c r="R37" s="78"/>
      <c r="S37" s="42"/>
      <c r="T37" s="78"/>
      <c r="U37" s="42"/>
      <c r="V37" s="78" t="s">
        <v>179</v>
      </c>
      <c r="W37" s="86"/>
      <c r="X37" s="24"/>
      <c r="Y37" s="78"/>
      <c r="Z37" s="73"/>
      <c r="AA37" s="78" t="s">
        <v>179</v>
      </c>
      <c r="AB37" s="73"/>
      <c r="AC37" s="24"/>
      <c r="AD37" s="23" t="s">
        <v>179</v>
      </c>
      <c r="AE37" s="118" t="s">
        <v>455</v>
      </c>
      <c r="AF37" s="23" t="s">
        <v>179</v>
      </c>
      <c r="AG37" s="42"/>
      <c r="AH37" s="23" t="s">
        <v>179</v>
      </c>
      <c r="AI37" s="28" t="s">
        <v>455</v>
      </c>
      <c r="AJ37" s="24"/>
      <c r="AK37" s="23" t="s">
        <v>179</v>
      </c>
      <c r="AL37" s="86"/>
      <c r="AM37" s="23" t="s">
        <v>179</v>
      </c>
      <c r="AN37" s="86"/>
      <c r="AO37" s="23" t="s">
        <v>179</v>
      </c>
      <c r="AP37" s="86"/>
      <c r="AQ37" s="24"/>
      <c r="AR37" s="87" t="s">
        <v>179</v>
      </c>
      <c r="AS37" s="28"/>
      <c r="AT37" s="133" t="s">
        <v>179</v>
      </c>
      <c r="AU37" s="134"/>
      <c r="AV37" s="135" t="s">
        <v>179</v>
      </c>
      <c r="AW37" s="134"/>
      <c r="AX37" s="135" t="s">
        <v>179</v>
      </c>
      <c r="AY37" s="134"/>
      <c r="AZ37" s="24"/>
      <c r="BA37" s="50"/>
      <c r="BB37" s="36"/>
      <c r="BC37" s="123"/>
      <c r="BD37" s="36"/>
      <c r="BE37" s="123" t="s">
        <v>179</v>
      </c>
      <c r="BF37" s="38"/>
      <c r="BG37" s="24"/>
      <c r="BH37" s="39" t="s">
        <v>179</v>
      </c>
      <c r="BI37" s="42"/>
      <c r="BJ37" s="39" t="s">
        <v>179</v>
      </c>
      <c r="BK37" s="42"/>
      <c r="BL37" s="24"/>
      <c r="BM37" s="68" t="s">
        <v>179</v>
      </c>
      <c r="BN37" s="105"/>
      <c r="BO37" s="24"/>
      <c r="BP37" s="87" t="s">
        <v>67</v>
      </c>
      <c r="BQ37" s="132" t="s">
        <v>456</v>
      </c>
      <c r="BR37" s="87" t="s">
        <v>67</v>
      </c>
      <c r="BS37" s="124" t="s">
        <v>456</v>
      </c>
      <c r="BT37" s="41"/>
      <c r="BU37" s="42"/>
      <c r="BV37" s="42"/>
      <c r="BW37" s="43"/>
      <c r="BX37" s="42"/>
      <c r="BY37" s="42"/>
      <c r="BZ37" s="221"/>
      <c r="CA37" s="93" t="s">
        <v>179</v>
      </c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</row>
    <row r="38" spans="1:95" ht="33" customHeight="1">
      <c r="A38" s="19">
        <v>26</v>
      </c>
      <c r="B38" s="20" t="s">
        <v>538</v>
      </c>
      <c r="C38" s="94" t="s">
        <v>540</v>
      </c>
      <c r="D38" s="94" t="s">
        <v>541</v>
      </c>
      <c r="E38" s="11"/>
      <c r="F38" s="23" t="s">
        <v>111</v>
      </c>
      <c r="G38" s="48" t="s">
        <v>112</v>
      </c>
      <c r="H38" s="23" t="s">
        <v>111</v>
      </c>
      <c r="I38" s="48" t="s">
        <v>112</v>
      </c>
      <c r="J38" s="24"/>
      <c r="K38" s="45" t="s">
        <v>69</v>
      </c>
      <c r="L38" s="27" t="s">
        <v>70</v>
      </c>
      <c r="M38" s="45" t="s">
        <v>21</v>
      </c>
      <c r="N38" s="27" t="s">
        <v>266</v>
      </c>
      <c r="O38" s="45" t="s">
        <v>21</v>
      </c>
      <c r="P38" s="27" t="s">
        <v>266</v>
      </c>
      <c r="Q38" s="24"/>
      <c r="R38" s="116" t="s">
        <v>21</v>
      </c>
      <c r="S38" s="28" t="s">
        <v>71</v>
      </c>
      <c r="T38" s="116" t="s">
        <v>21</v>
      </c>
      <c r="U38" s="28" t="s">
        <v>92</v>
      </c>
      <c r="V38" s="116" t="s">
        <v>21</v>
      </c>
      <c r="W38" s="48" t="s">
        <v>73</v>
      </c>
      <c r="X38" s="24"/>
      <c r="Y38" s="116" t="s">
        <v>21</v>
      </c>
      <c r="Z38" s="33" t="s">
        <v>530</v>
      </c>
      <c r="AA38" s="116" t="s">
        <v>21</v>
      </c>
      <c r="AB38" s="33" t="s">
        <v>530</v>
      </c>
      <c r="AC38" s="24"/>
      <c r="AD38" s="23" t="s">
        <v>21</v>
      </c>
      <c r="AE38" s="28" t="s">
        <v>485</v>
      </c>
      <c r="AF38" s="23" t="s">
        <v>21</v>
      </c>
      <c r="AG38" s="28" t="s">
        <v>486</v>
      </c>
      <c r="AH38" s="23" t="s">
        <v>21</v>
      </c>
      <c r="AI38" s="28" t="s">
        <v>487</v>
      </c>
      <c r="AJ38" s="24"/>
      <c r="AK38" s="23" t="s">
        <v>21</v>
      </c>
      <c r="AL38" s="48" t="s">
        <v>267</v>
      </c>
      <c r="AM38" s="23" t="s">
        <v>21</v>
      </c>
      <c r="AN38" s="48" t="s">
        <v>268</v>
      </c>
      <c r="AO38" s="23" t="s">
        <v>21</v>
      </c>
      <c r="AP38" s="48" t="s">
        <v>152</v>
      </c>
      <c r="AQ38" s="24"/>
      <c r="AR38" s="87" t="s">
        <v>21</v>
      </c>
      <c r="AS38" s="28" t="s">
        <v>464</v>
      </c>
      <c r="AT38" s="133" t="s">
        <v>21</v>
      </c>
      <c r="AU38" s="134" t="s">
        <v>464</v>
      </c>
      <c r="AV38" s="135" t="s">
        <v>21</v>
      </c>
      <c r="AW38" s="134" t="s">
        <v>464</v>
      </c>
      <c r="AX38" s="135" t="s">
        <v>21</v>
      </c>
      <c r="AY38" s="136" t="s">
        <v>472</v>
      </c>
      <c r="AZ38" s="24"/>
      <c r="BA38" s="50" t="s">
        <v>69</v>
      </c>
      <c r="BB38" s="36" t="s">
        <v>80</v>
      </c>
      <c r="BC38" s="123" t="s">
        <v>69</v>
      </c>
      <c r="BD38" s="36" t="s">
        <v>81</v>
      </c>
      <c r="BE38" s="123" t="s">
        <v>69</v>
      </c>
      <c r="BF38" s="38" t="s">
        <v>82</v>
      </c>
      <c r="BG38" s="24"/>
      <c r="BH38" s="39" t="s">
        <v>21</v>
      </c>
      <c r="BI38" s="28" t="s">
        <v>286</v>
      </c>
      <c r="BJ38" s="39" t="s">
        <v>21</v>
      </c>
      <c r="BK38" s="28" t="s">
        <v>287</v>
      </c>
      <c r="BL38" s="24"/>
      <c r="BM38" s="54" t="s">
        <v>69</v>
      </c>
      <c r="BN38" s="55" t="s">
        <v>542</v>
      </c>
      <c r="BO38" s="24"/>
      <c r="BP38" s="87" t="s">
        <v>21</v>
      </c>
      <c r="BQ38" s="124" t="s">
        <v>465</v>
      </c>
      <c r="BR38" s="87" t="s">
        <v>21</v>
      </c>
      <c r="BS38" s="28" t="s">
        <v>466</v>
      </c>
      <c r="BT38" s="41"/>
      <c r="BU38" s="28">
        <v>2</v>
      </c>
      <c r="BV38" s="28">
        <v>2</v>
      </c>
      <c r="BW38" s="43"/>
      <c r="BX38" s="42"/>
      <c r="BY38" s="28">
        <v>5</v>
      </c>
      <c r="BZ38" s="221"/>
      <c r="CA38" s="44" t="s">
        <v>21</v>
      </c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</row>
    <row r="39" spans="1:95" ht="27.75" customHeight="1">
      <c r="A39" s="19">
        <v>27</v>
      </c>
      <c r="B39" s="71" t="s">
        <v>543</v>
      </c>
      <c r="C39" s="138" t="s">
        <v>544</v>
      </c>
      <c r="D39" s="138" t="s">
        <v>545</v>
      </c>
      <c r="E39" s="11"/>
      <c r="F39" s="23" t="s">
        <v>21</v>
      </c>
      <c r="G39" s="22" t="s">
        <v>66</v>
      </c>
      <c r="H39" s="23" t="s">
        <v>21</v>
      </c>
      <c r="I39" s="22" t="s">
        <v>66</v>
      </c>
      <c r="J39" s="24"/>
      <c r="K39" s="45" t="s">
        <v>21</v>
      </c>
      <c r="L39" s="27" t="s">
        <v>266</v>
      </c>
      <c r="M39" s="45" t="s">
        <v>21</v>
      </c>
      <c r="N39" s="27" t="s">
        <v>266</v>
      </c>
      <c r="O39" s="45" t="s">
        <v>69</v>
      </c>
      <c r="P39" s="26" t="s">
        <v>70</v>
      </c>
      <c r="Q39" s="24"/>
      <c r="R39" s="116" t="s">
        <v>21</v>
      </c>
      <c r="S39" s="28" t="s">
        <v>71</v>
      </c>
      <c r="T39" s="116" t="s">
        <v>21</v>
      </c>
      <c r="U39" s="28" t="s">
        <v>92</v>
      </c>
      <c r="V39" s="116" t="s">
        <v>21</v>
      </c>
      <c r="W39" s="48" t="s">
        <v>73</v>
      </c>
      <c r="X39" s="24"/>
      <c r="Y39" s="116" t="s">
        <v>21</v>
      </c>
      <c r="Z39" s="33" t="s">
        <v>530</v>
      </c>
      <c r="AA39" s="116" t="s">
        <v>21</v>
      </c>
      <c r="AB39" s="33" t="s">
        <v>530</v>
      </c>
      <c r="AC39" s="24"/>
      <c r="AD39" s="23" t="s">
        <v>67</v>
      </c>
      <c r="AE39" s="28" t="s">
        <v>460</v>
      </c>
      <c r="AF39" s="23" t="s">
        <v>67</v>
      </c>
      <c r="AG39" s="28" t="s">
        <v>461</v>
      </c>
      <c r="AH39" s="23" t="s">
        <v>67</v>
      </c>
      <c r="AI39" s="28" t="s">
        <v>462</v>
      </c>
      <c r="AJ39" s="24"/>
      <c r="AK39" s="23" t="s">
        <v>67</v>
      </c>
      <c r="AL39" s="97" t="s">
        <v>70</v>
      </c>
      <c r="AM39" s="23" t="s">
        <v>67</v>
      </c>
      <c r="AN39" s="28" t="s">
        <v>70</v>
      </c>
      <c r="AO39" s="23" t="s">
        <v>67</v>
      </c>
      <c r="AP39" s="28" t="s">
        <v>70</v>
      </c>
      <c r="AQ39" s="24"/>
      <c r="AR39" s="87" t="s">
        <v>21</v>
      </c>
      <c r="AS39" s="28" t="s">
        <v>464</v>
      </c>
      <c r="AT39" s="133" t="s">
        <v>21</v>
      </c>
      <c r="AU39" s="134" t="s">
        <v>464</v>
      </c>
      <c r="AV39" s="135" t="s">
        <v>21</v>
      </c>
      <c r="AW39" s="134" t="s">
        <v>464</v>
      </c>
      <c r="AX39" s="135" t="s">
        <v>21</v>
      </c>
      <c r="AY39" s="136" t="s">
        <v>472</v>
      </c>
      <c r="AZ39" s="24"/>
      <c r="BA39" s="50" t="s">
        <v>69</v>
      </c>
      <c r="BB39" s="36" t="s">
        <v>80</v>
      </c>
      <c r="BC39" s="123" t="s">
        <v>69</v>
      </c>
      <c r="BD39" s="36" t="s">
        <v>81</v>
      </c>
      <c r="BE39" s="123" t="s">
        <v>69</v>
      </c>
      <c r="BF39" s="38" t="s">
        <v>82</v>
      </c>
      <c r="BG39" s="24"/>
      <c r="BH39" s="39" t="s">
        <v>21</v>
      </c>
      <c r="BI39" s="28" t="s">
        <v>286</v>
      </c>
      <c r="BJ39" s="39" t="s">
        <v>69</v>
      </c>
      <c r="BK39" s="28" t="s">
        <v>291</v>
      </c>
      <c r="BL39" s="24"/>
      <c r="BM39" s="54" t="s">
        <v>21</v>
      </c>
      <c r="BN39" s="146" t="s">
        <v>366</v>
      </c>
      <c r="BO39" s="24"/>
      <c r="BP39" s="87" t="s">
        <v>21</v>
      </c>
      <c r="BQ39" s="124" t="s">
        <v>465</v>
      </c>
      <c r="BR39" s="87" t="s">
        <v>21</v>
      </c>
      <c r="BS39" s="103" t="s">
        <v>466</v>
      </c>
      <c r="BT39" s="41"/>
      <c r="BU39" s="42"/>
      <c r="BV39" s="28"/>
      <c r="BW39" s="43"/>
      <c r="BX39" s="42"/>
      <c r="BY39" s="28">
        <v>1</v>
      </c>
      <c r="BZ39" s="221"/>
      <c r="CA39" s="44" t="s">
        <v>21</v>
      </c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</row>
    <row r="40" spans="1:95" ht="30" customHeight="1">
      <c r="A40" s="19">
        <v>28</v>
      </c>
      <c r="B40" s="20" t="s">
        <v>122</v>
      </c>
      <c r="C40" s="94" t="s">
        <v>411</v>
      </c>
      <c r="D40" s="94" t="s">
        <v>546</v>
      </c>
      <c r="E40" s="11"/>
      <c r="F40" s="23" t="s">
        <v>21</v>
      </c>
      <c r="G40" s="22" t="s">
        <v>66</v>
      </c>
      <c r="H40" s="23" t="s">
        <v>21</v>
      </c>
      <c r="I40" s="22" t="s">
        <v>66</v>
      </c>
      <c r="J40" s="24"/>
      <c r="K40" s="147" t="s">
        <v>69</v>
      </c>
      <c r="L40" s="27" t="s">
        <v>70</v>
      </c>
      <c r="M40" s="147" t="s">
        <v>69</v>
      </c>
      <c r="N40" s="27" t="s">
        <v>70</v>
      </c>
      <c r="O40" s="45" t="s">
        <v>69</v>
      </c>
      <c r="P40" s="26" t="s">
        <v>70</v>
      </c>
      <c r="Q40" s="24"/>
      <c r="R40" s="116" t="s">
        <v>21</v>
      </c>
      <c r="S40" s="28" t="s">
        <v>71</v>
      </c>
      <c r="T40" s="116" t="s">
        <v>21</v>
      </c>
      <c r="U40" s="28" t="s">
        <v>92</v>
      </c>
      <c r="V40" s="116" t="s">
        <v>21</v>
      </c>
      <c r="W40" s="48" t="s">
        <v>73</v>
      </c>
      <c r="X40" s="24"/>
      <c r="Y40" s="116" t="s">
        <v>69</v>
      </c>
      <c r="Z40" s="33" t="s">
        <v>547</v>
      </c>
      <c r="AA40" s="116" t="s">
        <v>69</v>
      </c>
      <c r="AB40" s="33" t="s">
        <v>547</v>
      </c>
      <c r="AC40" s="24"/>
      <c r="AD40" s="23" t="s">
        <v>67</v>
      </c>
      <c r="AE40" s="28" t="s">
        <v>460</v>
      </c>
      <c r="AF40" s="23" t="s">
        <v>67</v>
      </c>
      <c r="AG40" s="28" t="s">
        <v>461</v>
      </c>
      <c r="AH40" s="23" t="s">
        <v>67</v>
      </c>
      <c r="AI40" s="28" t="s">
        <v>462</v>
      </c>
      <c r="AJ40" s="24"/>
      <c r="AK40" s="23" t="s">
        <v>67</v>
      </c>
      <c r="AL40" s="48" t="s">
        <v>70</v>
      </c>
      <c r="AM40" s="23" t="s">
        <v>67</v>
      </c>
      <c r="AN40" s="48" t="s">
        <v>70</v>
      </c>
      <c r="AO40" s="23" t="s">
        <v>67</v>
      </c>
      <c r="AP40" s="48" t="s">
        <v>70</v>
      </c>
      <c r="AQ40" s="24"/>
      <c r="AR40" s="87" t="s">
        <v>67</v>
      </c>
      <c r="AS40" s="28" t="s">
        <v>537</v>
      </c>
      <c r="AT40" s="133" t="s">
        <v>67</v>
      </c>
      <c r="AU40" s="134" t="s">
        <v>537</v>
      </c>
      <c r="AV40" s="135" t="s">
        <v>67</v>
      </c>
      <c r="AW40" s="134" t="s">
        <v>537</v>
      </c>
      <c r="AX40" s="135" t="s">
        <v>67</v>
      </c>
      <c r="AY40" s="136" t="s">
        <v>508</v>
      </c>
      <c r="AZ40" s="24"/>
      <c r="BA40" s="50" t="s">
        <v>69</v>
      </c>
      <c r="BB40" s="36" t="s">
        <v>80</v>
      </c>
      <c r="BC40" s="148" t="s">
        <v>69</v>
      </c>
      <c r="BD40" s="36" t="s">
        <v>81</v>
      </c>
      <c r="BE40" s="148" t="s">
        <v>69</v>
      </c>
      <c r="BF40" s="38" t="s">
        <v>82</v>
      </c>
      <c r="BG40" s="24"/>
      <c r="BH40" s="39" t="s">
        <v>21</v>
      </c>
      <c r="BI40" s="28" t="s">
        <v>286</v>
      </c>
      <c r="BJ40" s="39" t="s">
        <v>69</v>
      </c>
      <c r="BK40" s="28" t="s">
        <v>291</v>
      </c>
      <c r="BL40" s="24"/>
      <c r="BM40" s="54" t="s">
        <v>21</v>
      </c>
      <c r="BN40" s="146" t="s">
        <v>366</v>
      </c>
      <c r="BO40" s="24"/>
      <c r="BP40" s="87" t="s">
        <v>21</v>
      </c>
      <c r="BQ40" s="124" t="s">
        <v>465</v>
      </c>
      <c r="BR40" s="87" t="s">
        <v>21</v>
      </c>
      <c r="BS40" s="103" t="s">
        <v>466</v>
      </c>
      <c r="BT40" s="41"/>
      <c r="BU40" s="42"/>
      <c r="BV40" s="28">
        <v>2</v>
      </c>
      <c r="BW40" s="43"/>
      <c r="BX40" s="42"/>
      <c r="BY40" s="28">
        <v>1</v>
      </c>
      <c r="BZ40" s="221"/>
      <c r="CA40" s="44" t="s">
        <v>21</v>
      </c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</row>
    <row r="41" spans="1:95" ht="33" customHeight="1">
      <c r="A41" s="19">
        <v>29</v>
      </c>
      <c r="B41" s="20" t="s">
        <v>548</v>
      </c>
      <c r="C41" s="94" t="s">
        <v>176</v>
      </c>
      <c r="D41" s="94" t="s">
        <v>549</v>
      </c>
      <c r="E41" s="11"/>
      <c r="F41" s="149" t="s">
        <v>111</v>
      </c>
      <c r="G41" s="48" t="s">
        <v>112</v>
      </c>
      <c r="H41" s="149" t="s">
        <v>111</v>
      </c>
      <c r="I41" s="48" t="s">
        <v>112</v>
      </c>
      <c r="J41" s="24"/>
      <c r="K41" s="150" t="s">
        <v>69</v>
      </c>
      <c r="L41" s="27" t="s">
        <v>70</v>
      </c>
      <c r="M41" s="150" t="s">
        <v>21</v>
      </c>
      <c r="N41" s="27" t="s">
        <v>266</v>
      </c>
      <c r="O41" s="147" t="s">
        <v>21</v>
      </c>
      <c r="P41" s="151" t="s">
        <v>70</v>
      </c>
      <c r="Q41" s="24"/>
      <c r="R41" s="152" t="s">
        <v>21</v>
      </c>
      <c r="S41" s="153" t="s">
        <v>71</v>
      </c>
      <c r="T41" s="152" t="s">
        <v>21</v>
      </c>
      <c r="U41" s="153" t="s">
        <v>92</v>
      </c>
      <c r="V41" s="152" t="s">
        <v>21</v>
      </c>
      <c r="W41" s="154" t="s">
        <v>73</v>
      </c>
      <c r="X41" s="24"/>
      <c r="Y41" s="152" t="s">
        <v>21</v>
      </c>
      <c r="Z41" s="33" t="s">
        <v>530</v>
      </c>
      <c r="AA41" s="152" t="s">
        <v>21</v>
      </c>
      <c r="AB41" s="33" t="s">
        <v>530</v>
      </c>
      <c r="AC41" s="24"/>
      <c r="AD41" s="149" t="s">
        <v>69</v>
      </c>
      <c r="AE41" s="28" t="s">
        <v>480</v>
      </c>
      <c r="AF41" s="149" t="s">
        <v>69</v>
      </c>
      <c r="AG41" s="28" t="s">
        <v>481</v>
      </c>
      <c r="AH41" s="149" t="s">
        <v>69</v>
      </c>
      <c r="AI41" s="28" t="s">
        <v>471</v>
      </c>
      <c r="AJ41" s="24"/>
      <c r="AK41" s="149" t="s">
        <v>69</v>
      </c>
      <c r="AL41" s="155" t="s">
        <v>268</v>
      </c>
      <c r="AM41" s="149" t="s">
        <v>550</v>
      </c>
      <c r="AN41" s="153" t="s">
        <v>551</v>
      </c>
      <c r="AO41" s="149" t="s">
        <v>67</v>
      </c>
      <c r="AP41" s="153" t="s">
        <v>70</v>
      </c>
      <c r="AQ41" s="24"/>
      <c r="AR41" s="156" t="s">
        <v>111</v>
      </c>
      <c r="AS41" s="28" t="s">
        <v>464</v>
      </c>
      <c r="AT41" s="133" t="s">
        <v>111</v>
      </c>
      <c r="AU41" s="134" t="s">
        <v>464</v>
      </c>
      <c r="AV41" s="135" t="s">
        <v>111</v>
      </c>
      <c r="AW41" s="134" t="s">
        <v>464</v>
      </c>
      <c r="AX41" s="135" t="s">
        <v>111</v>
      </c>
      <c r="AY41" s="134" t="s">
        <v>464</v>
      </c>
      <c r="AZ41" s="24"/>
      <c r="BA41" s="50" t="s">
        <v>21</v>
      </c>
      <c r="BB41" s="28" t="s">
        <v>133</v>
      </c>
      <c r="BC41" s="157" t="s">
        <v>21</v>
      </c>
      <c r="BD41" s="28" t="s">
        <v>134</v>
      </c>
      <c r="BE41" s="157" t="s">
        <v>21</v>
      </c>
      <c r="BF41" s="38" t="s">
        <v>135</v>
      </c>
      <c r="BG41" s="24"/>
      <c r="BH41" s="158" t="s">
        <v>21</v>
      </c>
      <c r="BI41" s="28" t="s">
        <v>286</v>
      </c>
      <c r="BJ41" s="158" t="s">
        <v>21</v>
      </c>
      <c r="BK41" s="153" t="s">
        <v>287</v>
      </c>
      <c r="BL41" s="24"/>
      <c r="BM41" s="159" t="s">
        <v>21</v>
      </c>
      <c r="BN41" s="55" t="s">
        <v>93</v>
      </c>
      <c r="BO41" s="24"/>
      <c r="BP41" s="156" t="s">
        <v>21</v>
      </c>
      <c r="BQ41" s="124" t="s">
        <v>465</v>
      </c>
      <c r="BR41" s="156" t="s">
        <v>21</v>
      </c>
      <c r="BS41" s="153" t="s">
        <v>466</v>
      </c>
      <c r="BT41" s="41"/>
      <c r="BU41" s="153">
        <v>1</v>
      </c>
      <c r="BV41" s="153">
        <v>3</v>
      </c>
      <c r="BW41" s="43"/>
      <c r="BX41" s="160"/>
      <c r="BY41" s="160"/>
      <c r="BZ41" s="224"/>
      <c r="CA41" s="161" t="s">
        <v>21</v>
      </c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</row>
    <row r="42" spans="1:95" ht="33" customHeight="1">
      <c r="A42" s="19">
        <v>30</v>
      </c>
      <c r="B42" s="20" t="s">
        <v>349</v>
      </c>
      <c r="C42" s="94" t="s">
        <v>552</v>
      </c>
      <c r="D42" s="94" t="s">
        <v>553</v>
      </c>
      <c r="E42" s="11"/>
      <c r="F42" s="149" t="s">
        <v>111</v>
      </c>
      <c r="G42" s="48" t="s">
        <v>112</v>
      </c>
      <c r="H42" s="149" t="s">
        <v>111</v>
      </c>
      <c r="I42" s="48" t="s">
        <v>112</v>
      </c>
      <c r="J42" s="24"/>
      <c r="K42" s="150" t="s">
        <v>111</v>
      </c>
      <c r="L42" s="27" t="s">
        <v>124</v>
      </c>
      <c r="M42" s="150" t="s">
        <v>21</v>
      </c>
      <c r="N42" s="27" t="s">
        <v>266</v>
      </c>
      <c r="O42" s="147" t="s">
        <v>21</v>
      </c>
      <c r="P42" s="151" t="s">
        <v>70</v>
      </c>
      <c r="Q42" s="24"/>
      <c r="R42" s="152" t="s">
        <v>21</v>
      </c>
      <c r="S42" s="153" t="s">
        <v>71</v>
      </c>
      <c r="T42" s="152" t="s">
        <v>21</v>
      </c>
      <c r="U42" s="153" t="s">
        <v>92</v>
      </c>
      <c r="V42" s="152" t="s">
        <v>21</v>
      </c>
      <c r="W42" s="154" t="s">
        <v>73</v>
      </c>
      <c r="X42" s="79"/>
      <c r="Y42" s="152" t="s">
        <v>21</v>
      </c>
      <c r="Z42" s="33" t="s">
        <v>506</v>
      </c>
      <c r="AA42" s="152" t="s">
        <v>21</v>
      </c>
      <c r="AB42" s="33" t="s">
        <v>506</v>
      </c>
      <c r="AC42" s="79"/>
      <c r="AD42" s="149" t="s">
        <v>21</v>
      </c>
      <c r="AE42" s="28" t="s">
        <v>485</v>
      </c>
      <c r="AF42" s="149" t="s">
        <v>69</v>
      </c>
      <c r="AG42" s="28" t="s">
        <v>481</v>
      </c>
      <c r="AH42" s="149" t="s">
        <v>21</v>
      </c>
      <c r="AI42" s="28" t="s">
        <v>487</v>
      </c>
      <c r="AJ42" s="79"/>
      <c r="AK42" s="149" t="s">
        <v>21</v>
      </c>
      <c r="AL42" s="155" t="s">
        <v>267</v>
      </c>
      <c r="AM42" s="149" t="s">
        <v>21</v>
      </c>
      <c r="AN42" s="153" t="s">
        <v>268</v>
      </c>
      <c r="AO42" s="149" t="s">
        <v>21</v>
      </c>
      <c r="AP42" s="153" t="s">
        <v>152</v>
      </c>
      <c r="AQ42" s="24"/>
      <c r="AR42" s="156" t="s">
        <v>111</v>
      </c>
      <c r="AS42" s="28" t="s">
        <v>464</v>
      </c>
      <c r="AT42" s="133" t="s">
        <v>111</v>
      </c>
      <c r="AU42" s="134" t="s">
        <v>464</v>
      </c>
      <c r="AV42" s="135" t="s">
        <v>111</v>
      </c>
      <c r="AW42" s="134" t="s">
        <v>464</v>
      </c>
      <c r="AX42" s="135" t="s">
        <v>111</v>
      </c>
      <c r="AY42" s="134" t="s">
        <v>464</v>
      </c>
      <c r="AZ42" s="24"/>
      <c r="BA42" s="50" t="s">
        <v>21</v>
      </c>
      <c r="BB42" s="28" t="s">
        <v>133</v>
      </c>
      <c r="BC42" s="157" t="s">
        <v>21</v>
      </c>
      <c r="BD42" s="28" t="s">
        <v>134</v>
      </c>
      <c r="BE42" s="157" t="s">
        <v>21</v>
      </c>
      <c r="BF42" s="38" t="s">
        <v>135</v>
      </c>
      <c r="BG42" s="24"/>
      <c r="BH42" s="158" t="s">
        <v>21</v>
      </c>
      <c r="BI42" s="28" t="s">
        <v>272</v>
      </c>
      <c r="BJ42" s="158" t="s">
        <v>21</v>
      </c>
      <c r="BK42" s="153" t="s">
        <v>273</v>
      </c>
      <c r="BL42" s="24"/>
      <c r="BM42" s="162" t="s">
        <v>111</v>
      </c>
      <c r="BN42" s="55" t="s">
        <v>125</v>
      </c>
      <c r="BO42" s="24"/>
      <c r="BP42" s="156" t="s">
        <v>21</v>
      </c>
      <c r="BQ42" s="124" t="s">
        <v>465</v>
      </c>
      <c r="BR42" s="156" t="s">
        <v>21</v>
      </c>
      <c r="BS42" s="153" t="s">
        <v>466</v>
      </c>
      <c r="BT42" s="41"/>
      <c r="BU42" s="160"/>
      <c r="BV42" s="153">
        <v>1</v>
      </c>
      <c r="BW42" s="43"/>
      <c r="BX42" s="160"/>
      <c r="BY42" s="153">
        <v>3</v>
      </c>
      <c r="BZ42" s="43"/>
      <c r="CA42" s="161" t="s">
        <v>21</v>
      </c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</row>
    <row r="43" spans="1:95" ht="37.5" customHeight="1">
      <c r="A43" s="19">
        <v>31</v>
      </c>
      <c r="B43" s="20" t="s">
        <v>186</v>
      </c>
      <c r="C43" s="94" t="s">
        <v>554</v>
      </c>
      <c r="D43" s="94" t="s">
        <v>555</v>
      </c>
      <c r="E43" s="11"/>
      <c r="F43" s="149" t="s">
        <v>21</v>
      </c>
      <c r="G43" s="22" t="s">
        <v>66</v>
      </c>
      <c r="H43" s="149" t="s">
        <v>21</v>
      </c>
      <c r="I43" s="22" t="s">
        <v>66</v>
      </c>
      <c r="J43" s="24"/>
      <c r="K43" s="150" t="s">
        <v>67</v>
      </c>
      <c r="L43" s="27" t="s">
        <v>68</v>
      </c>
      <c r="M43" s="150" t="s">
        <v>67</v>
      </c>
      <c r="N43" s="27" t="s">
        <v>68</v>
      </c>
      <c r="O43" s="147" t="s">
        <v>67</v>
      </c>
      <c r="P43" s="27" t="s">
        <v>68</v>
      </c>
      <c r="Q43" s="24"/>
      <c r="R43" s="152" t="s">
        <v>21</v>
      </c>
      <c r="S43" s="153" t="s">
        <v>71</v>
      </c>
      <c r="T43" s="152" t="s">
        <v>21</v>
      </c>
      <c r="U43" s="153" t="s">
        <v>92</v>
      </c>
      <c r="V43" s="152" t="s">
        <v>21</v>
      </c>
      <c r="W43" s="154" t="s">
        <v>73</v>
      </c>
      <c r="X43" s="79"/>
      <c r="Y43" s="152" t="s">
        <v>69</v>
      </c>
      <c r="Z43" s="33" t="s">
        <v>547</v>
      </c>
      <c r="AA43" s="152" t="s">
        <v>69</v>
      </c>
      <c r="AB43" s="33" t="s">
        <v>547</v>
      </c>
      <c r="AC43" s="79"/>
      <c r="AD43" s="149" t="s">
        <v>69</v>
      </c>
      <c r="AE43" s="28" t="s">
        <v>480</v>
      </c>
      <c r="AF43" s="149" t="s">
        <v>69</v>
      </c>
      <c r="AG43" s="28" t="s">
        <v>481</v>
      </c>
      <c r="AH43" s="149" t="s">
        <v>69</v>
      </c>
      <c r="AI43" s="28" t="s">
        <v>471</v>
      </c>
      <c r="AJ43" s="79"/>
      <c r="AK43" s="149" t="s">
        <v>69</v>
      </c>
      <c r="AL43" s="155" t="s">
        <v>268</v>
      </c>
      <c r="AM43" s="149" t="s">
        <v>69</v>
      </c>
      <c r="AN43" s="153" t="s">
        <v>277</v>
      </c>
      <c r="AO43" s="149" t="s">
        <v>69</v>
      </c>
      <c r="AP43" s="153" t="s">
        <v>269</v>
      </c>
      <c r="AQ43" s="24"/>
      <c r="AR43" s="156" t="s">
        <v>69</v>
      </c>
      <c r="AS43" s="28" t="s">
        <v>464</v>
      </c>
      <c r="AT43" s="133" t="s">
        <v>69</v>
      </c>
      <c r="AU43" s="134" t="s">
        <v>464</v>
      </c>
      <c r="AV43" s="135" t="s">
        <v>69</v>
      </c>
      <c r="AW43" s="134" t="s">
        <v>464</v>
      </c>
      <c r="AX43" s="135" t="s">
        <v>69</v>
      </c>
      <c r="AY43" s="134" t="s">
        <v>464</v>
      </c>
      <c r="AZ43" s="24"/>
      <c r="BA43" s="50" t="s">
        <v>69</v>
      </c>
      <c r="BB43" s="36" t="s">
        <v>80</v>
      </c>
      <c r="BC43" s="157" t="s">
        <v>69</v>
      </c>
      <c r="BD43" s="36" t="s">
        <v>81</v>
      </c>
      <c r="BE43" s="157" t="s">
        <v>69</v>
      </c>
      <c r="BF43" s="38" t="s">
        <v>82</v>
      </c>
      <c r="BG43" s="24"/>
      <c r="BH43" s="158" t="s">
        <v>21</v>
      </c>
      <c r="BI43" s="28" t="s">
        <v>286</v>
      </c>
      <c r="BJ43" s="158" t="s">
        <v>21</v>
      </c>
      <c r="BK43" s="153" t="s">
        <v>287</v>
      </c>
      <c r="BL43" s="24"/>
      <c r="BM43" s="158" t="s">
        <v>21</v>
      </c>
      <c r="BN43" s="163" t="s">
        <v>366</v>
      </c>
      <c r="BO43" s="24"/>
      <c r="BP43" s="156" t="s">
        <v>21</v>
      </c>
      <c r="BQ43" s="124" t="s">
        <v>465</v>
      </c>
      <c r="BR43" s="156" t="s">
        <v>21</v>
      </c>
      <c r="BS43" s="153" t="s">
        <v>466</v>
      </c>
      <c r="BT43" s="41"/>
      <c r="BU43" s="153">
        <v>1</v>
      </c>
      <c r="BV43" s="160"/>
      <c r="BW43" s="43"/>
      <c r="BX43" s="160"/>
      <c r="BY43" s="153">
        <v>2</v>
      </c>
      <c r="BZ43" s="43"/>
      <c r="CA43" s="161" t="s">
        <v>21</v>
      </c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</row>
    <row r="44" spans="1:95" ht="39" customHeight="1">
      <c r="A44" s="19">
        <v>32</v>
      </c>
      <c r="B44" s="20" t="s">
        <v>556</v>
      </c>
      <c r="C44" s="94" t="s">
        <v>164</v>
      </c>
      <c r="D44" s="94" t="s">
        <v>557</v>
      </c>
      <c r="E44" s="11"/>
      <c r="F44" s="149" t="s">
        <v>21</v>
      </c>
      <c r="G44" s="22" t="s">
        <v>66</v>
      </c>
      <c r="H44" s="149" t="s">
        <v>21</v>
      </c>
      <c r="I44" s="22" t="s">
        <v>66</v>
      </c>
      <c r="J44" s="24"/>
      <c r="K44" s="150" t="s">
        <v>67</v>
      </c>
      <c r="L44" s="27" t="s">
        <v>68</v>
      </c>
      <c r="M44" s="150" t="s">
        <v>69</v>
      </c>
      <c r="N44" s="27" t="s">
        <v>70</v>
      </c>
      <c r="O44" s="147" t="s">
        <v>69</v>
      </c>
      <c r="P44" s="27" t="s">
        <v>70</v>
      </c>
      <c r="Q44" s="24"/>
      <c r="R44" s="152" t="s">
        <v>21</v>
      </c>
      <c r="S44" s="153" t="s">
        <v>71</v>
      </c>
      <c r="T44" s="152" t="s">
        <v>21</v>
      </c>
      <c r="U44" s="153" t="s">
        <v>92</v>
      </c>
      <c r="V44" s="152" t="s">
        <v>21</v>
      </c>
      <c r="W44" s="154" t="s">
        <v>73</v>
      </c>
      <c r="X44" s="79"/>
      <c r="Y44" s="152" t="s">
        <v>67</v>
      </c>
      <c r="Z44" s="164" t="s">
        <v>304</v>
      </c>
      <c r="AA44" s="152" t="s">
        <v>67</v>
      </c>
      <c r="AB44" s="164" t="s">
        <v>304</v>
      </c>
      <c r="AC44" s="79"/>
      <c r="AD44" s="149" t="s">
        <v>67</v>
      </c>
      <c r="AE44" s="28" t="s">
        <v>460</v>
      </c>
      <c r="AF44" s="149" t="s">
        <v>67</v>
      </c>
      <c r="AG44" s="28" t="s">
        <v>461</v>
      </c>
      <c r="AH44" s="149" t="s">
        <v>67</v>
      </c>
      <c r="AI44" s="28" t="s">
        <v>462</v>
      </c>
      <c r="AJ44" s="79"/>
      <c r="AK44" s="149" t="s">
        <v>67</v>
      </c>
      <c r="AL44" s="155" t="s">
        <v>70</v>
      </c>
      <c r="AM44" s="149" t="s">
        <v>67</v>
      </c>
      <c r="AN44" s="153" t="s">
        <v>551</v>
      </c>
      <c r="AO44" s="149" t="s">
        <v>69</v>
      </c>
      <c r="AP44" s="153" t="s">
        <v>269</v>
      </c>
      <c r="AQ44" s="24"/>
      <c r="AR44" s="156" t="s">
        <v>67</v>
      </c>
      <c r="AS44" s="28" t="s">
        <v>537</v>
      </c>
      <c r="AT44" s="165" t="s">
        <v>67</v>
      </c>
      <c r="AU44" s="134" t="s">
        <v>537</v>
      </c>
      <c r="AV44" s="166" t="s">
        <v>67</v>
      </c>
      <c r="AW44" s="134" t="s">
        <v>537</v>
      </c>
      <c r="AX44" s="166" t="s">
        <v>67</v>
      </c>
      <c r="AY44" s="136" t="s">
        <v>508</v>
      </c>
      <c r="AZ44" s="24"/>
      <c r="BA44" s="50" t="s">
        <v>69</v>
      </c>
      <c r="BB44" s="36" t="s">
        <v>80</v>
      </c>
      <c r="BC44" s="157" t="s">
        <v>69</v>
      </c>
      <c r="BD44" s="36" t="s">
        <v>81</v>
      </c>
      <c r="BE44" s="157" t="s">
        <v>69</v>
      </c>
      <c r="BF44" s="38" t="s">
        <v>82</v>
      </c>
      <c r="BG44" s="24"/>
      <c r="BH44" s="158" t="s">
        <v>21</v>
      </c>
      <c r="BI44" s="28" t="s">
        <v>286</v>
      </c>
      <c r="BJ44" s="158" t="s">
        <v>69</v>
      </c>
      <c r="BK44" s="153" t="s">
        <v>291</v>
      </c>
      <c r="BL44" s="24"/>
      <c r="BM44" s="158" t="s">
        <v>21</v>
      </c>
      <c r="BN44" s="163" t="s">
        <v>366</v>
      </c>
      <c r="BO44" s="24"/>
      <c r="BP44" s="156" t="s">
        <v>21</v>
      </c>
      <c r="BQ44" s="153" t="s">
        <v>465</v>
      </c>
      <c r="BR44" s="156" t="s">
        <v>21</v>
      </c>
      <c r="BS44" s="153" t="s">
        <v>466</v>
      </c>
      <c r="BT44" s="41"/>
      <c r="BU44" s="153">
        <v>1</v>
      </c>
      <c r="BV44" s="153">
        <v>9</v>
      </c>
      <c r="BW44" s="43"/>
      <c r="BX44" s="160"/>
      <c r="BY44" s="153">
        <v>5</v>
      </c>
      <c r="BZ44" s="43"/>
      <c r="CA44" s="161" t="s">
        <v>69</v>
      </c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</row>
    <row r="45" spans="1:95" ht="19.5" customHeight="1">
      <c r="A45" s="80"/>
      <c r="B45" s="80"/>
      <c r="C45" s="80"/>
      <c r="D45" s="80"/>
      <c r="E45" s="80"/>
      <c r="F45" s="80"/>
      <c r="G45" s="167"/>
      <c r="H45" s="167"/>
      <c r="I45" s="80"/>
      <c r="J45" s="80"/>
      <c r="K45" s="80"/>
      <c r="L45" s="80"/>
      <c r="M45" s="80"/>
      <c r="N45" s="167"/>
      <c r="O45" s="167"/>
      <c r="P45" s="80"/>
      <c r="Q45" s="80"/>
      <c r="R45" s="80"/>
      <c r="S45" s="80"/>
      <c r="T45" s="80"/>
      <c r="U45" s="167"/>
      <c r="V45" s="167"/>
      <c r="W45" s="80"/>
      <c r="X45" s="80"/>
      <c r="Y45" s="80"/>
      <c r="Z45" s="167"/>
      <c r="AA45" s="167"/>
      <c r="AB45" s="80"/>
      <c r="AC45" s="80"/>
      <c r="AD45" s="80"/>
      <c r="AE45" s="80"/>
      <c r="AF45" s="80"/>
      <c r="AG45" s="167"/>
      <c r="AH45" s="167"/>
      <c r="AI45" s="80"/>
      <c r="AJ45" s="80"/>
      <c r="AK45" s="80"/>
      <c r="AL45" s="80"/>
      <c r="AM45" s="80"/>
      <c r="AN45" s="167"/>
      <c r="AO45" s="167"/>
      <c r="AP45" s="80"/>
      <c r="AQ45" s="80"/>
      <c r="AR45" s="80"/>
      <c r="AS45" s="80"/>
      <c r="AT45" s="156" t="s">
        <v>67</v>
      </c>
      <c r="AU45" s="28" t="s">
        <v>537</v>
      </c>
      <c r="AV45" s="80"/>
      <c r="AW45" s="167"/>
      <c r="AX45" s="167"/>
      <c r="AY45" s="80"/>
      <c r="AZ45" s="80"/>
      <c r="BA45" s="80"/>
      <c r="BB45" s="80"/>
      <c r="BC45" s="80"/>
      <c r="BD45" s="167"/>
      <c r="BE45" s="167"/>
      <c r="BF45" s="80"/>
      <c r="BG45" s="80"/>
      <c r="BH45" s="80"/>
      <c r="BI45" s="167"/>
      <c r="BJ45" s="167"/>
      <c r="BK45" s="80"/>
      <c r="BL45" s="80"/>
      <c r="BM45" s="167"/>
      <c r="BN45" s="167"/>
      <c r="BO45" s="80"/>
      <c r="BP45" s="167"/>
      <c r="BQ45" s="167"/>
      <c r="BR45" s="167"/>
      <c r="BS45" s="167"/>
      <c r="BT45" s="80"/>
      <c r="BU45" s="80"/>
      <c r="BV45" s="80"/>
      <c r="BW45" s="80"/>
      <c r="BX45" s="80"/>
      <c r="BY45" s="80"/>
      <c r="BZ45" s="80"/>
      <c r="CA45" s="167"/>
      <c r="CB45" s="79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</row>
    <row r="46" spans="1:95" ht="19.5" customHeight="1">
      <c r="A46" s="80"/>
      <c r="B46" s="80"/>
      <c r="C46" s="80"/>
      <c r="D46" s="80"/>
      <c r="E46" s="80"/>
      <c r="F46" s="80"/>
      <c r="G46" s="79"/>
      <c r="H46" s="79"/>
      <c r="I46" s="80"/>
      <c r="J46" s="80"/>
      <c r="K46" s="80"/>
      <c r="L46" s="80"/>
      <c r="M46" s="80"/>
      <c r="N46" s="79"/>
      <c r="O46" s="79"/>
      <c r="P46" s="80"/>
      <c r="Q46" s="80"/>
      <c r="R46" s="80"/>
      <c r="S46" s="80"/>
      <c r="T46" s="80"/>
      <c r="U46" s="79"/>
      <c r="V46" s="79"/>
      <c r="W46" s="80"/>
      <c r="X46" s="80"/>
      <c r="Y46" s="80"/>
      <c r="Z46" s="79"/>
      <c r="AA46" s="79"/>
      <c r="AB46" s="80"/>
      <c r="AC46" s="80"/>
      <c r="AD46" s="80"/>
      <c r="AE46" s="80"/>
      <c r="AF46" s="80"/>
      <c r="AG46" s="79"/>
      <c r="AH46" s="79"/>
      <c r="AI46" s="80"/>
      <c r="AJ46" s="80"/>
      <c r="AK46" s="80"/>
      <c r="AL46" s="80"/>
      <c r="AM46" s="80"/>
      <c r="AN46" s="79"/>
      <c r="AO46" s="79"/>
      <c r="AP46" s="80"/>
      <c r="AQ46" s="80"/>
      <c r="AR46" s="80"/>
      <c r="AS46" s="80"/>
      <c r="AT46" s="80"/>
      <c r="AU46" s="80"/>
      <c r="AV46" s="80"/>
      <c r="AW46" s="79"/>
      <c r="AX46" s="79"/>
      <c r="AY46" s="80"/>
      <c r="AZ46" s="80"/>
      <c r="BA46" s="80"/>
      <c r="BB46" s="80"/>
      <c r="BC46" s="80"/>
      <c r="BD46" s="79"/>
      <c r="BE46" s="79"/>
      <c r="BF46" s="80"/>
      <c r="BG46" s="80"/>
      <c r="BH46" s="80"/>
      <c r="BI46" s="79"/>
      <c r="BJ46" s="79"/>
      <c r="BK46" s="80"/>
      <c r="BL46" s="80"/>
      <c r="BM46" s="79"/>
      <c r="BN46" s="79"/>
      <c r="BO46" s="80"/>
      <c r="BP46" s="79"/>
      <c r="BQ46" s="79"/>
      <c r="BR46" s="79"/>
      <c r="BS46" s="79"/>
      <c r="BT46" s="80"/>
      <c r="BU46" s="80"/>
      <c r="BV46" s="80"/>
      <c r="BW46" s="80"/>
      <c r="BX46" s="80"/>
      <c r="BY46" s="80"/>
      <c r="BZ46" s="80"/>
      <c r="CA46" s="79"/>
      <c r="CB46" s="79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</row>
    <row r="47" spans="1:95" ht="19.5" customHeight="1">
      <c r="A47" s="80"/>
      <c r="B47" s="80"/>
      <c r="C47" s="80"/>
      <c r="D47" s="80"/>
      <c r="E47" s="80"/>
      <c r="F47" s="80"/>
      <c r="G47" s="79"/>
      <c r="H47" s="79"/>
      <c r="I47" s="80"/>
      <c r="J47" s="80"/>
      <c r="K47" s="80"/>
      <c r="L47" s="80"/>
      <c r="M47" s="80"/>
      <c r="N47" s="79"/>
      <c r="O47" s="79"/>
      <c r="P47" s="80"/>
      <c r="Q47" s="80"/>
      <c r="R47" s="80"/>
      <c r="S47" s="80"/>
      <c r="T47" s="80"/>
      <c r="U47" s="79"/>
      <c r="V47" s="79"/>
      <c r="W47" s="80"/>
      <c r="X47" s="80"/>
      <c r="Y47" s="80"/>
      <c r="Z47" s="79"/>
      <c r="AA47" s="79"/>
      <c r="AB47" s="80"/>
      <c r="AC47" s="80"/>
      <c r="AD47" s="80"/>
      <c r="AE47" s="80"/>
      <c r="AF47" s="80"/>
      <c r="AG47" s="79"/>
      <c r="AH47" s="79"/>
      <c r="AI47" s="80"/>
      <c r="AJ47" s="80"/>
      <c r="AK47" s="80"/>
      <c r="AL47" s="80"/>
      <c r="AM47" s="80"/>
      <c r="AN47" s="79"/>
      <c r="AO47" s="79"/>
      <c r="AP47" s="80"/>
      <c r="AQ47" s="80"/>
      <c r="AR47" s="80"/>
      <c r="AS47" s="80"/>
      <c r="AT47" s="80"/>
      <c r="AU47" s="80"/>
      <c r="AV47" s="80"/>
      <c r="AW47" s="79"/>
      <c r="AX47" s="79"/>
      <c r="AY47" s="80"/>
      <c r="AZ47" s="80"/>
      <c r="BA47" s="80"/>
      <c r="BB47" s="80"/>
      <c r="BC47" s="80"/>
      <c r="BD47" s="79"/>
      <c r="BE47" s="79"/>
      <c r="BF47" s="80"/>
      <c r="BG47" s="80"/>
      <c r="BH47" s="80"/>
      <c r="BI47" s="79"/>
      <c r="BJ47" s="79"/>
      <c r="BK47" s="80"/>
      <c r="BL47" s="80"/>
      <c r="BM47" s="79"/>
      <c r="BN47" s="79"/>
      <c r="BO47" s="80"/>
      <c r="BP47" s="79"/>
      <c r="BQ47" s="79"/>
      <c r="BR47" s="79"/>
      <c r="BS47" s="79"/>
      <c r="BT47" s="80"/>
      <c r="BU47" s="80"/>
      <c r="BV47" s="80"/>
      <c r="BW47" s="80"/>
      <c r="BX47" s="80"/>
      <c r="BY47" s="80"/>
      <c r="BZ47" s="80"/>
      <c r="CA47" s="79"/>
      <c r="CB47" s="79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</row>
    <row r="48" spans="1:95" ht="19.5" customHeight="1">
      <c r="A48" s="80"/>
      <c r="B48" s="80"/>
      <c r="C48" s="80"/>
      <c r="D48" s="80"/>
      <c r="E48" s="80"/>
      <c r="F48" s="80"/>
      <c r="G48" s="79"/>
      <c r="H48" s="79"/>
      <c r="I48" s="80"/>
      <c r="J48" s="80"/>
      <c r="K48" s="80"/>
      <c r="L48" s="80"/>
      <c r="M48" s="80"/>
      <c r="N48" s="79"/>
      <c r="O48" s="79"/>
      <c r="P48" s="80"/>
      <c r="Q48" s="80"/>
      <c r="R48" s="80"/>
      <c r="S48" s="80"/>
      <c r="T48" s="80"/>
      <c r="U48" s="79"/>
      <c r="V48" s="79"/>
      <c r="W48" s="80"/>
      <c r="X48" s="80"/>
      <c r="Y48" s="80"/>
      <c r="Z48" s="79"/>
      <c r="AA48" s="79"/>
      <c r="AB48" s="80"/>
      <c r="AC48" s="80"/>
      <c r="AD48" s="80"/>
      <c r="AE48" s="80"/>
      <c r="AF48" s="80"/>
      <c r="AG48" s="79"/>
      <c r="AH48" s="79"/>
      <c r="AI48" s="80"/>
      <c r="AJ48" s="80"/>
      <c r="AK48" s="80"/>
      <c r="AL48" s="80"/>
      <c r="AM48" s="80"/>
      <c r="AN48" s="79"/>
      <c r="AO48" s="79"/>
      <c r="AP48" s="80"/>
      <c r="AQ48" s="80"/>
      <c r="AR48" s="80"/>
      <c r="AS48" s="80"/>
      <c r="AT48" s="80"/>
      <c r="AU48" s="80"/>
      <c r="AV48" s="80"/>
      <c r="AW48" s="79"/>
      <c r="AX48" s="79"/>
      <c r="AY48" s="80"/>
      <c r="AZ48" s="80"/>
      <c r="BA48" s="80"/>
      <c r="BB48" s="80"/>
      <c r="BC48" s="80"/>
      <c r="BD48" s="79"/>
      <c r="BE48" s="79"/>
      <c r="BF48" s="80"/>
      <c r="BG48" s="80"/>
      <c r="BH48" s="80"/>
      <c r="BI48" s="79"/>
      <c r="BJ48" s="79"/>
      <c r="BK48" s="80"/>
      <c r="BL48" s="80"/>
      <c r="BM48" s="79"/>
      <c r="BN48" s="79"/>
      <c r="BO48" s="80"/>
      <c r="BP48" s="79"/>
      <c r="BQ48" s="79"/>
      <c r="BR48" s="79"/>
      <c r="BS48" s="79"/>
      <c r="BT48" s="80"/>
      <c r="BU48" s="80"/>
      <c r="BV48" s="80"/>
      <c r="BW48" s="80"/>
      <c r="BX48" s="80"/>
      <c r="BY48" s="80"/>
      <c r="BZ48" s="80"/>
      <c r="CA48" s="79"/>
      <c r="CB48" s="79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</row>
    <row r="49" spans="1:95" ht="19.5" customHeight="1">
      <c r="A49" s="80"/>
      <c r="B49" s="80"/>
      <c r="C49" s="80"/>
      <c r="D49" s="80"/>
      <c r="E49" s="80"/>
      <c r="F49" s="80"/>
      <c r="G49" s="79"/>
      <c r="H49" s="79"/>
      <c r="I49" s="80"/>
      <c r="J49" s="80"/>
      <c r="K49" s="80"/>
      <c r="L49" s="80"/>
      <c r="M49" s="80"/>
      <c r="N49" s="79"/>
      <c r="O49" s="79"/>
      <c r="P49" s="80"/>
      <c r="Q49" s="80"/>
      <c r="R49" s="80"/>
      <c r="S49" s="80"/>
      <c r="T49" s="80"/>
      <c r="U49" s="79"/>
      <c r="V49" s="79"/>
      <c r="W49" s="80"/>
      <c r="X49" s="80"/>
      <c r="Y49" s="80"/>
      <c r="Z49" s="79"/>
      <c r="AA49" s="79"/>
      <c r="AB49" s="80"/>
      <c r="AC49" s="80"/>
      <c r="AD49" s="80"/>
      <c r="AE49" s="80"/>
      <c r="AF49" s="80"/>
      <c r="AG49" s="79"/>
      <c r="AH49" s="79"/>
      <c r="AI49" s="80"/>
      <c r="AJ49" s="80"/>
      <c r="AK49" s="80"/>
      <c r="AL49" s="80"/>
      <c r="AM49" s="80"/>
      <c r="AN49" s="79"/>
      <c r="AO49" s="79"/>
      <c r="AP49" s="80"/>
      <c r="AQ49" s="80"/>
      <c r="AR49" s="80"/>
      <c r="AS49" s="80"/>
      <c r="AT49" s="80"/>
      <c r="AU49" s="80"/>
      <c r="AV49" s="80"/>
      <c r="AW49" s="79"/>
      <c r="AX49" s="79"/>
      <c r="AY49" s="80"/>
      <c r="AZ49" s="80"/>
      <c r="BA49" s="80"/>
      <c r="BB49" s="80"/>
      <c r="BC49" s="80"/>
      <c r="BD49" s="79"/>
      <c r="BE49" s="79"/>
      <c r="BF49" s="80"/>
      <c r="BG49" s="80"/>
      <c r="BH49" s="80"/>
      <c r="BI49" s="79"/>
      <c r="BJ49" s="79"/>
      <c r="BK49" s="80"/>
      <c r="BL49" s="80"/>
      <c r="BM49" s="79"/>
      <c r="BN49" s="79"/>
      <c r="BO49" s="80"/>
      <c r="BP49" s="79"/>
      <c r="BQ49" s="79"/>
      <c r="BR49" s="79"/>
      <c r="BS49" s="79"/>
      <c r="BT49" s="80"/>
      <c r="BU49" s="80"/>
      <c r="BV49" s="80"/>
      <c r="BW49" s="80"/>
      <c r="BX49" s="80"/>
      <c r="BY49" s="80"/>
      <c r="BZ49" s="80"/>
      <c r="CA49" s="79"/>
      <c r="CB49" s="79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</row>
    <row r="50" spans="1:95" ht="19.5" customHeight="1">
      <c r="A50" s="80"/>
      <c r="B50" s="80"/>
      <c r="C50" s="80"/>
      <c r="D50" s="80"/>
      <c r="E50" s="80"/>
      <c r="F50" s="80"/>
      <c r="G50" s="79"/>
      <c r="H50" s="79"/>
      <c r="I50" s="80"/>
      <c r="J50" s="80"/>
      <c r="K50" s="80"/>
      <c r="L50" s="80"/>
      <c r="M50" s="80"/>
      <c r="N50" s="79"/>
      <c r="O50" s="79"/>
      <c r="P50" s="80"/>
      <c r="Q50" s="80"/>
      <c r="R50" s="80"/>
      <c r="S50" s="80"/>
      <c r="T50" s="80"/>
      <c r="U50" s="79"/>
      <c r="V50" s="79"/>
      <c r="W50" s="80"/>
      <c r="X50" s="80"/>
      <c r="Y50" s="80"/>
      <c r="Z50" s="79"/>
      <c r="AA50" s="79"/>
      <c r="AB50" s="80"/>
      <c r="AC50" s="80"/>
      <c r="AD50" s="80"/>
      <c r="AE50" s="80"/>
      <c r="AF50" s="80"/>
      <c r="AG50" s="79"/>
      <c r="AH50" s="79"/>
      <c r="AI50" s="80"/>
      <c r="AJ50" s="80"/>
      <c r="AK50" s="80"/>
      <c r="AL50" s="80"/>
      <c r="AM50" s="80"/>
      <c r="AN50" s="79"/>
      <c r="AO50" s="79"/>
      <c r="AP50" s="80"/>
      <c r="AQ50" s="80"/>
      <c r="AR50" s="80"/>
      <c r="AS50" s="80"/>
      <c r="AT50" s="80"/>
      <c r="AU50" s="80"/>
      <c r="AV50" s="80"/>
      <c r="AW50" s="79"/>
      <c r="AX50" s="79"/>
      <c r="AY50" s="80"/>
      <c r="AZ50" s="80"/>
      <c r="BA50" s="80"/>
      <c r="BB50" s="80"/>
      <c r="BC50" s="80"/>
      <c r="BD50" s="79"/>
      <c r="BE50" s="79"/>
      <c r="BF50" s="80"/>
      <c r="BG50" s="80"/>
      <c r="BH50" s="80"/>
      <c r="BI50" s="79"/>
      <c r="BJ50" s="79"/>
      <c r="BK50" s="80"/>
      <c r="BL50" s="80"/>
      <c r="BM50" s="79"/>
      <c r="BN50" s="79"/>
      <c r="BO50" s="80"/>
      <c r="BP50" s="79"/>
      <c r="BQ50" s="79"/>
      <c r="BR50" s="79"/>
      <c r="BS50" s="79"/>
      <c r="BT50" s="80"/>
      <c r="BU50" s="80"/>
      <c r="BV50" s="80"/>
      <c r="BW50" s="80"/>
      <c r="BX50" s="80"/>
      <c r="BY50" s="80"/>
      <c r="BZ50" s="80"/>
      <c r="CA50" s="79"/>
      <c r="CB50" s="79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</row>
    <row r="51" spans="1:95" ht="19.5" customHeight="1">
      <c r="A51" s="80"/>
      <c r="B51" s="80"/>
      <c r="C51" s="80"/>
      <c r="D51" s="80"/>
      <c r="E51" s="80"/>
      <c r="F51" s="80"/>
      <c r="G51" s="79"/>
      <c r="H51" s="79"/>
      <c r="I51" s="80"/>
      <c r="J51" s="80"/>
      <c r="K51" s="80"/>
      <c r="L51" s="80"/>
      <c r="M51" s="80"/>
      <c r="N51" s="79"/>
      <c r="O51" s="79"/>
      <c r="P51" s="80"/>
      <c r="Q51" s="80"/>
      <c r="R51" s="80"/>
      <c r="S51" s="80"/>
      <c r="T51" s="80"/>
      <c r="U51" s="79"/>
      <c r="V51" s="79"/>
      <c r="W51" s="80"/>
      <c r="X51" s="80"/>
      <c r="Y51" s="80"/>
      <c r="Z51" s="79"/>
      <c r="AA51" s="79"/>
      <c r="AB51" s="80"/>
      <c r="AC51" s="80"/>
      <c r="AD51" s="80"/>
      <c r="AE51" s="80"/>
      <c r="AF51" s="80"/>
      <c r="AG51" s="79"/>
      <c r="AH51" s="79"/>
      <c r="AI51" s="80"/>
      <c r="AJ51" s="80"/>
      <c r="AK51" s="80"/>
      <c r="AL51" s="80"/>
      <c r="AM51" s="80"/>
      <c r="AN51" s="79"/>
      <c r="AO51" s="79"/>
      <c r="AP51" s="80"/>
      <c r="AQ51" s="80"/>
      <c r="AR51" s="80"/>
      <c r="AS51" s="80"/>
      <c r="AT51" s="80"/>
      <c r="AU51" s="80"/>
      <c r="AV51" s="80"/>
      <c r="AW51" s="79"/>
      <c r="AX51" s="79"/>
      <c r="AY51" s="80"/>
      <c r="AZ51" s="80"/>
      <c r="BA51" s="80"/>
      <c r="BB51" s="80"/>
      <c r="BC51" s="80"/>
      <c r="BD51" s="79"/>
      <c r="BE51" s="79"/>
      <c r="BF51" s="80"/>
      <c r="BG51" s="80"/>
      <c r="BH51" s="80"/>
      <c r="BI51" s="79"/>
      <c r="BJ51" s="79"/>
      <c r="BK51" s="80"/>
      <c r="BL51" s="80"/>
      <c r="BM51" s="79"/>
      <c r="BN51" s="79"/>
      <c r="BO51" s="80"/>
      <c r="BP51" s="79"/>
      <c r="BQ51" s="79"/>
      <c r="BR51" s="79"/>
      <c r="BS51" s="79"/>
      <c r="BT51" s="80"/>
      <c r="BU51" s="80"/>
      <c r="BV51" s="80"/>
      <c r="BW51" s="80"/>
      <c r="BX51" s="80"/>
      <c r="BY51" s="80"/>
      <c r="BZ51" s="80"/>
      <c r="CA51" s="79"/>
      <c r="CB51" s="79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</row>
    <row r="52" spans="1:95" ht="19.5" customHeight="1">
      <c r="A52" s="80"/>
      <c r="B52" s="80"/>
      <c r="C52" s="80"/>
      <c r="D52" s="80"/>
      <c r="E52" s="80"/>
      <c r="F52" s="80"/>
      <c r="G52" s="79"/>
      <c r="H52" s="79"/>
      <c r="I52" s="80"/>
      <c r="J52" s="80"/>
      <c r="K52" s="80"/>
      <c r="L52" s="80"/>
      <c r="M52" s="80"/>
      <c r="N52" s="79"/>
      <c r="O52" s="79"/>
      <c r="P52" s="80"/>
      <c r="Q52" s="80"/>
      <c r="R52" s="80"/>
      <c r="S52" s="80"/>
      <c r="T52" s="80"/>
      <c r="U52" s="79"/>
      <c r="V52" s="79"/>
      <c r="W52" s="80"/>
      <c r="X52" s="80"/>
      <c r="Y52" s="80"/>
      <c r="Z52" s="79"/>
      <c r="AA52" s="79"/>
      <c r="AB52" s="80"/>
      <c r="AC52" s="80"/>
      <c r="AD52" s="80"/>
      <c r="AE52" s="80"/>
      <c r="AF52" s="80"/>
      <c r="AG52" s="79"/>
      <c r="AH52" s="79"/>
      <c r="AI52" s="80"/>
      <c r="AJ52" s="80"/>
      <c r="AK52" s="80"/>
      <c r="AL52" s="80"/>
      <c r="AM52" s="80"/>
      <c r="AN52" s="79"/>
      <c r="AO52" s="79"/>
      <c r="AP52" s="80"/>
      <c r="AQ52" s="80"/>
      <c r="AR52" s="80"/>
      <c r="AS52" s="80"/>
      <c r="AT52" s="80"/>
      <c r="AU52" s="80"/>
      <c r="AV52" s="80"/>
      <c r="AW52" s="79"/>
      <c r="AX52" s="79"/>
      <c r="AY52" s="80"/>
      <c r="AZ52" s="80"/>
      <c r="BA52" s="80"/>
      <c r="BB52" s="80"/>
      <c r="BC52" s="80"/>
      <c r="BD52" s="79"/>
      <c r="BE52" s="79"/>
      <c r="BF52" s="80"/>
      <c r="BG52" s="80"/>
      <c r="BH52" s="80"/>
      <c r="BI52" s="79"/>
      <c r="BJ52" s="79"/>
      <c r="BK52" s="80"/>
      <c r="BL52" s="80"/>
      <c r="BM52" s="79"/>
      <c r="BN52" s="79"/>
      <c r="BO52" s="80"/>
      <c r="BP52" s="79"/>
      <c r="BQ52" s="79"/>
      <c r="BR52" s="79"/>
      <c r="BS52" s="79"/>
      <c r="BT52" s="80"/>
      <c r="BU52" s="80"/>
      <c r="BV52" s="80"/>
      <c r="BW52" s="80"/>
      <c r="BX52" s="80"/>
      <c r="BY52" s="80"/>
      <c r="BZ52" s="80"/>
      <c r="CA52" s="79"/>
      <c r="CB52" s="79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</row>
    <row r="53" spans="1:95" ht="19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</row>
    <row r="54" spans="1:95" ht="19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</row>
    <row r="55" spans="1:95" ht="19.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</row>
    <row r="56" spans="1:95" ht="19.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</row>
    <row r="57" spans="1:95" ht="19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</row>
    <row r="58" spans="1:95" ht="19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</row>
    <row r="59" spans="1:95" ht="19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</row>
    <row r="60" spans="1:95" ht="19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</row>
    <row r="61" spans="1:95" ht="19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</row>
    <row r="62" spans="1:95" ht="19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</row>
    <row r="63" spans="1:95" ht="19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</row>
    <row r="64" spans="1:95" ht="19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</row>
    <row r="65" spans="1:95" ht="19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</row>
    <row r="66" spans="1:95" ht="19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</row>
    <row r="67" spans="1:95" ht="19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</row>
    <row r="68" spans="1:95" ht="19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</row>
    <row r="69" spans="1:95" ht="19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</row>
    <row r="70" spans="1:95" ht="19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</row>
    <row r="71" spans="1:95" ht="19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</row>
    <row r="72" spans="1:95" ht="19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</row>
    <row r="73" spans="1:95" ht="19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</row>
    <row r="74" spans="1:95" ht="19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</row>
    <row r="75" spans="1:95" ht="19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</row>
    <row r="76" spans="1:95" ht="19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</row>
    <row r="77" spans="1:95" ht="19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</row>
    <row r="78" spans="1:95" ht="19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</row>
    <row r="79" spans="1:95" ht="19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</row>
    <row r="80" spans="1:95" ht="19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</row>
    <row r="81" spans="1:95" ht="19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</row>
    <row r="82" spans="1:95" ht="19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</row>
    <row r="83" spans="1:95" ht="19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</row>
    <row r="84" spans="1:95" ht="19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</row>
    <row r="85" spans="1:95" ht="19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</row>
    <row r="86" spans="1:95" ht="19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</row>
    <row r="87" spans="1:95" ht="19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</row>
    <row r="88" spans="1:95" ht="19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</row>
    <row r="89" spans="1:95" ht="19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</row>
    <row r="90" spans="1:95" ht="19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</row>
    <row r="91" spans="1:95" ht="19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</row>
    <row r="92" spans="1:95" ht="19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</row>
    <row r="93" spans="1:95" ht="19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</row>
    <row r="94" spans="1:95" ht="19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</row>
    <row r="95" spans="1:95" ht="19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</row>
    <row r="96" spans="1:95" ht="19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</row>
    <row r="97" spans="1:95" ht="19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</row>
    <row r="98" spans="1:95" ht="19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</row>
    <row r="99" spans="1:95" ht="19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</row>
    <row r="100" spans="1:95" ht="19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</row>
    <row r="101" spans="1:95" ht="19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</row>
    <row r="102" spans="1:95" ht="19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</row>
    <row r="103" spans="1:95" ht="19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</row>
    <row r="104" spans="1:95" ht="19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</row>
    <row r="105" spans="1:95" ht="19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</row>
    <row r="106" spans="1:95" ht="19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</row>
    <row r="107" spans="1:95" ht="19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</row>
    <row r="108" spans="1:95" ht="19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</row>
    <row r="109" spans="1:95" ht="19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</row>
    <row r="110" spans="1:95" ht="19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</row>
    <row r="111" spans="1:95" ht="19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</row>
    <row r="112" spans="1:95" ht="19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</row>
    <row r="113" spans="1:95" ht="19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</row>
    <row r="114" spans="1:95" ht="19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</row>
    <row r="115" spans="1:95" ht="19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</row>
    <row r="116" spans="1:95" ht="19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</row>
    <row r="117" spans="1:95" ht="19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</row>
    <row r="118" spans="1:95" ht="19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</row>
    <row r="119" spans="1:95" ht="19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</row>
    <row r="120" spans="1:95" ht="19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</row>
    <row r="121" spans="1:95" ht="19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</row>
    <row r="122" spans="1:95" ht="19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</row>
    <row r="123" spans="1:95" ht="19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</row>
    <row r="124" spans="1:95" ht="19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</row>
    <row r="125" spans="1:95" ht="19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</row>
    <row r="126" spans="1:95" ht="19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</row>
    <row r="127" spans="1:95" ht="19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</row>
    <row r="128" spans="1:95" ht="19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</row>
    <row r="129" spans="1:95" ht="19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</row>
    <row r="130" spans="1:95" ht="19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</row>
    <row r="131" spans="1:95" ht="19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</row>
    <row r="132" spans="1:95" ht="19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</row>
    <row r="133" spans="1:95" ht="19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</row>
    <row r="134" spans="1:95" ht="19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</row>
    <row r="135" spans="1:95" ht="19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</row>
    <row r="136" spans="1:95" ht="19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</row>
    <row r="137" spans="1:95" ht="19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</row>
    <row r="138" spans="1:95" ht="19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</row>
    <row r="139" spans="1:95" ht="19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</row>
    <row r="140" spans="1:95" ht="19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</row>
    <row r="141" spans="1:95" ht="19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</row>
    <row r="142" spans="1:95" ht="19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</row>
    <row r="143" spans="1:95" ht="19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</row>
    <row r="144" spans="1:95" ht="19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</row>
    <row r="145" spans="1:95" ht="19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</row>
    <row r="146" spans="1:95" ht="19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</row>
    <row r="147" spans="1:95" ht="19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</row>
    <row r="148" spans="1:95" ht="19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</row>
    <row r="149" spans="1:95" ht="19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</row>
    <row r="150" spans="1:95" ht="19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</row>
    <row r="151" spans="1:95" ht="19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</row>
    <row r="152" spans="1:95" ht="19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</row>
    <row r="153" spans="1:95" ht="19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</row>
    <row r="154" spans="1:95" ht="19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</row>
    <row r="155" spans="1:95" ht="19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</row>
    <row r="156" spans="1:95" ht="19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</row>
    <row r="157" spans="1:95" ht="19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</row>
    <row r="158" spans="1:95" ht="19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</row>
    <row r="159" spans="1:95" ht="19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</row>
    <row r="160" spans="1:95" ht="19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</row>
    <row r="161" spans="1:95" ht="19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</row>
    <row r="162" spans="1:95" ht="19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</row>
    <row r="163" spans="1:95" ht="19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</row>
    <row r="164" spans="1:95" ht="19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</row>
    <row r="165" spans="1:95" ht="19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</row>
    <row r="166" spans="1:95" ht="19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</row>
    <row r="167" spans="1:95" ht="19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</row>
    <row r="168" spans="1:95" ht="19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</row>
    <row r="169" spans="1:95" ht="19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</row>
    <row r="170" spans="1:95" ht="19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</row>
    <row r="171" spans="1:95" ht="19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</row>
    <row r="172" spans="1:95" ht="19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</row>
    <row r="173" spans="1:95" ht="19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</row>
    <row r="174" spans="1:95" ht="19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</row>
    <row r="175" spans="1:95" ht="19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</row>
    <row r="176" spans="1:95" ht="19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</row>
    <row r="177" spans="1:95" ht="19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</row>
    <row r="178" spans="1:95" ht="19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</row>
    <row r="179" spans="1:95" ht="19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</row>
    <row r="180" spans="1:95" ht="19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</row>
    <row r="181" spans="1:95" ht="19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</row>
    <row r="182" spans="1:95" ht="19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</row>
    <row r="183" spans="1:95" ht="19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</row>
    <row r="184" spans="1:95" ht="19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</row>
    <row r="185" spans="1:95" ht="19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</row>
    <row r="186" spans="1:95" ht="19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</row>
    <row r="187" spans="1:95" ht="19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</row>
    <row r="188" spans="1:95" ht="19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</row>
    <row r="189" spans="1:95" ht="19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</row>
    <row r="190" spans="1:95" ht="19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</row>
    <row r="191" spans="1:95" ht="19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</row>
    <row r="192" spans="1:95" ht="19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</row>
    <row r="193" spans="1:95" ht="19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</row>
    <row r="194" spans="1:95" ht="19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</row>
    <row r="195" spans="1:95" ht="19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</row>
    <row r="196" spans="1:95" ht="19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</row>
    <row r="197" spans="1:95" ht="19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</row>
    <row r="198" spans="1:95" ht="19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</row>
    <row r="199" spans="1:95" ht="19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</row>
    <row r="200" spans="1:95" ht="19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</row>
    <row r="201" spans="1:95" ht="19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</row>
    <row r="202" spans="1:95" ht="19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</row>
    <row r="203" spans="1:95" ht="19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</row>
    <row r="204" spans="1:95" ht="19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</row>
    <row r="205" spans="1:95" ht="19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</row>
    <row r="206" spans="1:95" ht="19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</row>
    <row r="207" spans="1:95" ht="19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</row>
    <row r="208" spans="1:95" ht="19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</row>
    <row r="209" spans="1:95" ht="19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</row>
    <row r="210" spans="1:95" ht="19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</row>
    <row r="211" spans="1:95" ht="19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</row>
    <row r="212" spans="1:95" ht="19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</row>
    <row r="213" spans="1:95" ht="19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</row>
    <row r="214" spans="1:95" ht="19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</row>
    <row r="215" spans="1:95" ht="19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</row>
    <row r="216" spans="1:95" ht="19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</row>
    <row r="217" spans="1:95" ht="19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</row>
    <row r="218" spans="1:95" ht="19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</row>
    <row r="219" spans="1:95" ht="19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</row>
    <row r="220" spans="1:95" ht="19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</row>
    <row r="221" spans="1:95" ht="19.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</row>
    <row r="222" spans="1:95" ht="19.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</row>
    <row r="223" spans="1:95" ht="19.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</row>
    <row r="224" spans="1:95" ht="19.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</row>
    <row r="225" spans="1:95" ht="19.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</row>
    <row r="226" spans="1:95" ht="19.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</row>
    <row r="227" spans="1:95" ht="19.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</row>
    <row r="228" spans="1:95" ht="19.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</row>
    <row r="229" spans="1:95" ht="19.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</row>
    <row r="230" spans="1:95" ht="19.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</row>
    <row r="231" spans="1:95" ht="19.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</row>
    <row r="232" spans="1:95" ht="19.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</row>
    <row r="233" spans="1:95" ht="19.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</row>
    <row r="234" spans="1:95" ht="19.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</row>
    <row r="235" spans="1:95" ht="19.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</row>
    <row r="236" spans="1:95" ht="19.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</row>
    <row r="237" spans="1:95" ht="19.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</row>
    <row r="238" spans="1:95" ht="19.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</row>
    <row r="239" spans="1:95" ht="19.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</row>
    <row r="240" spans="1:95" ht="19.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</row>
    <row r="241" spans="1:95" ht="19.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</row>
    <row r="242" spans="1:95" ht="19.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</row>
    <row r="243" spans="1:95" ht="19.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</row>
    <row r="244" spans="1:95" ht="19.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</row>
    <row r="245" spans="1:95" ht="19.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</row>
    <row r="246" spans="1:95" ht="19.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</row>
    <row r="247" spans="1:95" ht="19.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</row>
    <row r="248" spans="1:95" ht="19.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</row>
    <row r="249" spans="1:95" ht="19.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</row>
    <row r="250" spans="1:95" ht="19.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</row>
    <row r="251" spans="1:95" ht="19.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</row>
    <row r="252" spans="1:95" ht="19.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</row>
    <row r="253" spans="1:95" ht="15.75" customHeight="1"/>
    <row r="254" spans="1:95" ht="15.75" customHeight="1"/>
    <row r="255" spans="1:95" ht="15.75" customHeight="1"/>
    <row r="256" spans="1:9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N8:N11"/>
    <mergeCell ref="O8:O12"/>
    <mergeCell ref="BB8:BB11"/>
    <mergeCell ref="BC8:BC12"/>
    <mergeCell ref="BD8:BD11"/>
    <mergeCell ref="S8:S11"/>
    <mergeCell ref="T8:T12"/>
    <mergeCell ref="AL8:AL11"/>
    <mergeCell ref="AM8:AM12"/>
    <mergeCell ref="AN8:AN11"/>
    <mergeCell ref="AO8:AO12"/>
    <mergeCell ref="AP8:AP11"/>
    <mergeCell ref="AY8:AY11"/>
    <mergeCell ref="BA8:BA12"/>
    <mergeCell ref="AR8:AR12"/>
    <mergeCell ref="AS8:AS11"/>
    <mergeCell ref="A2:BY3"/>
    <mergeCell ref="A4:BX5"/>
    <mergeCell ref="A6:D6"/>
    <mergeCell ref="F6:I6"/>
    <mergeCell ref="K6:P6"/>
    <mergeCell ref="R6:W6"/>
    <mergeCell ref="Y6:AB6"/>
    <mergeCell ref="BP6:BS6"/>
    <mergeCell ref="AD6:AI6"/>
    <mergeCell ref="AK6:AP6"/>
    <mergeCell ref="BZ6:BZ41"/>
    <mergeCell ref="CA6:CA12"/>
    <mergeCell ref="BH8:BH12"/>
    <mergeCell ref="BY8:BY11"/>
    <mergeCell ref="AR6:AY6"/>
    <mergeCell ref="BA6:BF6"/>
    <mergeCell ref="BE8:BE12"/>
    <mergeCell ref="BF8:BF11"/>
    <mergeCell ref="BV8:BV11"/>
    <mergeCell ref="BX8:BX11"/>
    <mergeCell ref="BH6:BK6"/>
    <mergeCell ref="BM6:BN6"/>
    <mergeCell ref="BU6:BV7"/>
    <mergeCell ref="BX6:BY7"/>
    <mergeCell ref="BP8:BP12"/>
    <mergeCell ref="BQ8:BQ11"/>
    <mergeCell ref="BR8:BR12"/>
    <mergeCell ref="BS8:BS11"/>
    <mergeCell ref="BU8:BU11"/>
    <mergeCell ref="BI8:BI11"/>
    <mergeCell ref="BJ8:BJ12"/>
    <mergeCell ref="BK8:BK11"/>
    <mergeCell ref="BM8:BM12"/>
    <mergeCell ref="BN8:BN11"/>
    <mergeCell ref="AT8:AT12"/>
    <mergeCell ref="AU8:AU11"/>
    <mergeCell ref="AV8:AV12"/>
    <mergeCell ref="AW8:AW11"/>
    <mergeCell ref="AX8:AX12"/>
    <mergeCell ref="A7:C7"/>
    <mergeCell ref="A8:C8"/>
    <mergeCell ref="F8:F12"/>
    <mergeCell ref="G8:G11"/>
    <mergeCell ref="H8:H12"/>
    <mergeCell ref="Z8:Z11"/>
    <mergeCell ref="AA8:AA12"/>
    <mergeCell ref="AB8:AB11"/>
    <mergeCell ref="AI8:AI11"/>
    <mergeCell ref="P8:P11"/>
    <mergeCell ref="R8:R12"/>
    <mergeCell ref="U8:U11"/>
    <mergeCell ref="V8:V12"/>
    <mergeCell ref="W8:W11"/>
    <mergeCell ref="AK8:AK12"/>
    <mergeCell ref="A9:C9"/>
    <mergeCell ref="A10:B10"/>
    <mergeCell ref="C10:D10"/>
    <mergeCell ref="A11:A12"/>
    <mergeCell ref="B11:D12"/>
    <mergeCell ref="AD8:AD12"/>
    <mergeCell ref="AE8:AE11"/>
    <mergeCell ref="AF8:AF12"/>
    <mergeCell ref="AG8:AG11"/>
    <mergeCell ref="AH8:AH12"/>
    <mergeCell ref="I8:I11"/>
    <mergeCell ref="K8:K12"/>
    <mergeCell ref="L8:L11"/>
    <mergeCell ref="M8:M12"/>
    <mergeCell ref="Y8:Y12"/>
  </mergeCells>
  <dataValidations count="3">
    <dataValidation type="list" allowBlank="1" sqref="F13:F44 H13:H44 K13:K44 M13:M44 O13:O44 R13:R44 T13:T44 V13:V44 Y13:Y44 AA13:AA44 AD13:AD44 AF13:AF44 AH13:AH44 AK13:AK44 AM13:AM44 AO13:AO44 AR13:AR44 AV13:AV44 AX13:AX44 BA13:BA44 BC13:BC44 BE13:BE44 BH13:BH44 BJ13:BJ44 BM13:BM44 BP13:BP44 BR13:BR44 AT13:AT45" xr:uid="{00000000-0002-0000-0300-000000000000}">
      <formula1>"AD,A,B,C,TRASL.,NA"</formula1>
    </dataValidation>
    <dataValidation type="custom" allowBlank="1" showErrorMessage="1" sqref="E13:E44" xr:uid="{00000000-0002-0000-0300-000001000000}">
      <formula1>AND(GTE(LEN(E13),MIN((0),(100))),LTE(LEN(E13),MAX((0),(100))))</formula1>
    </dataValidation>
    <dataValidation type="list" allowBlank="1" showErrorMessage="1" sqref="CA13:CA44" xr:uid="{00000000-0002-0000-0300-000002000000}">
      <formula1>"AD,A,B,C,TRASL.,NA"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9"/>
  <sheetViews>
    <sheetView showGridLines="0" topLeftCell="B42" zoomScale="42" zoomScaleNormal="42" workbookViewId="0">
      <selection activeCell="G42" sqref="G42:K42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2.12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1.875" customWidth="1"/>
    <col min="13" max="13" width="13.75" customWidth="1"/>
    <col min="14" max="14" width="9.5" customWidth="1"/>
    <col min="15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5">
        <v>0</v>
      </c>
      <c r="B1" s="5" t="s">
        <v>558</v>
      </c>
    </row>
    <row r="2" spans="1:36" ht="1.5" hidden="1" customHeight="1">
      <c r="B2" s="168" t="s">
        <v>558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spans="1:36" ht="15" customHeight="1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AJ3" s="5">
        <v>4</v>
      </c>
    </row>
    <row r="4" spans="1:36" ht="15" customHeight="1">
      <c r="B4" s="253" t="s">
        <v>559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36" ht="15" customHeight="1"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7" spans="1:36" ht="15.75" customHeight="1">
      <c r="B7" s="230" t="s">
        <v>560</v>
      </c>
      <c r="C7" s="193"/>
      <c r="D7" s="193"/>
      <c r="E7" s="193"/>
      <c r="F7" s="194"/>
      <c r="G7" s="227" t="s">
        <v>561</v>
      </c>
      <c r="H7" s="193"/>
      <c r="I7" s="193"/>
      <c r="J7" s="193"/>
      <c r="K7" s="193"/>
      <c r="L7" s="194"/>
      <c r="M7" s="254" t="s">
        <v>562</v>
      </c>
      <c r="N7" s="200"/>
      <c r="O7" s="249" t="s">
        <v>563</v>
      </c>
      <c r="P7" s="199"/>
      <c r="Q7" s="199"/>
      <c r="R7" s="200"/>
      <c r="S7" s="255"/>
      <c r="U7" s="5"/>
      <c r="V7" s="256">
        <v>1</v>
      </c>
      <c r="W7" s="200"/>
    </row>
    <row r="8" spans="1:36" ht="15.75" customHeight="1">
      <c r="B8" s="230" t="s">
        <v>564</v>
      </c>
      <c r="C8" s="193"/>
      <c r="D8" s="193"/>
      <c r="E8" s="193"/>
      <c r="F8" s="194"/>
      <c r="G8" s="263" t="s">
        <v>565</v>
      </c>
      <c r="H8" s="193"/>
      <c r="I8" s="193"/>
      <c r="J8" s="193"/>
      <c r="K8" s="193"/>
      <c r="L8" s="194"/>
      <c r="M8" s="201"/>
      <c r="N8" s="203"/>
      <c r="O8" s="206"/>
      <c r="P8" s="218"/>
      <c r="Q8" s="218"/>
      <c r="R8" s="208"/>
      <c r="S8" s="189"/>
      <c r="U8" s="5"/>
      <c r="V8" s="206"/>
      <c r="W8" s="208"/>
    </row>
    <row r="9" spans="1:36" ht="15.75" customHeight="1">
      <c r="B9" s="230" t="s">
        <v>566</v>
      </c>
      <c r="C9" s="193"/>
      <c r="D9" s="193"/>
      <c r="E9" s="193"/>
      <c r="F9" s="194"/>
      <c r="G9" s="227" t="s">
        <v>567</v>
      </c>
      <c r="H9" s="193"/>
      <c r="I9" s="193"/>
      <c r="J9" s="193"/>
      <c r="K9" s="193"/>
      <c r="L9" s="194"/>
      <c r="M9" s="228" t="s">
        <v>568</v>
      </c>
      <c r="N9" s="194"/>
      <c r="O9" s="229" t="s">
        <v>569</v>
      </c>
      <c r="P9" s="193"/>
      <c r="Q9" s="193"/>
      <c r="R9" s="194"/>
      <c r="S9" s="189"/>
      <c r="U9" s="5"/>
      <c r="V9" s="206"/>
      <c r="W9" s="208"/>
    </row>
    <row r="10" spans="1:36" ht="15.75" customHeight="1">
      <c r="B10" s="230" t="s">
        <v>570</v>
      </c>
      <c r="C10" s="193"/>
      <c r="D10" s="193"/>
      <c r="E10" s="193"/>
      <c r="F10" s="193"/>
      <c r="G10" s="231" t="str">
        <f>+'3°A'!D7</f>
        <v>3°</v>
      </c>
      <c r="H10" s="202"/>
      <c r="I10" s="202"/>
      <c r="J10" s="202"/>
      <c r="K10" s="202"/>
      <c r="L10" s="203"/>
      <c r="M10" s="232" t="s">
        <v>571</v>
      </c>
      <c r="N10" s="194"/>
      <c r="O10" s="233" t="str">
        <f>+'3°A'!D8</f>
        <v>A</v>
      </c>
      <c r="P10" s="193"/>
      <c r="Q10" s="193"/>
      <c r="R10" s="194"/>
      <c r="S10" s="189"/>
      <c r="U10" s="5"/>
      <c r="V10" s="206"/>
      <c r="W10" s="208"/>
    </row>
    <row r="11" spans="1:36" ht="15.75" customHeight="1">
      <c r="B11" s="230" t="s">
        <v>572</v>
      </c>
      <c r="C11" s="193"/>
      <c r="D11" s="193"/>
      <c r="E11" s="193"/>
      <c r="F11" s="194"/>
      <c r="G11" s="260"/>
      <c r="H11" s="193"/>
      <c r="I11" s="193"/>
      <c r="J11" s="193"/>
      <c r="K11" s="194"/>
      <c r="L11" s="169" t="s">
        <v>573</v>
      </c>
      <c r="M11" s="257"/>
      <c r="N11" s="193"/>
      <c r="O11" s="193"/>
      <c r="P11" s="193"/>
      <c r="Q11" s="193"/>
      <c r="R11" s="194"/>
      <c r="S11" s="189"/>
      <c r="U11" s="5"/>
      <c r="V11" s="206"/>
      <c r="W11" s="208"/>
    </row>
    <row r="12" spans="1:36" ht="33.75" customHeight="1">
      <c r="B12" s="228" t="s">
        <v>574</v>
      </c>
      <c r="C12" s="193"/>
      <c r="D12" s="193"/>
      <c r="E12" s="193"/>
      <c r="F12" s="193"/>
      <c r="G12" s="170" t="str">
        <f>IFERROR(VLOOKUP(V7,'3°A'!A13:CA45,2,0),"")</f>
        <v>ACHO</v>
      </c>
      <c r="H12" s="171"/>
      <c r="I12" s="171" t="str">
        <f>IFERROR(VLOOKUP(V7,'3°A'!A13:CA45,3,0),"")</f>
        <v>HUIÑAPI</v>
      </c>
      <c r="J12" s="171"/>
      <c r="K12" s="171" t="str">
        <f>IFERROR(VLOOKUP(V7,'3°A'!A13:CA45,4,0),"")</f>
        <v>ROCIO DEL PILAR</v>
      </c>
      <c r="L12" s="171"/>
      <c r="M12" s="171"/>
      <c r="N12" s="171"/>
      <c r="O12" s="171"/>
      <c r="P12" s="171"/>
      <c r="Q12" s="171"/>
      <c r="R12" s="172"/>
      <c r="S12" s="189"/>
      <c r="U12" s="5"/>
      <c r="V12" s="201"/>
      <c r="W12" s="203"/>
    </row>
    <row r="13" spans="1:36" ht="33.75" customHeight="1">
      <c r="B13" s="228" t="s">
        <v>575</v>
      </c>
      <c r="C13" s="193"/>
      <c r="D13" s="193"/>
      <c r="E13" s="193"/>
      <c r="F13" s="194"/>
      <c r="G13" s="230" t="str">
        <f>+'3°A'!C10</f>
        <v>PROF. SONIA MARIELA PINEDO MEJÍA</v>
      </c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  <c r="S13" s="190"/>
      <c r="U13" s="5"/>
      <c r="V13" s="258" t="s">
        <v>576</v>
      </c>
      <c r="W13" s="200"/>
      <c r="X13" s="5"/>
    </row>
    <row r="14" spans="1:36" ht="15" customHeight="1">
      <c r="U14" s="5"/>
      <c r="V14" s="206"/>
      <c r="W14" s="208"/>
      <c r="X14" s="5"/>
    </row>
    <row r="15" spans="1:36" ht="68.25" customHeight="1">
      <c r="B15" s="261" t="s">
        <v>577</v>
      </c>
      <c r="C15" s="262" t="s">
        <v>578</v>
      </c>
      <c r="D15" s="199"/>
      <c r="E15" s="199"/>
      <c r="F15" s="199"/>
      <c r="G15" s="259" t="s">
        <v>579</v>
      </c>
      <c r="H15" s="193"/>
      <c r="I15" s="193"/>
      <c r="J15" s="193"/>
      <c r="K15" s="193"/>
      <c r="L15" s="259" t="s">
        <v>580</v>
      </c>
      <c r="M15" s="193"/>
      <c r="N15" s="193"/>
      <c r="O15" s="193"/>
      <c r="P15" s="259" t="s">
        <v>581</v>
      </c>
      <c r="Q15" s="193"/>
      <c r="R15" s="193"/>
      <c r="S15" s="194"/>
      <c r="U15" s="5"/>
      <c r="V15" s="201"/>
      <c r="W15" s="203"/>
      <c r="X15" s="5"/>
    </row>
    <row r="16" spans="1:36" ht="57.75" customHeight="1">
      <c r="B16" s="190"/>
      <c r="C16" s="201"/>
      <c r="D16" s="202"/>
      <c r="E16" s="202"/>
      <c r="F16" s="202"/>
      <c r="G16" s="173" t="s">
        <v>582</v>
      </c>
      <c r="H16" s="235" t="s">
        <v>583</v>
      </c>
      <c r="I16" s="193"/>
      <c r="J16" s="193"/>
      <c r="K16" s="193"/>
      <c r="L16" s="173" t="s">
        <v>582</v>
      </c>
      <c r="M16" s="235" t="s">
        <v>583</v>
      </c>
      <c r="N16" s="193"/>
      <c r="O16" s="193"/>
      <c r="P16" s="173" t="s">
        <v>582</v>
      </c>
      <c r="Q16" s="235" t="s">
        <v>583</v>
      </c>
      <c r="R16" s="193"/>
      <c r="S16" s="194"/>
      <c r="U16" s="5"/>
      <c r="V16" s="175"/>
      <c r="W16" s="5"/>
      <c r="X16" s="5"/>
    </row>
    <row r="17" spans="2:24" ht="158.25" customHeight="1">
      <c r="B17" s="264" t="s">
        <v>584</v>
      </c>
      <c r="C17" s="234" t="s">
        <v>585</v>
      </c>
      <c r="D17" s="193"/>
      <c r="E17" s="193"/>
      <c r="F17" s="193"/>
      <c r="G17" s="176" t="str">
        <f>IFERROR(VLOOKUP(V7,'3°A'!A13:CA45,6,0),"")</f>
        <v>A</v>
      </c>
      <c r="H17" s="235" t="str">
        <f>IFERROR(VLOOKUP(V7,'3°A'!A13:CA45,7,0),"")</f>
        <v>Logra alcanzar los aprendizajes esperados, realiza sus actividades de manera autónoma.</v>
      </c>
      <c r="I17" s="193"/>
      <c r="J17" s="193"/>
      <c r="K17" s="193"/>
      <c r="L17" s="176" t="str">
        <f>IFERROR(VLOOKUP(V7,'3°A'!#REF!,6,0),"")</f>
        <v/>
      </c>
      <c r="M17" s="235" t="str">
        <f>IFERROR(VLOOKUP(V7,'3°A'!#REF!,7,0),"")</f>
        <v/>
      </c>
      <c r="N17" s="193"/>
      <c r="O17" s="194"/>
      <c r="P17" s="177" t="str">
        <f>IFERROR(VLOOKUP($V$7,'3°A'!$A$46:$BY$68,6,0),"")</f>
        <v/>
      </c>
      <c r="Q17" s="235" t="str">
        <f>IFERROR(VLOOKUP($V$7,'3°A'!$A$46:$BY$68,7,0),"")</f>
        <v/>
      </c>
      <c r="R17" s="193"/>
      <c r="S17" s="194"/>
      <c r="U17" s="5"/>
      <c r="V17" s="175"/>
      <c r="W17" s="5"/>
      <c r="X17" s="5"/>
    </row>
    <row r="18" spans="2:24" ht="162" customHeight="1">
      <c r="B18" s="190"/>
      <c r="C18" s="234" t="s">
        <v>586</v>
      </c>
      <c r="D18" s="193"/>
      <c r="E18" s="193"/>
      <c r="F18" s="193"/>
      <c r="G18" s="176" t="str">
        <f>IFERROR(VLOOKUP(V7,'3°A'!A13:CA45,8,0),"")</f>
        <v>A</v>
      </c>
      <c r="H18" s="235" t="str">
        <f>IFERROR(VLOOKUP(V7,'3°A'!A13:CA45,9,0),"")</f>
        <v>Logra alcanzar los aprendizajes esperados, realiza sus actividades de manera autónoma.</v>
      </c>
      <c r="I18" s="193"/>
      <c r="J18" s="193"/>
      <c r="K18" s="193"/>
      <c r="L18" s="176" t="str">
        <f>IFERROR(VLOOKUP(V7,'3°A'!#REF!,8,0),"")</f>
        <v/>
      </c>
      <c r="M18" s="235" t="str">
        <f>IFERROR(VLOOKUP(V7,'3°A'!#REF!,9,0),"")</f>
        <v/>
      </c>
      <c r="N18" s="193"/>
      <c r="O18" s="194"/>
      <c r="P18" s="178" t="str">
        <f>IFERROR(VLOOKUP($V$7,'3°A'!$A$46:$BY$68,8,0),"")</f>
        <v/>
      </c>
      <c r="Q18" s="235" t="str">
        <f>IFERROR(VLOOKUP($V$7,'3°A'!$A$46:$BY$68,9,0),"")</f>
        <v/>
      </c>
      <c r="R18" s="193"/>
      <c r="S18" s="194"/>
      <c r="U18" s="5"/>
      <c r="V18" s="175"/>
      <c r="W18" s="5"/>
      <c r="X18" s="5"/>
    </row>
    <row r="19" spans="2:24" ht="145.5" customHeight="1">
      <c r="B19" s="236" t="s">
        <v>3</v>
      </c>
      <c r="C19" s="234" t="s">
        <v>587</v>
      </c>
      <c r="D19" s="193"/>
      <c r="E19" s="193"/>
      <c r="F19" s="193"/>
      <c r="G19" s="176" t="str">
        <f>IFERROR(VLOOKUP(V7,'3°A'!A13:CA45,11,0),"")</f>
        <v>C</v>
      </c>
      <c r="H19" s="235" t="str">
        <f>IFERROR(VLOOKUP(V7,'3°A'!A13:CA45,12,0),"")</f>
        <v>Esta en inicio para lograr la competencia</v>
      </c>
      <c r="I19" s="193"/>
      <c r="J19" s="193"/>
      <c r="K19" s="193"/>
      <c r="L19" s="176" t="str">
        <f>IFERROR(VLOOKUP(V7,'3°A'!#REF!,11,0),"")</f>
        <v/>
      </c>
      <c r="M19" s="235" t="str">
        <f>IFERROR(VLOOKUP(V7,'3°A'!#REF!,12,0),"")</f>
        <v/>
      </c>
      <c r="N19" s="193"/>
      <c r="O19" s="194"/>
      <c r="P19" s="178" t="str">
        <f>IFERROR(VLOOKUP($V$7,'3°A'!$A$46:$BY$68,11,0),"")</f>
        <v/>
      </c>
      <c r="Q19" s="235" t="str">
        <f>IFERROR(VLOOKUP($V$7,'3°A'!$A$46:$BY$68,12,0),"")</f>
        <v/>
      </c>
      <c r="R19" s="193"/>
      <c r="S19" s="194"/>
      <c r="U19" s="5"/>
      <c r="V19" s="5"/>
      <c r="W19" s="5"/>
      <c r="X19" s="5"/>
    </row>
    <row r="20" spans="2:24" ht="154.5" customHeight="1">
      <c r="B20" s="189"/>
      <c r="C20" s="234" t="s">
        <v>588</v>
      </c>
      <c r="D20" s="193"/>
      <c r="E20" s="193"/>
      <c r="F20" s="193"/>
      <c r="G20" s="176" t="str">
        <f>IFERROR(VLOOKUP(V7,'3°A'!A13:CA45,13,0),"")</f>
        <v>B</v>
      </c>
      <c r="H20" s="235" t="str">
        <f>IFERROR(VLOOKUP(V7,'3°A'!A13:CA45,14,0),"")</f>
        <v>El estudiante esta en proceso de lograr la competencia</v>
      </c>
      <c r="I20" s="193"/>
      <c r="J20" s="193"/>
      <c r="K20" s="193"/>
      <c r="L20" s="176" t="str">
        <f>IFERROR(VLOOKUP(V7,'3°A'!#REF!,13,0),"")</f>
        <v/>
      </c>
      <c r="M20" s="235" t="str">
        <f>IFERROR(VLOOKUP(V7,'3°A'!#REF!,14,0),"")</f>
        <v/>
      </c>
      <c r="N20" s="193"/>
      <c r="O20" s="194"/>
      <c r="P20" s="178" t="str">
        <f>IFERROR(VLOOKUP($V$7,'3°A'!$A$46:$BY$68,13,0),"")</f>
        <v/>
      </c>
      <c r="Q20" s="235" t="str">
        <f>IFERROR(VLOOKUP($V$7,'3°A'!$A$46:$BY$68,14,0),"")</f>
        <v/>
      </c>
      <c r="R20" s="193"/>
      <c r="S20" s="194"/>
      <c r="U20" s="5"/>
      <c r="V20" s="5"/>
      <c r="W20" s="5"/>
      <c r="X20" s="5"/>
    </row>
    <row r="21" spans="2:24" ht="168" customHeight="1">
      <c r="B21" s="190"/>
      <c r="C21" s="234" t="s">
        <v>589</v>
      </c>
      <c r="D21" s="193"/>
      <c r="E21" s="193"/>
      <c r="F21" s="193"/>
      <c r="G21" s="176" t="str">
        <f>IFERROR(VLOOKUP(V7,'3°A'!A13:CA45,15,0),"")</f>
        <v>B</v>
      </c>
      <c r="H21" s="235" t="str">
        <f>IFERROR(VLOOKUP(V7,'3°A'!A13:CA45,16,0),"")</f>
        <v>El estudiante esta en proceso de lograr la competencia</v>
      </c>
      <c r="I21" s="193"/>
      <c r="J21" s="193"/>
      <c r="K21" s="193"/>
      <c r="L21" s="176" t="str">
        <f>IFERROR(VLOOKUP(V7,'3°A'!#REF!,15,0),"")</f>
        <v/>
      </c>
      <c r="M21" s="235" t="str">
        <f>IFERROR(VLOOKUP(V7,'3°A'!#REF!,16,0),"")</f>
        <v/>
      </c>
      <c r="N21" s="193"/>
      <c r="O21" s="194"/>
      <c r="P21" s="178" t="str">
        <f>IFERROR(VLOOKUP($V$7,'3°A'!$A$46:$BY$68,15,0),"")</f>
        <v/>
      </c>
      <c r="Q21" s="235" t="str">
        <f>IFERROR(VLOOKUP($V$7,'3°A'!$A$46:$BY$68,16,0),"")</f>
        <v/>
      </c>
      <c r="R21" s="193"/>
      <c r="S21" s="194"/>
    </row>
    <row r="22" spans="2:24" ht="137.25" customHeight="1">
      <c r="B22" s="236" t="s">
        <v>590</v>
      </c>
      <c r="C22" s="234" t="s">
        <v>591</v>
      </c>
      <c r="D22" s="193"/>
      <c r="E22" s="193"/>
      <c r="F22" s="193"/>
      <c r="G22" s="176" t="str">
        <f>IFERROR(VLOOKUP(V7,'3°A'!A13:CA45,18,0),"")</f>
        <v>A</v>
      </c>
      <c r="H22" s="235" t="str">
        <f>IFERROR(VLOOKUP(V7,'3°A'!A13:CA45,19,0),"")</f>
        <v>Te desenvuelve de manera autónoma en la práctica de la carrera de velocidad y la técnica de entrega del testimonio en la carrera de relevos.</v>
      </c>
      <c r="I22" s="193"/>
      <c r="J22" s="193"/>
      <c r="K22" s="193"/>
      <c r="L22" s="176" t="str">
        <f>IFERROR(VLOOKUP(V7,'3°A'!#REF!,18,0),"")</f>
        <v/>
      </c>
      <c r="M22" s="235" t="str">
        <f>IFERROR(VLOOKUP(V7,'3°A'!#REF!,19,0),"")</f>
        <v/>
      </c>
      <c r="N22" s="193"/>
      <c r="O22" s="194"/>
      <c r="P22" s="178" t="str">
        <f>IFERROR(VLOOKUP($V$7,'3°A'!$A$46:$BY$68,18,0),"")</f>
        <v/>
      </c>
      <c r="Q22" s="235" t="str">
        <f>IFERROR(VLOOKUP($V$7,'3°A'!$A$46:$BY$68,19,0),"")</f>
        <v/>
      </c>
      <c r="R22" s="193"/>
      <c r="S22" s="194"/>
    </row>
    <row r="23" spans="2:24" ht="138.75" customHeight="1">
      <c r="B23" s="189"/>
      <c r="C23" s="234" t="s">
        <v>592</v>
      </c>
      <c r="D23" s="193"/>
      <c r="E23" s="193"/>
      <c r="F23" s="193"/>
      <c r="G23" s="176" t="str">
        <f>IFERROR(VLOOKUP(V7,'3°A'!A13:CA45,20,0),"")</f>
        <v>B</v>
      </c>
      <c r="H23" s="235" t="str">
        <f>IFERROR(VLOOKUP(V7,'3°A'!A13:CA45,21,0),"")</f>
        <v xml:space="preserve">Practicas los juegos predeportivos aplicados al futbol, pero tienes que involucrarte dando ideas para mejorar las estrategias de juego. </v>
      </c>
      <c r="I23" s="193"/>
      <c r="J23" s="193"/>
      <c r="K23" s="193"/>
      <c r="L23" s="176" t="str">
        <f>IFERROR(VLOOKUP(V7,'3°A'!#REF!,20,0),"")</f>
        <v/>
      </c>
      <c r="M23" s="235" t="str">
        <f>IFERROR(VLOOKUP(V7,'3°A'!#REF!,21,0),"")</f>
        <v/>
      </c>
      <c r="N23" s="193"/>
      <c r="O23" s="194"/>
      <c r="P23" s="178" t="str">
        <f>IFERROR(VLOOKUP($V$7,'3°A'!$A$46:$BY$68,20,0),"")</f>
        <v/>
      </c>
      <c r="Q23" s="235" t="str">
        <f>IFERROR(VLOOKUP($V$7,'3°A'!$A$46:$BY$68,21,0),"")</f>
        <v/>
      </c>
      <c r="R23" s="193"/>
      <c r="S23" s="194"/>
    </row>
    <row r="24" spans="2:24" ht="132.75" customHeight="1">
      <c r="B24" s="190"/>
      <c r="C24" s="234" t="s">
        <v>593</v>
      </c>
      <c r="D24" s="193"/>
      <c r="E24" s="193"/>
      <c r="F24" s="193"/>
      <c r="G24" s="179" t="str">
        <f>IFERROR(VLOOKUP(V7,'3°A'!A13:CA45,22,0),"")</f>
        <v>A</v>
      </c>
      <c r="H24" s="235" t="str">
        <f>IFERROR(VLOOKUP(V7,'3°A'!A13:CA45,23,0),"")</f>
        <v>Promueves prácticas para el cuidado de tu salud, al demostrar tus habilidades motrices en el salto alto, demostrando la técnica Fosbury Flop.</v>
      </c>
      <c r="I24" s="193"/>
      <c r="J24" s="193"/>
      <c r="K24" s="193"/>
      <c r="L24" s="179" t="str">
        <f>IFERROR(VLOOKUP(V7,'3°A'!#REF!,22,0),"")</f>
        <v/>
      </c>
      <c r="M24" s="235" t="str">
        <f>IFERROR(VLOOKUP(V7,'3°A'!#REF!,23,0),"")</f>
        <v/>
      </c>
      <c r="N24" s="193"/>
      <c r="O24" s="194"/>
      <c r="P24" s="174" t="str">
        <f>IFERROR(VLOOKUP($V$7,'3°A'!$A$46:$BY$68,22,0),"")</f>
        <v/>
      </c>
      <c r="Q24" s="235" t="str">
        <f>IFERROR(VLOOKUP($V$7,'3°A'!$A$46:$BY$68,23,0),"")</f>
        <v/>
      </c>
      <c r="R24" s="193"/>
      <c r="S24" s="194"/>
    </row>
    <row r="25" spans="2:24" ht="129" customHeight="1">
      <c r="B25" s="237" t="s">
        <v>5</v>
      </c>
      <c r="C25" s="234" t="s">
        <v>594</v>
      </c>
      <c r="D25" s="193"/>
      <c r="E25" s="193"/>
      <c r="F25" s="193"/>
      <c r="G25" s="176" t="str">
        <f>IFERROR(VLOOKUP(V7,'3°A'!A13:CA45,25,0),"")</f>
        <v>B</v>
      </c>
      <c r="H25" s="235" t="str">
        <f>IFERROR(VLOOKUP(V7,'3°A'!A13:CA45,26,0),"")</f>
        <v>El estudiante esta en proceso de lograr la competencia</v>
      </c>
      <c r="I25" s="193"/>
      <c r="J25" s="193"/>
      <c r="K25" s="193"/>
      <c r="L25" s="176" t="str">
        <f>IFERROR(VLOOKUP(V7,'3°A'!#REF!,25,0),"")</f>
        <v/>
      </c>
      <c r="M25" s="235" t="str">
        <f>IFERROR(VLOOKUP(V7,'3°A'!#REF!,26,0),"")</f>
        <v/>
      </c>
      <c r="N25" s="193"/>
      <c r="O25" s="194"/>
      <c r="P25" s="178" t="str">
        <f>IFERROR(VLOOKUP($V$7,'3°A'!$A$46:$BY$68,25,0),"")</f>
        <v/>
      </c>
      <c r="Q25" s="235" t="str">
        <f>IFERROR(VLOOKUP($V$7,'3°A'!$A$46:$BY$68,26,0),"")</f>
        <v/>
      </c>
      <c r="R25" s="193"/>
      <c r="S25" s="194"/>
    </row>
    <row r="26" spans="2:24" ht="145.5" customHeight="1">
      <c r="B26" s="190"/>
      <c r="C26" s="234" t="s">
        <v>595</v>
      </c>
      <c r="D26" s="193"/>
      <c r="E26" s="193"/>
      <c r="F26" s="193"/>
      <c r="G26" s="176" t="str">
        <f>IFERROR(VLOOKUP(V7,'3°A'!A13:CA45,27,0),"")</f>
        <v>B</v>
      </c>
      <c r="H26" s="235" t="str">
        <f>IFERROR(VLOOKUP(V7,'3°A'!A13:CA45,28,0),"")</f>
        <v>El estudiante esta en proceso de lograr la competencia</v>
      </c>
      <c r="I26" s="193"/>
      <c r="J26" s="193"/>
      <c r="K26" s="193"/>
      <c r="L26" s="176" t="str">
        <f>IFERROR(VLOOKUP(V7,'3°A'!#REF!,27,0),"")</f>
        <v/>
      </c>
      <c r="M26" s="235" t="str">
        <f>IFERROR(VLOOKUP(V7,'3°A'!#REF!,28,0),"")</f>
        <v/>
      </c>
      <c r="N26" s="193"/>
      <c r="O26" s="194"/>
      <c r="P26" s="178" t="str">
        <f>IFERROR(VLOOKUP($V$7,'3°A'!$A$46:$BY$68,27,0),"")</f>
        <v/>
      </c>
      <c r="Q26" s="235" t="str">
        <f>IFERROR(VLOOKUP($V$7,'3°A'!$A$46:$BY$68,28,0),"")</f>
        <v/>
      </c>
      <c r="R26" s="193"/>
      <c r="S26" s="194"/>
    </row>
    <row r="27" spans="2:24" ht="150.75" customHeight="1">
      <c r="B27" s="236" t="s">
        <v>6</v>
      </c>
      <c r="C27" s="234" t="s">
        <v>596</v>
      </c>
      <c r="D27" s="193"/>
      <c r="E27" s="193"/>
      <c r="F27" s="193"/>
      <c r="G27" s="176" t="str">
        <f>IFERROR(VLOOKUP(V7,'3°A'!A13:CA45,30,0),"")</f>
        <v>C</v>
      </c>
      <c r="H27" s="235" t="str">
        <f>IFERROR(VLOOKUP(V7,'3°A'!A13:CA45,31,0),"")</f>
        <v>Se comunica oralmente a través de diversos tipos de textos con mucha dificultad y evidencia inconvenientes al inferir e interpretar información.</v>
      </c>
      <c r="I27" s="193"/>
      <c r="J27" s="193"/>
      <c r="K27" s="193"/>
      <c r="L27" s="176" t="str">
        <f>IFERROR(VLOOKUP(V7,'3°A'!#REF!,30,0),"")</f>
        <v/>
      </c>
      <c r="M27" s="235" t="str">
        <f>IFERROR(VLOOKUP(V7,'3°A'!#REF!,31,0),"")</f>
        <v/>
      </c>
      <c r="N27" s="193"/>
      <c r="O27" s="194"/>
      <c r="P27" s="178" t="str">
        <f>IFERROR(VLOOKUP($V$7,'3°A'!$A$46:$BY$68,30,0),"")</f>
        <v/>
      </c>
      <c r="Q27" s="235" t="str">
        <f>IFERROR(VLOOKUP($V$7,'3°A'!$A$46:$BY$68,31,0),"")</f>
        <v/>
      </c>
      <c r="R27" s="193"/>
      <c r="S27" s="194"/>
    </row>
    <row r="28" spans="2:24" ht="175.5" customHeight="1">
      <c r="B28" s="189"/>
      <c r="C28" s="234" t="s">
        <v>597</v>
      </c>
      <c r="D28" s="193"/>
      <c r="E28" s="193"/>
      <c r="F28" s="193"/>
      <c r="G28" s="176" t="str">
        <f>IFERROR(VLOOKUP(V7,'3°A'!A13:CA45,32,0),"")</f>
        <v>C</v>
      </c>
      <c r="H28" s="235" t="str">
        <f>IFERROR(VLOOKUP(V7,'3°A'!A13:CA45,33,0),"")</f>
        <v>Presenta inconvenientes en la interpretación del texto considerando la información relevante y complementaria.</v>
      </c>
      <c r="I28" s="193"/>
      <c r="J28" s="193"/>
      <c r="K28" s="193"/>
      <c r="L28" s="176" t="str">
        <f>IFERROR(VLOOKUP(V7,'3°A'!#REF!,32,0),"")</f>
        <v/>
      </c>
      <c r="M28" s="235" t="str">
        <f>IFERROR(VLOOKUP(V7,'3°A'!#REF!,33,0),"")</f>
        <v/>
      </c>
      <c r="N28" s="193"/>
      <c r="O28" s="194"/>
      <c r="P28" s="178" t="str">
        <f>IFERROR(VLOOKUP($V$7,'3°A'!$A$46:$BY$68,32,0),"")</f>
        <v/>
      </c>
      <c r="Q28" s="235" t="str">
        <f>IFERROR(VLOOKUP($V$7,'3°A'!$A$46:$BY$68,33,0),"")</f>
        <v/>
      </c>
      <c r="R28" s="193"/>
      <c r="S28" s="194"/>
    </row>
    <row r="29" spans="2:24" ht="180.75" customHeight="1">
      <c r="B29" s="190"/>
      <c r="C29" s="234" t="s">
        <v>598</v>
      </c>
      <c r="D29" s="193"/>
      <c r="E29" s="193"/>
      <c r="F29" s="193"/>
      <c r="G29" s="176" t="str">
        <f>IFERROR(VLOOKUP(V7,'3°A'!A13:CA45,34,0),"")</f>
        <v>C</v>
      </c>
      <c r="H29" s="235" t="str">
        <f>IFERROR(VLOOKUP(V7,'3°A'!A13:CA45,35,0),"")</f>
        <v>Tiene inconvenientes en definir el temacentral y su desarrollo con un orden lógico en las ideas principales y secundarias.</v>
      </c>
      <c r="I29" s="193"/>
      <c r="J29" s="193"/>
      <c r="K29" s="193"/>
      <c r="L29" s="176" t="str">
        <f>IFERROR(VLOOKUP(V7,'3°A'!#REF!,34,0),"")</f>
        <v/>
      </c>
      <c r="M29" s="235" t="str">
        <f>IFERROR(VLOOKUP(V7,'3°A'!#REF!,35,0),"")</f>
        <v/>
      </c>
      <c r="N29" s="193"/>
      <c r="O29" s="194"/>
      <c r="P29" s="178" t="str">
        <f>IFERROR(VLOOKUP($V$7,'3°A'!$A$46:$BY$68,34,0),"")</f>
        <v/>
      </c>
      <c r="Q29" s="235" t="str">
        <f>IFERROR(VLOOKUP($V$7,'3°A'!$A$46:$BY$68,35,0),"")</f>
        <v/>
      </c>
      <c r="R29" s="193"/>
      <c r="S29" s="194"/>
    </row>
    <row r="30" spans="2:24" ht="173.25" customHeight="1">
      <c r="B30" s="236" t="s">
        <v>599</v>
      </c>
      <c r="C30" s="234" t="s">
        <v>600</v>
      </c>
      <c r="D30" s="193"/>
      <c r="E30" s="193"/>
      <c r="F30" s="193"/>
      <c r="G30" s="176" t="str">
        <f>IFERROR(VLOOKUP(V7,'3°A'!A13:CA45,37,0),"")</f>
        <v>C</v>
      </c>
      <c r="H30" s="235" t="str">
        <f>IFERROR(VLOOKUP(V7,'3°A'!A13:CA45,38,0),"")</f>
        <v>Esta en inicio para lograr la competencia</v>
      </c>
      <c r="I30" s="193"/>
      <c r="J30" s="193"/>
      <c r="K30" s="193"/>
      <c r="L30" s="176" t="str">
        <f>IFERROR(VLOOKUP(V7,'3°A'!#REF!,37,0),"")</f>
        <v/>
      </c>
      <c r="M30" s="235" t="str">
        <f>IFERROR(VLOOKUP(V7,'3°A'!#REF!,38,0),"")</f>
        <v/>
      </c>
      <c r="N30" s="193"/>
      <c r="O30" s="194"/>
      <c r="P30" s="178" t="str">
        <f>IFERROR(VLOOKUP($V$7,'3°A'!$A$46:$BY$68,37,0),"")</f>
        <v/>
      </c>
      <c r="Q30" s="235" t="str">
        <f>IFERROR(VLOOKUP($V$7,'3°A'!$A$46:$BY$68,38,0),"")</f>
        <v/>
      </c>
      <c r="R30" s="193"/>
      <c r="S30" s="194"/>
    </row>
    <row r="31" spans="2:24" ht="194.25" customHeight="1">
      <c r="B31" s="189"/>
      <c r="C31" s="234" t="s">
        <v>601</v>
      </c>
      <c r="D31" s="193"/>
      <c r="E31" s="193"/>
      <c r="F31" s="193"/>
      <c r="G31" s="176" t="str">
        <f>IFERROR(VLOOKUP(V7,'3°A'!A13:CA45,39,0),"")</f>
        <v>C</v>
      </c>
      <c r="H31" s="235" t="str">
        <f>IFERROR(VLOOKUP(V7,'3°A'!A13:CA45,40,0),"")</f>
        <v>Esta en inicio para lograr la competencia</v>
      </c>
      <c r="I31" s="193"/>
      <c r="J31" s="193"/>
      <c r="K31" s="193"/>
      <c r="L31" s="176" t="str">
        <f>IFERROR(VLOOKUP(V7,'3°A'!#REF!,39,0),"")</f>
        <v/>
      </c>
      <c r="M31" s="235" t="str">
        <f>IFERROR(VLOOKUP(V7,'3°A'!#REF!,40,0),"")</f>
        <v/>
      </c>
      <c r="N31" s="193"/>
      <c r="O31" s="194"/>
      <c r="P31" s="178" t="str">
        <f>IFERROR(VLOOKUP($V$7,'3°A'!$A$46:$BY$68,39,0),"")</f>
        <v/>
      </c>
      <c r="Q31" s="235" t="str">
        <f>IFERROR(VLOOKUP($V$7,'3°A'!$A$46:$BY$68,40,0),"")</f>
        <v/>
      </c>
      <c r="R31" s="193"/>
      <c r="S31" s="194"/>
    </row>
    <row r="32" spans="2:24" ht="190.5" customHeight="1">
      <c r="B32" s="190"/>
      <c r="C32" s="234" t="s">
        <v>602</v>
      </c>
      <c r="D32" s="193"/>
      <c r="E32" s="193"/>
      <c r="F32" s="193"/>
      <c r="G32" s="176" t="str">
        <f>IFERROR(VLOOKUP(V7,'3°A'!A13:CA45,41,0),"")</f>
        <v>C</v>
      </c>
      <c r="H32" s="235" t="str">
        <f>IFERROR(VLOOKUP(V7,'3°A'!A13:CA45,42,0),"")</f>
        <v>Esta en inicio para lograr la competencia</v>
      </c>
      <c r="I32" s="193"/>
      <c r="J32" s="193"/>
      <c r="K32" s="193"/>
      <c r="L32" s="176" t="str">
        <f>IFERROR(VLOOKUP(V7,'3°A'!#REF!,41,0),"")</f>
        <v/>
      </c>
      <c r="M32" s="235" t="str">
        <f>IFERROR(VLOOKUP(V7,'3°A'!#REF!,42,0),"")</f>
        <v/>
      </c>
      <c r="N32" s="193"/>
      <c r="O32" s="194"/>
      <c r="P32" s="178" t="str">
        <f>IFERROR(VLOOKUP($V$7,'3°A'!$A$46:$BY$68,41,0),"")</f>
        <v/>
      </c>
      <c r="Q32" s="235" t="str">
        <f>IFERROR(VLOOKUP($V$7,'3°A'!$A$46:$BY$68,42,0),"")</f>
        <v/>
      </c>
      <c r="R32" s="193"/>
      <c r="S32" s="194"/>
    </row>
    <row r="33" spans="2:19" ht="180" customHeight="1">
      <c r="B33" s="236" t="s">
        <v>603</v>
      </c>
      <c r="C33" s="234" t="s">
        <v>604</v>
      </c>
      <c r="D33" s="193"/>
      <c r="E33" s="193"/>
      <c r="F33" s="193"/>
      <c r="G33" s="176" t="str">
        <f>IFERROR(VLOOKUP(V7,'3°A'!A13:CA45,44,0),"")</f>
        <v>B</v>
      </c>
      <c r="H33" s="235" t="str">
        <f>IFERROR(VLOOKUP(V7,'3°A'!A13:CA45,45,0),"")</f>
        <v>Le falta más comprensión en las relaciones con los números naturales.</v>
      </c>
      <c r="I33" s="193"/>
      <c r="J33" s="193"/>
      <c r="K33" s="193"/>
      <c r="L33" s="176" t="str">
        <f>IFERROR(VLOOKUP(V7,'3°A'!#REF!,44,0),"")</f>
        <v/>
      </c>
      <c r="M33" s="235" t="str">
        <f>IFERROR(VLOOKUP(V7,'3°A'!#REF!,45,0),"")</f>
        <v/>
      </c>
      <c r="N33" s="193"/>
      <c r="O33" s="194"/>
      <c r="P33" s="178" t="str">
        <f>IFERROR(VLOOKUP($V$7,'3°A'!$A$46:$BY$68,44,0),"")</f>
        <v/>
      </c>
      <c r="Q33" s="235" t="str">
        <f>IFERROR(VLOOKUP($V$7,'3°A'!$A$46:$BY$68,45,0),"")</f>
        <v/>
      </c>
      <c r="R33" s="193"/>
      <c r="S33" s="194"/>
    </row>
    <row r="34" spans="2:19" ht="185.25" customHeight="1">
      <c r="B34" s="189"/>
      <c r="C34" s="234" t="s">
        <v>605</v>
      </c>
      <c r="D34" s="193"/>
      <c r="E34" s="193"/>
      <c r="F34" s="193"/>
      <c r="G34" s="176" t="str">
        <f>IFERROR(VLOOKUP(V7,'3°A'!A13:CA45,46,0),"")</f>
        <v>B</v>
      </c>
      <c r="H34" s="235" t="str">
        <f>IFERROR(VLOOKUP(V7,'3°A'!A13:C45,47,0),"")</f>
        <v/>
      </c>
      <c r="I34" s="193"/>
      <c r="J34" s="193"/>
      <c r="K34" s="193"/>
      <c r="L34" s="176" t="str">
        <f>IFERROR(VLOOKUP(V7,'3°A'!#REF!,46,0),"")</f>
        <v/>
      </c>
      <c r="M34" s="235" t="str">
        <f>IFERROR(VLOOKUP(V7,'3°A'!#REF!,47,0),"")</f>
        <v/>
      </c>
      <c r="N34" s="193"/>
      <c r="O34" s="194"/>
      <c r="P34" s="178" t="str">
        <f>IFERROR(VLOOKUP($V$7,'3°A'!$A$46:$BY$68,46,0),"")</f>
        <v/>
      </c>
      <c r="Q34" s="235" t="str">
        <f>IFERROR(VLOOKUP($V$7,'3°A'!$A$46:$BY$68,47,0),"")</f>
        <v/>
      </c>
      <c r="R34" s="193"/>
      <c r="S34" s="194"/>
    </row>
    <row r="35" spans="2:19" ht="199.5" customHeight="1">
      <c r="B35" s="189"/>
      <c r="C35" s="234" t="s">
        <v>606</v>
      </c>
      <c r="D35" s="193"/>
      <c r="E35" s="193"/>
      <c r="F35" s="193"/>
      <c r="G35" s="176" t="str">
        <f>IFERROR(VLOOKUP(V7,'3°A'!A13:CA45,48,0),"")</f>
        <v>B</v>
      </c>
      <c r="H35" s="235" t="str">
        <f>IFERROR(VLOOKUP(V7,'3°A'!A13:CA45,49,0),"")</f>
        <v>Presenta inconvenientes en las actividades de raices y operaciones combinadas.</v>
      </c>
      <c r="I35" s="193"/>
      <c r="J35" s="193"/>
      <c r="K35" s="193"/>
      <c r="L35" s="176" t="str">
        <f>IFERROR(VLOOKUP(V7,'3°A'!#REF!,48,0),"")</f>
        <v/>
      </c>
      <c r="M35" s="235" t="str">
        <f>IFERROR(VLOOKUP(AA7,'3°A'!F13:CD42,49,0),"")</f>
        <v/>
      </c>
      <c r="N35" s="193"/>
      <c r="O35" s="194"/>
      <c r="P35" s="178" t="str">
        <f>IFERROR(VLOOKUP($V$7,'3°A'!$A$46:$BY$68,48,0),"")</f>
        <v/>
      </c>
      <c r="Q35" s="235" t="str">
        <f>IFERROR(VLOOKUP($V$7,'3°A'!$A$46:$BY$68,49,0),"")</f>
        <v/>
      </c>
      <c r="R35" s="193"/>
      <c r="S35" s="194"/>
    </row>
    <row r="36" spans="2:19" ht="199.5" customHeight="1">
      <c r="B36" s="190"/>
      <c r="C36" s="234" t="s">
        <v>607</v>
      </c>
      <c r="D36" s="193"/>
      <c r="E36" s="193"/>
      <c r="F36" s="193"/>
      <c r="G36" s="176" t="str">
        <f>IFERROR(VLOOKUP(V7,'3°A'!A13:CA45,50,0),"")</f>
        <v>B</v>
      </c>
      <c r="H36" s="235" t="str">
        <f>IFERROR(VLOOKUP(V7,'3°A'!A13:CA45,51,0),"")</f>
        <v>Presenta inconvenientes en las actividades de raices y operaciones combinadas.</v>
      </c>
      <c r="I36" s="193"/>
      <c r="J36" s="193"/>
      <c r="K36" s="193"/>
      <c r="L36" s="176" t="str">
        <f>IFERROR(VLOOKUP(V7,'3°A'!#REF!,50,0),"")</f>
        <v/>
      </c>
      <c r="M36" s="235" t="str">
        <f>IFERROR(VLOOKUP(V7,'3°A'!#REF!,51,0),"")</f>
        <v/>
      </c>
      <c r="N36" s="193"/>
      <c r="O36" s="194"/>
      <c r="P36" s="178" t="str">
        <f>IFERROR(VLOOKUP($V$7,'3°A'!$A$46:$BY$68,50,0),"")</f>
        <v/>
      </c>
      <c r="Q36" s="235" t="str">
        <f>IFERROR(VLOOKUP($V$7,'3°A'!$A$46:$BY$68,51,0),"")</f>
        <v/>
      </c>
      <c r="R36" s="193"/>
      <c r="S36" s="194"/>
    </row>
    <row r="37" spans="2:19" ht="199.5" customHeight="1">
      <c r="B37" s="236" t="s">
        <v>608</v>
      </c>
      <c r="C37" s="234" t="s">
        <v>609</v>
      </c>
      <c r="D37" s="193"/>
      <c r="E37" s="193"/>
      <c r="F37" s="193"/>
      <c r="G37" s="176" t="str">
        <f>IFERROR(VLOOKUP(V7,'3°A'!A13:CA45,53,0),"")</f>
        <v>B</v>
      </c>
      <c r="H37" s="235" t="str">
        <f>IFERROR(VLOOKUP(V7,'3°A'!A13:CA45,54,0),"")</f>
        <v>Presenta dificultades para realizar indagaciones y lograr la construcción de sus conocimientos</v>
      </c>
      <c r="I37" s="193"/>
      <c r="J37" s="193"/>
      <c r="K37" s="194"/>
      <c r="L37" s="176" t="str">
        <f>IFERROR(VLOOKUP(V7,'3°A'!#REF!,53,0),"")</f>
        <v/>
      </c>
      <c r="M37" s="235" t="str">
        <f>IFERROR(VLOOKUP(V7,'3°A'!#REF!,54,0),"")</f>
        <v/>
      </c>
      <c r="N37" s="193"/>
      <c r="O37" s="194"/>
      <c r="P37" s="178" t="str">
        <f>IFERROR(VLOOKUP($V$7,'3°A'!$A$46:$BY$68,53,0),"")</f>
        <v/>
      </c>
      <c r="Q37" s="235" t="str">
        <f>IFERROR(VLOOKUP($V$7,'3°A'!$A$46:$BY$68,54,0),"")</f>
        <v/>
      </c>
      <c r="R37" s="193"/>
      <c r="S37" s="194"/>
    </row>
    <row r="38" spans="2:19" ht="199.5" customHeight="1">
      <c r="B38" s="189"/>
      <c r="C38" s="234" t="s">
        <v>610</v>
      </c>
      <c r="D38" s="193"/>
      <c r="E38" s="193"/>
      <c r="F38" s="193"/>
      <c r="G38" s="176" t="str">
        <f>IFERROR(VLOOKUP(V7,'3°A'!A13:CA45,55,0),"")</f>
        <v>B</v>
      </c>
      <c r="H38" s="235" t="str">
        <f>IFERROR(VLOOKUP(V7,'3°A'!A13:CA45,56,0),"")</f>
        <v>Tiene dificultades para explicar  conocimientos sobre el mundo físico, los seres vivos y el universo.</v>
      </c>
      <c r="I38" s="193"/>
      <c r="J38" s="193"/>
      <c r="K38" s="193"/>
      <c r="L38" s="176" t="str">
        <f>IFERROR(VLOOKUP(V7,'3°A'!#REF!,55,0),"")</f>
        <v/>
      </c>
      <c r="M38" s="235" t="str">
        <f>IFERROR(VLOOKUP(V7,'3°A'!#REF!,56,0),"")</f>
        <v/>
      </c>
      <c r="N38" s="193"/>
      <c r="O38" s="194"/>
      <c r="P38" s="178" t="str">
        <f>IFERROR(VLOOKUP($V$7,'3°A'!$A$46:$BY$68,55,0),"")</f>
        <v/>
      </c>
      <c r="Q38" s="235" t="str">
        <f>IFERROR(VLOOKUP($V$7,'3°A'!$A$46:$BY$68,56,0),"")</f>
        <v/>
      </c>
      <c r="R38" s="193"/>
      <c r="S38" s="194"/>
    </row>
    <row r="39" spans="2:19" ht="199.5" customHeight="1">
      <c r="B39" s="190"/>
      <c r="C39" s="234" t="s">
        <v>611</v>
      </c>
      <c r="D39" s="193"/>
      <c r="E39" s="193"/>
      <c r="F39" s="193"/>
      <c r="G39" s="176" t="str">
        <f>IFERROR(VLOOKUP(V7,'3°A'!A13:CA45,57,0),"")</f>
        <v>B</v>
      </c>
      <c r="H39" s="235" t="str">
        <f>IFERROR(VLOOKUP(V7,'3°A'!A13:CA45,58,0),"")</f>
        <v>Tiene dificultades para diseñar y construir tecnologia que le permitan resolver problemas de su entorno</v>
      </c>
      <c r="I39" s="193"/>
      <c r="J39" s="193"/>
      <c r="K39" s="193"/>
      <c r="L39" s="176" t="str">
        <f>IFERROR(VLOOKUP(V7,'3°A'!#REF!,57,0),"")</f>
        <v/>
      </c>
      <c r="M39" s="235" t="str">
        <f>IFERROR(VLOOKUP(V7,'3°A'!#REF!,58,0),"")</f>
        <v/>
      </c>
      <c r="N39" s="193"/>
      <c r="O39" s="194"/>
      <c r="P39" s="178" t="str">
        <f>IFERROR(VLOOKUP($V$7,'3°A'!$A$46:$BY$68,57,0),"")</f>
        <v/>
      </c>
      <c r="Q39" s="235" t="str">
        <f>IFERROR(VLOOKUP($V$7,'3°A'!$A$46:$BY$68,58,0),"")</f>
        <v/>
      </c>
      <c r="R39" s="193"/>
      <c r="S39" s="194"/>
    </row>
    <row r="40" spans="2:19" ht="199.5" customHeight="1">
      <c r="B40" s="236" t="s">
        <v>612</v>
      </c>
      <c r="C40" s="234" t="s">
        <v>613</v>
      </c>
      <c r="D40" s="193"/>
      <c r="E40" s="193"/>
      <c r="F40" s="193"/>
      <c r="G40" s="176" t="str">
        <f>IFERROR(VLOOKUP(V7,'3°A'!A13:CA45,60,0),"")</f>
        <v>C</v>
      </c>
      <c r="H40" s="235" t="str">
        <f>IFERROR(VLOOKUP(V7,'3°A'!A13:CA45,61,0),"")</f>
        <v>No analiza la intervención de Dios en el plan de salvación.</v>
      </c>
      <c r="I40" s="193"/>
      <c r="J40" s="193"/>
      <c r="K40" s="193"/>
      <c r="L40" s="176" t="str">
        <f>IFERROR(VLOOKUP(V7,'3°A'!#REF!,60,0),"")</f>
        <v/>
      </c>
      <c r="M40" s="235" t="str">
        <f>IFERROR(VLOOKUP(V7,'3°A'!#REF!,61,0),"")</f>
        <v/>
      </c>
      <c r="N40" s="193"/>
      <c r="O40" s="194"/>
      <c r="P40" s="178" t="str">
        <f>IFERROR(VLOOKUP($V$7,'3°A'!$A$46:$BY$68,60,0),"")</f>
        <v/>
      </c>
      <c r="Q40" s="235" t="str">
        <f>IFERROR(VLOOKUP($V$7,'3°A'!$A$46:$BY$68,61,0),"")</f>
        <v/>
      </c>
      <c r="R40" s="193"/>
      <c r="S40" s="194"/>
    </row>
    <row r="41" spans="2:19" ht="199.5" customHeight="1">
      <c r="B41" s="190"/>
      <c r="C41" s="234" t="s">
        <v>614</v>
      </c>
      <c r="D41" s="193"/>
      <c r="E41" s="193"/>
      <c r="F41" s="193"/>
      <c r="G41" s="176" t="str">
        <f>IFERROR(VLOOKUP(V7,'3°A'!A13:CA45,62,0),"")</f>
        <v>C</v>
      </c>
      <c r="H41" s="235" t="str">
        <f>IFERROR(VLOOKUP(V7,'3°A'!A13:CA45,63,0),"")</f>
        <v>No discierne los aconteciemientos de la vida desde el encuentropersonalcon Dios.</v>
      </c>
      <c r="I41" s="193"/>
      <c r="J41" s="193"/>
      <c r="K41" s="193"/>
      <c r="L41" s="176" t="str">
        <f>IFERROR(VLOOKUP(V7,'3°A'!#REF!,62,0),"")</f>
        <v/>
      </c>
      <c r="M41" s="235" t="str">
        <f>IFERROR(VLOOKUP(V7,'3°A'!#REF!,63,0),"")</f>
        <v/>
      </c>
      <c r="N41" s="193"/>
      <c r="O41" s="194"/>
      <c r="P41" s="178" t="str">
        <f>IFERROR(VLOOKUP($V$7,'3°A'!$A$46:$BY$68,62,0),"")</f>
        <v/>
      </c>
      <c r="Q41" s="235" t="str">
        <f>IFERROR(VLOOKUP($V$7,'3°A'!$A$46:$BY$68,63,0),"")</f>
        <v/>
      </c>
      <c r="R41" s="193"/>
      <c r="S41" s="194"/>
    </row>
    <row r="42" spans="2:19" ht="199.5" customHeight="1">
      <c r="B42" s="180" t="s">
        <v>615</v>
      </c>
      <c r="C42" s="234" t="s">
        <v>616</v>
      </c>
      <c r="D42" s="193"/>
      <c r="E42" s="193"/>
      <c r="F42" s="193"/>
      <c r="G42" s="187" t="str">
        <f>IFERROR(VLOOKUP(V7,'3°A'!A13:CA45,65,0),"")</f>
        <v>C</v>
      </c>
      <c r="H42" s="240" t="str">
        <f>IFERROR(VLOOKUP(V7,'3°A'!A13:CA45,66,0),"")</f>
        <v>El estudiante no ha logrado la competencia</v>
      </c>
      <c r="I42" s="241"/>
      <c r="J42" s="241"/>
      <c r="K42" s="242"/>
      <c r="L42" s="176" t="str">
        <f>IFERROR(VLOOKUP(V7,'3°A'!#REF!,65,0),"")</f>
        <v/>
      </c>
      <c r="M42" s="235" t="str">
        <f>IFERROR(VLOOKUP(V7,'3°A'!#REF!,66,0),"")</f>
        <v/>
      </c>
      <c r="N42" s="193"/>
      <c r="O42" s="194"/>
      <c r="P42" s="178" t="str">
        <f>IFERROR(VLOOKUP($V$7,'3°A'!$A$46:$BY$68,65,0),"")</f>
        <v/>
      </c>
      <c r="Q42" s="235" t="str">
        <f>IFERROR(VLOOKUP($V$7,'3°A'!$A$46:$BY$68,66,0),"")</f>
        <v/>
      </c>
      <c r="R42" s="193"/>
      <c r="S42" s="194"/>
    </row>
    <row r="43" spans="2:19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 ht="23.25" customHeight="1">
      <c r="B44" s="238" t="s">
        <v>12</v>
      </c>
      <c r="C44" s="199"/>
      <c r="D44" s="199"/>
      <c r="E44" s="199"/>
      <c r="F44" s="199"/>
      <c r="G44" s="243" t="s">
        <v>579</v>
      </c>
      <c r="H44" s="193"/>
      <c r="I44" s="193"/>
      <c r="J44" s="193"/>
      <c r="K44" s="194"/>
      <c r="L44" s="243" t="s">
        <v>580</v>
      </c>
      <c r="M44" s="193"/>
      <c r="N44" s="193"/>
      <c r="O44" s="193"/>
      <c r="P44" s="243" t="s">
        <v>581</v>
      </c>
      <c r="Q44" s="193"/>
      <c r="R44" s="193"/>
      <c r="S44" s="194"/>
    </row>
    <row r="45" spans="2:19" ht="53.25" customHeight="1">
      <c r="B45" s="201"/>
      <c r="C45" s="202"/>
      <c r="D45" s="202"/>
      <c r="E45" s="202"/>
      <c r="F45" s="202"/>
      <c r="G45" s="182" t="s">
        <v>582</v>
      </c>
      <c r="H45" s="239" t="s">
        <v>583</v>
      </c>
      <c r="I45" s="193"/>
      <c r="J45" s="193"/>
      <c r="K45" s="194"/>
      <c r="L45" s="182" t="s">
        <v>582</v>
      </c>
      <c r="M45" s="239" t="s">
        <v>583</v>
      </c>
      <c r="N45" s="193"/>
      <c r="O45" s="193"/>
      <c r="P45" s="182" t="s">
        <v>582</v>
      </c>
      <c r="Q45" s="239" t="s">
        <v>583</v>
      </c>
      <c r="R45" s="193"/>
      <c r="S45" s="194"/>
    </row>
    <row r="46" spans="2:19" ht="108.75" customHeight="1">
      <c r="B46" s="239" t="s">
        <v>617</v>
      </c>
      <c r="C46" s="193"/>
      <c r="D46" s="193"/>
      <c r="E46" s="193"/>
      <c r="F46" s="193"/>
      <c r="G46" s="176" t="str">
        <f>IFERROR(VLOOKUP(V7,'3°A'!A13:BZ45,68,0),"")</f>
        <v>C</v>
      </c>
      <c r="H46" s="235" t="str">
        <f>IFERROR(VLOOKUP(V7,'3°A'!A13:BZ45,69,0),"")</f>
        <v>La estudiante no logra desarrollar operaciones para navegar en entornos visuales.</v>
      </c>
      <c r="I46" s="193"/>
      <c r="J46" s="193"/>
      <c r="K46" s="193"/>
      <c r="L46" s="176" t="str">
        <f>IFERROR(VLOOKUP(V7,'3°A'!#REF!,68,0),"")</f>
        <v/>
      </c>
      <c r="M46" s="235" t="str">
        <f>IFERROR(VLOOKUP(V7,'3°A'!#REF!,69,0),"")</f>
        <v/>
      </c>
      <c r="N46" s="193"/>
      <c r="O46" s="194"/>
      <c r="P46" s="177" t="str">
        <f>IFERROR(VLOOKUP($V$7,'3°A'!$A$46:$BY$68,68,0),"")</f>
        <v/>
      </c>
      <c r="Q46" s="235" t="str">
        <f>IFERROR(VLOOKUP($V$7,'3°A'!$A$46:$BY$68,69,0),"")</f>
        <v/>
      </c>
      <c r="R46" s="193"/>
      <c r="S46" s="194"/>
    </row>
    <row r="47" spans="2:19" ht="112.5" customHeight="1">
      <c r="B47" s="239" t="s">
        <v>618</v>
      </c>
      <c r="C47" s="193"/>
      <c r="D47" s="193"/>
      <c r="E47" s="193"/>
      <c r="F47" s="193"/>
      <c r="G47" s="176" t="str">
        <f>IFERROR(VLOOKUP(V7,'3°A'!A13:BZ45,70,0),"")</f>
        <v>C</v>
      </c>
      <c r="H47" s="235" t="str">
        <f>IFERROR(VLOOKUP(V7,'3°A'!A13:BZ45,71,0),"")</f>
        <v>La estudiante no es autónoma en su aprendizaje.</v>
      </c>
      <c r="I47" s="193"/>
      <c r="J47" s="193"/>
      <c r="K47" s="193"/>
      <c r="L47" s="176" t="str">
        <f>IFERROR(VLOOKUP(V7,'3°A'!#REF!,70,0),"")</f>
        <v/>
      </c>
      <c r="M47" s="235" t="str">
        <f>IFERROR(VLOOKUP(V7,'3°A'!#REF!,71,0),"")</f>
        <v/>
      </c>
      <c r="N47" s="193"/>
      <c r="O47" s="194"/>
      <c r="P47" s="178" t="str">
        <f>IFERROR(VLOOKUP($V$7,'3°A'!$A$46:$BY$68,70,0),"")</f>
        <v/>
      </c>
      <c r="Q47" s="235" t="str">
        <f>IFERROR(VLOOKUP($V$7,'3°A'!$A$46:$BY$68,71,0),"")</f>
        <v/>
      </c>
      <c r="R47" s="193"/>
      <c r="S47" s="194"/>
    </row>
    <row r="48" spans="2:19" ht="15.75" customHeight="1"/>
    <row r="49" spans="2:17" ht="15.75" customHeight="1"/>
    <row r="50" spans="2:17" ht="15.75" customHeight="1">
      <c r="C50" s="244" t="s">
        <v>619</v>
      </c>
      <c r="D50" s="218"/>
      <c r="E50" s="218"/>
      <c r="F50" s="218"/>
      <c r="G50" s="218"/>
      <c r="H50" s="218"/>
      <c r="I50" s="218"/>
      <c r="J50" s="218"/>
      <c r="K50" s="218"/>
    </row>
    <row r="51" spans="2:17" ht="15.75" customHeight="1"/>
    <row r="52" spans="2:17" ht="19.5" customHeight="1">
      <c r="B52" s="5"/>
      <c r="C52" s="245" t="s">
        <v>620</v>
      </c>
      <c r="D52" s="199"/>
      <c r="E52" s="199"/>
      <c r="F52" s="200"/>
      <c r="G52" s="246" t="s">
        <v>13</v>
      </c>
      <c r="H52" s="193"/>
      <c r="I52" s="193"/>
      <c r="J52" s="193"/>
      <c r="K52" s="193"/>
      <c r="L52" s="259" t="s">
        <v>14</v>
      </c>
      <c r="M52" s="193"/>
      <c r="N52" s="193"/>
      <c r="O52" s="193"/>
      <c r="P52" s="267" t="s">
        <v>15</v>
      </c>
      <c r="Q52" s="200"/>
    </row>
    <row r="53" spans="2:17" ht="19.5" customHeight="1">
      <c r="B53" s="5"/>
      <c r="C53" s="201"/>
      <c r="D53" s="202"/>
      <c r="E53" s="202"/>
      <c r="F53" s="203"/>
      <c r="G53" s="247" t="s">
        <v>52</v>
      </c>
      <c r="H53" s="193"/>
      <c r="I53" s="194"/>
      <c r="J53" s="247" t="s">
        <v>53</v>
      </c>
      <c r="K53" s="194"/>
      <c r="L53" s="247" t="s">
        <v>52</v>
      </c>
      <c r="M53" s="194"/>
      <c r="N53" s="247" t="s">
        <v>53</v>
      </c>
      <c r="O53" s="193"/>
      <c r="P53" s="201"/>
      <c r="Q53" s="203"/>
    </row>
    <row r="54" spans="2:17" ht="30" customHeight="1">
      <c r="B54" s="5"/>
      <c r="C54" s="183" t="s">
        <v>579</v>
      </c>
      <c r="D54" s="184"/>
      <c r="E54" s="184"/>
      <c r="F54" s="185"/>
      <c r="G54" s="252">
        <f>IFERROR(VLOOKUP(V7,'3°A'!A13:BZ45,73,0),"")</f>
        <v>0</v>
      </c>
      <c r="H54" s="193"/>
      <c r="I54" s="194"/>
      <c r="J54" s="252">
        <f>IFERROR(VLOOKUP(V7,'3°A'!A13:BZ45,74,0),"")</f>
        <v>24</v>
      </c>
      <c r="K54" s="194"/>
      <c r="L54" s="252">
        <f>IFERROR(VLOOKUP(V7,'3°A'!A13:BZ45,76,0),"")</f>
        <v>0</v>
      </c>
      <c r="M54" s="194"/>
      <c r="N54" s="252">
        <f>IFERROR(VLOOKUP(V7,'3°A'!A13:BZ45,77,0),"")</f>
        <v>0</v>
      </c>
      <c r="O54" s="193"/>
      <c r="P54" s="266" t="str">
        <f>IFERROR(VLOOKUP(V7,'3°A'!A13:CA45,79,0),"")</f>
        <v>A</v>
      </c>
      <c r="Q54" s="194"/>
    </row>
    <row r="55" spans="2:17" ht="30" customHeight="1">
      <c r="B55" s="5"/>
      <c r="C55" s="248" t="s">
        <v>580</v>
      </c>
      <c r="D55" s="193"/>
      <c r="E55" s="193"/>
      <c r="F55" s="194"/>
      <c r="G55" s="252" t="str">
        <f>IFERROR(VLOOKUP(V7,'3°A'!#REF!,73,0),"")</f>
        <v/>
      </c>
      <c r="H55" s="193"/>
      <c r="I55" s="194"/>
      <c r="J55" s="252" t="str">
        <f>IFERROR(VLOOKUP(V7,'3°A'!#REF!,74,0),"")</f>
        <v/>
      </c>
      <c r="K55" s="194"/>
      <c r="L55" s="252" t="str">
        <f>IFERROR(VLOOKUP(V7,'3°A'!#REF!,76,0),"")</f>
        <v/>
      </c>
      <c r="M55" s="194"/>
      <c r="N55" s="252" t="str">
        <f>IFERROR(VLOOKUP(V7,'3°A'!#REF!,77,0),"")</f>
        <v/>
      </c>
      <c r="O55" s="193"/>
      <c r="P55" s="265"/>
      <c r="Q55" s="194"/>
    </row>
    <row r="56" spans="2:17" ht="30" customHeight="1">
      <c r="B56" s="5"/>
      <c r="C56" s="248" t="s">
        <v>581</v>
      </c>
      <c r="D56" s="193"/>
      <c r="E56" s="193"/>
      <c r="F56" s="194"/>
      <c r="G56" s="252" t="str">
        <f>IFERROR(VLOOKUP($V$7,'3°A'!$A$46:$BY$68,73,0),"")</f>
        <v/>
      </c>
      <c r="H56" s="193"/>
      <c r="I56" s="194"/>
      <c r="J56" s="252" t="str">
        <f>IFERROR(VLOOKUP($V$7,'3°A'!$A$46:$BY$68,74,0),"")</f>
        <v/>
      </c>
      <c r="K56" s="194"/>
      <c r="L56" s="252" t="str">
        <f>IFERROR(VLOOKUP($V$7,'3°A'!$A$46:$BY$68,76,0),"")</f>
        <v/>
      </c>
      <c r="M56" s="194"/>
      <c r="N56" s="252" t="str">
        <f>IFERROR(VLOOKUP($V$7,'3°A'!$A$46:$BY$68,77,0),"")</f>
        <v/>
      </c>
      <c r="O56" s="193"/>
      <c r="P56" s="265"/>
      <c r="Q56" s="194"/>
    </row>
    <row r="57" spans="2:17" ht="15.75" customHeight="1">
      <c r="B57" s="5"/>
    </row>
    <row r="58" spans="2:17" ht="15.75" customHeight="1">
      <c r="B58" s="5"/>
      <c r="C58" s="249" t="s">
        <v>621</v>
      </c>
      <c r="D58" s="199"/>
      <c r="E58" s="199"/>
      <c r="F58" s="200"/>
      <c r="G58" s="250"/>
      <c r="H58" s="199"/>
      <c r="I58" s="199"/>
      <c r="J58" s="199"/>
      <c r="K58" s="199"/>
      <c r="L58" s="200"/>
      <c r="M58" s="186"/>
      <c r="N58" s="186"/>
      <c r="O58" s="5"/>
    </row>
    <row r="59" spans="2:17" ht="15.75" customHeight="1">
      <c r="B59" s="5"/>
      <c r="C59" s="206"/>
      <c r="D59" s="218"/>
      <c r="E59" s="218"/>
      <c r="F59" s="208"/>
      <c r="G59" s="206"/>
      <c r="H59" s="218"/>
      <c r="I59" s="218"/>
      <c r="J59" s="218"/>
      <c r="K59" s="218"/>
      <c r="L59" s="208"/>
      <c r="M59" s="186"/>
      <c r="N59" s="186"/>
      <c r="O59" s="5"/>
    </row>
    <row r="60" spans="2:17" ht="15.75" customHeight="1">
      <c r="B60" s="5"/>
      <c r="C60" s="206"/>
      <c r="D60" s="218"/>
      <c r="E60" s="218"/>
      <c r="F60" s="208"/>
      <c r="G60" s="206"/>
      <c r="H60" s="218"/>
      <c r="I60" s="218"/>
      <c r="J60" s="218"/>
      <c r="K60" s="218"/>
      <c r="L60" s="208"/>
      <c r="M60" s="186"/>
      <c r="N60" s="186"/>
      <c r="O60" s="5"/>
    </row>
    <row r="61" spans="2:17" ht="15.75" customHeight="1">
      <c r="B61" s="5"/>
      <c r="C61" s="206"/>
      <c r="D61" s="218"/>
      <c r="E61" s="218"/>
      <c r="F61" s="208"/>
      <c r="G61" s="206"/>
      <c r="H61" s="218"/>
      <c r="I61" s="218"/>
      <c r="J61" s="218"/>
      <c r="K61" s="218"/>
      <c r="L61" s="208"/>
      <c r="M61" s="186"/>
      <c r="N61" s="186"/>
      <c r="O61" s="5"/>
    </row>
    <row r="62" spans="2:17" ht="15.75" customHeight="1">
      <c r="B62" s="5"/>
      <c r="C62" s="201"/>
      <c r="D62" s="202"/>
      <c r="E62" s="202"/>
      <c r="F62" s="203"/>
      <c r="G62" s="201"/>
      <c r="H62" s="202"/>
      <c r="I62" s="202"/>
      <c r="J62" s="202"/>
      <c r="K62" s="202"/>
      <c r="L62" s="203"/>
      <c r="M62" s="186"/>
      <c r="N62" s="186"/>
      <c r="O62" s="5"/>
    </row>
    <row r="63" spans="2:17" ht="15.75" customHeight="1">
      <c r="B63" s="5"/>
      <c r="C63" s="251" t="s">
        <v>622</v>
      </c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5"/>
    </row>
    <row r="64" spans="2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9">
    <mergeCell ref="Q41:S41"/>
    <mergeCell ref="Q42:S42"/>
    <mergeCell ref="P44:S44"/>
    <mergeCell ref="Q45:S45"/>
    <mergeCell ref="M45:O45"/>
    <mergeCell ref="M46:O46"/>
    <mergeCell ref="L52:O52"/>
    <mergeCell ref="P52:Q53"/>
    <mergeCell ref="L53:M53"/>
    <mergeCell ref="N53:O53"/>
    <mergeCell ref="M41:O41"/>
    <mergeCell ref="M42:O42"/>
    <mergeCell ref="L44:O44"/>
    <mergeCell ref="Q46:S46"/>
    <mergeCell ref="Q47:S47"/>
    <mergeCell ref="M47:O47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M25:O25"/>
    <mergeCell ref="M26:O26"/>
    <mergeCell ref="M33:O33"/>
    <mergeCell ref="Q33:S33"/>
    <mergeCell ref="N56:O56"/>
    <mergeCell ref="P56:Q56"/>
    <mergeCell ref="L54:M54"/>
    <mergeCell ref="N54:O54"/>
    <mergeCell ref="P54:Q54"/>
    <mergeCell ref="L55:M55"/>
    <mergeCell ref="N55:O55"/>
    <mergeCell ref="P55:Q55"/>
    <mergeCell ref="L56:M56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</mergeCells>
  <printOptions horizontalCentered="1"/>
  <pageMargins left="0.11811023622047245" right="0.11811023622047245" top="0.11811023622047245" bottom="0.11811023622047245" header="0" footer="0"/>
  <pageSetup paperSize="9" scale="4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9"/>
  <sheetViews>
    <sheetView showGridLines="0" topLeftCell="B3" zoomScale="41" zoomScaleNormal="41" workbookViewId="0">
      <selection activeCell="V7" sqref="V7:W12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2.12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1.875" customWidth="1"/>
    <col min="13" max="13" width="13.75" customWidth="1"/>
    <col min="14" max="14" width="9.5" customWidth="1"/>
    <col min="15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5">
        <v>0</v>
      </c>
      <c r="B1" s="5" t="s">
        <v>558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36" ht="1.5" hidden="1" customHeight="1">
      <c r="B2" s="168" t="s">
        <v>558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80"/>
      <c r="U2" s="80"/>
      <c r="V2" s="80"/>
      <c r="W2" s="80"/>
    </row>
    <row r="3" spans="1:36" ht="15" customHeight="1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80"/>
      <c r="U3" s="80"/>
      <c r="V3" s="80"/>
      <c r="W3" s="80"/>
      <c r="AJ3" s="5">
        <v>4</v>
      </c>
    </row>
    <row r="4" spans="1:36" ht="15" customHeight="1">
      <c r="B4" s="253" t="s">
        <v>559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80"/>
      <c r="U4" s="80"/>
      <c r="V4" s="80"/>
      <c r="W4" s="80"/>
    </row>
    <row r="5" spans="1:36" ht="15" customHeight="1"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80"/>
      <c r="U5" s="80"/>
      <c r="V5" s="80"/>
      <c r="W5" s="80"/>
    </row>
    <row r="6" spans="1:36" ht="14.2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36" ht="15.75" customHeight="1">
      <c r="B7" s="230" t="s">
        <v>560</v>
      </c>
      <c r="C7" s="193"/>
      <c r="D7" s="193"/>
      <c r="E7" s="193"/>
      <c r="F7" s="194"/>
      <c r="G7" s="227" t="s">
        <v>561</v>
      </c>
      <c r="H7" s="193"/>
      <c r="I7" s="193"/>
      <c r="J7" s="193"/>
      <c r="K7" s="193"/>
      <c r="L7" s="194"/>
      <c r="M7" s="254" t="s">
        <v>562</v>
      </c>
      <c r="N7" s="200"/>
      <c r="O7" s="249" t="s">
        <v>563</v>
      </c>
      <c r="P7" s="199"/>
      <c r="Q7" s="199"/>
      <c r="R7" s="200"/>
      <c r="S7" s="255"/>
      <c r="T7" s="80"/>
      <c r="U7" s="5"/>
      <c r="V7" s="256">
        <v>25</v>
      </c>
      <c r="W7" s="200"/>
    </row>
    <row r="8" spans="1:36" ht="15.75" customHeight="1">
      <c r="B8" s="230" t="s">
        <v>564</v>
      </c>
      <c r="C8" s="193"/>
      <c r="D8" s="193"/>
      <c r="E8" s="193"/>
      <c r="F8" s="194"/>
      <c r="G8" s="263" t="s">
        <v>565</v>
      </c>
      <c r="H8" s="193"/>
      <c r="I8" s="193"/>
      <c r="J8" s="193"/>
      <c r="K8" s="193"/>
      <c r="L8" s="194"/>
      <c r="M8" s="201"/>
      <c r="N8" s="203"/>
      <c r="O8" s="206"/>
      <c r="P8" s="218"/>
      <c r="Q8" s="218"/>
      <c r="R8" s="208"/>
      <c r="S8" s="189"/>
      <c r="T8" s="80"/>
      <c r="U8" s="5"/>
      <c r="V8" s="206"/>
      <c r="W8" s="208"/>
    </row>
    <row r="9" spans="1:36" ht="15.75" customHeight="1">
      <c r="B9" s="230" t="s">
        <v>566</v>
      </c>
      <c r="C9" s="193"/>
      <c r="D9" s="193"/>
      <c r="E9" s="193"/>
      <c r="F9" s="194"/>
      <c r="G9" s="227" t="s">
        <v>567</v>
      </c>
      <c r="H9" s="193"/>
      <c r="I9" s="193"/>
      <c r="J9" s="193"/>
      <c r="K9" s="193"/>
      <c r="L9" s="194"/>
      <c r="M9" s="228" t="s">
        <v>568</v>
      </c>
      <c r="N9" s="194"/>
      <c r="O9" s="229" t="s">
        <v>569</v>
      </c>
      <c r="P9" s="193"/>
      <c r="Q9" s="193"/>
      <c r="R9" s="194"/>
      <c r="S9" s="189"/>
      <c r="T9" s="80"/>
      <c r="U9" s="5"/>
      <c r="V9" s="206"/>
      <c r="W9" s="208"/>
    </row>
    <row r="10" spans="1:36" ht="15.75" customHeight="1">
      <c r="B10" s="230" t="s">
        <v>570</v>
      </c>
      <c r="C10" s="193"/>
      <c r="D10" s="193"/>
      <c r="E10" s="193"/>
      <c r="F10" s="193"/>
      <c r="G10" s="231" t="str">
        <f>+'3°B'!D7</f>
        <v>3°</v>
      </c>
      <c r="H10" s="202"/>
      <c r="I10" s="202"/>
      <c r="J10" s="202"/>
      <c r="K10" s="202"/>
      <c r="L10" s="203"/>
      <c r="M10" s="232" t="s">
        <v>571</v>
      </c>
      <c r="N10" s="194"/>
      <c r="O10" s="233" t="str">
        <f>+'3°B'!D8</f>
        <v>B</v>
      </c>
      <c r="P10" s="193"/>
      <c r="Q10" s="193"/>
      <c r="R10" s="194"/>
      <c r="S10" s="189"/>
      <c r="T10" s="80"/>
      <c r="U10" s="5"/>
      <c r="V10" s="206"/>
      <c r="W10" s="208"/>
    </row>
    <row r="11" spans="1:36" ht="15.75" customHeight="1">
      <c r="B11" s="230" t="s">
        <v>572</v>
      </c>
      <c r="C11" s="193"/>
      <c r="D11" s="193"/>
      <c r="E11" s="193"/>
      <c r="F11" s="194"/>
      <c r="G11" s="260"/>
      <c r="H11" s="193"/>
      <c r="I11" s="193"/>
      <c r="J11" s="193"/>
      <c r="K11" s="194"/>
      <c r="L11" s="169" t="s">
        <v>573</v>
      </c>
      <c r="M11" s="257"/>
      <c r="N11" s="193"/>
      <c r="O11" s="193"/>
      <c r="P11" s="193"/>
      <c r="Q11" s="193"/>
      <c r="R11" s="194"/>
      <c r="S11" s="189"/>
      <c r="T11" s="80"/>
      <c r="U11" s="5"/>
      <c r="V11" s="206"/>
      <c r="W11" s="208"/>
    </row>
    <row r="12" spans="1:36" ht="33.75" customHeight="1">
      <c r="B12" s="228" t="s">
        <v>574</v>
      </c>
      <c r="C12" s="193"/>
      <c r="D12" s="193"/>
      <c r="E12" s="193"/>
      <c r="F12" s="193"/>
      <c r="G12" s="170" t="str">
        <f>IFERROR(VLOOKUP(V7,'3°B'!A13:CB41,2,0),"")</f>
        <v>TAPAYURI</v>
      </c>
      <c r="H12" s="171"/>
      <c r="I12" s="171" t="str">
        <f>IFERROR(VLOOKUP(V7,'3°B'!A13:CB41,3,0),"")</f>
        <v>TAPAYURI</v>
      </c>
      <c r="J12" s="171"/>
      <c r="K12" s="171" t="str">
        <f>IFERROR(VLOOKUP(V7,'3°B'!A13:CB41,4,0),"")</f>
        <v>VALERIA CRISTINA</v>
      </c>
      <c r="L12" s="171"/>
      <c r="M12" s="171"/>
      <c r="N12" s="171"/>
      <c r="O12" s="171"/>
      <c r="P12" s="171"/>
      <c r="Q12" s="171"/>
      <c r="R12" s="172"/>
      <c r="S12" s="189"/>
      <c r="T12" s="80"/>
      <c r="U12" s="5"/>
      <c r="V12" s="201"/>
      <c r="W12" s="203"/>
    </row>
    <row r="13" spans="1:36" ht="33.75" customHeight="1">
      <c r="B13" s="228" t="s">
        <v>575</v>
      </c>
      <c r="C13" s="193"/>
      <c r="D13" s="193"/>
      <c r="E13" s="193"/>
      <c r="F13" s="194"/>
      <c r="G13" s="230" t="str">
        <f>+'3°B'!C10</f>
        <v>PROF. LLENER MICHEL GARCÍA FLORES</v>
      </c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  <c r="S13" s="190"/>
      <c r="T13" s="80"/>
      <c r="U13" s="5"/>
      <c r="V13" s="258" t="s">
        <v>576</v>
      </c>
      <c r="W13" s="200"/>
      <c r="X13" s="5"/>
    </row>
    <row r="14" spans="1:36" ht="15" customHeight="1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5"/>
      <c r="V14" s="206"/>
      <c r="W14" s="208"/>
      <c r="X14" s="5"/>
    </row>
    <row r="15" spans="1:36" ht="68.25" customHeight="1">
      <c r="B15" s="261" t="s">
        <v>577</v>
      </c>
      <c r="C15" s="262" t="s">
        <v>578</v>
      </c>
      <c r="D15" s="199"/>
      <c r="E15" s="199"/>
      <c r="F15" s="199"/>
      <c r="G15" s="259" t="s">
        <v>579</v>
      </c>
      <c r="H15" s="193"/>
      <c r="I15" s="193"/>
      <c r="J15" s="193"/>
      <c r="K15" s="193"/>
      <c r="L15" s="259" t="s">
        <v>580</v>
      </c>
      <c r="M15" s="193"/>
      <c r="N15" s="193"/>
      <c r="O15" s="193"/>
      <c r="P15" s="259" t="s">
        <v>581</v>
      </c>
      <c r="Q15" s="193"/>
      <c r="R15" s="193"/>
      <c r="S15" s="194"/>
      <c r="T15" s="80"/>
      <c r="U15" s="5"/>
      <c r="V15" s="201"/>
      <c r="W15" s="203"/>
      <c r="X15" s="5"/>
    </row>
    <row r="16" spans="1:36" ht="57.75" customHeight="1">
      <c r="B16" s="190"/>
      <c r="C16" s="201"/>
      <c r="D16" s="202"/>
      <c r="E16" s="202"/>
      <c r="F16" s="202"/>
      <c r="G16" s="173" t="s">
        <v>582</v>
      </c>
      <c r="H16" s="235" t="s">
        <v>583</v>
      </c>
      <c r="I16" s="193"/>
      <c r="J16" s="193"/>
      <c r="K16" s="193"/>
      <c r="L16" s="173" t="s">
        <v>582</v>
      </c>
      <c r="M16" s="235" t="s">
        <v>583</v>
      </c>
      <c r="N16" s="193"/>
      <c r="O16" s="193"/>
      <c r="P16" s="173" t="s">
        <v>582</v>
      </c>
      <c r="Q16" s="235" t="s">
        <v>583</v>
      </c>
      <c r="R16" s="193"/>
      <c r="S16" s="194"/>
      <c r="T16" s="80"/>
      <c r="U16" s="5"/>
      <c r="V16" s="175"/>
      <c r="W16" s="5"/>
      <c r="X16" s="5"/>
    </row>
    <row r="17" spans="2:24" ht="158.25" customHeight="1">
      <c r="B17" s="264" t="s">
        <v>584</v>
      </c>
      <c r="C17" s="234" t="s">
        <v>585</v>
      </c>
      <c r="D17" s="193"/>
      <c r="E17" s="193"/>
      <c r="F17" s="193"/>
      <c r="G17" s="176" t="str">
        <f>IFERROR(VLOOKUP(V7,'3°B'!A13:CB41,6,0),"")</f>
        <v>A</v>
      </c>
      <c r="H17" s="235" t="str">
        <f>IFERROR(VLOOKUP(V7,'3°B'!A13:CB41,7,0),"")</f>
        <v>Logra alcanzar los aprendizajes esperados, realiza sus actividades de manera autónoma.</v>
      </c>
      <c r="I17" s="193"/>
      <c r="J17" s="193"/>
      <c r="K17" s="193"/>
      <c r="L17" s="176" t="str">
        <f>IFERROR(VLOOKUP(V7,'3°A'!#REF!,6,0),"")</f>
        <v/>
      </c>
      <c r="M17" s="235" t="str">
        <f>IFERROR(VLOOKUP(V7,'3°A'!#REF!,7,0),"")</f>
        <v/>
      </c>
      <c r="N17" s="193"/>
      <c r="O17" s="194"/>
      <c r="P17" s="177" t="str">
        <f>IFERROR(VLOOKUP($V$7,'3°A'!$A$46:$BY$68,6,0),"")</f>
        <v/>
      </c>
      <c r="Q17" s="235" t="str">
        <f>IFERROR(VLOOKUP($V$7,'3°A'!$A$46:$BY$68,7,0),"")</f>
        <v/>
      </c>
      <c r="R17" s="193"/>
      <c r="S17" s="194"/>
      <c r="T17" s="80"/>
      <c r="U17" s="5"/>
      <c r="V17" s="175"/>
      <c r="W17" s="5"/>
      <c r="X17" s="5"/>
    </row>
    <row r="18" spans="2:24" ht="162" customHeight="1">
      <c r="B18" s="190"/>
      <c r="C18" s="234" t="s">
        <v>586</v>
      </c>
      <c r="D18" s="193"/>
      <c r="E18" s="193"/>
      <c r="F18" s="193"/>
      <c r="G18" s="176" t="str">
        <f>IFERROR(VLOOKUP(V7,'3°B'!A13:CB41,8,0),"")</f>
        <v>A</v>
      </c>
      <c r="H18" s="235" t="str">
        <f>IFERROR(VLOOKUP(V7,'3°B'!A13:CB41,9,0),"")</f>
        <v>Logra alcanzar los aprendizajes esperados, realiza sus actividades de manera autónoma.</v>
      </c>
      <c r="I18" s="193"/>
      <c r="J18" s="193"/>
      <c r="K18" s="193"/>
      <c r="L18" s="176" t="str">
        <f>IFERROR(VLOOKUP(V7,'3°A'!#REF!,8,0),"")</f>
        <v/>
      </c>
      <c r="M18" s="235" t="str">
        <f>IFERROR(VLOOKUP(V7,'3°A'!#REF!,9,0),"")</f>
        <v/>
      </c>
      <c r="N18" s="193"/>
      <c r="O18" s="194"/>
      <c r="P18" s="178" t="str">
        <f>IFERROR(VLOOKUP($V$7,'3°A'!$A$46:$BY$68,8,0),"")</f>
        <v/>
      </c>
      <c r="Q18" s="235" t="str">
        <f>IFERROR(VLOOKUP($V$7,'3°A'!$A$46:$BY$68,9,0),"")</f>
        <v/>
      </c>
      <c r="R18" s="193"/>
      <c r="S18" s="194"/>
      <c r="T18" s="80"/>
      <c r="U18" s="5"/>
      <c r="V18" s="175"/>
      <c r="W18" s="5"/>
      <c r="X18" s="5"/>
    </row>
    <row r="19" spans="2:24" ht="145.5" customHeight="1">
      <c r="B19" s="236" t="s">
        <v>3</v>
      </c>
      <c r="C19" s="234" t="s">
        <v>587</v>
      </c>
      <c r="D19" s="193"/>
      <c r="E19" s="193"/>
      <c r="F19" s="193"/>
      <c r="G19" s="176" t="str">
        <f>IFERROR(VLOOKUP(V7,'3°B'!A13:CB41,11,0),"")</f>
        <v>A</v>
      </c>
      <c r="H19" s="235" t="str">
        <f>IFERROR(VLOOKUP(V7,'3°B'!A13:CB41,12,0),"")</f>
        <v>El estudiante demostró capacidades para lograr la competencia</v>
      </c>
      <c r="I19" s="193"/>
      <c r="J19" s="193"/>
      <c r="K19" s="193"/>
      <c r="L19" s="176" t="str">
        <f>IFERROR(VLOOKUP(V7,'3°A'!#REF!,11,0),"")</f>
        <v/>
      </c>
      <c r="M19" s="235" t="str">
        <f>IFERROR(VLOOKUP(V7,'3°A'!#REF!,12,0),"")</f>
        <v/>
      </c>
      <c r="N19" s="193"/>
      <c r="O19" s="194"/>
      <c r="P19" s="178" t="str">
        <f>IFERROR(VLOOKUP($V$7,'3°A'!$A$46:$BY$68,11,0),"")</f>
        <v/>
      </c>
      <c r="Q19" s="235" t="str">
        <f>IFERROR(VLOOKUP($V$7,'3°A'!$A$46:$BY$68,12,0),"")</f>
        <v/>
      </c>
      <c r="R19" s="193"/>
      <c r="S19" s="194"/>
      <c r="T19" s="80"/>
      <c r="U19" s="5"/>
      <c r="V19" s="5"/>
      <c r="W19" s="5"/>
      <c r="X19" s="5"/>
    </row>
    <row r="20" spans="2:24" ht="154.5" customHeight="1">
      <c r="B20" s="189"/>
      <c r="C20" s="234" t="s">
        <v>588</v>
      </c>
      <c r="D20" s="193"/>
      <c r="E20" s="193"/>
      <c r="F20" s="193"/>
      <c r="G20" s="176" t="str">
        <f>IFERROR(VLOOKUP(V7,'3°B'!A13:CB41,13,0),"")</f>
        <v>A</v>
      </c>
      <c r="H20" s="235" t="str">
        <f>IFERROR(VLOOKUP(V7,'3°B'!A13:CB41,14,0),"")</f>
        <v>El estudiante esta en proceso de lograr la competencia</v>
      </c>
      <c r="I20" s="193"/>
      <c r="J20" s="193"/>
      <c r="K20" s="193"/>
      <c r="L20" s="176" t="str">
        <f>IFERROR(VLOOKUP(V7,'3°A'!#REF!,13,0),"")</f>
        <v/>
      </c>
      <c r="M20" s="235" t="str">
        <f>IFERROR(VLOOKUP(V7,'3°A'!#REF!,14,0),"")</f>
        <v/>
      </c>
      <c r="N20" s="193"/>
      <c r="O20" s="194"/>
      <c r="P20" s="178" t="str">
        <f>IFERROR(VLOOKUP($V$7,'3°A'!$A$46:$BY$68,13,0),"")</f>
        <v/>
      </c>
      <c r="Q20" s="235" t="str">
        <f>IFERROR(VLOOKUP($V$7,'3°A'!$A$46:$BY$68,14,0),"")</f>
        <v/>
      </c>
      <c r="R20" s="193"/>
      <c r="S20" s="194"/>
      <c r="T20" s="80"/>
      <c r="U20" s="5"/>
      <c r="V20" s="5"/>
      <c r="W20" s="5"/>
      <c r="X20" s="5"/>
    </row>
    <row r="21" spans="2:24" ht="168" customHeight="1">
      <c r="B21" s="190"/>
      <c r="C21" s="234" t="s">
        <v>589</v>
      </c>
      <c r="D21" s="193"/>
      <c r="E21" s="193"/>
      <c r="F21" s="193"/>
      <c r="G21" s="176" t="str">
        <f>IFERROR(VLOOKUP(V7,'3°B'!A13:CB41,15,0),"")</f>
        <v>A</v>
      </c>
      <c r="H21" s="235" t="str">
        <f>IFERROR(VLOOKUP(V7,'3°B'!A13:CB41,16,0),"")</f>
        <v>El estudiante demostró capacidades para lograr la competencia</v>
      </c>
      <c r="I21" s="193"/>
      <c r="J21" s="193"/>
      <c r="K21" s="193"/>
      <c r="L21" s="176" t="str">
        <f>IFERROR(VLOOKUP(V7,'3°A'!#REF!,15,0),"")</f>
        <v/>
      </c>
      <c r="M21" s="235" t="str">
        <f>IFERROR(VLOOKUP(V7,'3°A'!#REF!,16,0),"")</f>
        <v/>
      </c>
      <c r="N21" s="193"/>
      <c r="O21" s="194"/>
      <c r="P21" s="178" t="str">
        <f>IFERROR(VLOOKUP($V$7,'3°A'!$A$46:$BY$68,15,0),"")</f>
        <v/>
      </c>
      <c r="Q21" s="235" t="str">
        <f>IFERROR(VLOOKUP($V$7,'3°A'!$A$46:$BY$68,16,0),"")</f>
        <v/>
      </c>
      <c r="R21" s="193"/>
      <c r="S21" s="194"/>
      <c r="T21" s="80"/>
      <c r="U21" s="80"/>
      <c r="V21" s="80"/>
      <c r="W21" s="80"/>
    </row>
    <row r="22" spans="2:24" ht="137.25" customHeight="1">
      <c r="B22" s="236" t="s">
        <v>590</v>
      </c>
      <c r="C22" s="234" t="s">
        <v>591</v>
      </c>
      <c r="D22" s="193"/>
      <c r="E22" s="193"/>
      <c r="F22" s="193"/>
      <c r="G22" s="176" t="str">
        <f>IFERROR(VLOOKUP(V7,'3°B'!A13:CB41,18,0),"")</f>
        <v>A</v>
      </c>
      <c r="H22" s="235" t="str">
        <f>IFERROR(VLOOKUP(V7,'3°B'!A13:CB41,19,0),"")</f>
        <v>Te desenvuelve de manera autónoma en la práctica de la carrera de velocidad y la técnica de entrega del testimonio en la carrera de relevos.</v>
      </c>
      <c r="I22" s="193"/>
      <c r="J22" s="193"/>
      <c r="K22" s="193"/>
      <c r="L22" s="176" t="str">
        <f>IFERROR(VLOOKUP(V7,'3°A'!#REF!,18,0),"")</f>
        <v/>
      </c>
      <c r="M22" s="235" t="str">
        <f>IFERROR(VLOOKUP(V7,'3°A'!#REF!,19,0),"")</f>
        <v/>
      </c>
      <c r="N22" s="193"/>
      <c r="O22" s="194"/>
      <c r="P22" s="178" t="str">
        <f>IFERROR(VLOOKUP($V$7,'3°A'!$A$46:$BY$68,18,0),"")</f>
        <v/>
      </c>
      <c r="Q22" s="235" t="str">
        <f>IFERROR(VLOOKUP($V$7,'3°A'!$A$46:$BY$68,19,0),"")</f>
        <v/>
      </c>
      <c r="R22" s="193"/>
      <c r="S22" s="194"/>
      <c r="T22" s="80"/>
      <c r="U22" s="80"/>
      <c r="V22" s="80"/>
      <c r="W22" s="80"/>
    </row>
    <row r="23" spans="2:24" ht="138.75" customHeight="1">
      <c r="B23" s="189"/>
      <c r="C23" s="234" t="s">
        <v>592</v>
      </c>
      <c r="D23" s="193"/>
      <c r="E23" s="193"/>
      <c r="F23" s="193"/>
      <c r="G23" s="176" t="str">
        <f>IFERROR(VLOOKUP(V7,'3°B'!A13:CB41,20,0),"")</f>
        <v>A</v>
      </c>
      <c r="H23" s="235" t="str">
        <f>IFERROR(VLOOKUP(V7,'3°B'!A13:CB41,21,0),"")</f>
        <v>Estableces soluciones en los juegos predeportivas aplicados al fútbol, poniendo en práctica al equipo.</v>
      </c>
      <c r="I23" s="193"/>
      <c r="J23" s="193"/>
      <c r="K23" s="193"/>
      <c r="L23" s="176" t="str">
        <f>IFERROR(VLOOKUP(V7,'3°A'!#REF!,20,0),"")</f>
        <v/>
      </c>
      <c r="M23" s="235" t="str">
        <f>IFERROR(VLOOKUP(V7,'3°A'!#REF!,21,0),"")</f>
        <v/>
      </c>
      <c r="N23" s="193"/>
      <c r="O23" s="194"/>
      <c r="P23" s="178" t="str">
        <f>IFERROR(VLOOKUP($V$7,'3°A'!$A$46:$BY$68,20,0),"")</f>
        <v/>
      </c>
      <c r="Q23" s="235" t="str">
        <f>IFERROR(VLOOKUP($V$7,'3°A'!$A$46:$BY$68,21,0),"")</f>
        <v/>
      </c>
      <c r="R23" s="193"/>
      <c r="S23" s="194"/>
      <c r="T23" s="80"/>
      <c r="U23" s="80"/>
      <c r="V23" s="80"/>
      <c r="W23" s="80"/>
    </row>
    <row r="24" spans="2:24" ht="132.75" customHeight="1">
      <c r="B24" s="190"/>
      <c r="C24" s="234" t="s">
        <v>593</v>
      </c>
      <c r="D24" s="193"/>
      <c r="E24" s="193"/>
      <c r="F24" s="193"/>
      <c r="G24" s="179" t="str">
        <f>IFERROR(VLOOKUP(V7,'3°B'!A13:CB41,22,0),"")</f>
        <v>A</v>
      </c>
      <c r="H24" s="235" t="str">
        <f>IFERROR(VLOOKUP(V7,'3°B'!A13:CB41,23,0),"")</f>
        <v>Promueves prácticas para el cuidado de tu salud, al demostrar tus habilidades motrices en el salto alto, demostrando la técnica Fosbury Flop.</v>
      </c>
      <c r="I24" s="193"/>
      <c r="J24" s="193"/>
      <c r="K24" s="193"/>
      <c r="L24" s="179" t="str">
        <f>IFERROR(VLOOKUP(V7,'3°A'!#REF!,22,0),"")</f>
        <v/>
      </c>
      <c r="M24" s="235" t="str">
        <f>IFERROR(VLOOKUP(V7,'3°A'!#REF!,23,0),"")</f>
        <v/>
      </c>
      <c r="N24" s="193"/>
      <c r="O24" s="194"/>
      <c r="P24" s="174" t="str">
        <f>IFERROR(VLOOKUP($V$7,'3°A'!$A$46:$BY$68,22,0),"")</f>
        <v/>
      </c>
      <c r="Q24" s="235" t="str">
        <f>IFERROR(VLOOKUP($V$7,'3°A'!$A$46:$BY$68,23,0),"")</f>
        <v/>
      </c>
      <c r="R24" s="193"/>
      <c r="S24" s="194"/>
      <c r="T24" s="80"/>
      <c r="U24" s="80"/>
      <c r="V24" s="80"/>
      <c r="W24" s="80"/>
    </row>
    <row r="25" spans="2:24" ht="129" customHeight="1">
      <c r="B25" s="237" t="s">
        <v>5</v>
      </c>
      <c r="C25" s="234" t="s">
        <v>594</v>
      </c>
      <c r="D25" s="193"/>
      <c r="E25" s="193"/>
      <c r="F25" s="193"/>
      <c r="G25" s="176" t="str">
        <f>IFERROR(VLOOKUP(V7,'3°B'!A13:CB41,25,0),"")</f>
        <v>A</v>
      </c>
      <c r="H25" s="235" t="str">
        <f>IFERROR(VLOOKUP(V7,'3°B'!A13:CB41,26,0),"")</f>
        <v>El estudiante logro la competencia</v>
      </c>
      <c r="I25" s="193"/>
      <c r="J25" s="193"/>
      <c r="K25" s="193"/>
      <c r="L25" s="176" t="str">
        <f>IFERROR(VLOOKUP(V7,'3°A'!#REF!,25,0),"")</f>
        <v/>
      </c>
      <c r="M25" s="235" t="str">
        <f>IFERROR(VLOOKUP(V7,'3°A'!#REF!,26,0),"")</f>
        <v/>
      </c>
      <c r="N25" s="193"/>
      <c r="O25" s="194"/>
      <c r="P25" s="178" t="str">
        <f>IFERROR(VLOOKUP($V$7,'3°A'!$A$46:$BY$68,25,0),"")</f>
        <v/>
      </c>
      <c r="Q25" s="235" t="str">
        <f>IFERROR(VLOOKUP($V$7,'3°A'!$A$46:$BY$68,26,0),"")</f>
        <v/>
      </c>
      <c r="R25" s="193"/>
      <c r="S25" s="194"/>
      <c r="T25" s="80"/>
      <c r="U25" s="80"/>
      <c r="V25" s="80"/>
      <c r="W25" s="80"/>
    </row>
    <row r="26" spans="2:24" ht="145.5" customHeight="1">
      <c r="B26" s="190"/>
      <c r="C26" s="234" t="s">
        <v>595</v>
      </c>
      <c r="D26" s="193"/>
      <c r="E26" s="193"/>
      <c r="F26" s="193"/>
      <c r="G26" s="176" t="str">
        <f>IFERROR(VLOOKUP(V7,'3°B'!A13:CB41,27,0),"")</f>
        <v>A</v>
      </c>
      <c r="H26" s="235" t="str">
        <f>IFERROR(VLOOKUP(V7,'3°B'!A13:CB41,28,0),"")</f>
        <v>El estudiante logro la competencia</v>
      </c>
      <c r="I26" s="193"/>
      <c r="J26" s="193"/>
      <c r="K26" s="193"/>
      <c r="L26" s="176" t="str">
        <f>IFERROR(VLOOKUP(V7,'3°A'!#REF!,27,0),"")</f>
        <v/>
      </c>
      <c r="M26" s="235" t="str">
        <f>IFERROR(VLOOKUP(V7,'3°A'!#REF!,28,0),"")</f>
        <v/>
      </c>
      <c r="N26" s="193"/>
      <c r="O26" s="194"/>
      <c r="P26" s="178" t="str">
        <f>IFERROR(VLOOKUP($V$7,'3°A'!$A$46:$BY$68,27,0),"")</f>
        <v/>
      </c>
      <c r="Q26" s="235" t="str">
        <f>IFERROR(VLOOKUP($V$7,'3°A'!$A$46:$BY$68,28,0),"")</f>
        <v/>
      </c>
      <c r="R26" s="193"/>
      <c r="S26" s="194"/>
      <c r="T26" s="80"/>
      <c r="U26" s="80"/>
      <c r="V26" s="80"/>
      <c r="W26" s="80"/>
    </row>
    <row r="27" spans="2:24" ht="150.75" customHeight="1">
      <c r="B27" s="236" t="s">
        <v>6</v>
      </c>
      <c r="C27" s="234" t="s">
        <v>596</v>
      </c>
      <c r="D27" s="193"/>
      <c r="E27" s="193"/>
      <c r="F27" s="193"/>
      <c r="G27" s="176" t="str">
        <f>IFERROR(VLOOKUP(V7,'3°B'!A13:CB41,30,0),"")</f>
        <v>B</v>
      </c>
      <c r="H27" s="235" t="str">
        <f>IFERROR(VLOOKUP(V7,'3°B'!A13:CB41,31,0),"")</f>
        <v>Se comunica oralmente, pero presenta algunos inconvenientes para inferir el tema y el propósito.</v>
      </c>
      <c r="I27" s="193"/>
      <c r="J27" s="193"/>
      <c r="K27" s="193"/>
      <c r="L27" s="176" t="str">
        <f>IFERROR(VLOOKUP(V7,'3°A'!#REF!,30,0),"")</f>
        <v/>
      </c>
      <c r="M27" s="235" t="str">
        <f>IFERROR(VLOOKUP(V7,'3°A'!#REF!,31,0),"")</f>
        <v/>
      </c>
      <c r="N27" s="193"/>
      <c r="O27" s="194"/>
      <c r="P27" s="178" t="str">
        <f>IFERROR(VLOOKUP($V$7,'3°A'!$A$46:$BY$68,30,0),"")</f>
        <v/>
      </c>
      <c r="Q27" s="235" t="str">
        <f>IFERROR(VLOOKUP($V$7,'3°A'!$A$46:$BY$68,31,0),"")</f>
        <v/>
      </c>
      <c r="R27" s="193"/>
      <c r="S27" s="194"/>
      <c r="T27" s="80"/>
      <c r="U27" s="80"/>
      <c r="V27" s="80"/>
      <c r="W27" s="80"/>
    </row>
    <row r="28" spans="2:24" ht="175.5" customHeight="1">
      <c r="B28" s="189"/>
      <c r="C28" s="234" t="s">
        <v>597</v>
      </c>
      <c r="D28" s="193"/>
      <c r="E28" s="193"/>
      <c r="F28" s="193"/>
      <c r="G28" s="176" t="str">
        <f>IFERROR(VLOOKUP(V7,'3°B'!A13:CB41,32,0),"")</f>
        <v>A</v>
      </c>
      <c r="H28" s="235" t="str">
        <f>IFERROR(VLOOKUP(V7,'3°B'!A13:CB41,33,0),"")</f>
        <v>Lee comprendiendo la información de textos discontinuos y continuos con estructuras complejas y vocabulario variado.</v>
      </c>
      <c r="I28" s="193"/>
      <c r="J28" s="193"/>
      <c r="K28" s="193"/>
      <c r="L28" s="176" t="str">
        <f>IFERROR(VLOOKUP(V7,'3°A'!#REF!,32,0),"")</f>
        <v/>
      </c>
      <c r="M28" s="235" t="str">
        <f>IFERROR(VLOOKUP(V7,'3°A'!#REF!,33,0),"")</f>
        <v/>
      </c>
      <c r="N28" s="193"/>
      <c r="O28" s="194"/>
      <c r="P28" s="178" t="str">
        <f>IFERROR(VLOOKUP($V$7,'3°A'!$A$46:$BY$68,32,0),"")</f>
        <v/>
      </c>
      <c r="Q28" s="235" t="str">
        <f>IFERROR(VLOOKUP($V$7,'3°A'!$A$46:$BY$68,33,0),"")</f>
        <v/>
      </c>
      <c r="R28" s="193"/>
      <c r="S28" s="194"/>
      <c r="T28" s="80"/>
      <c r="U28" s="80"/>
      <c r="V28" s="80"/>
      <c r="W28" s="80"/>
    </row>
    <row r="29" spans="2:24" ht="180.75" customHeight="1">
      <c r="B29" s="190"/>
      <c r="C29" s="234" t="s">
        <v>598</v>
      </c>
      <c r="D29" s="193"/>
      <c r="E29" s="193"/>
      <c r="F29" s="193"/>
      <c r="G29" s="176" t="str">
        <f>IFERROR(VLOOKUP(V7,'3°B'!A13:CB41,34,0),"")</f>
        <v>B</v>
      </c>
      <c r="H29" s="235" t="str">
        <f>IFERROR(VLOOKUP(V7,'3°B'!A13:CB41,35,0),"")</f>
        <v>Escribe textos continuos y discontinuos, pero tiene dificultades al elegir las palabras adecuadas que facilite la interpretación del autor.</v>
      </c>
      <c r="I29" s="193"/>
      <c r="J29" s="193"/>
      <c r="K29" s="193"/>
      <c r="L29" s="176" t="str">
        <f>IFERROR(VLOOKUP(V7,'3°A'!#REF!,34,0),"")</f>
        <v/>
      </c>
      <c r="M29" s="235" t="str">
        <f>IFERROR(VLOOKUP(V7,'3°A'!#REF!,35,0),"")</f>
        <v/>
      </c>
      <c r="N29" s="193"/>
      <c r="O29" s="194"/>
      <c r="P29" s="178" t="str">
        <f>IFERROR(VLOOKUP($V$7,'3°A'!$A$46:$BY$68,34,0),"")</f>
        <v/>
      </c>
      <c r="Q29" s="235" t="str">
        <f>IFERROR(VLOOKUP($V$7,'3°A'!$A$46:$BY$68,35,0),"")</f>
        <v/>
      </c>
      <c r="R29" s="193"/>
      <c r="S29" s="194"/>
      <c r="T29" s="80"/>
      <c r="U29" s="80"/>
      <c r="V29" s="80"/>
      <c r="W29" s="80"/>
    </row>
    <row r="30" spans="2:24" ht="173.25" customHeight="1">
      <c r="B30" s="236" t="s">
        <v>599</v>
      </c>
      <c r="C30" s="234" t="s">
        <v>600</v>
      </c>
      <c r="D30" s="193"/>
      <c r="E30" s="193"/>
      <c r="F30" s="193"/>
      <c r="G30" s="176" t="str">
        <f>IFERROR(VLOOKUP(V7,'3°B'!A13:CB41,37,0),"")</f>
        <v>B</v>
      </c>
      <c r="H30" s="235" t="str">
        <f>IFERROR(VLOOKUP(V7,'3°B'!A13:CB41,38,0),"")</f>
        <v>se comunica oralmente, pero presenta algunos inconvenientes para inferir el tema y el propósito.</v>
      </c>
      <c r="I30" s="193"/>
      <c r="J30" s="193"/>
      <c r="K30" s="193"/>
      <c r="L30" s="176" t="str">
        <f>IFERROR(VLOOKUP(V7,'3°A'!#REF!,37,0),"")</f>
        <v/>
      </c>
      <c r="M30" s="235" t="str">
        <f>IFERROR(VLOOKUP(V7,'3°A'!#REF!,38,0),"")</f>
        <v/>
      </c>
      <c r="N30" s="193"/>
      <c r="O30" s="194"/>
      <c r="P30" s="178" t="str">
        <f>IFERROR(VLOOKUP($V$7,'3°A'!$A$46:$BY$68,37,0),"")</f>
        <v/>
      </c>
      <c r="Q30" s="235" t="str">
        <f>IFERROR(VLOOKUP($V$7,'3°A'!$A$46:$BY$68,38,0),"")</f>
        <v/>
      </c>
      <c r="R30" s="193"/>
      <c r="S30" s="194"/>
      <c r="T30" s="80"/>
      <c r="U30" s="80"/>
      <c r="V30" s="80"/>
      <c r="W30" s="80"/>
    </row>
    <row r="31" spans="2:24" ht="194.25" customHeight="1">
      <c r="B31" s="189"/>
      <c r="C31" s="234" t="s">
        <v>601</v>
      </c>
      <c r="D31" s="193"/>
      <c r="E31" s="193"/>
      <c r="F31" s="193"/>
      <c r="G31" s="176" t="str">
        <f>IFERROR(VLOOKUP(V7,'3°B'!A13:CB41,39,0),"")</f>
        <v>B</v>
      </c>
      <c r="H31" s="235" t="str">
        <f>IFERROR(VLOOKUP(V7,'3°B'!A13:CB41,40,0),"")</f>
        <v>escribe textos de dialogos, pero tiene dificultades al elegir las palabras adecuadas de los vocabularios en ingles.</v>
      </c>
      <c r="I31" s="193"/>
      <c r="J31" s="193"/>
      <c r="K31" s="193"/>
      <c r="L31" s="176" t="str">
        <f>IFERROR(VLOOKUP(V7,'3°A'!#REF!,39,0),"")</f>
        <v/>
      </c>
      <c r="M31" s="235" t="str">
        <f>IFERROR(VLOOKUP(V7,'3°A'!#REF!,40,0),"")</f>
        <v/>
      </c>
      <c r="N31" s="193"/>
      <c r="O31" s="194"/>
      <c r="P31" s="178" t="str">
        <f>IFERROR(VLOOKUP($V$7,'3°A'!$A$46:$BY$68,39,0),"")</f>
        <v/>
      </c>
      <c r="Q31" s="235" t="str">
        <f>IFERROR(VLOOKUP($V$7,'3°A'!$A$46:$BY$68,40,0),"")</f>
        <v/>
      </c>
      <c r="R31" s="193"/>
      <c r="S31" s="194"/>
      <c r="T31" s="80"/>
      <c r="U31" s="80"/>
      <c r="V31" s="80"/>
      <c r="W31" s="80"/>
    </row>
    <row r="32" spans="2:24" ht="190.5" customHeight="1">
      <c r="B32" s="190"/>
      <c r="C32" s="234" t="s">
        <v>602</v>
      </c>
      <c r="D32" s="193"/>
      <c r="E32" s="193"/>
      <c r="F32" s="193"/>
      <c r="G32" s="176" t="str">
        <f>IFERROR(VLOOKUP(V7,'3°B'!A13:CB41,41,0),"")</f>
        <v>B</v>
      </c>
      <c r="H32" s="235" t="str">
        <f>IFERROR(VLOOKUP(V7,'3°B'!A13:CB41,42,0),"")</f>
        <v>escribe textos , dialogos, pero tiene dificultades al elegir las palabras adecuadas en ingles.</v>
      </c>
      <c r="I32" s="193"/>
      <c r="J32" s="193"/>
      <c r="K32" s="193"/>
      <c r="L32" s="176" t="str">
        <f>IFERROR(VLOOKUP(V7,'3°A'!#REF!,41,0),"")</f>
        <v/>
      </c>
      <c r="M32" s="235" t="str">
        <f>IFERROR(VLOOKUP(V7,'3°A'!#REF!,42,0),"")</f>
        <v/>
      </c>
      <c r="N32" s="193"/>
      <c r="O32" s="194"/>
      <c r="P32" s="178" t="str">
        <f>IFERROR(VLOOKUP($V$7,'3°A'!$A$46:$BY$68,41,0),"")</f>
        <v/>
      </c>
      <c r="Q32" s="235" t="str">
        <f>IFERROR(VLOOKUP($V$7,'3°A'!$A$46:$BY$68,42,0),"")</f>
        <v/>
      </c>
      <c r="R32" s="193"/>
      <c r="S32" s="194"/>
      <c r="T32" s="80"/>
      <c r="U32" s="80"/>
      <c r="V32" s="80"/>
      <c r="W32" s="80"/>
    </row>
    <row r="33" spans="2:23" ht="180" customHeight="1">
      <c r="B33" s="236" t="s">
        <v>603</v>
      </c>
      <c r="C33" s="234" t="s">
        <v>604</v>
      </c>
      <c r="D33" s="193"/>
      <c r="E33" s="193"/>
      <c r="F33" s="193"/>
      <c r="G33" s="176" t="str">
        <f>IFERROR(VLOOKUP(V7,'3°B'!A13:CB41,44,0),"")</f>
        <v>A</v>
      </c>
      <c r="H33" s="235" t="str">
        <f>IFERROR(VLOOKUP(V7,'3°B'!A13:CB41,45,0),"")</f>
        <v>Recocnoce con facilidad y desarrolla los ejercicios propuesrtos.</v>
      </c>
      <c r="I33" s="193"/>
      <c r="J33" s="193"/>
      <c r="K33" s="193"/>
      <c r="L33" s="176" t="str">
        <f>IFERROR(VLOOKUP(V7,'3°A'!#REF!,44,0),"")</f>
        <v/>
      </c>
      <c r="M33" s="235" t="str">
        <f>IFERROR(VLOOKUP(V7,'3°A'!#REF!,45,0),"")</f>
        <v/>
      </c>
      <c r="N33" s="193"/>
      <c r="O33" s="194"/>
      <c r="P33" s="178" t="str">
        <f>IFERROR(VLOOKUP($V$7,'3°A'!$A$46:$BY$68,44,0),"")</f>
        <v/>
      </c>
      <c r="Q33" s="235" t="str">
        <f>IFERROR(VLOOKUP($V$7,'3°A'!$A$46:$BY$68,45,0),"")</f>
        <v/>
      </c>
      <c r="R33" s="193"/>
      <c r="S33" s="194"/>
      <c r="T33" s="80"/>
      <c r="U33" s="80"/>
      <c r="V33" s="80"/>
      <c r="W33" s="80"/>
    </row>
    <row r="34" spans="2:23" ht="185.25" customHeight="1">
      <c r="B34" s="189"/>
      <c r="C34" s="234" t="s">
        <v>605</v>
      </c>
      <c r="D34" s="193"/>
      <c r="E34" s="193"/>
      <c r="F34" s="193"/>
      <c r="G34" s="176" t="str">
        <f>IFERROR(VLOOKUP(V7,'3°B'!A13:CB41,46,0),"")</f>
        <v>A</v>
      </c>
      <c r="H34" s="235" t="str">
        <f>IFERROR(VLOOKUP(V7,'3°B'!A13:CB41,47,0),"")</f>
        <v>Recocnoce con facilidad y desarrolla los ejercicios propuesrtos.</v>
      </c>
      <c r="I34" s="193"/>
      <c r="J34" s="193"/>
      <c r="K34" s="193"/>
      <c r="L34" s="176" t="str">
        <f>IFERROR(VLOOKUP(V7,'3°A'!#REF!,46,0),"")</f>
        <v/>
      </c>
      <c r="M34" s="235" t="str">
        <f>IFERROR(VLOOKUP(V7,'3°A'!#REF!,47,0),"")</f>
        <v/>
      </c>
      <c r="N34" s="193"/>
      <c r="O34" s="194"/>
      <c r="P34" s="178" t="str">
        <f>IFERROR(VLOOKUP($V$7,'3°A'!$A$46:$BY$68,46,0),"")</f>
        <v/>
      </c>
      <c r="Q34" s="235" t="str">
        <f>IFERROR(VLOOKUP($V$7,'3°A'!$A$46:$BY$68,47,0),"")</f>
        <v/>
      </c>
      <c r="R34" s="193"/>
      <c r="S34" s="194"/>
      <c r="T34" s="80"/>
      <c r="U34" s="80"/>
      <c r="V34" s="80"/>
      <c r="W34" s="80"/>
    </row>
    <row r="35" spans="2:23" ht="199.5" customHeight="1">
      <c r="B35" s="189"/>
      <c r="C35" s="234" t="s">
        <v>606</v>
      </c>
      <c r="D35" s="193"/>
      <c r="E35" s="193"/>
      <c r="F35" s="193"/>
      <c r="G35" s="176" t="str">
        <f>IFERROR(VLOOKUP(V7,'3°B'!A13:CB41,48,0),"")</f>
        <v>A</v>
      </c>
      <c r="H35" s="235" t="str">
        <f>IFERROR(VLOOKUP(V7,'3°B'!A13:CB41,49,0),"")</f>
        <v>No  recocnoce los ejercicios de frecuencias estadísticas.</v>
      </c>
      <c r="I35" s="193"/>
      <c r="J35" s="193"/>
      <c r="K35" s="193"/>
      <c r="L35" s="176" t="str">
        <f>IFERROR(VLOOKUP(V7,'3°A'!#REF!,48,0),"")</f>
        <v/>
      </c>
      <c r="M35" s="235" t="str">
        <f>IFERROR(VLOOKUP(AA7,'3°A'!F13:CD42,49,0),"")</f>
        <v/>
      </c>
      <c r="N35" s="193"/>
      <c r="O35" s="194"/>
      <c r="P35" s="178" t="str">
        <f>IFERROR(VLOOKUP($V$7,'3°A'!$A$46:$BY$68,48,0),"")</f>
        <v/>
      </c>
      <c r="Q35" s="235" t="str">
        <f>IFERROR(VLOOKUP($V$7,'3°A'!$A$46:$BY$68,49,0),"")</f>
        <v/>
      </c>
      <c r="R35" s="193"/>
      <c r="S35" s="194"/>
      <c r="T35" s="80"/>
      <c r="U35" s="80"/>
      <c r="V35" s="80"/>
      <c r="W35" s="80"/>
    </row>
    <row r="36" spans="2:23" ht="199.5" customHeight="1">
      <c r="B36" s="190"/>
      <c r="C36" s="234" t="s">
        <v>607</v>
      </c>
      <c r="D36" s="193"/>
      <c r="E36" s="193"/>
      <c r="F36" s="193"/>
      <c r="G36" s="176" t="str">
        <f>IFERROR(VLOOKUP(V7,'3°B'!A13:CB41,50,0),"")</f>
        <v>B</v>
      </c>
      <c r="H36" s="235" t="str">
        <f>IFERROR(VLOOKUP(V7,'3°B'!A13:CB41,51,0),"")</f>
        <v>LE FALTA MAYOR APOYO EN EL DESARROLLO DE LAS ACTIVIDADES PROPUESTAS.</v>
      </c>
      <c r="I36" s="193"/>
      <c r="J36" s="193"/>
      <c r="K36" s="193"/>
      <c r="L36" s="176" t="str">
        <f>IFERROR(VLOOKUP(V7,'3°A'!#REF!,50,0),"")</f>
        <v/>
      </c>
      <c r="M36" s="235" t="str">
        <f>IFERROR(VLOOKUP(V7,'3°A'!#REF!,51,0),"")</f>
        <v/>
      </c>
      <c r="N36" s="193"/>
      <c r="O36" s="194"/>
      <c r="P36" s="178" t="str">
        <f>IFERROR(VLOOKUP($V$7,'3°A'!$A$46:$BY$68,50,0),"")</f>
        <v/>
      </c>
      <c r="Q36" s="235" t="str">
        <f>IFERROR(VLOOKUP($V$7,'3°A'!$A$46:$BY$68,51,0),"")</f>
        <v/>
      </c>
      <c r="R36" s="193"/>
      <c r="S36" s="194"/>
      <c r="T36" s="80"/>
      <c r="U36" s="80"/>
      <c r="V36" s="80"/>
      <c r="W36" s="80"/>
    </row>
    <row r="37" spans="2:23" ht="199.5" customHeight="1">
      <c r="B37" s="236" t="s">
        <v>608</v>
      </c>
      <c r="C37" s="234" t="s">
        <v>609</v>
      </c>
      <c r="D37" s="193"/>
      <c r="E37" s="193"/>
      <c r="F37" s="193"/>
      <c r="G37" s="176" t="str">
        <f>IFERROR(VLOOKUP(V7,'3°B'!A13:CB41,53,0),"")</f>
        <v>B</v>
      </c>
      <c r="H37" s="235" t="str">
        <f>IFERROR(VLOOKUP(V7,'3°B'!A13:CB41,54,0),"")</f>
        <v>Presenta dificultades para realizar indagaciones y lograr la construcción de sus conocimientos</v>
      </c>
      <c r="I37" s="193"/>
      <c r="J37" s="193"/>
      <c r="K37" s="194"/>
      <c r="L37" s="176" t="str">
        <f>IFERROR(VLOOKUP(V7,'3°A'!#REF!,53,0),"")</f>
        <v/>
      </c>
      <c r="M37" s="235" t="str">
        <f>IFERROR(VLOOKUP(V7,'3°A'!#REF!,54,0),"")</f>
        <v/>
      </c>
      <c r="N37" s="193"/>
      <c r="O37" s="194"/>
      <c r="P37" s="178" t="str">
        <f>IFERROR(VLOOKUP($V$7,'3°A'!$A$46:$BY$68,53,0),"")</f>
        <v/>
      </c>
      <c r="Q37" s="235" t="str">
        <f>IFERROR(VLOOKUP($V$7,'3°A'!$A$46:$BY$68,54,0),"")</f>
        <v/>
      </c>
      <c r="R37" s="193"/>
      <c r="S37" s="194"/>
      <c r="T37" s="80"/>
      <c r="U37" s="80"/>
      <c r="V37" s="80"/>
      <c r="W37" s="80"/>
    </row>
    <row r="38" spans="2:23" ht="199.5" customHeight="1">
      <c r="B38" s="189"/>
      <c r="C38" s="234" t="s">
        <v>610</v>
      </c>
      <c r="D38" s="193"/>
      <c r="E38" s="193"/>
      <c r="F38" s="193"/>
      <c r="G38" s="176" t="str">
        <f>IFERROR(VLOOKUP(V7,'3°B'!A13:CB41,55,0),"")</f>
        <v>B</v>
      </c>
      <c r="H38" s="235" t="str">
        <f>IFERROR(VLOOKUP(V7,'3°B'!A13:CB41,56,0),"")</f>
        <v>Tiene dificultades para explicar  conocimientos sobre el mundo físico, los seres vivos y el universo.</v>
      </c>
      <c r="I38" s="193"/>
      <c r="J38" s="193"/>
      <c r="K38" s="193"/>
      <c r="L38" s="176" t="str">
        <f>IFERROR(VLOOKUP(V7,'3°A'!#REF!,55,0),"")</f>
        <v/>
      </c>
      <c r="M38" s="235" t="str">
        <f>IFERROR(VLOOKUP(V7,'3°A'!#REF!,56,0),"")</f>
        <v/>
      </c>
      <c r="N38" s="193"/>
      <c r="O38" s="194"/>
      <c r="P38" s="178" t="str">
        <f>IFERROR(VLOOKUP($V$7,'3°A'!$A$46:$BY$68,55,0),"")</f>
        <v/>
      </c>
      <c r="Q38" s="235" t="str">
        <f>IFERROR(VLOOKUP($V$7,'3°A'!$A$46:$BY$68,56,0),"")</f>
        <v/>
      </c>
      <c r="R38" s="193"/>
      <c r="S38" s="194"/>
      <c r="T38" s="80"/>
      <c r="U38" s="80"/>
      <c r="V38" s="80"/>
      <c r="W38" s="80"/>
    </row>
    <row r="39" spans="2:23" ht="199.5" customHeight="1">
      <c r="B39" s="190"/>
      <c r="C39" s="234" t="s">
        <v>611</v>
      </c>
      <c r="D39" s="193"/>
      <c r="E39" s="193"/>
      <c r="F39" s="193"/>
      <c r="G39" s="176" t="str">
        <f>IFERROR(VLOOKUP(V7,'3°B'!A13:CB41,57,0),"")</f>
        <v>B</v>
      </c>
      <c r="H39" s="235" t="str">
        <f>IFERROR(VLOOKUP(V7,'3°B'!A13:CB41,58,0),"")</f>
        <v>Tiene dificultades para diseñar y construir tecnologia que le permitan resolver problemas de su entorno</v>
      </c>
      <c r="I39" s="193"/>
      <c r="J39" s="193"/>
      <c r="K39" s="193"/>
      <c r="L39" s="176" t="str">
        <f>IFERROR(VLOOKUP(V7,'3°A'!#REF!,57,0),"")</f>
        <v/>
      </c>
      <c r="M39" s="235" t="str">
        <f>IFERROR(VLOOKUP(V7,'3°A'!#REF!,58,0),"")</f>
        <v/>
      </c>
      <c r="N39" s="193"/>
      <c r="O39" s="194"/>
      <c r="P39" s="178" t="str">
        <f>IFERROR(VLOOKUP($V$7,'3°A'!$A$46:$BY$68,57,0),"")</f>
        <v/>
      </c>
      <c r="Q39" s="235" t="str">
        <f>IFERROR(VLOOKUP($V$7,'3°A'!$A$46:$BY$68,58,0),"")</f>
        <v/>
      </c>
      <c r="R39" s="193"/>
      <c r="S39" s="194"/>
      <c r="T39" s="80"/>
      <c r="U39" s="80"/>
      <c r="V39" s="80"/>
      <c r="W39" s="80"/>
    </row>
    <row r="40" spans="2:23" ht="199.5" customHeight="1">
      <c r="B40" s="236" t="s">
        <v>612</v>
      </c>
      <c r="C40" s="234" t="s">
        <v>613</v>
      </c>
      <c r="D40" s="193"/>
      <c r="E40" s="193"/>
      <c r="F40" s="193"/>
      <c r="G40" s="176" t="str">
        <f>IFERROR(VLOOKUP(V7,'3°B'!A13:CB41,60,0),"")</f>
        <v>A</v>
      </c>
      <c r="H40" s="235" t="str">
        <f>IFERROR(VLOOKUP(V7,'3°B'!A13:CB41,61,0),"")</f>
        <v>La estrudiante, logra identificar y valorar las acciones de los mártires.</v>
      </c>
      <c r="I40" s="193"/>
      <c r="J40" s="193"/>
      <c r="K40" s="193"/>
      <c r="L40" s="176" t="str">
        <f>IFERROR(VLOOKUP(V7,'3°A'!#REF!,60,0),"")</f>
        <v/>
      </c>
      <c r="M40" s="235" t="str">
        <f>IFERROR(VLOOKUP(V7,'3°A'!#REF!,61,0),"")</f>
        <v/>
      </c>
      <c r="N40" s="193"/>
      <c r="O40" s="194"/>
      <c r="P40" s="178" t="str">
        <f>IFERROR(VLOOKUP($V$7,'3°A'!$A$46:$BY$68,60,0),"")</f>
        <v/>
      </c>
      <c r="Q40" s="235" t="str">
        <f>IFERROR(VLOOKUP($V$7,'3°A'!$A$46:$BY$68,61,0),"")</f>
        <v/>
      </c>
      <c r="R40" s="193"/>
      <c r="S40" s="194"/>
      <c r="T40" s="80"/>
      <c r="U40" s="80"/>
      <c r="V40" s="80"/>
      <c r="W40" s="80"/>
    </row>
    <row r="41" spans="2:23" ht="199.5" customHeight="1">
      <c r="B41" s="190"/>
      <c r="C41" s="234" t="s">
        <v>614</v>
      </c>
      <c r="D41" s="193"/>
      <c r="E41" s="193"/>
      <c r="F41" s="193"/>
      <c r="G41" s="176" t="str">
        <f>IFERROR(VLOOKUP(V7,'3°B'!A13:CB41,62,0),"")</f>
        <v>A</v>
      </c>
      <c r="H41" s="235" t="str">
        <f>IFERROR(VLOOKUP(V7,'3°B'!A13:CB41,63,0),"")</f>
        <v>La estudiante, logra valorar los hechos que transforma la sociedad en su imperio.</v>
      </c>
      <c r="I41" s="193"/>
      <c r="J41" s="193"/>
      <c r="K41" s="193"/>
      <c r="L41" s="176" t="str">
        <f>IFERROR(VLOOKUP(V7,'3°A'!#REF!,62,0),"")</f>
        <v/>
      </c>
      <c r="M41" s="235" t="str">
        <f>IFERROR(VLOOKUP(V7,'3°A'!#REF!,63,0),"")</f>
        <v/>
      </c>
      <c r="N41" s="193"/>
      <c r="O41" s="194"/>
      <c r="P41" s="178" t="str">
        <f>IFERROR(VLOOKUP($V$7,'3°A'!$A$46:$BY$68,62,0),"")</f>
        <v/>
      </c>
      <c r="Q41" s="235" t="str">
        <f>IFERROR(VLOOKUP($V$7,'3°A'!$A$46:$BY$68,63,0),"")</f>
        <v/>
      </c>
      <c r="R41" s="193"/>
      <c r="S41" s="194"/>
      <c r="T41" s="80"/>
      <c r="U41" s="80"/>
      <c r="V41" s="80"/>
      <c r="W41" s="80"/>
    </row>
    <row r="42" spans="2:23" ht="199.5" customHeight="1">
      <c r="B42" s="180" t="s">
        <v>615</v>
      </c>
      <c r="C42" s="234" t="s">
        <v>616</v>
      </c>
      <c r="D42" s="193"/>
      <c r="E42" s="193"/>
      <c r="F42" s="193"/>
      <c r="G42" s="181" t="str">
        <f>IFERROR(VLOOKUP(V7,'3°B'!A13:CB41,65,0),"")</f>
        <v>B</v>
      </c>
      <c r="H42" s="268" t="str">
        <f>IFERROR(VLOOKUP(V7,'3°B'!A13:CB41,66,0),"")</f>
        <v>El estudiante esta en proceso de lograr la competencia</v>
      </c>
      <c r="I42" s="199"/>
      <c r="J42" s="199"/>
      <c r="K42" s="199"/>
      <c r="L42" s="176" t="str">
        <f>IFERROR(VLOOKUP(V7,'3°A'!#REF!,65,0),"")</f>
        <v/>
      </c>
      <c r="M42" s="235" t="str">
        <f>IFERROR(VLOOKUP(V7,'3°A'!#REF!,66,0),"")</f>
        <v/>
      </c>
      <c r="N42" s="193"/>
      <c r="O42" s="194"/>
      <c r="P42" s="178" t="str">
        <f>IFERROR(VLOOKUP($V$7,'3°A'!$A$46:$BY$68,65,0),"")</f>
        <v/>
      </c>
      <c r="Q42" s="235" t="str">
        <f>IFERROR(VLOOKUP($V$7,'3°A'!$A$46:$BY$68,66,0),"")</f>
        <v/>
      </c>
      <c r="R42" s="193"/>
      <c r="S42" s="194"/>
      <c r="T42" s="80"/>
      <c r="U42" s="80"/>
      <c r="V42" s="80"/>
      <c r="W42" s="80"/>
    </row>
    <row r="43" spans="2:23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2:23" ht="23.25" customHeight="1">
      <c r="B44" s="238" t="s">
        <v>12</v>
      </c>
      <c r="C44" s="199"/>
      <c r="D44" s="199"/>
      <c r="E44" s="199"/>
      <c r="F44" s="199"/>
      <c r="G44" s="243" t="s">
        <v>579</v>
      </c>
      <c r="H44" s="193"/>
      <c r="I44" s="193"/>
      <c r="J44" s="193"/>
      <c r="K44" s="194"/>
      <c r="L44" s="243" t="s">
        <v>580</v>
      </c>
      <c r="M44" s="193"/>
      <c r="N44" s="193"/>
      <c r="O44" s="193"/>
      <c r="P44" s="243" t="s">
        <v>581</v>
      </c>
      <c r="Q44" s="193"/>
      <c r="R44" s="193"/>
      <c r="S44" s="194"/>
      <c r="T44" s="80"/>
      <c r="U44" s="80"/>
      <c r="V44" s="80"/>
      <c r="W44" s="80"/>
    </row>
    <row r="45" spans="2:23" ht="53.25" customHeight="1">
      <c r="B45" s="201"/>
      <c r="C45" s="202"/>
      <c r="D45" s="202"/>
      <c r="E45" s="202"/>
      <c r="F45" s="202"/>
      <c r="G45" s="182" t="s">
        <v>582</v>
      </c>
      <c r="H45" s="239" t="s">
        <v>583</v>
      </c>
      <c r="I45" s="193"/>
      <c r="J45" s="193"/>
      <c r="K45" s="194"/>
      <c r="L45" s="182" t="s">
        <v>582</v>
      </c>
      <c r="M45" s="239" t="s">
        <v>583</v>
      </c>
      <c r="N45" s="193"/>
      <c r="O45" s="193"/>
      <c r="P45" s="182" t="s">
        <v>582</v>
      </c>
      <c r="Q45" s="239" t="s">
        <v>583</v>
      </c>
      <c r="R45" s="193"/>
      <c r="S45" s="194"/>
      <c r="T45" s="80"/>
      <c r="U45" s="80"/>
      <c r="V45" s="80"/>
      <c r="W45" s="80"/>
    </row>
    <row r="46" spans="2:23" ht="108.75" customHeight="1">
      <c r="B46" s="239" t="s">
        <v>617</v>
      </c>
      <c r="C46" s="193"/>
      <c r="D46" s="193"/>
      <c r="E46" s="193"/>
      <c r="F46" s="193"/>
      <c r="G46" s="176" t="str">
        <f>IFERROR(VLOOKUP(V7,'3°B'!A13:CA41,68,0),"")</f>
        <v>A</v>
      </c>
      <c r="H46" s="235" t="str">
        <f>IFERROR(VLOOKUP(V7,'3°B'!A13:CA41,69,0),"")</f>
        <v>El estudiante desarrolla todas las actividades relacionadas con las la actividad con ayuda del profesor.</v>
      </c>
      <c r="I46" s="193"/>
      <c r="J46" s="193"/>
      <c r="K46" s="193"/>
      <c r="L46" s="176" t="str">
        <f>IFERROR(VLOOKUP(V7,'3°A'!#REF!,68,0),"")</f>
        <v/>
      </c>
      <c r="M46" s="235" t="str">
        <f>IFERROR(VLOOKUP(V7,'3°A'!#REF!,69,0),"")</f>
        <v/>
      </c>
      <c r="N46" s="193"/>
      <c r="O46" s="194"/>
      <c r="P46" s="177" t="str">
        <f>IFERROR(VLOOKUP($V$7,'3°A'!$A$46:$BY$68,68,0),"")</f>
        <v/>
      </c>
      <c r="Q46" s="235" t="str">
        <f>IFERROR(VLOOKUP($V$7,'3°A'!$A$46:$BY$68,69,0),"")</f>
        <v/>
      </c>
      <c r="R46" s="193"/>
      <c r="S46" s="194"/>
      <c r="T46" s="80"/>
      <c r="U46" s="80"/>
      <c r="V46" s="80"/>
      <c r="W46" s="80"/>
    </row>
    <row r="47" spans="2:23" ht="112.5" customHeight="1">
      <c r="B47" s="239" t="s">
        <v>618</v>
      </c>
      <c r="C47" s="193"/>
      <c r="D47" s="193"/>
      <c r="E47" s="193"/>
      <c r="F47" s="193"/>
      <c r="G47" s="176" t="str">
        <f>IFERROR(VLOOKUP(V7,'3°B'!A13:CA41,70,0),"")</f>
        <v>A</v>
      </c>
      <c r="H47" s="235" t="str">
        <f>IFERROR(VLOOKUP(V7,'3°B'!A13:CA41,71,0),"")</f>
        <v>El estudiante desarrolla todas las actividades relacionadas con las la actividad con ayuda del profesor.</v>
      </c>
      <c r="I47" s="193"/>
      <c r="J47" s="193"/>
      <c r="K47" s="193"/>
      <c r="L47" s="176" t="str">
        <f>IFERROR(VLOOKUP(V7,'3°A'!#REF!,70,0),"")</f>
        <v/>
      </c>
      <c r="M47" s="235" t="str">
        <f>IFERROR(VLOOKUP(V7,'3°A'!#REF!,71,0),"")</f>
        <v/>
      </c>
      <c r="N47" s="193"/>
      <c r="O47" s="194"/>
      <c r="P47" s="178" t="str">
        <f>IFERROR(VLOOKUP($V$7,'3°A'!$A$46:$BY$68,70,0),"")</f>
        <v/>
      </c>
      <c r="Q47" s="235" t="str">
        <f>IFERROR(VLOOKUP($V$7,'3°A'!$A$46:$BY$68,71,0),"")</f>
        <v/>
      </c>
      <c r="R47" s="193"/>
      <c r="S47" s="194"/>
      <c r="T47" s="80"/>
      <c r="U47" s="80"/>
      <c r="V47" s="80"/>
      <c r="W47" s="80"/>
    </row>
    <row r="48" spans="2:23" ht="15.7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2:23" ht="15.7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2:23" ht="15.75" customHeight="1">
      <c r="B50" s="80"/>
      <c r="C50" s="244" t="s">
        <v>619</v>
      </c>
      <c r="D50" s="218"/>
      <c r="E50" s="218"/>
      <c r="F50" s="218"/>
      <c r="G50" s="218"/>
      <c r="H50" s="218"/>
      <c r="I50" s="218"/>
      <c r="J50" s="218"/>
      <c r="K50" s="218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2:23" ht="15.7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2:23" ht="19.5" customHeight="1">
      <c r="B52" s="5"/>
      <c r="C52" s="245" t="s">
        <v>620</v>
      </c>
      <c r="D52" s="199"/>
      <c r="E52" s="199"/>
      <c r="F52" s="200"/>
      <c r="G52" s="246" t="s">
        <v>13</v>
      </c>
      <c r="H52" s="193"/>
      <c r="I52" s="193"/>
      <c r="J52" s="193"/>
      <c r="K52" s="193"/>
      <c r="L52" s="259" t="s">
        <v>14</v>
      </c>
      <c r="M52" s="193"/>
      <c r="N52" s="193"/>
      <c r="O52" s="193"/>
      <c r="P52" s="267" t="s">
        <v>15</v>
      </c>
      <c r="Q52" s="200"/>
      <c r="R52" s="80"/>
      <c r="S52" s="80"/>
      <c r="T52" s="80"/>
      <c r="U52" s="80"/>
      <c r="V52" s="80"/>
      <c r="W52" s="80"/>
    </row>
    <row r="53" spans="2:23" ht="19.5" customHeight="1">
      <c r="B53" s="5"/>
      <c r="C53" s="201"/>
      <c r="D53" s="202"/>
      <c r="E53" s="202"/>
      <c r="F53" s="203"/>
      <c r="G53" s="247" t="s">
        <v>52</v>
      </c>
      <c r="H53" s="193"/>
      <c r="I53" s="194"/>
      <c r="J53" s="247" t="s">
        <v>53</v>
      </c>
      <c r="K53" s="194"/>
      <c r="L53" s="247" t="s">
        <v>52</v>
      </c>
      <c r="M53" s="194"/>
      <c r="N53" s="247" t="s">
        <v>53</v>
      </c>
      <c r="O53" s="193"/>
      <c r="P53" s="201"/>
      <c r="Q53" s="203"/>
      <c r="R53" s="80"/>
      <c r="S53" s="80"/>
      <c r="T53" s="80"/>
      <c r="U53" s="80"/>
      <c r="V53" s="80"/>
      <c r="W53" s="80"/>
    </row>
    <row r="54" spans="2:23" ht="30" customHeight="1">
      <c r="B54" s="5"/>
      <c r="C54" s="183" t="s">
        <v>579</v>
      </c>
      <c r="D54" s="184"/>
      <c r="E54" s="184"/>
      <c r="F54" s="185"/>
      <c r="G54" s="252">
        <f>IFERROR(VLOOKUP(V7,'3°B'!A13:CA41,73,0),"")</f>
        <v>0</v>
      </c>
      <c r="H54" s="193"/>
      <c r="I54" s="194"/>
      <c r="J54" s="252">
        <f>IFERROR(VLOOKUP(V7,'3°B'!A13:CA41,74,0),"")</f>
        <v>4</v>
      </c>
      <c r="K54" s="194"/>
      <c r="L54" s="252">
        <f>IFERROR(VLOOKUP(V7,'3°B'!A13:CA41,76,0),"")</f>
        <v>0</v>
      </c>
      <c r="M54" s="194"/>
      <c r="N54" s="252">
        <f>IFERROR(VLOOKUP(V7,'3°B'!A13:CA41,77,0),"")</f>
        <v>1</v>
      </c>
      <c r="O54" s="193"/>
      <c r="P54" s="266" t="str">
        <f>IFERROR(VLOOKUP(V7,'3°B'!A13:CB41,79,0),"")</f>
        <v>A</v>
      </c>
      <c r="Q54" s="194"/>
      <c r="R54" s="80"/>
      <c r="S54" s="80"/>
      <c r="T54" s="80"/>
      <c r="U54" s="80"/>
      <c r="V54" s="80"/>
      <c r="W54" s="80"/>
    </row>
    <row r="55" spans="2:23" ht="30" customHeight="1">
      <c r="B55" s="5"/>
      <c r="C55" s="248" t="s">
        <v>580</v>
      </c>
      <c r="D55" s="193"/>
      <c r="E55" s="193"/>
      <c r="F55" s="194"/>
      <c r="G55" s="252" t="str">
        <f>IFERROR(VLOOKUP(V7,'3°A'!#REF!,73,0),"")</f>
        <v/>
      </c>
      <c r="H55" s="193"/>
      <c r="I55" s="194"/>
      <c r="J55" s="252" t="str">
        <f>IFERROR(VLOOKUP(V7,'3°A'!#REF!,74,0),"")</f>
        <v/>
      </c>
      <c r="K55" s="194"/>
      <c r="L55" s="252" t="str">
        <f>IFERROR(VLOOKUP(V7,'3°A'!#REF!,76,0),"")</f>
        <v/>
      </c>
      <c r="M55" s="194"/>
      <c r="N55" s="252" t="str">
        <f>IFERROR(VLOOKUP(V7,'3°A'!#REF!,77,0),"")</f>
        <v/>
      </c>
      <c r="O55" s="193"/>
      <c r="P55" s="265"/>
      <c r="Q55" s="194"/>
      <c r="R55" s="80"/>
      <c r="S55" s="80"/>
      <c r="T55" s="80"/>
      <c r="U55" s="80"/>
      <c r="V55" s="80"/>
      <c r="W55" s="80"/>
    </row>
    <row r="56" spans="2:23" ht="30" customHeight="1">
      <c r="B56" s="5"/>
      <c r="C56" s="248" t="s">
        <v>581</v>
      </c>
      <c r="D56" s="193"/>
      <c r="E56" s="193"/>
      <c r="F56" s="194"/>
      <c r="G56" s="252" t="str">
        <f>IFERROR(VLOOKUP($V$7,'3°A'!$A$46:$BY$68,73,0),"")</f>
        <v/>
      </c>
      <c r="H56" s="193"/>
      <c r="I56" s="194"/>
      <c r="J56" s="252" t="str">
        <f>IFERROR(VLOOKUP($V$7,'3°A'!$A$46:$BY$68,74,0),"")</f>
        <v/>
      </c>
      <c r="K56" s="194"/>
      <c r="L56" s="252" t="str">
        <f>IFERROR(VLOOKUP($V$7,'3°A'!$A$46:$BY$68,76,0),"")</f>
        <v/>
      </c>
      <c r="M56" s="194"/>
      <c r="N56" s="252" t="str">
        <f>IFERROR(VLOOKUP($V$7,'3°A'!$A$46:$BY$68,77,0),"")</f>
        <v/>
      </c>
      <c r="O56" s="193"/>
      <c r="P56" s="265"/>
      <c r="Q56" s="194"/>
      <c r="R56" s="80"/>
      <c r="S56" s="80"/>
      <c r="T56" s="80"/>
      <c r="U56" s="80"/>
      <c r="V56" s="80"/>
      <c r="W56" s="80"/>
    </row>
    <row r="57" spans="2:23" ht="15.75" customHeight="1">
      <c r="B57" s="5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2:23" ht="15.75" customHeight="1">
      <c r="B58" s="5"/>
      <c r="C58" s="249" t="s">
        <v>621</v>
      </c>
      <c r="D58" s="199"/>
      <c r="E58" s="199"/>
      <c r="F58" s="200"/>
      <c r="G58" s="250"/>
      <c r="H58" s="199"/>
      <c r="I58" s="199"/>
      <c r="J58" s="199"/>
      <c r="K58" s="199"/>
      <c r="L58" s="200"/>
      <c r="M58" s="186"/>
      <c r="N58" s="186"/>
      <c r="O58" s="5"/>
      <c r="P58" s="80"/>
      <c r="Q58" s="80"/>
      <c r="R58" s="80"/>
      <c r="S58" s="80"/>
      <c r="T58" s="80"/>
      <c r="U58" s="80"/>
      <c r="V58" s="80"/>
      <c r="W58" s="80"/>
    </row>
    <row r="59" spans="2:23" ht="15.75" customHeight="1">
      <c r="B59" s="5"/>
      <c r="C59" s="206"/>
      <c r="D59" s="218"/>
      <c r="E59" s="218"/>
      <c r="F59" s="208"/>
      <c r="G59" s="206"/>
      <c r="H59" s="218"/>
      <c r="I59" s="218"/>
      <c r="J59" s="218"/>
      <c r="K59" s="218"/>
      <c r="L59" s="208"/>
      <c r="M59" s="186"/>
      <c r="N59" s="186"/>
      <c r="O59" s="5"/>
      <c r="P59" s="80"/>
      <c r="Q59" s="80"/>
      <c r="R59" s="80"/>
      <c r="S59" s="80"/>
      <c r="T59" s="80"/>
      <c r="U59" s="80"/>
      <c r="V59" s="80"/>
      <c r="W59" s="80"/>
    </row>
    <row r="60" spans="2:23" ht="15.75" customHeight="1">
      <c r="B60" s="5"/>
      <c r="C60" s="206"/>
      <c r="D60" s="218"/>
      <c r="E60" s="218"/>
      <c r="F60" s="208"/>
      <c r="G60" s="206"/>
      <c r="H60" s="218"/>
      <c r="I60" s="218"/>
      <c r="J60" s="218"/>
      <c r="K60" s="218"/>
      <c r="L60" s="208"/>
      <c r="M60" s="186"/>
      <c r="N60" s="186"/>
      <c r="O60" s="5"/>
      <c r="P60" s="80"/>
      <c r="Q60" s="80"/>
      <c r="R60" s="80"/>
      <c r="S60" s="80"/>
      <c r="T60" s="80"/>
      <c r="U60" s="80"/>
      <c r="V60" s="80"/>
      <c r="W60" s="80"/>
    </row>
    <row r="61" spans="2:23" ht="15.75" customHeight="1">
      <c r="B61" s="5"/>
      <c r="C61" s="206"/>
      <c r="D61" s="218"/>
      <c r="E61" s="218"/>
      <c r="F61" s="208"/>
      <c r="G61" s="206"/>
      <c r="H61" s="218"/>
      <c r="I61" s="218"/>
      <c r="J61" s="218"/>
      <c r="K61" s="218"/>
      <c r="L61" s="208"/>
      <c r="M61" s="186"/>
      <c r="N61" s="186"/>
      <c r="O61" s="5"/>
      <c r="P61" s="80"/>
      <c r="Q61" s="80"/>
      <c r="R61" s="80"/>
      <c r="S61" s="80"/>
      <c r="T61" s="80"/>
      <c r="U61" s="80"/>
      <c r="V61" s="80"/>
      <c r="W61" s="80"/>
    </row>
    <row r="62" spans="2:23" ht="15.75" customHeight="1">
      <c r="B62" s="5"/>
      <c r="C62" s="201"/>
      <c r="D62" s="202"/>
      <c r="E62" s="202"/>
      <c r="F62" s="203"/>
      <c r="G62" s="201"/>
      <c r="H62" s="202"/>
      <c r="I62" s="202"/>
      <c r="J62" s="202"/>
      <c r="K62" s="202"/>
      <c r="L62" s="203"/>
      <c r="M62" s="186"/>
      <c r="N62" s="186"/>
      <c r="O62" s="5"/>
      <c r="P62" s="80"/>
      <c r="Q62" s="80"/>
      <c r="R62" s="80"/>
      <c r="S62" s="80"/>
      <c r="T62" s="80"/>
      <c r="U62" s="80"/>
      <c r="V62" s="80"/>
      <c r="W62" s="80"/>
    </row>
    <row r="63" spans="2:23" ht="15.75" customHeight="1">
      <c r="B63" s="5"/>
      <c r="C63" s="251" t="s">
        <v>622</v>
      </c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5"/>
      <c r="P63" s="80"/>
      <c r="Q63" s="80"/>
      <c r="R63" s="80"/>
      <c r="S63" s="80"/>
      <c r="T63" s="80"/>
      <c r="U63" s="80"/>
      <c r="V63" s="80"/>
      <c r="W63" s="80"/>
    </row>
    <row r="64" spans="2:23" ht="15.7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2:23" ht="15.7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2:23" ht="15.7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2:23" ht="15.75" customHeight="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2:23" ht="15.75" customHeight="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2:23" ht="15.7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2:23" ht="15.75" customHeight="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2:23" ht="15.7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2:23" ht="15.7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2:23" ht="15.7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2:23" ht="15.75" customHeight="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2:23" ht="15.7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spans="2:23" ht="15.7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2:23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2:23" ht="15.75" customHeight="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2:23" ht="15.75" customHeight="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2:23" ht="15.75" customHeight="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2:23" ht="15.75" customHeight="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spans="2:23" ht="15.75" customHeight="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spans="2:23" ht="15.75" customHeight="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spans="2:23" ht="15.75" customHeight="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2:23" ht="15.75" customHeight="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2:23" ht="15.75" customHeight="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2:23" ht="15.75" customHeight="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spans="2:23" ht="15.75" customHeight="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spans="2:23" ht="15.75" customHeight="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spans="2:23" ht="15.75" customHeight="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spans="2:23" ht="15.75" customHeight="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spans="2:23" ht="15.75" customHeight="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spans="2:23" ht="15.75" customHeight="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spans="2:23" ht="15.75" customHeight="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2:23" ht="15.75" customHeight="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spans="2:23" ht="15.75" customHeight="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spans="2:23" ht="15.75" customHeight="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spans="2:23" ht="15.75" customHeight="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spans="2:23" ht="15.75" customHeight="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2:23" ht="15.75" customHeight="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spans="2:23" ht="15.75" customHeight="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spans="2:23" ht="15.75" customHeight="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spans="2:23" ht="15.75" customHeight="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spans="2:23" ht="15.7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spans="2:23" ht="15.75" customHeight="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spans="2:23" ht="15.75" customHeight="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spans="2:23" ht="15.75" customHeight="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spans="2:23" ht="15.75" customHeight="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spans="2:23" ht="15.75" customHeight="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spans="2:23" ht="15.75" customHeight="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spans="2:23" ht="15.75" customHeight="1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spans="2:23" ht="15.75" customHeight="1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spans="2:23" ht="15.75" customHeight="1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spans="2:23" ht="15.75" customHeight="1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spans="2:23" ht="15.75" customHeight="1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spans="2:23" ht="15.75" customHeight="1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spans="2:23" ht="15.75" customHeight="1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spans="2:23" ht="15.75" customHeight="1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spans="2:23" ht="15.75" customHeight="1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spans="2:23" ht="15.75" customHeight="1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spans="2:23" ht="15.75" customHeight="1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spans="2:23" ht="15.75" customHeight="1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spans="2:23" ht="15.75" customHeight="1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spans="2:23" ht="15.75" customHeight="1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spans="2:23" ht="15.7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spans="2:23" ht="15.75" customHeight="1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spans="2:23" ht="15.75" customHeight="1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spans="2:23" ht="15.75" customHeight="1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spans="2:23" ht="15.75" customHeight="1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spans="2:23" ht="15.75" customHeight="1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spans="2:23" ht="15.75" customHeight="1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spans="2:23" ht="15.75" customHeight="1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spans="2:23" ht="15.75" customHeight="1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spans="2:23" ht="15.75" customHeight="1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spans="2:23" ht="15.75" customHeight="1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spans="2:23" ht="15.75" customHeight="1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spans="2:23" ht="15.75" customHeight="1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spans="2:23" ht="15.75" customHeight="1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spans="2:23" ht="15.75" customHeight="1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spans="2:23" ht="15.7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spans="2:23" ht="15.75" customHeight="1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spans="2:23" ht="15.75" customHeight="1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spans="2:23" ht="15.75" customHeight="1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spans="2:23" ht="15.75" customHeight="1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spans="2:23" ht="15.75" customHeight="1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spans="2:23" ht="15.75" customHeight="1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spans="2:23" ht="15.75" customHeight="1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spans="2:23" ht="15.75" customHeight="1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spans="2:23" ht="15.75" customHeight="1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spans="2:23" ht="15.75" customHeight="1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spans="2:23" ht="15.75" customHeight="1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spans="2:23" ht="15.75" customHeight="1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spans="2:23" ht="15.75" customHeight="1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spans="2:23" ht="15.75" customHeight="1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spans="2:23" ht="15.75" customHeight="1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spans="2:23" ht="15.75" customHeight="1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spans="2:23" ht="15.75" customHeight="1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spans="2:23" ht="15.75" customHeight="1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spans="2:23" ht="15.75" customHeight="1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spans="2:23" ht="15.75" customHeight="1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spans="2:23" ht="15.75" customHeight="1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spans="2:23" ht="15.75" customHeight="1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spans="2:23" ht="15.75" customHeight="1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spans="2:23" ht="15.75" customHeight="1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spans="2:23" ht="15.75" customHeight="1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spans="2:23" ht="15.75" customHeight="1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spans="2:23" ht="15.75" customHeight="1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spans="2:23" ht="15.75" customHeight="1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spans="2:23" ht="15.75" customHeight="1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spans="2:23" ht="15.7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spans="2:23" ht="15.75" customHeight="1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spans="2:23" ht="15.75" customHeight="1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spans="2:23" ht="15.7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spans="2:23" ht="15.7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spans="2:23" ht="15.75" customHeight="1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spans="2:23" ht="15.7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spans="2:23" ht="15.7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spans="2:23" ht="15.7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spans="2:23" ht="15.7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spans="2:23" ht="15.7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spans="2:23" ht="15.7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spans="2:23" ht="15.7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spans="2:23" ht="15.7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spans="2:23" ht="15.7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spans="2:23" ht="15.7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spans="2:23" ht="15.7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spans="2:23" ht="15.7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spans="2:23" ht="15.7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spans="2:23" ht="15.7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spans="2:23" ht="15.7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spans="2:23" ht="15.7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spans="2:23" ht="15.7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spans="2:23" ht="15.7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spans="2:23" ht="15.7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spans="2:23" ht="15.7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spans="2:23" ht="15.7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spans="2:23" ht="15.7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spans="2:23" ht="15.7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spans="2:23" ht="15.7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spans="2:23" ht="15.7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spans="2:23" ht="15.7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spans="2:23" ht="15.7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spans="2:23" ht="15.7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spans="2:23" ht="15.7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spans="2:23" ht="15.7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spans="2:23" ht="15.7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spans="2:23" ht="15.7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spans="2:23" ht="15.7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spans="2:23" ht="15.7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spans="2:23" ht="15.7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spans="2:23" ht="15.7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spans="2:23" ht="15.7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spans="2:23" ht="15.7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spans="2:23" ht="15.7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spans="2:23" ht="15.7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spans="2:23" ht="15.7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spans="2:23" ht="15.7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spans="2:23" ht="15.7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spans="2:23" ht="15.7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spans="2:23" ht="15.7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spans="2:23" ht="15.7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spans="2:23" ht="15.7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spans="2:23" ht="15.7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spans="2:23" ht="15.7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spans="2:23" ht="15.7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spans="2:23" ht="15.7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spans="2:23" ht="15.7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spans="2:23" ht="15.7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spans="2:23" ht="15.7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spans="2:23" ht="15.7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spans="2:23" ht="15.7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spans="2:23" ht="15.7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spans="2:23" ht="15.7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spans="2:23" ht="15.7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spans="2:23" ht="15.7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spans="2:23" ht="15.7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spans="2:23" ht="15.7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spans="2:23" ht="15.7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spans="2:23" ht="15.7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spans="2:23" ht="15.7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spans="2:23" ht="15.7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spans="2:23" ht="15.7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spans="2:23" ht="15.7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spans="2:23" ht="15.7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spans="2:23" ht="15.7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spans="2:23" ht="15.7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spans="2:23" ht="15.7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spans="2:23" ht="15.7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spans="2:23" ht="15.7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spans="2:23" ht="15.7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spans="2:23" ht="15.7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spans="2:23" ht="15.7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spans="2:23" ht="15.7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spans="2:23" ht="15.7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spans="2:23" ht="15.7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spans="2:23" ht="15.7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spans="2:23" ht="15.7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spans="2:23" ht="15.7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spans="2:23" ht="15.7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spans="2:23" ht="15.7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spans="2:23" ht="15.7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spans="2:23" ht="15.7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spans="2:23" ht="15.7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9">
    <mergeCell ref="Q41:S41"/>
    <mergeCell ref="Q42:S42"/>
    <mergeCell ref="P44:S44"/>
    <mergeCell ref="Q45:S45"/>
    <mergeCell ref="M45:O45"/>
    <mergeCell ref="M46:O46"/>
    <mergeCell ref="L52:O52"/>
    <mergeCell ref="P52:Q53"/>
    <mergeCell ref="L53:M53"/>
    <mergeCell ref="N53:O53"/>
    <mergeCell ref="M41:O41"/>
    <mergeCell ref="M42:O42"/>
    <mergeCell ref="L44:O44"/>
    <mergeCell ref="Q46:S46"/>
    <mergeCell ref="Q47:S47"/>
    <mergeCell ref="M47:O47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M25:O25"/>
    <mergeCell ref="M26:O26"/>
    <mergeCell ref="M33:O33"/>
    <mergeCell ref="Q33:S33"/>
    <mergeCell ref="N56:O56"/>
    <mergeCell ref="P56:Q56"/>
    <mergeCell ref="L54:M54"/>
    <mergeCell ref="N54:O54"/>
    <mergeCell ref="P54:Q54"/>
    <mergeCell ref="L55:M55"/>
    <mergeCell ref="N55:O55"/>
    <mergeCell ref="P55:Q55"/>
    <mergeCell ref="L56:M56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</mergeCells>
  <printOptions horizontalCentered="1"/>
  <pageMargins left="0.11811023622047245" right="0.11811023622047245" top="0.11811023622047245" bottom="0.11811023622047245" header="0" footer="0"/>
  <pageSetup paperSize="9" scale="4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9"/>
  <sheetViews>
    <sheetView showGridLines="0" view="pageLayout" topLeftCell="B3" zoomScale="42" zoomScaleNormal="51" zoomScalePageLayoutView="42" workbookViewId="0">
      <selection activeCell="W17" sqref="W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20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1.875" customWidth="1"/>
    <col min="13" max="13" width="13.75" customWidth="1"/>
    <col min="14" max="14" width="9.5" customWidth="1"/>
    <col min="15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5">
        <v>0</v>
      </c>
      <c r="B1" s="5" t="s">
        <v>558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36" ht="1.5" hidden="1" customHeight="1">
      <c r="B2" s="168" t="s">
        <v>558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80"/>
      <c r="U2" s="80"/>
      <c r="V2" s="80"/>
      <c r="W2" s="80"/>
    </row>
    <row r="3" spans="1:36" ht="15" customHeight="1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80"/>
      <c r="U3" s="80"/>
      <c r="V3" s="80"/>
      <c r="W3" s="80"/>
      <c r="AJ3" s="5">
        <v>4</v>
      </c>
    </row>
    <row r="4" spans="1:36" ht="15" customHeight="1">
      <c r="B4" s="253" t="s">
        <v>559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80"/>
      <c r="U4" s="80"/>
      <c r="V4" s="80"/>
      <c r="W4" s="80"/>
    </row>
    <row r="5" spans="1:36" ht="15" customHeight="1"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80"/>
      <c r="U5" s="80"/>
      <c r="V5" s="80"/>
      <c r="W5" s="80"/>
    </row>
    <row r="6" spans="1:36" ht="14.2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36" ht="15.75" customHeight="1">
      <c r="B7" s="230" t="s">
        <v>560</v>
      </c>
      <c r="C7" s="193"/>
      <c r="D7" s="193"/>
      <c r="E7" s="193"/>
      <c r="F7" s="194"/>
      <c r="G7" s="227" t="s">
        <v>561</v>
      </c>
      <c r="H7" s="193"/>
      <c r="I7" s="193"/>
      <c r="J7" s="193"/>
      <c r="K7" s="193"/>
      <c r="L7" s="194"/>
      <c r="M7" s="254" t="s">
        <v>562</v>
      </c>
      <c r="N7" s="200"/>
      <c r="O7" s="249" t="s">
        <v>563</v>
      </c>
      <c r="P7" s="199"/>
      <c r="Q7" s="199"/>
      <c r="R7" s="200"/>
      <c r="S7" s="255"/>
      <c r="T7" s="80"/>
      <c r="U7" s="5"/>
      <c r="V7" s="269">
        <v>24</v>
      </c>
      <c r="W7" s="200"/>
    </row>
    <row r="8" spans="1:36" ht="15.75" customHeight="1">
      <c r="B8" s="230" t="s">
        <v>564</v>
      </c>
      <c r="C8" s="193"/>
      <c r="D8" s="193"/>
      <c r="E8" s="193"/>
      <c r="F8" s="194"/>
      <c r="G8" s="263" t="s">
        <v>565</v>
      </c>
      <c r="H8" s="193"/>
      <c r="I8" s="193"/>
      <c r="J8" s="193"/>
      <c r="K8" s="193"/>
      <c r="L8" s="194"/>
      <c r="M8" s="201"/>
      <c r="N8" s="203"/>
      <c r="O8" s="206"/>
      <c r="P8" s="218"/>
      <c r="Q8" s="218"/>
      <c r="R8" s="208"/>
      <c r="S8" s="189"/>
      <c r="T8" s="80"/>
      <c r="U8" s="5"/>
      <c r="V8" s="206"/>
      <c r="W8" s="208"/>
    </row>
    <row r="9" spans="1:36" ht="15.75" customHeight="1">
      <c r="B9" s="230" t="s">
        <v>566</v>
      </c>
      <c r="C9" s="193"/>
      <c r="D9" s="193"/>
      <c r="E9" s="193"/>
      <c r="F9" s="194"/>
      <c r="G9" s="227" t="s">
        <v>567</v>
      </c>
      <c r="H9" s="193"/>
      <c r="I9" s="193"/>
      <c r="J9" s="193"/>
      <c r="K9" s="193"/>
      <c r="L9" s="194"/>
      <c r="M9" s="228" t="s">
        <v>568</v>
      </c>
      <c r="N9" s="194"/>
      <c r="O9" s="229" t="s">
        <v>569</v>
      </c>
      <c r="P9" s="193"/>
      <c r="Q9" s="193"/>
      <c r="R9" s="194"/>
      <c r="S9" s="189"/>
      <c r="T9" s="80"/>
      <c r="U9" s="5"/>
      <c r="V9" s="206"/>
      <c r="W9" s="208"/>
    </row>
    <row r="10" spans="1:36" ht="15.75" customHeight="1">
      <c r="B10" s="230" t="s">
        <v>570</v>
      </c>
      <c r="C10" s="193"/>
      <c r="D10" s="193"/>
      <c r="E10" s="193"/>
      <c r="F10" s="193"/>
      <c r="G10" s="231" t="str">
        <f>+'3°C'!D7</f>
        <v>3°</v>
      </c>
      <c r="H10" s="202"/>
      <c r="I10" s="202"/>
      <c r="J10" s="202"/>
      <c r="K10" s="202"/>
      <c r="L10" s="203"/>
      <c r="M10" s="232" t="s">
        <v>571</v>
      </c>
      <c r="N10" s="194"/>
      <c r="O10" s="233" t="str">
        <f>+'3°C'!D8</f>
        <v>C</v>
      </c>
      <c r="P10" s="193"/>
      <c r="Q10" s="193"/>
      <c r="R10" s="194"/>
      <c r="S10" s="189"/>
      <c r="T10" s="80"/>
      <c r="U10" s="5"/>
      <c r="V10" s="206"/>
      <c r="W10" s="208"/>
    </row>
    <row r="11" spans="1:36" ht="15.75" customHeight="1">
      <c r="B11" s="230" t="s">
        <v>572</v>
      </c>
      <c r="C11" s="193"/>
      <c r="D11" s="193"/>
      <c r="E11" s="193"/>
      <c r="F11" s="194"/>
      <c r="G11" s="260"/>
      <c r="H11" s="193"/>
      <c r="I11" s="193"/>
      <c r="J11" s="193"/>
      <c r="K11" s="194"/>
      <c r="L11" s="169" t="s">
        <v>573</v>
      </c>
      <c r="M11" s="257"/>
      <c r="N11" s="193"/>
      <c r="O11" s="193"/>
      <c r="P11" s="193"/>
      <c r="Q11" s="193"/>
      <c r="R11" s="194"/>
      <c r="S11" s="189"/>
      <c r="T11" s="80"/>
      <c r="U11" s="5"/>
      <c r="V11" s="206"/>
      <c r="W11" s="208"/>
    </row>
    <row r="12" spans="1:36" ht="33.75" customHeight="1">
      <c r="B12" s="228" t="s">
        <v>574</v>
      </c>
      <c r="C12" s="193"/>
      <c r="D12" s="193"/>
      <c r="E12" s="193"/>
      <c r="F12" s="193"/>
      <c r="G12" s="170" t="str">
        <f>IFERROR(VLOOKUP(V7,'3°C'!A13:CB44,2,0),"")</f>
        <v>NAPUCHI</v>
      </c>
      <c r="H12" s="171"/>
      <c r="I12" s="171" t="str">
        <f>IFERROR(VLOOKUP(V7,'3°C'!A13:CB44,3,0),"")</f>
        <v>CURITIMA</v>
      </c>
      <c r="J12" s="171"/>
      <c r="K12" s="171" t="str">
        <f>IFERROR(VLOOKUP(V7,'3°C'!A13:CB44,4,0),"")</f>
        <v>JEISON BRAYAN</v>
      </c>
      <c r="L12" s="171"/>
      <c r="M12" s="171"/>
      <c r="N12" s="171"/>
      <c r="O12" s="171"/>
      <c r="P12" s="171"/>
      <c r="Q12" s="171"/>
      <c r="R12" s="172"/>
      <c r="S12" s="189"/>
      <c r="T12" s="80"/>
      <c r="U12" s="5"/>
      <c r="V12" s="201"/>
      <c r="W12" s="203"/>
    </row>
    <row r="13" spans="1:36" ht="33.75" customHeight="1">
      <c r="B13" s="228" t="s">
        <v>575</v>
      </c>
      <c r="C13" s="193"/>
      <c r="D13" s="193"/>
      <c r="E13" s="193"/>
      <c r="F13" s="194"/>
      <c r="G13" s="230" t="str">
        <f>+'3°C'!C10</f>
        <v>PROF. PERCY ROLANDO DEL AGUILA TELLO</v>
      </c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  <c r="S13" s="190"/>
      <c r="T13" s="80"/>
      <c r="U13" s="5"/>
      <c r="V13" s="258" t="s">
        <v>623</v>
      </c>
      <c r="W13" s="200"/>
      <c r="X13" s="5"/>
    </row>
    <row r="14" spans="1:36" ht="15" customHeight="1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5"/>
      <c r="V14" s="206"/>
      <c r="W14" s="208"/>
      <c r="X14" s="5"/>
    </row>
    <row r="15" spans="1:36" ht="68.25" customHeight="1">
      <c r="B15" s="261" t="s">
        <v>577</v>
      </c>
      <c r="C15" s="262" t="s">
        <v>578</v>
      </c>
      <c r="D15" s="199"/>
      <c r="E15" s="199"/>
      <c r="F15" s="199"/>
      <c r="G15" s="259" t="s">
        <v>579</v>
      </c>
      <c r="H15" s="193"/>
      <c r="I15" s="193"/>
      <c r="J15" s="193"/>
      <c r="K15" s="193"/>
      <c r="L15" s="259" t="s">
        <v>580</v>
      </c>
      <c r="M15" s="193"/>
      <c r="N15" s="193"/>
      <c r="O15" s="193"/>
      <c r="P15" s="259" t="s">
        <v>581</v>
      </c>
      <c r="Q15" s="193"/>
      <c r="R15" s="193"/>
      <c r="S15" s="194"/>
      <c r="T15" s="80"/>
      <c r="U15" s="5"/>
      <c r="V15" s="201"/>
      <c r="W15" s="203"/>
      <c r="X15" s="5"/>
    </row>
    <row r="16" spans="1:36" ht="57.75" customHeight="1">
      <c r="B16" s="190"/>
      <c r="C16" s="201"/>
      <c r="D16" s="202"/>
      <c r="E16" s="202"/>
      <c r="F16" s="202"/>
      <c r="G16" s="173" t="s">
        <v>582</v>
      </c>
      <c r="H16" s="235" t="s">
        <v>583</v>
      </c>
      <c r="I16" s="193"/>
      <c r="J16" s="193"/>
      <c r="K16" s="193"/>
      <c r="L16" s="173" t="s">
        <v>582</v>
      </c>
      <c r="M16" s="235" t="s">
        <v>583</v>
      </c>
      <c r="N16" s="193"/>
      <c r="O16" s="193"/>
      <c r="P16" s="173" t="s">
        <v>582</v>
      </c>
      <c r="Q16" s="235" t="s">
        <v>583</v>
      </c>
      <c r="R16" s="193"/>
      <c r="S16" s="194"/>
      <c r="T16" s="80"/>
      <c r="U16" s="5"/>
      <c r="V16" s="175"/>
      <c r="W16" s="5"/>
      <c r="X16" s="5"/>
    </row>
    <row r="17" spans="2:24" ht="168" customHeight="1">
      <c r="B17" s="264" t="s">
        <v>584</v>
      </c>
      <c r="C17" s="234" t="s">
        <v>585</v>
      </c>
      <c r="D17" s="193"/>
      <c r="E17" s="193"/>
      <c r="F17" s="193"/>
      <c r="G17" s="176" t="str">
        <f>IFERROR(VLOOKUP(V7,'3°C'!A13:CB44,6,0),"")</f>
        <v>A</v>
      </c>
      <c r="H17" s="235" t="str">
        <f>IFERROR(VLOOKUP(V7,'3°C'!A13:CB44,7,0),"")</f>
        <v>Logra alcanzar los aprendizajes esperados, realiza sus actividades de manera autónoma.</v>
      </c>
      <c r="I17" s="193"/>
      <c r="J17" s="193"/>
      <c r="K17" s="193"/>
      <c r="L17" s="176" t="str">
        <f>IFERROR(VLOOKUP(V7,'3°C'!#REF!,6,0),"")</f>
        <v/>
      </c>
      <c r="M17" s="235" t="str">
        <f>IFERROR(VLOOKUP(V7,'3°C'!#REF!,7,0),"")</f>
        <v/>
      </c>
      <c r="N17" s="193"/>
      <c r="O17" s="194"/>
      <c r="P17" s="177" t="str">
        <f>IFERROR(VLOOKUP($V$7,'3°C'!$A$45:$BZ$67,6,0),"")</f>
        <v/>
      </c>
      <c r="Q17" s="235" t="str">
        <f>IFERROR(VLOOKUP($V$7,'3°C'!$A$45:$BZ$67,7,0),"")</f>
        <v/>
      </c>
      <c r="R17" s="193"/>
      <c r="S17" s="194"/>
      <c r="T17" s="80"/>
      <c r="U17" s="5"/>
      <c r="V17" s="175"/>
      <c r="W17" s="5"/>
      <c r="X17" s="5"/>
    </row>
    <row r="18" spans="2:24" ht="168" customHeight="1">
      <c r="B18" s="190"/>
      <c r="C18" s="234" t="s">
        <v>586</v>
      </c>
      <c r="D18" s="193"/>
      <c r="E18" s="193"/>
      <c r="F18" s="193"/>
      <c r="G18" s="176" t="str">
        <f>IFERROR(VLOOKUP(V7,'3°C'!A13:CB44,8,0),"")</f>
        <v>A</v>
      </c>
      <c r="H18" s="235" t="str">
        <f>IFERROR(VLOOKUP(V7,'3°C'!A13:CB44,9,0),"")</f>
        <v>Logra alcanzar los aprendizajes esperados, realiza sus actividades de manera autónoma.</v>
      </c>
      <c r="I18" s="193"/>
      <c r="J18" s="193"/>
      <c r="K18" s="193"/>
      <c r="L18" s="176" t="str">
        <f>IFERROR(VLOOKUP(V7,'3°C'!#REF!,8,0),"")</f>
        <v/>
      </c>
      <c r="M18" s="235" t="str">
        <f>IFERROR(VLOOKUP(V7,'3°C'!#REF!,9,0),"")</f>
        <v/>
      </c>
      <c r="N18" s="193"/>
      <c r="O18" s="194"/>
      <c r="P18" s="178" t="str">
        <f>IFERROR(VLOOKUP($V$7,'3°C'!$A$45:$BZ$67,8,0),"")</f>
        <v/>
      </c>
      <c r="Q18" s="235" t="str">
        <f>IFERROR(VLOOKUP($V$7,'3°C'!$A$45:$BZ$67,9,0),"")</f>
        <v/>
      </c>
      <c r="R18" s="193"/>
      <c r="S18" s="194"/>
      <c r="T18" s="80"/>
      <c r="U18" s="5"/>
      <c r="V18" s="175"/>
      <c r="W18" s="5"/>
      <c r="X18" s="5"/>
    </row>
    <row r="19" spans="2:24" ht="168" customHeight="1">
      <c r="B19" s="236" t="s">
        <v>3</v>
      </c>
      <c r="C19" s="234" t="s">
        <v>587</v>
      </c>
      <c r="D19" s="193"/>
      <c r="E19" s="193"/>
      <c r="F19" s="193"/>
      <c r="G19" s="176" t="str">
        <f>IFERROR(VLOOKUP(V7,'3°C'!A13:CB44,11,0),"")</f>
        <v>B</v>
      </c>
      <c r="H19" s="235" t="str">
        <f>IFERROR(VLOOKUP(V7,'3°C'!A13:CB44,12,0),"")</f>
        <v>El estudiante esta en proceso de lograr la competencia</v>
      </c>
      <c r="I19" s="193"/>
      <c r="J19" s="193"/>
      <c r="K19" s="193"/>
      <c r="L19" s="176" t="str">
        <f>IFERROR(VLOOKUP(V7,'3°C'!#REF!,11,0),"")</f>
        <v/>
      </c>
      <c r="M19" s="235" t="str">
        <f>IFERROR(VLOOKUP(V7,'3°C'!#REF!,12,0),"")</f>
        <v/>
      </c>
      <c r="N19" s="193"/>
      <c r="O19" s="194"/>
      <c r="P19" s="178" t="str">
        <f>IFERROR(VLOOKUP($V$7,'3°C'!$A$45:$BZ$67,11,0),"")</f>
        <v/>
      </c>
      <c r="Q19" s="235" t="str">
        <f>IFERROR(VLOOKUP($V$7,'3°C'!$A$45:$BZ$67,12,0),"")</f>
        <v/>
      </c>
      <c r="R19" s="193"/>
      <c r="S19" s="194"/>
      <c r="T19" s="80"/>
      <c r="U19" s="5"/>
      <c r="V19" s="5"/>
      <c r="W19" s="5"/>
      <c r="X19" s="5"/>
    </row>
    <row r="20" spans="2:24" ht="168" customHeight="1">
      <c r="B20" s="189"/>
      <c r="C20" s="234" t="s">
        <v>588</v>
      </c>
      <c r="D20" s="193"/>
      <c r="E20" s="193"/>
      <c r="F20" s="193"/>
      <c r="G20" s="176" t="str">
        <f>IFERROR(VLOOKUP(V7,'3°C'!A13:CB44,13,0),"")</f>
        <v>B</v>
      </c>
      <c r="H20" s="235" t="str">
        <f>IFERROR(VLOOKUP(V7,'3°C'!A13:CB44,21,0),"")</f>
        <v>Estableces soluciones en los juegos predeportivas aplicados al fútbol, poniendo en práctica al equipo.</v>
      </c>
      <c r="I20" s="193"/>
      <c r="J20" s="193"/>
      <c r="K20" s="193"/>
      <c r="L20" s="176" t="str">
        <f>IFERROR(VLOOKUP(V7,'3°C'!#REF!,13,0),"")</f>
        <v/>
      </c>
      <c r="M20" s="235" t="str">
        <f>IFERROR(VLOOKUP(V7,'3°C'!#REF!,14,0),"")</f>
        <v/>
      </c>
      <c r="N20" s="193"/>
      <c r="O20" s="194"/>
      <c r="P20" s="178" t="str">
        <f>IFERROR(VLOOKUP($V$7,'3°C'!$A$45:$BZ$67,13,0),"")</f>
        <v/>
      </c>
      <c r="Q20" s="235" t="str">
        <f>IFERROR(VLOOKUP($V$7,'3°C'!$A$45:$BZ$67,14,0),"")</f>
        <v/>
      </c>
      <c r="R20" s="193"/>
      <c r="S20" s="194"/>
      <c r="T20" s="80"/>
      <c r="U20" s="5"/>
      <c r="V20" s="5"/>
      <c r="W20" s="5"/>
      <c r="X20" s="5"/>
    </row>
    <row r="21" spans="2:24" ht="168" customHeight="1">
      <c r="B21" s="190"/>
      <c r="C21" s="234" t="s">
        <v>589</v>
      </c>
      <c r="D21" s="193"/>
      <c r="E21" s="193"/>
      <c r="F21" s="193"/>
      <c r="G21" s="176" t="str">
        <f>IFERROR(VLOOKUP(V7,'3°C'!A13:CB44,15,0),"")</f>
        <v>B</v>
      </c>
      <c r="H21" s="235" t="str">
        <f>IFERROR(VLOOKUP(V7,'3°C'!A13:CB44,16,0),"")</f>
        <v>El estudiante esta en proceso de lograr la competencia</v>
      </c>
      <c r="I21" s="193"/>
      <c r="J21" s="193"/>
      <c r="K21" s="193"/>
      <c r="L21" s="176" t="str">
        <f>IFERROR(VLOOKUP(V7,'3°C'!#REF!,15,0),"")</f>
        <v/>
      </c>
      <c r="M21" s="235" t="str">
        <f>IFERROR(VLOOKUP(V7,'3°C'!#REF!,16,0),"")</f>
        <v/>
      </c>
      <c r="N21" s="193"/>
      <c r="O21" s="194"/>
      <c r="P21" s="178" t="str">
        <f>IFERROR(VLOOKUP($V$7,'3°C'!$A$45:$BZ$67,15,0),"")</f>
        <v/>
      </c>
      <c r="Q21" s="235" t="str">
        <f>IFERROR(VLOOKUP($V$7,'3°C'!$A$45:$BZ$67,16,0),"")</f>
        <v/>
      </c>
      <c r="R21" s="193"/>
      <c r="S21" s="194"/>
      <c r="T21" s="80"/>
      <c r="U21" s="80"/>
      <c r="V21" s="80"/>
      <c r="W21" s="80"/>
    </row>
    <row r="22" spans="2:24" ht="168" customHeight="1">
      <c r="B22" s="236" t="s">
        <v>590</v>
      </c>
      <c r="C22" s="234" t="s">
        <v>591</v>
      </c>
      <c r="D22" s="193"/>
      <c r="E22" s="193"/>
      <c r="F22" s="193"/>
      <c r="G22" s="176" t="str">
        <f>IFERROR(VLOOKUP(V7,'3°C'!A13:CB44,18,0),"")</f>
        <v>A</v>
      </c>
      <c r="H22" s="235" t="str">
        <f>IFERROR(VLOOKUP(V7,'3°C'!A13:CB44,19,0),"")</f>
        <v>Te desenvuelve de manera autónoma en la práctica de la carrera de velocidad y la técnica de entrega del testimonio en la carrera de relevos.</v>
      </c>
      <c r="I22" s="193"/>
      <c r="J22" s="193"/>
      <c r="K22" s="193"/>
      <c r="L22" s="176" t="str">
        <f>IFERROR(VLOOKUP(V7,'3°C'!#REF!,18,0),"")</f>
        <v/>
      </c>
      <c r="M22" s="235" t="str">
        <f>IFERROR(VLOOKUP(V7,'3°C'!#REF!,19,0),"")</f>
        <v/>
      </c>
      <c r="N22" s="193"/>
      <c r="O22" s="194"/>
      <c r="P22" s="178" t="str">
        <f>IFERROR(VLOOKUP($V$7,'3°C'!$A$45:$BZ$67,18,0),"")</f>
        <v/>
      </c>
      <c r="Q22" s="235" t="str">
        <f>IFERROR(VLOOKUP($V$7,'3°C'!$A$45:$BZ$67,19,0),"")</f>
        <v/>
      </c>
      <c r="R22" s="193"/>
      <c r="S22" s="194"/>
      <c r="T22" s="80"/>
      <c r="U22" s="80"/>
      <c r="V22" s="80"/>
      <c r="W22" s="80"/>
    </row>
    <row r="23" spans="2:24" ht="168" customHeight="1">
      <c r="B23" s="189"/>
      <c r="C23" s="234" t="s">
        <v>592</v>
      </c>
      <c r="D23" s="193"/>
      <c r="E23" s="193"/>
      <c r="F23" s="193"/>
      <c r="G23" s="176" t="str">
        <f>IFERROR(VLOOKUP(V7,'3°C'!A13:CB44,20,0),"")</f>
        <v>A</v>
      </c>
      <c r="H23" s="235" t="str">
        <f>IFERROR(VLOOKUP(V7,'3°C'!A13:CB44,21,0),"")</f>
        <v>Estableces soluciones en los juegos predeportivas aplicados al fútbol, poniendo en práctica al equipo.</v>
      </c>
      <c r="I23" s="193"/>
      <c r="J23" s="193"/>
      <c r="K23" s="193"/>
      <c r="L23" s="176" t="str">
        <f>IFERROR(VLOOKUP(V7,'3°C'!#REF!,20,0),"")</f>
        <v/>
      </c>
      <c r="M23" s="235" t="str">
        <f>IFERROR(VLOOKUP(V7,'3°C'!#REF!,21,0),"")</f>
        <v/>
      </c>
      <c r="N23" s="193"/>
      <c r="O23" s="194"/>
      <c r="P23" s="178" t="str">
        <f>IFERROR(VLOOKUP($V$7,'3°C'!$A$45:$BZ$67,20,0),"")</f>
        <v/>
      </c>
      <c r="Q23" s="235" t="str">
        <f>IFERROR(VLOOKUP($V$7,'3°C'!$A$45:$BZ$67,21,0),"")</f>
        <v/>
      </c>
      <c r="R23" s="193"/>
      <c r="S23" s="194"/>
      <c r="T23" s="80"/>
      <c r="U23" s="80"/>
      <c r="V23" s="80"/>
      <c r="W23" s="80"/>
    </row>
    <row r="24" spans="2:24" ht="168" customHeight="1">
      <c r="B24" s="190"/>
      <c r="C24" s="234" t="s">
        <v>593</v>
      </c>
      <c r="D24" s="193"/>
      <c r="E24" s="193"/>
      <c r="F24" s="193"/>
      <c r="G24" s="179" t="str">
        <f>IFERROR(VLOOKUP(V7,'3°C'!A13:CB44,22,0),"")</f>
        <v>A</v>
      </c>
      <c r="H24" s="235" t="str">
        <f>IFERROR(VLOOKUP(V7,'3°C'!A13:CB44,23,0),"")</f>
        <v>Promueves prácticas para el cuidado de tu salud, al demostrar tus habilidades motrices en el salto alto, demostrando la técnica Fosbury Flop.</v>
      </c>
      <c r="I24" s="193"/>
      <c r="J24" s="193"/>
      <c r="K24" s="193"/>
      <c r="L24" s="179" t="str">
        <f>IFERROR(VLOOKUP(V7,'3°C'!#REF!,22,0),"")</f>
        <v/>
      </c>
      <c r="M24" s="235" t="str">
        <f>IFERROR(VLOOKUP(V7,'3°C'!#REF!,23,0),"")</f>
        <v/>
      </c>
      <c r="N24" s="193"/>
      <c r="O24" s="194"/>
      <c r="P24" s="174" t="str">
        <f>IFERROR(VLOOKUP($V$7,'3°C'!$A$45:$BZ$67,22,0),"")</f>
        <v/>
      </c>
      <c r="Q24" s="235" t="str">
        <f>IFERROR(VLOOKUP($V$7,'3°C'!$A$45:$BZ$67,23,0),"")</f>
        <v/>
      </c>
      <c r="R24" s="193"/>
      <c r="S24" s="194"/>
      <c r="T24" s="80"/>
      <c r="U24" s="80"/>
      <c r="V24" s="80"/>
      <c r="W24" s="80"/>
    </row>
    <row r="25" spans="2:24" ht="168" customHeight="1">
      <c r="B25" s="237" t="s">
        <v>5</v>
      </c>
      <c r="C25" s="234" t="s">
        <v>594</v>
      </c>
      <c r="D25" s="193"/>
      <c r="E25" s="193"/>
      <c r="F25" s="193"/>
      <c r="G25" s="176" t="str">
        <f>IFERROR(VLOOKUP(V7,'3°C'!A13:CB44,25,0),"")</f>
        <v>A</v>
      </c>
      <c r="H25" s="235" t="str">
        <f>IFERROR(VLOOKUP(V7,'3°C'!A13:CB44,26,0),"")</f>
        <v>APRECIA  LAS DIVERSAS FUNCIONES QUE A CUMPLIDO EL ARTE</v>
      </c>
      <c r="I25" s="193"/>
      <c r="J25" s="193"/>
      <c r="K25" s="193"/>
      <c r="L25" s="176" t="str">
        <f>IFERROR(VLOOKUP(V7,'3°C'!#REF!,25,0),"")</f>
        <v/>
      </c>
      <c r="M25" s="235" t="str">
        <f>IFERROR(VLOOKUP(V7,'3°C'!#REF!,26,0),"")</f>
        <v/>
      </c>
      <c r="N25" s="193"/>
      <c r="O25" s="194"/>
      <c r="P25" s="178" t="str">
        <f>IFERROR(VLOOKUP($V$7,'3°C'!$A$45:$BZ$67,25,0),"")</f>
        <v/>
      </c>
      <c r="Q25" s="235" t="str">
        <f>IFERROR(VLOOKUP($V$7,'3°C'!$A$45:$BZ$67,26,0),"")</f>
        <v/>
      </c>
      <c r="R25" s="193"/>
      <c r="S25" s="194"/>
      <c r="T25" s="80"/>
      <c r="U25" s="80"/>
      <c r="V25" s="80"/>
      <c r="W25" s="80"/>
    </row>
    <row r="26" spans="2:24" ht="168" customHeight="1">
      <c r="B26" s="190"/>
      <c r="C26" s="234" t="s">
        <v>595</v>
      </c>
      <c r="D26" s="193"/>
      <c r="E26" s="193"/>
      <c r="F26" s="193"/>
      <c r="G26" s="176" t="str">
        <f>IFERROR(VLOOKUP(V7,'3°C'!A13:CB44,27,0),"")</f>
        <v>A</v>
      </c>
      <c r="H26" s="235" t="str">
        <f>IFERROR(VLOOKUP(V7,'3°C'!A13:CB44,28,0),"")</f>
        <v>Crea proyectos artísticos que comunican de manera efectiva</v>
      </c>
      <c r="I26" s="193"/>
      <c r="J26" s="193"/>
      <c r="K26" s="193"/>
      <c r="L26" s="176" t="str">
        <f>IFERROR(VLOOKUP(V7,'3°C'!#REF!,27,0),"")</f>
        <v/>
      </c>
      <c r="M26" s="235" t="str">
        <f>IFERROR(VLOOKUP(V7,'3°C'!#REF!,28,0),"")</f>
        <v/>
      </c>
      <c r="N26" s="193"/>
      <c r="O26" s="194"/>
      <c r="P26" s="178" t="str">
        <f>IFERROR(VLOOKUP($V$7,'3°C'!$A$45:$BZ$67,27,0),"")</f>
        <v/>
      </c>
      <c r="Q26" s="235" t="str">
        <f>IFERROR(VLOOKUP($V$7,'3°C'!$A$45:$BZ$67,28,0),"")</f>
        <v/>
      </c>
      <c r="R26" s="193"/>
      <c r="S26" s="194"/>
      <c r="T26" s="80"/>
      <c r="U26" s="80"/>
      <c r="V26" s="80"/>
      <c r="W26" s="80"/>
    </row>
    <row r="27" spans="2:24" ht="168" customHeight="1">
      <c r="B27" s="236" t="s">
        <v>6</v>
      </c>
      <c r="C27" s="234" t="s">
        <v>596</v>
      </c>
      <c r="D27" s="193"/>
      <c r="E27" s="193"/>
      <c r="F27" s="193"/>
      <c r="G27" s="176" t="str">
        <f>IFERROR(VLOOKUP(V7,'3°C'!A13:CB44,30,0),"")</f>
        <v>C</v>
      </c>
      <c r="H27" s="235" t="str">
        <f>IFERROR(VLOOKUP(V7,'3°C'!A13:CB44,31,0),"")</f>
        <v>Se comunica oralmente a través de diversos tipos de textos con mucha dificultad y evidencia inconvenientes al inferir e interpretar información.</v>
      </c>
      <c r="I27" s="193"/>
      <c r="J27" s="193"/>
      <c r="K27" s="193"/>
      <c r="L27" s="176" t="str">
        <f>IFERROR(VLOOKUP(V7,'3°C'!#REF!,30,0),"")</f>
        <v/>
      </c>
      <c r="M27" s="235" t="str">
        <f>IFERROR(VLOOKUP(V7,'3°C'!#REF!,31,0),"")</f>
        <v/>
      </c>
      <c r="N27" s="193"/>
      <c r="O27" s="194"/>
      <c r="P27" s="178" t="str">
        <f>IFERROR(VLOOKUP($V$7,'3°C'!$A$45:$BZ$67,30,0),"")</f>
        <v/>
      </c>
      <c r="Q27" s="235" t="str">
        <f>IFERROR(VLOOKUP($V$7,'3°C'!$A$45:$BZ$67,31,0),"")</f>
        <v/>
      </c>
      <c r="R27" s="193"/>
      <c r="S27" s="194"/>
      <c r="T27" s="80"/>
      <c r="U27" s="80"/>
      <c r="V27" s="80"/>
      <c r="W27" s="80"/>
    </row>
    <row r="28" spans="2:24" ht="168" customHeight="1">
      <c r="B28" s="189"/>
      <c r="C28" s="234" t="s">
        <v>597</v>
      </c>
      <c r="D28" s="193"/>
      <c r="E28" s="193"/>
      <c r="F28" s="193"/>
      <c r="G28" s="176" t="str">
        <f>IFERROR(VLOOKUP(V7,'3°C'!A13:CB44,32,0),"")</f>
        <v>B</v>
      </c>
      <c r="H28" s="235" t="str">
        <f>IFERROR(VLOOKUP(V7,'3°C'!A13:CB44,33,0),"")</f>
        <v>Lee textos continuos y discontinuos, pero tiene dificultades en comprender e identificar información relevante.</v>
      </c>
      <c r="I28" s="193"/>
      <c r="J28" s="193"/>
      <c r="K28" s="193"/>
      <c r="L28" s="176" t="str">
        <f>IFERROR(VLOOKUP(V7,'3°C'!#REF!,32,0),"")</f>
        <v/>
      </c>
      <c r="M28" s="235" t="str">
        <f>IFERROR(VLOOKUP(V7,'3°C'!#REF!,33,0),"")</f>
        <v/>
      </c>
      <c r="N28" s="193"/>
      <c r="O28" s="194"/>
      <c r="P28" s="178" t="str">
        <f>IFERROR(VLOOKUP($V$7,'3°C'!$A$45:$BZ$67,32,0),"")</f>
        <v/>
      </c>
      <c r="Q28" s="235" t="str">
        <f>IFERROR(VLOOKUP($V$7,'3°C'!$A$45:$BZ$67,33,0),"")</f>
        <v/>
      </c>
      <c r="R28" s="193"/>
      <c r="S28" s="194"/>
      <c r="T28" s="80"/>
      <c r="U28" s="80"/>
      <c r="V28" s="80"/>
      <c r="W28" s="80"/>
    </row>
    <row r="29" spans="2:24" ht="168" customHeight="1">
      <c r="B29" s="190"/>
      <c r="C29" s="234" t="s">
        <v>598</v>
      </c>
      <c r="D29" s="193"/>
      <c r="E29" s="193"/>
      <c r="F29" s="193"/>
      <c r="G29" s="176" t="str">
        <f>IFERROR(VLOOKUP(V7,'3°C'!A13:CB44,34,0),"")</f>
        <v>B</v>
      </c>
      <c r="H29" s="235" t="str">
        <f>IFERROR(VLOOKUP(V7,'3°C'!A13:CB44,35,0),"")</f>
        <v>Escribe textos continuos y discontinuos, pero tiene dificultades al elegir las palabras adecuadas que facilite la interpretación del autor.</v>
      </c>
      <c r="I29" s="193"/>
      <c r="J29" s="193"/>
      <c r="K29" s="193"/>
      <c r="L29" s="176" t="str">
        <f>IFERROR(VLOOKUP(V7,'3°C'!#REF!,34,0),"")</f>
        <v/>
      </c>
      <c r="M29" s="235" t="str">
        <f>IFERROR(VLOOKUP(V7,'3°C'!#REF!,35,0),"")</f>
        <v/>
      </c>
      <c r="N29" s="193"/>
      <c r="O29" s="194"/>
      <c r="P29" s="178" t="str">
        <f>IFERROR(VLOOKUP($V$7,'3°C'!$A$45:$BZ$67,34,0),"")</f>
        <v/>
      </c>
      <c r="Q29" s="235" t="str">
        <f>IFERROR(VLOOKUP($V$7,'3°C'!$A$45:$BZ$67,35,0),"")</f>
        <v/>
      </c>
      <c r="R29" s="193"/>
      <c r="S29" s="194"/>
      <c r="T29" s="80"/>
      <c r="U29" s="80"/>
      <c r="V29" s="80"/>
      <c r="W29" s="80"/>
    </row>
    <row r="30" spans="2:24" ht="168" customHeight="1">
      <c r="B30" s="236" t="s">
        <v>599</v>
      </c>
      <c r="C30" s="234" t="s">
        <v>600</v>
      </c>
      <c r="D30" s="193"/>
      <c r="E30" s="193"/>
      <c r="F30" s="193"/>
      <c r="G30" s="176" t="str">
        <f>IFERROR(VLOOKUP(V7,'3°C'!A13:CB44,37,0),"")</f>
        <v>B</v>
      </c>
      <c r="H30" s="235" t="str">
        <f>IFERROR(VLOOKUP(V7,'3°C'!A13:CB44,38,0),"")</f>
        <v>Lee comprendiendo la información de textos  y dialogos en ingles con estructuras complejas y vocabulario variado.</v>
      </c>
      <c r="I30" s="193"/>
      <c r="J30" s="193"/>
      <c r="K30" s="193"/>
      <c r="L30" s="176" t="str">
        <f>IFERROR(VLOOKUP(V7,'3°C'!#REF!,37,0),"")</f>
        <v/>
      </c>
      <c r="M30" s="235" t="str">
        <f>IFERROR(VLOOKUP(V7,'3°C'!#REF!,38,0),"")</f>
        <v/>
      </c>
      <c r="N30" s="193"/>
      <c r="O30" s="194"/>
      <c r="P30" s="178" t="str">
        <f>IFERROR(VLOOKUP($V$7,'3°C'!$A$45:$BZ$67,37,0),"")</f>
        <v/>
      </c>
      <c r="Q30" s="235" t="str">
        <f>IFERROR(VLOOKUP($V$7,'3°C'!$A$45:$BZ$67,38,0),"")</f>
        <v/>
      </c>
      <c r="R30" s="193"/>
      <c r="S30" s="194"/>
      <c r="T30" s="80"/>
      <c r="U30" s="80"/>
      <c r="V30" s="80"/>
      <c r="W30" s="80"/>
    </row>
    <row r="31" spans="2:24" ht="168" customHeight="1">
      <c r="B31" s="189"/>
      <c r="C31" s="234" t="s">
        <v>601</v>
      </c>
      <c r="D31" s="193"/>
      <c r="E31" s="193"/>
      <c r="F31" s="193"/>
      <c r="G31" s="176" t="str">
        <f>IFERROR(VLOOKUP(V7,'3°C'!A13:CB44,39,0),"")</f>
        <v>B</v>
      </c>
      <c r="H31" s="235" t="str">
        <f>IFERROR(VLOOKUP(V7,'3°C'!A13:CB44,40,0),"")</f>
        <v>Escribe textos de dialogos, pero tiene dificultades al elegir las palabras adecuadas de los vocabularios en ingles.</v>
      </c>
      <c r="I31" s="193"/>
      <c r="J31" s="193"/>
      <c r="K31" s="193"/>
      <c r="L31" s="176" t="str">
        <f>IFERROR(VLOOKUP(V7,'3°C'!#REF!,39,0),"")</f>
        <v/>
      </c>
      <c r="M31" s="235" t="str">
        <f>IFERROR(VLOOKUP(V7,'3°C'!#REF!,40,0),"")</f>
        <v/>
      </c>
      <c r="N31" s="193"/>
      <c r="O31" s="194"/>
      <c r="P31" s="178" t="str">
        <f>IFERROR(VLOOKUP($V$7,'3°C'!$A$45:$BZ$67,39,0),"")</f>
        <v/>
      </c>
      <c r="Q31" s="235" t="str">
        <f>IFERROR(VLOOKUP($V$7,'3°C'!$A$45:$BZ$67,40,0),"")</f>
        <v/>
      </c>
      <c r="R31" s="193"/>
      <c r="S31" s="194"/>
      <c r="T31" s="80"/>
      <c r="U31" s="80"/>
      <c r="V31" s="80"/>
      <c r="W31" s="80"/>
    </row>
    <row r="32" spans="2:24" ht="168" customHeight="1">
      <c r="B32" s="190"/>
      <c r="C32" s="234" t="s">
        <v>602</v>
      </c>
      <c r="D32" s="193"/>
      <c r="E32" s="193"/>
      <c r="F32" s="193"/>
      <c r="G32" s="176" t="str">
        <f>IFERROR(VLOOKUP(V7,'3°C'!A13:CB44,41,0),"")</f>
        <v>B</v>
      </c>
      <c r="H32" s="235" t="str">
        <f>IFERROR(VLOOKUP(V7,'3°C'!A13:CB44,42,0),"")</f>
        <v>escribe textos de dialogos, pero tiene dificultades al elegir las palabras adecuadas de los vocabularios en ingles.</v>
      </c>
      <c r="I32" s="193"/>
      <c r="J32" s="193"/>
      <c r="K32" s="193"/>
      <c r="L32" s="176" t="str">
        <f>IFERROR(VLOOKUP(V7,'3°C'!#REF!,41,0),"")</f>
        <v/>
      </c>
      <c r="M32" s="235" t="str">
        <f>IFERROR(VLOOKUP(V7,'3°C'!#REF!,42,0),"")</f>
        <v/>
      </c>
      <c r="N32" s="193"/>
      <c r="O32" s="194"/>
      <c r="P32" s="178" t="str">
        <f>IFERROR(VLOOKUP($V$7,'3°C'!$A$45:$BZ$67,41,0),"")</f>
        <v/>
      </c>
      <c r="Q32" s="235" t="str">
        <f>IFERROR(VLOOKUP($V$7,'3°C'!$A$45:$BZ$67,42,0),"")</f>
        <v/>
      </c>
      <c r="R32" s="193"/>
      <c r="S32" s="194"/>
      <c r="T32" s="80"/>
      <c r="U32" s="80"/>
      <c r="V32" s="80"/>
      <c r="W32" s="80"/>
    </row>
    <row r="33" spans="2:23" ht="168" customHeight="1">
      <c r="B33" s="236" t="s">
        <v>603</v>
      </c>
      <c r="C33" s="234" t="s">
        <v>604</v>
      </c>
      <c r="D33" s="193"/>
      <c r="E33" s="193"/>
      <c r="F33" s="193"/>
      <c r="G33" s="176" t="str">
        <f>IFERROR(VLOOKUP(V7,'3°C'!A13:CB44,44,0),"")</f>
        <v>B</v>
      </c>
      <c r="H33" s="235" t="str">
        <f>IFERROR(VLOOKUP(V7,'3°C'!A13:CB44,45,0),"")</f>
        <v>Le falta mayor responsabilidad en el desarrollo de las tares y practicar las actividades  realizadas en clase.</v>
      </c>
      <c r="I33" s="193"/>
      <c r="J33" s="193"/>
      <c r="K33" s="193"/>
      <c r="L33" s="176" t="str">
        <f>IFERROR(VLOOKUP(V7,'3°C'!#REF!,44,0),"")</f>
        <v/>
      </c>
      <c r="M33" s="235" t="str">
        <f>IFERROR(VLOOKUP(V7,'3°C'!#REF!,45,0),"")</f>
        <v/>
      </c>
      <c r="N33" s="193"/>
      <c r="O33" s="194"/>
      <c r="P33" s="178" t="str">
        <f>IFERROR(VLOOKUP($V$7,'3°C'!$A$45:$BZ$67,44,0),"")</f>
        <v/>
      </c>
      <c r="Q33" s="235" t="str">
        <f>IFERROR(VLOOKUP($V$7,'3°C'!$A$45:$BZ$67,45,0),"")</f>
        <v/>
      </c>
      <c r="R33" s="193"/>
      <c r="S33" s="194"/>
      <c r="T33" s="80"/>
      <c r="U33" s="80"/>
      <c r="V33" s="80"/>
      <c r="W33" s="80"/>
    </row>
    <row r="34" spans="2:23" ht="168" customHeight="1">
      <c r="B34" s="189"/>
      <c r="C34" s="234" t="s">
        <v>605</v>
      </c>
      <c r="D34" s="193"/>
      <c r="E34" s="193"/>
      <c r="F34" s="193"/>
      <c r="G34" s="176" t="str">
        <f>IFERROR(VLOOKUP(V7,'3°C'!A13:CB44,46,0),"")</f>
        <v>B</v>
      </c>
      <c r="H34" s="235" t="str">
        <f>IFERROR(VLOOKUP(V7,'3°C'!A13:CB44,47,0),"")</f>
        <v>Le falta mayor responsabilidad en el desarrollo de las tares y practicar las actividades  realizadas en clase.</v>
      </c>
      <c r="I34" s="193"/>
      <c r="J34" s="193"/>
      <c r="K34" s="193"/>
      <c r="L34" s="176" t="str">
        <f>IFERROR(VLOOKUP(V7,'3°C'!#REF!,46,0),"")</f>
        <v/>
      </c>
      <c r="M34" s="235" t="str">
        <f>IFERROR(VLOOKUP(V7,'3°C'!#REF!,47,0),"")</f>
        <v/>
      </c>
      <c r="N34" s="193"/>
      <c r="O34" s="194"/>
      <c r="P34" s="178" t="str">
        <f>IFERROR(VLOOKUP($V$7,'3°C'!$A$45:$BZ$67,46,0),"")</f>
        <v/>
      </c>
      <c r="Q34" s="235" t="str">
        <f>IFERROR(VLOOKUP($V$7,'3°C'!$A$45:$BZ$67,47,0),"")</f>
        <v/>
      </c>
      <c r="R34" s="193"/>
      <c r="S34" s="194"/>
      <c r="T34" s="80"/>
      <c r="U34" s="80"/>
      <c r="V34" s="80"/>
      <c r="W34" s="80"/>
    </row>
    <row r="35" spans="2:23" ht="168" customHeight="1">
      <c r="B35" s="189"/>
      <c r="C35" s="234" t="s">
        <v>606</v>
      </c>
      <c r="D35" s="193"/>
      <c r="E35" s="193"/>
      <c r="F35" s="193"/>
      <c r="G35" s="176" t="str">
        <f>IFERROR(VLOOKUP(V7,'3°C'!A13:CB44,48,0),"")</f>
        <v>B</v>
      </c>
      <c r="H35" s="235" t="str">
        <f>IFERROR(VLOOKUP(V7,'3°C'!A13:CB44,49,0),"")</f>
        <v>Le falta mayor responsabilidad en el desarrollo de las tares y practicar las actividades  realizadas en clase.</v>
      </c>
      <c r="I35" s="193"/>
      <c r="J35" s="193"/>
      <c r="K35" s="193"/>
      <c r="L35" s="176" t="str">
        <f>IFERROR(VLOOKUP(V7,'3°C'!#REF!,48,0),"")</f>
        <v/>
      </c>
      <c r="M35" s="235" t="str">
        <f>IFERROR(VLOOKUP(AA7,'3°C'!F13:CE42,49,0),"")</f>
        <v/>
      </c>
      <c r="N35" s="193"/>
      <c r="O35" s="194"/>
      <c r="P35" s="178" t="str">
        <f>IFERROR(VLOOKUP($V$7,'3°C'!$A$45:$BZ$67,48,0),"")</f>
        <v/>
      </c>
      <c r="Q35" s="235" t="str">
        <f>IFERROR(VLOOKUP($V$7,'3°C'!$A$45:$BZ$67,49,0),"")</f>
        <v/>
      </c>
      <c r="R35" s="193"/>
      <c r="S35" s="194"/>
      <c r="T35" s="80"/>
      <c r="U35" s="80"/>
      <c r="V35" s="80"/>
      <c r="W35" s="80"/>
    </row>
    <row r="36" spans="2:23" ht="168" customHeight="1">
      <c r="B36" s="190"/>
      <c r="C36" s="234" t="s">
        <v>607</v>
      </c>
      <c r="D36" s="193"/>
      <c r="E36" s="193"/>
      <c r="F36" s="193"/>
      <c r="G36" s="176" t="str">
        <f>IFERROR(VLOOKUP(V7,'3°C'!A13:CB44,50,0),"")</f>
        <v>B</v>
      </c>
      <c r="H36" s="235" t="str">
        <f>IFERROR(VLOOKUP(V7,'3°C'!A13:CB44,51,0),"")</f>
        <v>Tiene dificultad en el uso correcto de los signos..</v>
      </c>
      <c r="I36" s="193"/>
      <c r="J36" s="193"/>
      <c r="K36" s="193"/>
      <c r="L36" s="176" t="str">
        <f>IFERROR(VLOOKUP(V7,'3°C'!#REF!,50,0),"")</f>
        <v/>
      </c>
      <c r="M36" s="235" t="str">
        <f>IFERROR(VLOOKUP(V7,'3°C'!#REF!,51,0),"")</f>
        <v/>
      </c>
      <c r="N36" s="193"/>
      <c r="O36" s="194"/>
      <c r="P36" s="178" t="str">
        <f>IFERROR(VLOOKUP($V$7,'3°C'!$A$45:$BZ$67,50,0),"")</f>
        <v/>
      </c>
      <c r="Q36" s="235" t="str">
        <f>IFERROR(VLOOKUP($V$7,'3°C'!$A$45:$BZ$67,51,0),"")</f>
        <v/>
      </c>
      <c r="R36" s="193"/>
      <c r="S36" s="194"/>
      <c r="T36" s="80"/>
      <c r="U36" s="80"/>
      <c r="V36" s="80"/>
      <c r="W36" s="80"/>
    </row>
    <row r="37" spans="2:23" ht="168" customHeight="1">
      <c r="B37" s="236" t="s">
        <v>608</v>
      </c>
      <c r="C37" s="234" t="s">
        <v>609</v>
      </c>
      <c r="D37" s="193"/>
      <c r="E37" s="193"/>
      <c r="F37" s="193"/>
      <c r="G37" s="176" t="str">
        <f>IFERROR(VLOOKUP(V7,'3°C'!A13:CB44,53,0),"")</f>
        <v>B</v>
      </c>
      <c r="H37" s="235" t="str">
        <f>IFERROR(VLOOKUP(V7,'3°C'!A13:CB44,54,0),"")</f>
        <v>Presenta dificultades para realizar indagaciones y lograr la construcción de sus conocimientos</v>
      </c>
      <c r="I37" s="193"/>
      <c r="J37" s="193"/>
      <c r="K37" s="194"/>
      <c r="L37" s="176" t="str">
        <f>IFERROR(VLOOKUP(V7,'3°C'!#REF!,53,0),"")</f>
        <v/>
      </c>
      <c r="M37" s="235" t="str">
        <f>IFERROR(VLOOKUP(V7,'3°C'!#REF!,54,0),"")</f>
        <v/>
      </c>
      <c r="N37" s="193"/>
      <c r="O37" s="194"/>
      <c r="P37" s="178" t="str">
        <f>IFERROR(VLOOKUP($V$7,'3°C'!$A$45:$BZ$67,53,0),"")</f>
        <v/>
      </c>
      <c r="Q37" s="235" t="str">
        <f>IFERROR(VLOOKUP($V$7,'3°C'!$A$45:$BZ$67,54,0),"")</f>
        <v/>
      </c>
      <c r="R37" s="193"/>
      <c r="S37" s="194"/>
      <c r="T37" s="80"/>
      <c r="U37" s="80"/>
      <c r="V37" s="80"/>
      <c r="W37" s="80"/>
    </row>
    <row r="38" spans="2:23" ht="168" customHeight="1">
      <c r="B38" s="189"/>
      <c r="C38" s="234" t="s">
        <v>610</v>
      </c>
      <c r="D38" s="193"/>
      <c r="E38" s="193"/>
      <c r="F38" s="193"/>
      <c r="G38" s="176" t="str">
        <f>IFERROR(VLOOKUP(V7,'3°C'!A13:CB44,55,0),"")</f>
        <v>B</v>
      </c>
      <c r="H38" s="235" t="str">
        <f>IFERROR(VLOOKUP(V7,'3°C'!A13:CB44,56,0),"")</f>
        <v>Tiene dificultades para explicar  conocimientos sobre el mundo físico, los seres vivos y el universo.</v>
      </c>
      <c r="I38" s="193"/>
      <c r="J38" s="193"/>
      <c r="K38" s="193"/>
      <c r="L38" s="176" t="str">
        <f>IFERROR(VLOOKUP(V7,'3°C'!#REF!,55,0),"")</f>
        <v/>
      </c>
      <c r="M38" s="235" t="str">
        <f>IFERROR(VLOOKUP(V7,'3°C'!#REF!,56,0),"")</f>
        <v/>
      </c>
      <c r="N38" s="193"/>
      <c r="O38" s="194"/>
      <c r="P38" s="178" t="str">
        <f>IFERROR(VLOOKUP($V$7,'3°C'!$A$45:$BZ$67,55,0),"")</f>
        <v/>
      </c>
      <c r="Q38" s="235" t="str">
        <f>IFERROR(VLOOKUP($V$7,'3°C'!$A$45:$BZ$67,56,0),"")</f>
        <v/>
      </c>
      <c r="R38" s="193"/>
      <c r="S38" s="194"/>
      <c r="T38" s="80"/>
      <c r="U38" s="80"/>
      <c r="V38" s="80"/>
      <c r="W38" s="80"/>
    </row>
    <row r="39" spans="2:23" ht="168" customHeight="1">
      <c r="B39" s="190"/>
      <c r="C39" s="234" t="s">
        <v>611</v>
      </c>
      <c r="D39" s="193"/>
      <c r="E39" s="193"/>
      <c r="F39" s="193"/>
      <c r="G39" s="176" t="str">
        <f>IFERROR(VLOOKUP(V7,'3°C'!A13:CB44,57,0),"")</f>
        <v>B</v>
      </c>
      <c r="H39" s="235" t="str">
        <f>IFERROR(VLOOKUP(V7,'3°C'!A13:CB44,58,0),"")</f>
        <v>Tiene dificultades para diseñar y construir tecnologia que le permitan resolver problemas de su entorno</v>
      </c>
      <c r="I39" s="193"/>
      <c r="J39" s="193"/>
      <c r="K39" s="193"/>
      <c r="L39" s="176" t="str">
        <f>IFERROR(VLOOKUP(V7,'3°C'!#REF!,57,0),"")</f>
        <v/>
      </c>
      <c r="M39" s="235" t="str">
        <f>IFERROR(VLOOKUP(V7,'3°C'!#REF!,58,0),"")</f>
        <v/>
      </c>
      <c r="N39" s="193"/>
      <c r="O39" s="194"/>
      <c r="P39" s="178" t="str">
        <f>IFERROR(VLOOKUP($V$7,'3°C'!$A$45:$BZ$67,57,0),"")</f>
        <v/>
      </c>
      <c r="Q39" s="235" t="str">
        <f>IFERROR(VLOOKUP($V$7,'3°C'!$A$45:$BZ$67,58,0),"")</f>
        <v/>
      </c>
      <c r="R39" s="193"/>
      <c r="S39" s="194"/>
      <c r="T39" s="80"/>
      <c r="U39" s="80"/>
      <c r="V39" s="80"/>
      <c r="W39" s="80"/>
    </row>
    <row r="40" spans="2:23" ht="168" customHeight="1">
      <c r="B40" s="236" t="s">
        <v>612</v>
      </c>
      <c r="C40" s="234" t="s">
        <v>613</v>
      </c>
      <c r="D40" s="193"/>
      <c r="E40" s="193"/>
      <c r="F40" s="193"/>
      <c r="G40" s="176" t="str">
        <f>IFERROR(VLOOKUP(V7,'3°C'!A13:CB44,60,0),"")</f>
        <v>B</v>
      </c>
      <c r="H40" s="235" t="str">
        <f>IFERROR(VLOOKUP(V7,'3°C'!A13:CB44,61,0),"")</f>
        <v>El estudiante, tiene dificultad en reconocer las acciones de las persecuciones.</v>
      </c>
      <c r="I40" s="193"/>
      <c r="J40" s="193"/>
      <c r="K40" s="193"/>
      <c r="L40" s="176" t="str">
        <f>IFERROR(VLOOKUP(V7,'3°C'!#REF!,60,0),"")</f>
        <v/>
      </c>
      <c r="M40" s="235" t="str">
        <f>IFERROR(VLOOKUP(V7,'3°C'!#REF!,61,0),"")</f>
        <v/>
      </c>
      <c r="N40" s="193"/>
      <c r="O40" s="194"/>
      <c r="P40" s="178" t="str">
        <f>IFERROR(VLOOKUP($V$7,'3°C'!$A$45:$BZ$67,60,0),"")</f>
        <v/>
      </c>
      <c r="Q40" s="235" t="str">
        <f>IFERROR(VLOOKUP($V$7,'3°C'!$A$45:$BZ$67,61,0),"")</f>
        <v/>
      </c>
      <c r="R40" s="193"/>
      <c r="S40" s="194"/>
      <c r="T40" s="80"/>
      <c r="U40" s="80"/>
      <c r="V40" s="80"/>
      <c r="W40" s="80"/>
    </row>
    <row r="41" spans="2:23" ht="168" customHeight="1">
      <c r="B41" s="190"/>
      <c r="C41" s="234" t="s">
        <v>614</v>
      </c>
      <c r="D41" s="193"/>
      <c r="E41" s="193"/>
      <c r="F41" s="193"/>
      <c r="G41" s="176" t="str">
        <f>IFERROR(VLOOKUP(V7,'3°C'!A13:CB44,62,0),"")</f>
        <v>B</v>
      </c>
      <c r="H41" s="235" t="str">
        <f>IFERROR(VLOOKUP(V7,'3°C'!A13:CB44,63,0),"")</f>
        <v>El estudiante, tiene dificultad en analizar los factores que dan origen a las persecuciones.</v>
      </c>
      <c r="I41" s="193"/>
      <c r="J41" s="193"/>
      <c r="K41" s="193"/>
      <c r="L41" s="176" t="str">
        <f>IFERROR(VLOOKUP(V7,'3°C'!#REF!,62,0),"")</f>
        <v/>
      </c>
      <c r="M41" s="235" t="str">
        <f>IFERROR(VLOOKUP(V7,'3°C'!#REF!,63,0),"")</f>
        <v/>
      </c>
      <c r="N41" s="193"/>
      <c r="O41" s="194"/>
      <c r="P41" s="178" t="str">
        <f>IFERROR(VLOOKUP($V$7,'3°C'!$A$45:$BZ$67,62,0),"")</f>
        <v/>
      </c>
      <c r="Q41" s="235" t="str">
        <f>IFERROR(VLOOKUP($V$7,'3°C'!$A$45:$BZ$67,63,0),"")</f>
        <v/>
      </c>
      <c r="R41" s="193"/>
      <c r="S41" s="194"/>
      <c r="T41" s="80"/>
      <c r="U41" s="80"/>
      <c r="V41" s="80"/>
      <c r="W41" s="80"/>
    </row>
    <row r="42" spans="2:23" ht="168" customHeight="1">
      <c r="B42" s="180" t="s">
        <v>615</v>
      </c>
      <c r="C42" s="234" t="s">
        <v>616</v>
      </c>
      <c r="D42" s="193"/>
      <c r="E42" s="193"/>
      <c r="F42" s="193"/>
      <c r="G42" s="181" t="str">
        <f>IFERROR(VLOOKUP(V7,'3°C'!A13:CB44,65,0),"")</f>
        <v>A</v>
      </c>
      <c r="H42" s="268" t="str">
        <f>IFERROR(VLOOKUP(V7,'3°C'!A13:CB44,66,0),"")</f>
        <v xml:space="preserve">MUY BIEN, HAS LOGRADO LA COMPETENCIA DE GESTIONAR UN PROYECTO DE EMPRENDIMIENTO ECONOMICO Y SOCIAL PORQUE HAS CREADO UNA PROPUESTA DE VALOR A PARTIR DE UNA NECESIDAD O PROBLEMA, ADEMAS UTILIZASTE HABILIDADES TECNICAS TRABAJANDO </v>
      </c>
      <c r="I42" s="199"/>
      <c r="J42" s="199"/>
      <c r="K42" s="199"/>
      <c r="L42" s="176" t="str">
        <f>IFERROR(VLOOKUP(V7,'3°C'!#REF!,65,0),"")</f>
        <v/>
      </c>
      <c r="M42" s="235" t="str">
        <f>IFERROR(VLOOKUP(V7,'3°C'!#REF!,66,0),"")</f>
        <v/>
      </c>
      <c r="N42" s="193"/>
      <c r="O42" s="194"/>
      <c r="P42" s="178" t="str">
        <f>IFERROR(VLOOKUP($V$7,'3°C'!$A$45:$BZ$67,65,0),"")</f>
        <v/>
      </c>
      <c r="Q42" s="235" t="str">
        <f>IFERROR(VLOOKUP($V$7,'3°C'!$A$45:$BZ$67,66,0),"")</f>
        <v/>
      </c>
      <c r="R42" s="193"/>
      <c r="S42" s="194"/>
      <c r="T42" s="80"/>
      <c r="U42" s="80"/>
      <c r="V42" s="80"/>
      <c r="W42" s="80"/>
    </row>
    <row r="43" spans="2:23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2:23" ht="23.25" customHeight="1">
      <c r="B44" s="238" t="s">
        <v>12</v>
      </c>
      <c r="C44" s="199"/>
      <c r="D44" s="199"/>
      <c r="E44" s="199"/>
      <c r="F44" s="199"/>
      <c r="G44" s="243" t="s">
        <v>579</v>
      </c>
      <c r="H44" s="193"/>
      <c r="I44" s="193"/>
      <c r="J44" s="193"/>
      <c r="K44" s="194"/>
      <c r="L44" s="243" t="s">
        <v>580</v>
      </c>
      <c r="M44" s="193"/>
      <c r="N44" s="193"/>
      <c r="O44" s="193"/>
      <c r="P44" s="243" t="s">
        <v>581</v>
      </c>
      <c r="Q44" s="193"/>
      <c r="R44" s="193"/>
      <c r="S44" s="194"/>
      <c r="T44" s="80"/>
      <c r="U44" s="80"/>
      <c r="V44" s="80"/>
      <c r="W44" s="80"/>
    </row>
    <row r="45" spans="2:23" ht="53.25" customHeight="1">
      <c r="B45" s="201"/>
      <c r="C45" s="202"/>
      <c r="D45" s="202"/>
      <c r="E45" s="202"/>
      <c r="F45" s="202"/>
      <c r="G45" s="182" t="s">
        <v>582</v>
      </c>
      <c r="H45" s="239" t="s">
        <v>583</v>
      </c>
      <c r="I45" s="193"/>
      <c r="J45" s="193"/>
      <c r="K45" s="194"/>
      <c r="L45" s="182" t="s">
        <v>582</v>
      </c>
      <c r="M45" s="239" t="s">
        <v>583</v>
      </c>
      <c r="N45" s="193"/>
      <c r="O45" s="193"/>
      <c r="P45" s="182" t="s">
        <v>582</v>
      </c>
      <c r="Q45" s="239" t="s">
        <v>583</v>
      </c>
      <c r="R45" s="193"/>
      <c r="S45" s="194"/>
      <c r="T45" s="80"/>
      <c r="U45" s="80"/>
      <c r="V45" s="80"/>
      <c r="W45" s="80"/>
    </row>
    <row r="46" spans="2:23" ht="108.75" customHeight="1">
      <c r="B46" s="239" t="s">
        <v>617</v>
      </c>
      <c r="C46" s="193"/>
      <c r="D46" s="193"/>
      <c r="E46" s="193"/>
      <c r="F46" s="193"/>
      <c r="G46" s="179" t="str">
        <f>IFERROR(VLOOKUP(V7,'3°C'!A13:CA44,68,0),"")</f>
        <v>A</v>
      </c>
      <c r="H46" s="235" t="str">
        <f>IFERROR(VLOOKUP(V7,'3°C'!A13:CA44,69,0),"")</f>
        <v>RECONOCE E INTERACTUA DE MODO SIGNIFICATIVO  EN LOS ENTORNOS TICS</v>
      </c>
      <c r="I46" s="193"/>
      <c r="J46" s="193"/>
      <c r="K46" s="193"/>
      <c r="L46" s="176" t="str">
        <f>IFERROR(VLOOKUP(V7,'3°C'!#REF!,68,0),"")</f>
        <v/>
      </c>
      <c r="M46" s="235" t="str">
        <f>IFERROR(VLOOKUP(V7,'3°C'!#REF!,69,0),"")</f>
        <v/>
      </c>
      <c r="N46" s="193"/>
      <c r="O46" s="194"/>
      <c r="P46" s="177" t="str">
        <f>IFERROR(VLOOKUP($V$7,'3°C'!$A$45:$BZ$67,68,0),"")</f>
        <v/>
      </c>
      <c r="Q46" s="235" t="str">
        <f>IFERROR(VLOOKUP($V$7,'3°C'!$A$45:$BZ$67,69,0),"")</f>
        <v/>
      </c>
      <c r="R46" s="193"/>
      <c r="S46" s="194"/>
      <c r="T46" s="80"/>
      <c r="U46" s="80"/>
      <c r="V46" s="80"/>
      <c r="W46" s="80"/>
    </row>
    <row r="47" spans="2:23" ht="112.5" customHeight="1">
      <c r="B47" s="239" t="s">
        <v>618</v>
      </c>
      <c r="C47" s="193"/>
      <c r="D47" s="193"/>
      <c r="E47" s="193"/>
      <c r="F47" s="193"/>
      <c r="G47" s="179" t="str">
        <f>IFERROR(VLOOKUP(V7,'3°C'!A13:CA44,70,0),"")</f>
        <v>A</v>
      </c>
      <c r="H47" s="235" t="str">
        <f>IFERROR(VLOOKUP(V7,'3°C'!A13:CA44,71,0),"")</f>
        <v>LOGRA AFIANZAR SUS CONOCIMIENTOS DE FORMA AUTODIDACTA Y PRACTICA.</v>
      </c>
      <c r="I47" s="193"/>
      <c r="J47" s="193"/>
      <c r="K47" s="193"/>
      <c r="L47" s="176" t="str">
        <f>IFERROR(VLOOKUP(V7,'3°C'!#REF!,70,0),"")</f>
        <v/>
      </c>
      <c r="M47" s="235" t="str">
        <f>IFERROR(VLOOKUP(V7,'3°C'!#REF!,71,0),"")</f>
        <v/>
      </c>
      <c r="N47" s="193"/>
      <c r="O47" s="194"/>
      <c r="P47" s="178" t="str">
        <f>IFERROR(VLOOKUP($V$7,'3°C'!$A$45:$BZ$67,70,0),"")</f>
        <v/>
      </c>
      <c r="Q47" s="235" t="str">
        <f>IFERROR(VLOOKUP($V$7,'3°C'!$A$45:$BZ$67,71,0),"")</f>
        <v/>
      </c>
      <c r="R47" s="193"/>
      <c r="S47" s="194"/>
      <c r="T47" s="80"/>
      <c r="U47" s="80"/>
      <c r="V47" s="80"/>
      <c r="W47" s="80"/>
    </row>
    <row r="48" spans="2:23" ht="15.7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2:23" ht="15.7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2:23" ht="15.75" customHeight="1">
      <c r="B50" s="80"/>
      <c r="C50" s="244" t="s">
        <v>619</v>
      </c>
      <c r="D50" s="218"/>
      <c r="E50" s="218"/>
      <c r="F50" s="218"/>
      <c r="G50" s="218"/>
      <c r="H50" s="218"/>
      <c r="I50" s="218"/>
      <c r="J50" s="218"/>
      <c r="K50" s="218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2:23" ht="15.7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2:23" ht="19.5" customHeight="1">
      <c r="B52" s="5"/>
      <c r="C52" s="245" t="s">
        <v>620</v>
      </c>
      <c r="D52" s="199"/>
      <c r="E52" s="199"/>
      <c r="F52" s="200"/>
      <c r="G52" s="246" t="s">
        <v>13</v>
      </c>
      <c r="H52" s="193"/>
      <c r="I52" s="193"/>
      <c r="J52" s="193"/>
      <c r="K52" s="193"/>
      <c r="L52" s="259" t="s">
        <v>14</v>
      </c>
      <c r="M52" s="193"/>
      <c r="N52" s="193"/>
      <c r="O52" s="193"/>
      <c r="P52" s="267" t="s">
        <v>15</v>
      </c>
      <c r="Q52" s="200"/>
      <c r="R52" s="80"/>
      <c r="S52" s="80"/>
      <c r="T52" s="80"/>
      <c r="U52" s="80"/>
      <c r="V52" s="80"/>
      <c r="W52" s="80"/>
    </row>
    <row r="53" spans="2:23" ht="19.5" customHeight="1">
      <c r="B53" s="5"/>
      <c r="C53" s="201"/>
      <c r="D53" s="202"/>
      <c r="E53" s="202"/>
      <c r="F53" s="203"/>
      <c r="G53" s="247" t="s">
        <v>52</v>
      </c>
      <c r="H53" s="193"/>
      <c r="I53" s="194"/>
      <c r="J53" s="247" t="s">
        <v>53</v>
      </c>
      <c r="K53" s="194"/>
      <c r="L53" s="247" t="s">
        <v>52</v>
      </c>
      <c r="M53" s="194"/>
      <c r="N53" s="247" t="s">
        <v>53</v>
      </c>
      <c r="O53" s="193"/>
      <c r="P53" s="201"/>
      <c r="Q53" s="203"/>
      <c r="R53" s="80"/>
      <c r="S53" s="80"/>
      <c r="T53" s="80"/>
      <c r="U53" s="80"/>
      <c r="V53" s="80"/>
      <c r="W53" s="80"/>
    </row>
    <row r="54" spans="2:23" ht="30" customHeight="1">
      <c r="B54" s="5"/>
      <c r="C54" s="183" t="s">
        <v>579</v>
      </c>
      <c r="D54" s="184"/>
      <c r="E54" s="184"/>
      <c r="F54" s="185"/>
      <c r="G54" s="252">
        <f>IFERROR(VLOOKUP(V7,'3°C'!A13:CA44,73,0),"")</f>
        <v>1</v>
      </c>
      <c r="H54" s="193"/>
      <c r="I54" s="194"/>
      <c r="J54" s="252">
        <f>IFERROR(VLOOKUP(V7,'3°C'!A13:CA44,74,0),"")</f>
        <v>1</v>
      </c>
      <c r="K54" s="194"/>
      <c r="L54" s="252">
        <f>IFERROR(VLOOKUP(V7,'3°C'!A13:CA44,76,0),"")</f>
        <v>0</v>
      </c>
      <c r="M54" s="194"/>
      <c r="N54" s="252">
        <f>IFERROR(VLOOKUP(V7,'3°C'!A13:CA44,77,0),"")</f>
        <v>0</v>
      </c>
      <c r="O54" s="193"/>
      <c r="P54" s="266" t="str">
        <f>IFERROR(VLOOKUP(V7,'3°C'!A13:CB44,79,0),"")</f>
        <v>A</v>
      </c>
      <c r="Q54" s="194"/>
      <c r="R54" s="80"/>
      <c r="S54" s="80"/>
      <c r="T54" s="80"/>
      <c r="U54" s="80"/>
      <c r="V54" s="80"/>
      <c r="W54" s="80"/>
    </row>
    <row r="55" spans="2:23" ht="30" customHeight="1">
      <c r="B55" s="5"/>
      <c r="C55" s="248" t="s">
        <v>580</v>
      </c>
      <c r="D55" s="193"/>
      <c r="E55" s="193"/>
      <c r="F55" s="194"/>
      <c r="G55" s="252" t="str">
        <f>IFERROR(VLOOKUP(V7,'3°C'!#REF!,73,0),"")</f>
        <v/>
      </c>
      <c r="H55" s="193"/>
      <c r="I55" s="194"/>
      <c r="J55" s="252" t="str">
        <f>IFERROR(VLOOKUP(V7,'3°C'!#REF!,74,0),"")</f>
        <v/>
      </c>
      <c r="K55" s="194"/>
      <c r="L55" s="252" t="str">
        <f>IFERROR(VLOOKUP(V7,'3°C'!#REF!,76,0),"")</f>
        <v/>
      </c>
      <c r="M55" s="194"/>
      <c r="N55" s="252" t="str">
        <f>IFERROR(VLOOKUP(V7,'3°C'!#REF!,77,0),"")</f>
        <v/>
      </c>
      <c r="O55" s="193"/>
      <c r="P55" s="265"/>
      <c r="Q55" s="194"/>
      <c r="R55" s="80"/>
      <c r="S55" s="80"/>
      <c r="T55" s="80"/>
      <c r="U55" s="80"/>
      <c r="V55" s="80"/>
      <c r="W55" s="80"/>
    </row>
    <row r="56" spans="2:23" ht="30" customHeight="1">
      <c r="B56" s="5"/>
      <c r="C56" s="248" t="s">
        <v>581</v>
      </c>
      <c r="D56" s="193"/>
      <c r="E56" s="193"/>
      <c r="F56" s="194"/>
      <c r="G56" s="252" t="str">
        <f>IFERROR(VLOOKUP($V$7,'3°C'!$A$45:$BZ$67,73,0),"")</f>
        <v/>
      </c>
      <c r="H56" s="193"/>
      <c r="I56" s="194"/>
      <c r="J56" s="252" t="str">
        <f>IFERROR(VLOOKUP($V$7,'3°C'!$A$45:$BZ$67,74,0),"")</f>
        <v/>
      </c>
      <c r="K56" s="194"/>
      <c r="L56" s="252" t="str">
        <f>IFERROR(VLOOKUP($V$7,'3°C'!$A$45:$BZ$67,76,0),"")</f>
        <v/>
      </c>
      <c r="M56" s="194"/>
      <c r="N56" s="252" t="str">
        <f>IFERROR(VLOOKUP($V$7,'3°C'!$A$45:$BZ$67,77,0),"")</f>
        <v/>
      </c>
      <c r="O56" s="193"/>
      <c r="P56" s="265"/>
      <c r="Q56" s="194"/>
      <c r="R56" s="80"/>
      <c r="S56" s="80"/>
      <c r="T56" s="80"/>
      <c r="U56" s="80"/>
      <c r="V56" s="80"/>
      <c r="W56" s="80"/>
    </row>
    <row r="57" spans="2:23" ht="15.75" customHeight="1">
      <c r="B57" s="5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2:23" ht="15.75" customHeight="1">
      <c r="B58" s="5"/>
      <c r="C58" s="249" t="s">
        <v>621</v>
      </c>
      <c r="D58" s="199"/>
      <c r="E58" s="199"/>
      <c r="F58" s="200"/>
      <c r="G58" s="250"/>
      <c r="H58" s="199"/>
      <c r="I58" s="199"/>
      <c r="J58" s="199"/>
      <c r="K58" s="199"/>
      <c r="L58" s="200"/>
      <c r="M58" s="186"/>
      <c r="N58" s="186"/>
      <c r="O58" s="5"/>
      <c r="P58" s="80"/>
      <c r="Q58" s="80"/>
      <c r="R58" s="80"/>
      <c r="S58" s="80"/>
      <c r="T58" s="80"/>
      <c r="U58" s="80"/>
      <c r="V58" s="80"/>
      <c r="W58" s="80"/>
    </row>
    <row r="59" spans="2:23" ht="15.75" customHeight="1">
      <c r="B59" s="5"/>
      <c r="C59" s="206"/>
      <c r="D59" s="218"/>
      <c r="E59" s="218"/>
      <c r="F59" s="208"/>
      <c r="G59" s="206"/>
      <c r="H59" s="218"/>
      <c r="I59" s="218"/>
      <c r="J59" s="218"/>
      <c r="K59" s="218"/>
      <c r="L59" s="208"/>
      <c r="M59" s="186"/>
      <c r="N59" s="186"/>
      <c r="O59" s="5"/>
      <c r="P59" s="80"/>
      <c r="Q59" s="80"/>
      <c r="R59" s="80"/>
      <c r="S59" s="80"/>
      <c r="T59" s="80"/>
      <c r="U59" s="80"/>
      <c r="V59" s="80"/>
      <c r="W59" s="80"/>
    </row>
    <row r="60" spans="2:23" ht="15.75" customHeight="1">
      <c r="B60" s="5"/>
      <c r="C60" s="206"/>
      <c r="D60" s="218"/>
      <c r="E60" s="218"/>
      <c r="F60" s="208"/>
      <c r="G60" s="206"/>
      <c r="H60" s="218"/>
      <c r="I60" s="218"/>
      <c r="J60" s="218"/>
      <c r="K60" s="218"/>
      <c r="L60" s="208"/>
      <c r="M60" s="186"/>
      <c r="N60" s="186"/>
      <c r="O60" s="5"/>
      <c r="P60" s="80"/>
      <c r="Q60" s="80"/>
      <c r="R60" s="80"/>
      <c r="S60" s="80"/>
      <c r="T60" s="80"/>
      <c r="U60" s="80"/>
      <c r="V60" s="80"/>
      <c r="W60" s="80"/>
    </row>
    <row r="61" spans="2:23" ht="15.75" customHeight="1">
      <c r="B61" s="5"/>
      <c r="C61" s="206"/>
      <c r="D61" s="218"/>
      <c r="E61" s="218"/>
      <c r="F61" s="208"/>
      <c r="G61" s="206"/>
      <c r="H61" s="218"/>
      <c r="I61" s="218"/>
      <c r="J61" s="218"/>
      <c r="K61" s="218"/>
      <c r="L61" s="208"/>
      <c r="M61" s="186"/>
      <c r="N61" s="186"/>
      <c r="O61" s="5"/>
      <c r="P61" s="80"/>
      <c r="Q61" s="80"/>
      <c r="R61" s="80"/>
      <c r="S61" s="80"/>
      <c r="T61" s="80"/>
      <c r="U61" s="80"/>
      <c r="V61" s="80"/>
      <c r="W61" s="80"/>
    </row>
    <row r="62" spans="2:23" ht="15.75" customHeight="1">
      <c r="B62" s="5"/>
      <c r="C62" s="201"/>
      <c r="D62" s="202"/>
      <c r="E62" s="202"/>
      <c r="F62" s="203"/>
      <c r="G62" s="201"/>
      <c r="H62" s="202"/>
      <c r="I62" s="202"/>
      <c r="J62" s="202"/>
      <c r="K62" s="202"/>
      <c r="L62" s="203"/>
      <c r="M62" s="186"/>
      <c r="N62" s="186"/>
      <c r="O62" s="5"/>
      <c r="P62" s="80"/>
      <c r="Q62" s="80"/>
      <c r="R62" s="80"/>
      <c r="S62" s="80"/>
      <c r="T62" s="80"/>
      <c r="U62" s="80"/>
      <c r="V62" s="80"/>
      <c r="W62" s="80"/>
    </row>
    <row r="63" spans="2:23" ht="15.75" customHeight="1">
      <c r="B63" s="5"/>
      <c r="C63" s="251" t="s">
        <v>622</v>
      </c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5"/>
      <c r="P63" s="80"/>
      <c r="Q63" s="80"/>
      <c r="R63" s="80"/>
      <c r="S63" s="80"/>
      <c r="T63" s="80"/>
      <c r="U63" s="80"/>
      <c r="V63" s="80"/>
      <c r="W63" s="80"/>
    </row>
    <row r="64" spans="2:23" ht="15.7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2:23" ht="15.7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2:23" ht="15.7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2:23" ht="15.75" customHeight="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2:23" ht="15.75" customHeight="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2:23" ht="15.7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2:23" ht="15.75" customHeight="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2:23" ht="15.7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2:23" ht="15.7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2:23" ht="15.7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2:23" ht="15.75" customHeight="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2:23" ht="15.7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spans="2:23" ht="15.7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2:23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2:23" ht="15.75" customHeight="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2:23" ht="15.75" customHeight="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2:23" ht="15.75" customHeight="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2:23" ht="15.75" customHeight="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spans="2:23" ht="15.75" customHeight="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spans="2:23" ht="15.75" customHeight="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spans="2:23" ht="15.75" customHeight="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2:23" ht="15.75" customHeight="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2:23" ht="15.75" customHeight="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2:23" ht="15.75" customHeight="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spans="2:23" ht="15.75" customHeight="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spans="2:23" ht="15.75" customHeight="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spans="2:23" ht="15.75" customHeight="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spans="2:23" ht="15.75" customHeight="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spans="2:23" ht="15.75" customHeight="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spans="2:23" ht="15.75" customHeight="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spans="2:23" ht="15.75" customHeight="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2:23" ht="15.75" customHeight="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spans="2:23" ht="15.75" customHeight="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spans="2:23" ht="15.75" customHeight="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spans="2:23" ht="15.75" customHeight="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spans="2:23" ht="15.75" customHeight="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2:23" ht="15.75" customHeight="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spans="2:23" ht="15.75" customHeight="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spans="2:23" ht="15.75" customHeight="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spans="2:23" ht="15.75" customHeight="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spans="2:23" ht="15.7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spans="2:23" ht="15.75" customHeight="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spans="2:23" ht="15.75" customHeight="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spans="2:23" ht="15.75" customHeight="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spans="2:23" ht="15.75" customHeight="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spans="2:23" ht="15.75" customHeight="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spans="2:23" ht="15.75" customHeight="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spans="2:23" ht="15.75" customHeight="1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spans="2:23" ht="15.75" customHeight="1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spans="2:23" ht="15.75" customHeight="1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spans="2:23" ht="15.75" customHeight="1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spans="2:23" ht="15.75" customHeight="1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spans="2:23" ht="15.75" customHeight="1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spans="2:23" ht="15.75" customHeight="1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spans="2:23" ht="15.75" customHeight="1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spans="2:23" ht="15.75" customHeight="1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spans="2:23" ht="15.75" customHeight="1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spans="2:23" ht="15.75" customHeight="1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spans="2:23" ht="15.75" customHeight="1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spans="2:23" ht="15.75" customHeight="1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spans="2:23" ht="15.75" customHeight="1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spans="2:23" ht="15.7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spans="2:23" ht="15.75" customHeight="1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spans="2:23" ht="15.75" customHeight="1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spans="2:23" ht="15.75" customHeight="1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spans="2:23" ht="15.75" customHeight="1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spans="2:23" ht="15.75" customHeight="1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spans="2:23" ht="15.75" customHeight="1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spans="2:23" ht="15.75" customHeight="1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spans="2:23" ht="15.75" customHeight="1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spans="2:23" ht="15.75" customHeight="1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spans="2:23" ht="15.75" customHeight="1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spans="2:23" ht="15.75" customHeight="1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spans="2:23" ht="15.75" customHeight="1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spans="2:23" ht="15.75" customHeight="1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spans="2:23" ht="15.75" customHeight="1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spans="2:23" ht="15.7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spans="2:23" ht="15.75" customHeight="1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spans="2:23" ht="15.75" customHeight="1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spans="2:23" ht="15.75" customHeight="1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spans="2:23" ht="15.75" customHeight="1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spans="2:23" ht="15.75" customHeight="1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spans="2:23" ht="15.75" customHeight="1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spans="2:23" ht="15.75" customHeight="1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spans="2:23" ht="15.75" customHeight="1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spans="2:23" ht="15.75" customHeight="1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spans="2:23" ht="15.75" customHeight="1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spans="2:23" ht="15.75" customHeight="1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spans="2:23" ht="15.75" customHeight="1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spans="2:23" ht="15.75" customHeight="1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spans="2:23" ht="15.75" customHeight="1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spans="2:23" ht="15.75" customHeight="1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spans="2:23" ht="15.75" customHeight="1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spans="2:23" ht="15.75" customHeight="1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spans="2:23" ht="15.75" customHeight="1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spans="2:23" ht="15.75" customHeight="1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spans="2:23" ht="15.75" customHeight="1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spans="2:23" ht="15.75" customHeight="1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spans="2:23" ht="15.75" customHeight="1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spans="2:23" ht="15.75" customHeight="1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spans="2:23" ht="15.75" customHeight="1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spans="2:23" ht="15.75" customHeight="1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spans="2:23" ht="15.75" customHeight="1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spans="2:23" ht="15.75" customHeight="1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spans="2:23" ht="15.75" customHeight="1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spans="2:23" ht="15.75" customHeight="1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spans="2:23" ht="15.7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spans="2:23" ht="15.75" customHeight="1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spans="2:23" ht="15.75" customHeight="1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spans="2:23" ht="15.7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spans="2:23" ht="15.7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spans="2:23" ht="15.75" customHeight="1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spans="2:23" ht="15.7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spans="2:23" ht="15.7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spans="2:23" ht="15.7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spans="2:23" ht="15.7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spans="2:23" ht="15.7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spans="2:23" ht="15.7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spans="2:23" ht="15.7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spans="2:23" ht="15.7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spans="2:23" ht="15.7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spans="2:23" ht="15.7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spans="2:23" ht="15.7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spans="2:23" ht="15.7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spans="2:23" ht="15.7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spans="2:23" ht="15.7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spans="2:23" ht="15.7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spans="2:23" ht="15.7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spans="2:23" ht="15.7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spans="2:23" ht="15.7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spans="2:23" ht="15.7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spans="2:23" ht="15.7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spans="2:23" ht="15.7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spans="2:23" ht="15.7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spans="2:23" ht="15.7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spans="2:23" ht="15.7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spans="2:23" ht="15.7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spans="2:23" ht="15.7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spans="2:23" ht="15.7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spans="2:23" ht="15.7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spans="2:23" ht="15.7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spans="2:23" ht="15.7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spans="2:23" ht="15.7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spans="2:23" ht="15.7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spans="2:23" ht="15.7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spans="2:23" ht="15.7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spans="2:23" ht="15.7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spans="2:23" ht="15.7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spans="2:23" ht="15.7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spans="2:23" ht="15.7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spans="2:23" ht="15.7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spans="2:23" ht="15.7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spans="2:23" ht="15.7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spans="2:23" ht="15.7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spans="2:23" ht="15.7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spans="2:23" ht="15.7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spans="2:23" ht="15.7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spans="2:23" ht="15.7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spans="2:23" ht="15.7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spans="2:23" ht="15.7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spans="2:23" ht="15.7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spans="2:23" ht="15.7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spans="2:23" ht="15.7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spans="2:23" ht="15.7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spans="2:23" ht="15.7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spans="2:23" ht="15.7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spans="2:23" ht="15.7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spans="2:23" ht="15.7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spans="2:23" ht="15.7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spans="2:23" ht="15.7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spans="2:23" ht="15.7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spans="2:23" ht="15.7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spans="2:23" ht="15.7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spans="2:23" ht="15.7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spans="2:23" ht="15.7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spans="2:23" ht="15.7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spans="2:23" ht="15.7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spans="2:23" ht="15.7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spans="2:23" ht="15.7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spans="2:23" ht="15.7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spans="2:23" ht="15.7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spans="2:23" ht="15.7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spans="2:23" ht="15.7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spans="2:23" ht="15.7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spans="2:23" ht="15.7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spans="2:23" ht="15.7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spans="2:23" ht="15.7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spans="2:23" ht="15.7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spans="2:23" ht="15.7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spans="2:23" ht="15.7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spans="2:23" ht="15.7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spans="2:23" ht="15.7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spans="2:23" ht="15.7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spans="2:23" ht="15.7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spans="2:23" ht="15.7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spans="2:23" ht="15.7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spans="2:23" ht="15.7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spans="2:23" ht="15.7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spans="2:23" ht="15.7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spans="2:23" ht="15.7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9">
    <mergeCell ref="Q41:S41"/>
    <mergeCell ref="Q42:S42"/>
    <mergeCell ref="P44:S44"/>
    <mergeCell ref="Q45:S45"/>
    <mergeCell ref="M45:O45"/>
    <mergeCell ref="M46:O46"/>
    <mergeCell ref="L52:O52"/>
    <mergeCell ref="P52:Q53"/>
    <mergeCell ref="L53:M53"/>
    <mergeCell ref="N53:O53"/>
    <mergeCell ref="M41:O41"/>
    <mergeCell ref="M42:O42"/>
    <mergeCell ref="L44:O44"/>
    <mergeCell ref="Q46:S46"/>
    <mergeCell ref="Q47:S47"/>
    <mergeCell ref="M47:O47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M25:O25"/>
    <mergeCell ref="M26:O26"/>
    <mergeCell ref="M33:O33"/>
    <mergeCell ref="Q33:S33"/>
    <mergeCell ref="N56:O56"/>
    <mergeCell ref="P56:Q56"/>
    <mergeCell ref="L54:M54"/>
    <mergeCell ref="N54:O54"/>
    <mergeCell ref="P54:Q54"/>
    <mergeCell ref="L55:M55"/>
    <mergeCell ref="N55:O55"/>
    <mergeCell ref="P55:Q55"/>
    <mergeCell ref="L56:M56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</mergeCells>
  <printOptions horizontalCentered="1"/>
  <pageMargins left="0.11811023622047245" right="0.11811023622047245" top="0.11811023622047245" bottom="0.11811023622047245" header="0" footer="0"/>
  <pageSetup paperSize="9" scale="4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999"/>
  <sheetViews>
    <sheetView showGridLines="0" view="pageLayout" topLeftCell="B6" zoomScale="53" zoomScaleNormal="51" zoomScalePageLayoutView="53" workbookViewId="0">
      <selection activeCell="V7" sqref="V7:W12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2.12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1.875" customWidth="1"/>
    <col min="13" max="13" width="13.75" customWidth="1"/>
    <col min="14" max="14" width="9.5" customWidth="1"/>
    <col min="15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5">
        <v>0</v>
      </c>
      <c r="B1" s="5" t="s">
        <v>558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36" ht="1.5" hidden="1" customHeight="1">
      <c r="B2" s="168" t="s">
        <v>558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80"/>
      <c r="U2" s="80"/>
      <c r="V2" s="80"/>
      <c r="W2" s="80"/>
    </row>
    <row r="3" spans="1:36" ht="15" customHeight="1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80"/>
      <c r="U3" s="80"/>
      <c r="V3" s="80"/>
      <c r="W3" s="80"/>
      <c r="AJ3" s="5">
        <v>4</v>
      </c>
    </row>
    <row r="4" spans="1:36" ht="15" customHeight="1">
      <c r="B4" s="253" t="s">
        <v>559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80"/>
      <c r="U4" s="80"/>
      <c r="V4" s="80"/>
      <c r="W4" s="80"/>
    </row>
    <row r="5" spans="1:36" ht="15" customHeight="1"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80"/>
      <c r="U5" s="80"/>
      <c r="V5" s="80"/>
      <c r="W5" s="80"/>
    </row>
    <row r="6" spans="1:36" ht="14.25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36" ht="15.75" customHeight="1">
      <c r="B7" s="230" t="s">
        <v>560</v>
      </c>
      <c r="C7" s="193"/>
      <c r="D7" s="193"/>
      <c r="E7" s="193"/>
      <c r="F7" s="194"/>
      <c r="G7" s="227" t="s">
        <v>561</v>
      </c>
      <c r="H7" s="193"/>
      <c r="I7" s="193"/>
      <c r="J7" s="193"/>
      <c r="K7" s="193"/>
      <c r="L7" s="194"/>
      <c r="M7" s="254" t="s">
        <v>562</v>
      </c>
      <c r="N7" s="200"/>
      <c r="O7" s="249" t="s">
        <v>563</v>
      </c>
      <c r="P7" s="199"/>
      <c r="Q7" s="199"/>
      <c r="R7" s="200"/>
      <c r="S7" s="255"/>
      <c r="T7" s="80"/>
      <c r="U7" s="5"/>
      <c r="V7" s="256">
        <v>32</v>
      </c>
      <c r="W7" s="200"/>
    </row>
    <row r="8" spans="1:36" ht="15.75" customHeight="1">
      <c r="B8" s="230" t="s">
        <v>564</v>
      </c>
      <c r="C8" s="193"/>
      <c r="D8" s="193"/>
      <c r="E8" s="193"/>
      <c r="F8" s="194"/>
      <c r="G8" s="263" t="s">
        <v>565</v>
      </c>
      <c r="H8" s="193"/>
      <c r="I8" s="193"/>
      <c r="J8" s="193"/>
      <c r="K8" s="193"/>
      <c r="L8" s="194"/>
      <c r="M8" s="201"/>
      <c r="N8" s="203"/>
      <c r="O8" s="206"/>
      <c r="P8" s="218"/>
      <c r="Q8" s="218"/>
      <c r="R8" s="208"/>
      <c r="S8" s="189"/>
      <c r="T8" s="80"/>
      <c r="U8" s="5"/>
      <c r="V8" s="206"/>
      <c r="W8" s="208"/>
    </row>
    <row r="9" spans="1:36" ht="15.75" customHeight="1">
      <c r="B9" s="230" t="s">
        <v>566</v>
      </c>
      <c r="C9" s="193"/>
      <c r="D9" s="193"/>
      <c r="E9" s="193"/>
      <c r="F9" s="194"/>
      <c r="G9" s="227" t="s">
        <v>567</v>
      </c>
      <c r="H9" s="193"/>
      <c r="I9" s="193"/>
      <c r="J9" s="193"/>
      <c r="K9" s="193"/>
      <c r="L9" s="194"/>
      <c r="M9" s="228" t="s">
        <v>568</v>
      </c>
      <c r="N9" s="194"/>
      <c r="O9" s="229" t="s">
        <v>569</v>
      </c>
      <c r="P9" s="193"/>
      <c r="Q9" s="193"/>
      <c r="R9" s="194"/>
      <c r="S9" s="189"/>
      <c r="T9" s="80"/>
      <c r="U9" s="5"/>
      <c r="V9" s="206"/>
      <c r="W9" s="208"/>
    </row>
    <row r="10" spans="1:36" ht="15.75" customHeight="1">
      <c r="B10" s="230" t="s">
        <v>570</v>
      </c>
      <c r="C10" s="193"/>
      <c r="D10" s="193"/>
      <c r="E10" s="193"/>
      <c r="F10" s="193"/>
      <c r="G10" s="231" t="str">
        <f>+'3°D'!D7</f>
        <v>3°</v>
      </c>
      <c r="H10" s="202"/>
      <c r="I10" s="202"/>
      <c r="J10" s="202"/>
      <c r="K10" s="202"/>
      <c r="L10" s="203"/>
      <c r="M10" s="232" t="s">
        <v>571</v>
      </c>
      <c r="N10" s="194"/>
      <c r="O10" s="233" t="str">
        <f>+'3°D'!D8</f>
        <v>D</v>
      </c>
      <c r="P10" s="193"/>
      <c r="Q10" s="193"/>
      <c r="R10" s="194"/>
      <c r="S10" s="189"/>
      <c r="T10" s="80"/>
      <c r="U10" s="5"/>
      <c r="V10" s="206"/>
      <c r="W10" s="208"/>
    </row>
    <row r="11" spans="1:36" ht="15.75" customHeight="1">
      <c r="B11" s="230" t="s">
        <v>572</v>
      </c>
      <c r="C11" s="193"/>
      <c r="D11" s="193"/>
      <c r="E11" s="193"/>
      <c r="F11" s="194"/>
      <c r="G11" s="260"/>
      <c r="H11" s="193"/>
      <c r="I11" s="193"/>
      <c r="J11" s="193"/>
      <c r="K11" s="194"/>
      <c r="L11" s="169" t="s">
        <v>573</v>
      </c>
      <c r="M11" s="257"/>
      <c r="N11" s="193"/>
      <c r="O11" s="193"/>
      <c r="P11" s="193"/>
      <c r="Q11" s="193"/>
      <c r="R11" s="194"/>
      <c r="S11" s="189"/>
      <c r="T11" s="80"/>
      <c r="U11" s="5"/>
      <c r="V11" s="206"/>
      <c r="W11" s="208"/>
    </row>
    <row r="12" spans="1:36" ht="33.75" customHeight="1">
      <c r="B12" s="228" t="s">
        <v>574</v>
      </c>
      <c r="C12" s="193"/>
      <c r="D12" s="193"/>
      <c r="E12" s="193"/>
      <c r="F12" s="193"/>
      <c r="G12" s="170" t="str">
        <f>IFERROR(VLOOKUP(V7,'3°D'!A13:CB44,2,0),"")</f>
        <v>ZURITA</v>
      </c>
      <c r="H12" s="171"/>
      <c r="I12" s="171" t="str">
        <f>IFERROR(VLOOKUP(V7,'3°D'!A13:CB44,3,0),"")</f>
        <v>CARITIMARI</v>
      </c>
      <c r="J12" s="171"/>
      <c r="K12" s="171" t="str">
        <f>IFERROR(VLOOKUP(V7,'3°D'!A13:CB44,4,0),"")</f>
        <v>CHRISTIAN YONATAN</v>
      </c>
      <c r="L12" s="171"/>
      <c r="M12" s="171"/>
      <c r="N12" s="171"/>
      <c r="O12" s="171"/>
      <c r="P12" s="171"/>
      <c r="Q12" s="171"/>
      <c r="R12" s="172"/>
      <c r="S12" s="189"/>
      <c r="T12" s="80"/>
      <c r="U12" s="5"/>
      <c r="V12" s="201"/>
      <c r="W12" s="203"/>
    </row>
    <row r="13" spans="1:36" ht="33.75" customHeight="1">
      <c r="B13" s="228" t="s">
        <v>575</v>
      </c>
      <c r="C13" s="193"/>
      <c r="D13" s="193"/>
      <c r="E13" s="193"/>
      <c r="F13" s="194"/>
      <c r="G13" s="230" t="str">
        <f>+'3°D'!C10</f>
        <v>PROF. NILDRET CACIQUE FATAMA</v>
      </c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  <c r="S13" s="190"/>
      <c r="T13" s="80"/>
      <c r="U13" s="5"/>
      <c r="V13" s="258" t="s">
        <v>576</v>
      </c>
      <c r="W13" s="200"/>
      <c r="X13" s="5"/>
    </row>
    <row r="14" spans="1:36" ht="15" customHeight="1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5"/>
      <c r="V14" s="206"/>
      <c r="W14" s="208"/>
      <c r="X14" s="5"/>
    </row>
    <row r="15" spans="1:36" ht="68.25" customHeight="1">
      <c r="B15" s="261" t="s">
        <v>577</v>
      </c>
      <c r="C15" s="262" t="s">
        <v>578</v>
      </c>
      <c r="D15" s="199"/>
      <c r="E15" s="199"/>
      <c r="F15" s="199"/>
      <c r="G15" s="259" t="s">
        <v>579</v>
      </c>
      <c r="H15" s="193"/>
      <c r="I15" s="193"/>
      <c r="J15" s="193"/>
      <c r="K15" s="193"/>
      <c r="L15" s="259" t="s">
        <v>580</v>
      </c>
      <c r="M15" s="193"/>
      <c r="N15" s="193"/>
      <c r="O15" s="193"/>
      <c r="P15" s="259" t="s">
        <v>581</v>
      </c>
      <c r="Q15" s="193"/>
      <c r="R15" s="193"/>
      <c r="S15" s="194"/>
      <c r="T15" s="80"/>
      <c r="U15" s="5"/>
      <c r="V15" s="201"/>
      <c r="W15" s="203"/>
      <c r="X15" s="5"/>
    </row>
    <row r="16" spans="1:36" ht="57.75" customHeight="1">
      <c r="B16" s="190"/>
      <c r="C16" s="201"/>
      <c r="D16" s="202"/>
      <c r="E16" s="202"/>
      <c r="F16" s="202"/>
      <c r="G16" s="173" t="s">
        <v>582</v>
      </c>
      <c r="H16" s="235" t="s">
        <v>583</v>
      </c>
      <c r="I16" s="193"/>
      <c r="J16" s="193"/>
      <c r="K16" s="193"/>
      <c r="L16" s="173" t="s">
        <v>582</v>
      </c>
      <c r="M16" s="235" t="s">
        <v>583</v>
      </c>
      <c r="N16" s="193"/>
      <c r="O16" s="193"/>
      <c r="P16" s="173" t="s">
        <v>582</v>
      </c>
      <c r="Q16" s="235" t="s">
        <v>583</v>
      </c>
      <c r="R16" s="193"/>
      <c r="S16" s="194"/>
      <c r="T16" s="80"/>
      <c r="U16" s="5"/>
      <c r="V16" s="175"/>
      <c r="W16" s="5"/>
      <c r="X16" s="5"/>
    </row>
    <row r="17" spans="2:24" ht="165" customHeight="1">
      <c r="B17" s="264" t="s">
        <v>584</v>
      </c>
      <c r="C17" s="234" t="s">
        <v>585</v>
      </c>
      <c r="D17" s="193"/>
      <c r="E17" s="193"/>
      <c r="F17" s="193"/>
      <c r="G17" s="176" t="str">
        <f>IFERROR(VLOOKUP(V7,'3°D'!A13:CB44,6,0),"")</f>
        <v>A</v>
      </c>
      <c r="H17" s="239" t="str">
        <f>IFERROR(VLOOKUP(V7,'3°D'!A13:CB44,7,0),"")</f>
        <v>Logra alcanzar los aprendizajes esperados, realiza sus actividades de manera autónoma.</v>
      </c>
      <c r="I17" s="193"/>
      <c r="J17" s="193"/>
      <c r="K17" s="193"/>
      <c r="L17" s="176"/>
      <c r="M17" s="235"/>
      <c r="N17" s="193"/>
      <c r="O17" s="194"/>
      <c r="P17" s="177" t="str">
        <f>IFERROR(VLOOKUP($V$7,'3°D'!$A$42:$BZ$65,0,0),"")</f>
        <v/>
      </c>
      <c r="Q17" s="235"/>
      <c r="R17" s="193"/>
      <c r="S17" s="194"/>
      <c r="T17" s="80"/>
      <c r="U17" s="5"/>
      <c r="V17" s="175"/>
      <c r="W17" s="5"/>
      <c r="X17" s="5"/>
    </row>
    <row r="18" spans="2:24" ht="165" customHeight="1">
      <c r="B18" s="190"/>
      <c r="C18" s="234" t="s">
        <v>586</v>
      </c>
      <c r="D18" s="193"/>
      <c r="E18" s="193"/>
      <c r="F18" s="193"/>
      <c r="G18" s="176" t="str">
        <f>IFERROR(VLOOKUP(V7,'3°D'!A13:CB44,8,0),"")</f>
        <v>A</v>
      </c>
      <c r="H18" s="239" t="str">
        <f>IFERROR(VLOOKUP(V7,'3°D'!A13:CB44,9,0),"")</f>
        <v>Logra alcanzar los aprendizajes esperados, realiza sus actividades de manera autónoma.</v>
      </c>
      <c r="I18" s="193"/>
      <c r="J18" s="193"/>
      <c r="K18" s="193"/>
      <c r="L18" s="176"/>
      <c r="M18" s="235"/>
      <c r="N18" s="193"/>
      <c r="O18" s="194"/>
      <c r="P18" s="178" t="str">
        <f>IFERROR(VLOOKUP($V$7,'3°D'!$A$42:$BZ$65,0,0),"")</f>
        <v/>
      </c>
      <c r="Q18" s="235" t="str">
        <f>IFERROR(VLOOKUP($V$7,'3°D'!$A$42:$BZ$65,0,0),"")</f>
        <v/>
      </c>
      <c r="R18" s="193"/>
      <c r="S18" s="194"/>
      <c r="T18" s="80"/>
      <c r="U18" s="5"/>
      <c r="V18" s="175"/>
      <c r="W18" s="5"/>
      <c r="X18" s="5"/>
    </row>
    <row r="19" spans="2:24" ht="165" customHeight="1">
      <c r="B19" s="236" t="s">
        <v>3</v>
      </c>
      <c r="C19" s="234" t="s">
        <v>587</v>
      </c>
      <c r="D19" s="193"/>
      <c r="E19" s="193"/>
      <c r="F19" s="193"/>
      <c r="G19" s="176" t="str">
        <f>IFERROR(VLOOKUP(V7,'3°D'!A13:CB44,11,0),"")</f>
        <v>C</v>
      </c>
      <c r="H19" s="239" t="str">
        <f>IFERROR(VLOOKUP(V7,'3°D'!A13:CB44,12,0),"")</f>
        <v>Esta en inicio para lograr la competencia</v>
      </c>
      <c r="I19" s="193"/>
      <c r="J19" s="193"/>
      <c r="K19" s="193"/>
      <c r="L19" s="176"/>
      <c r="M19" s="235"/>
      <c r="N19" s="193"/>
      <c r="O19" s="194"/>
      <c r="P19" s="178" t="str">
        <f>IFERROR(VLOOKUP($V$7,'3°D'!$A$42:$BZ$65,0,0),"")</f>
        <v/>
      </c>
      <c r="Q19" s="235" t="str">
        <f>IFERROR(VLOOKUP($V$7,'3°D'!$A$42:$BZ$65,0,0),"")</f>
        <v/>
      </c>
      <c r="R19" s="193"/>
      <c r="S19" s="194"/>
      <c r="T19" s="80"/>
      <c r="U19" s="5"/>
      <c r="V19" s="5"/>
      <c r="W19" s="5"/>
      <c r="X19" s="5"/>
    </row>
    <row r="20" spans="2:24" ht="165" customHeight="1">
      <c r="B20" s="189"/>
      <c r="C20" s="234" t="s">
        <v>588</v>
      </c>
      <c r="D20" s="193"/>
      <c r="E20" s="193"/>
      <c r="F20" s="193"/>
      <c r="G20" s="176" t="str">
        <f>IFERROR(VLOOKUP(V7,'3°D'!A13:CB44,13,0),"")</f>
        <v>B</v>
      </c>
      <c r="H20" s="239" t="str">
        <f>IFERROR(VLOOKUP(V7,'3°D'!A13:CB44,14,0),"")</f>
        <v>El estudiante esta en proceso de lograr la competencia</v>
      </c>
      <c r="I20" s="193"/>
      <c r="J20" s="193"/>
      <c r="K20" s="193"/>
      <c r="L20" s="176"/>
      <c r="M20" s="235"/>
      <c r="N20" s="193"/>
      <c r="O20" s="194"/>
      <c r="P20" s="178" t="str">
        <f>IFERROR(VLOOKUP($V$7,'3°D'!$A$42:$BZ$65,0,0),"")</f>
        <v/>
      </c>
      <c r="Q20" s="235" t="str">
        <f>IFERROR(VLOOKUP($V$7,'3°D'!$A$42:$BZ$65,0,0),"")</f>
        <v/>
      </c>
      <c r="R20" s="193"/>
      <c r="S20" s="194"/>
      <c r="T20" s="80"/>
      <c r="U20" s="5"/>
      <c r="V20" s="5"/>
      <c r="W20" s="5"/>
      <c r="X20" s="5"/>
    </row>
    <row r="21" spans="2:24" ht="165" customHeight="1">
      <c r="B21" s="190"/>
      <c r="C21" s="234" t="s">
        <v>589</v>
      </c>
      <c r="D21" s="193"/>
      <c r="E21" s="193"/>
      <c r="F21" s="193"/>
      <c r="G21" s="176" t="str">
        <f>IFERROR(VLOOKUP(V7,'3°D'!A13:CB44,15,0),"")</f>
        <v>B</v>
      </c>
      <c r="H21" s="239" t="str">
        <f>IFERROR(VLOOKUP(V7,'3°D'!A13:CB44,16,0),"")</f>
        <v>El estudiante esta en proceso de lograr la competencia</v>
      </c>
      <c r="I21" s="193"/>
      <c r="J21" s="193"/>
      <c r="K21" s="193"/>
      <c r="L21" s="176"/>
      <c r="M21" s="235"/>
      <c r="N21" s="193"/>
      <c r="O21" s="194"/>
      <c r="P21" s="178" t="str">
        <f>IFERROR(VLOOKUP($V$7,'3°D'!$A$42:$BZ$65,0,0),"")</f>
        <v/>
      </c>
      <c r="Q21" s="235"/>
      <c r="R21" s="193"/>
      <c r="S21" s="194"/>
      <c r="T21" s="80"/>
      <c r="U21" s="80"/>
      <c r="V21" s="80"/>
      <c r="W21" s="80"/>
    </row>
    <row r="22" spans="2:24" ht="165" customHeight="1">
      <c r="B22" s="236" t="s">
        <v>590</v>
      </c>
      <c r="C22" s="234" t="s">
        <v>591</v>
      </c>
      <c r="D22" s="193"/>
      <c r="E22" s="193"/>
      <c r="F22" s="193"/>
      <c r="G22" s="176" t="str">
        <f>IFERROR(VLOOKUP(V7,'3°D'!A13:CB44,18,0),"")</f>
        <v>A</v>
      </c>
      <c r="H22" s="239" t="str">
        <f>IFERROR(VLOOKUP(V7,'3°D'!A13:CB44,19,0),"")</f>
        <v>Te desenvuelve de manera autónoma en la práctica de la carrera de velocidad y la técnica de entrega del testimonio en la carrera de relevos.</v>
      </c>
      <c r="I22" s="193"/>
      <c r="J22" s="193"/>
      <c r="K22" s="193"/>
      <c r="L22" s="176"/>
      <c r="M22" s="235"/>
      <c r="N22" s="193"/>
      <c r="O22" s="194"/>
      <c r="P22" s="178" t="str">
        <f>IFERROR(VLOOKUP($V$7,'3°D'!$A$42:$BZ$65,0,0),"")</f>
        <v/>
      </c>
      <c r="Q22" s="235" t="str">
        <f>IFERROR(VLOOKUP($V$7,'3°D'!$A$42:$BZ$65,0,0),"")</f>
        <v/>
      </c>
      <c r="R22" s="193"/>
      <c r="S22" s="194"/>
      <c r="T22" s="80"/>
      <c r="U22" s="80"/>
      <c r="V22" s="80"/>
      <c r="W22" s="80"/>
    </row>
    <row r="23" spans="2:24" ht="165" customHeight="1">
      <c r="B23" s="189"/>
      <c r="C23" s="234" t="s">
        <v>592</v>
      </c>
      <c r="D23" s="193"/>
      <c r="E23" s="193"/>
      <c r="F23" s="193"/>
      <c r="G23" s="176" t="str">
        <f>IFERROR(VLOOKUP(V7,'3°D'!A13:CB44,20,0),"")</f>
        <v>A</v>
      </c>
      <c r="H23" s="239" t="str">
        <f>IFERROR(VLOOKUP(V7,'3°D'!A13:CB44,21,0),"")</f>
        <v>Estableces soluciones en los juegos predeportivas aplicados al fútbol, poniendo en práctica al equipo.</v>
      </c>
      <c r="I23" s="193"/>
      <c r="J23" s="193"/>
      <c r="K23" s="193"/>
      <c r="L23" s="176"/>
      <c r="M23" s="235"/>
      <c r="N23" s="193"/>
      <c r="O23" s="194"/>
      <c r="P23" s="178" t="str">
        <f>IFERROR(VLOOKUP($V$7,'3°D'!$A$42:$BZ$65,0,0),"")</f>
        <v/>
      </c>
      <c r="Q23" s="235" t="str">
        <f>IFERROR(VLOOKUP($V$7,'3°D'!$A$42:$BZ$65,0,0),"")</f>
        <v/>
      </c>
      <c r="R23" s="193"/>
      <c r="S23" s="194"/>
      <c r="T23" s="80"/>
      <c r="U23" s="80"/>
      <c r="V23" s="80"/>
      <c r="W23" s="80"/>
    </row>
    <row r="24" spans="2:24" ht="165" customHeight="1">
      <c r="B24" s="190"/>
      <c r="C24" s="234" t="s">
        <v>593</v>
      </c>
      <c r="D24" s="193"/>
      <c r="E24" s="193"/>
      <c r="F24" s="193"/>
      <c r="G24" s="179" t="str">
        <f>IFERROR(VLOOKUP(V7,'3°D'!A13:CB44,22,0),"")</f>
        <v>A</v>
      </c>
      <c r="H24" s="239" t="str">
        <f>IFERROR(VLOOKUP(V7,'3°D'!A13:CB44,23,0),"")</f>
        <v>Promueves prácticas para el cuidado de tu salud, al demostrar tus habilidades motrices en el salto alto, demostrando la técnica Fosbury Flop.</v>
      </c>
      <c r="I24" s="193"/>
      <c r="J24" s="193"/>
      <c r="K24" s="193"/>
      <c r="L24" s="179"/>
      <c r="M24" s="235"/>
      <c r="N24" s="193"/>
      <c r="O24" s="194"/>
      <c r="P24" s="174" t="str">
        <f>IFERROR(VLOOKUP($V$7,'3°D'!$A$42:$BZ$65,0,0),"")</f>
        <v/>
      </c>
      <c r="Q24" s="235" t="str">
        <f>IFERROR(VLOOKUP($V$7,'3°D'!$A$42:$BZ$65,0,0),"")</f>
        <v/>
      </c>
      <c r="R24" s="193"/>
      <c r="S24" s="194"/>
      <c r="T24" s="80"/>
      <c r="U24" s="80"/>
      <c r="V24" s="80"/>
      <c r="W24" s="80"/>
    </row>
    <row r="25" spans="2:24" ht="165" customHeight="1">
      <c r="B25" s="237" t="s">
        <v>5</v>
      </c>
      <c r="C25" s="234" t="s">
        <v>594</v>
      </c>
      <c r="D25" s="193"/>
      <c r="E25" s="193"/>
      <c r="F25" s="193"/>
      <c r="G25" s="176" t="str">
        <f>IFERROR(VLOOKUP(V7,'3°D'!A13:CB44,25,0),"")</f>
        <v>C</v>
      </c>
      <c r="H25" s="239" t="str">
        <f>IFERROR(VLOOKUP(V7,'3°D'!A13:CB44,26,0),"")</f>
        <v>El estudiante no logro la competencia</v>
      </c>
      <c r="I25" s="193"/>
      <c r="J25" s="193"/>
      <c r="K25" s="193"/>
      <c r="L25" s="176"/>
      <c r="M25" s="235"/>
      <c r="N25" s="193"/>
      <c r="O25" s="194"/>
      <c r="P25" s="178" t="str">
        <f>IFERROR(VLOOKUP($V$7,'3°D'!$A$42:$BZ$65,0,0),"")</f>
        <v/>
      </c>
      <c r="Q25" s="235" t="str">
        <f>IFERROR(VLOOKUP($V$7,'3°D'!$A$42:$BZ$65,0,0),"")</f>
        <v/>
      </c>
      <c r="R25" s="193"/>
      <c r="S25" s="194"/>
      <c r="T25" s="80"/>
      <c r="U25" s="80"/>
      <c r="V25" s="80"/>
      <c r="W25" s="80"/>
    </row>
    <row r="26" spans="2:24" ht="165" customHeight="1">
      <c r="B26" s="190"/>
      <c r="C26" s="234" t="s">
        <v>595</v>
      </c>
      <c r="D26" s="193"/>
      <c r="E26" s="193"/>
      <c r="F26" s="193"/>
      <c r="G26" s="176" t="str">
        <f>IFERROR(VLOOKUP(V7,'3°D'!A13:CB44,27,0),"")</f>
        <v>C</v>
      </c>
      <c r="H26" s="239" t="str">
        <f>IFERROR(VLOOKUP(V7,'3°D'!A13:CB44,28,0),"")</f>
        <v>El estudiante no logro la competencia</v>
      </c>
      <c r="I26" s="193"/>
      <c r="J26" s="193"/>
      <c r="K26" s="193"/>
      <c r="L26" s="176"/>
      <c r="M26" s="235"/>
      <c r="N26" s="193"/>
      <c r="O26" s="194"/>
      <c r="P26" s="178" t="str">
        <f>IFERROR(VLOOKUP($V$7,'3°D'!$A$42:$BZ$65,0,0),"")</f>
        <v/>
      </c>
      <c r="Q26" s="235" t="str">
        <f>IFERROR(VLOOKUP($V$7,'3°D'!$A$42:$BZ$65,0,0),"")</f>
        <v/>
      </c>
      <c r="R26" s="193"/>
      <c r="S26" s="194"/>
      <c r="T26" s="80"/>
      <c r="U26" s="80"/>
      <c r="V26" s="80"/>
      <c r="W26" s="80"/>
    </row>
    <row r="27" spans="2:24" ht="165" customHeight="1">
      <c r="B27" s="236" t="s">
        <v>6</v>
      </c>
      <c r="C27" s="234" t="s">
        <v>596</v>
      </c>
      <c r="D27" s="193"/>
      <c r="E27" s="193"/>
      <c r="F27" s="193"/>
      <c r="G27" s="176" t="str">
        <f>IFERROR(VLOOKUP(V7,'3°D'!A13:CB44,30,0),"")</f>
        <v>C</v>
      </c>
      <c r="H27" s="239" t="str">
        <f>IFERROR(VLOOKUP(V7,'3°D'!A13:CB44,31,0),"")</f>
        <v>Presenta dificultades para expresar sus ideas con claridad y coherencia</v>
      </c>
      <c r="I27" s="193"/>
      <c r="J27" s="193"/>
      <c r="K27" s="193"/>
      <c r="L27" s="176"/>
      <c r="M27" s="235"/>
      <c r="N27" s="193"/>
      <c r="O27" s="194"/>
      <c r="P27" s="178" t="str">
        <f>IFERROR(VLOOKUP($V$7,'3°D'!$A$42:$BZ$65,,0),"")</f>
        <v/>
      </c>
      <c r="Q27" s="235" t="str">
        <f>IFERROR(VLOOKUP($V$7,'3°D'!$A$42:$BZ$65,,0),"")</f>
        <v/>
      </c>
      <c r="R27" s="193"/>
      <c r="S27" s="194"/>
      <c r="T27" s="80"/>
      <c r="U27" s="80"/>
      <c r="V27" s="80"/>
      <c r="W27" s="80"/>
    </row>
    <row r="28" spans="2:24" ht="165" customHeight="1">
      <c r="B28" s="189"/>
      <c r="C28" s="234" t="s">
        <v>597</v>
      </c>
      <c r="D28" s="193"/>
      <c r="E28" s="193"/>
      <c r="F28" s="193"/>
      <c r="G28" s="176" t="str">
        <f>IFERROR(VLOOKUP(V7,'3°D'!A13:CB44,32,0),"")</f>
        <v>C</v>
      </c>
      <c r="H28" s="239" t="str">
        <f>IFERROR(VLOOKUP(V7,'3°D'!A13:CB44,33,0),"")</f>
        <v>Tiene dificultad para leer e identificar las ideas relevantes</v>
      </c>
      <c r="I28" s="193"/>
      <c r="J28" s="193"/>
      <c r="K28" s="193"/>
      <c r="L28" s="176"/>
      <c r="M28" s="235"/>
      <c r="N28" s="193"/>
      <c r="O28" s="194"/>
      <c r="P28" s="178" t="str">
        <f>IFERROR(VLOOKUP($V$7,'3°D'!$A$42:$BZ$65,,0),"")</f>
        <v/>
      </c>
      <c r="Q28" s="235" t="str">
        <f>IFERROR(VLOOKUP($V$7,'3°D'!$A$42:$BZ$65,0,0),"")</f>
        <v/>
      </c>
      <c r="R28" s="193"/>
      <c r="S28" s="194"/>
      <c r="T28" s="80"/>
      <c r="U28" s="80"/>
      <c r="V28" s="80"/>
      <c r="W28" s="80"/>
    </row>
    <row r="29" spans="2:24" ht="165" customHeight="1">
      <c r="B29" s="190"/>
      <c r="C29" s="234" t="s">
        <v>598</v>
      </c>
      <c r="D29" s="193"/>
      <c r="E29" s="193"/>
      <c r="F29" s="193"/>
      <c r="G29" s="176" t="str">
        <f>IFERROR(VLOOKUP(V7,'3°D'!A13:CB44,34,0),"")</f>
        <v>C</v>
      </c>
      <c r="H29" s="239" t="str">
        <f>IFERROR(VLOOKUP(V7,'3°D'!A13:CB44,35,0),"")</f>
        <v>Tiene limitaciones para escribir diversos tipos de textos.</v>
      </c>
      <c r="I29" s="193"/>
      <c r="J29" s="193"/>
      <c r="K29" s="193"/>
      <c r="L29" s="176"/>
      <c r="M29" s="235"/>
      <c r="N29" s="193"/>
      <c r="O29" s="194"/>
      <c r="P29" s="178" t="str">
        <f>IFERROR(VLOOKUP($V$7,'3°D'!$A$42:$BZ$65,0,0),"")</f>
        <v/>
      </c>
      <c r="Q29" s="235" t="str">
        <f>IFERROR(VLOOKUP($V$7,'3°D'!$A$42:$BZ$65,0,0),"")</f>
        <v/>
      </c>
      <c r="R29" s="193"/>
      <c r="S29" s="194"/>
      <c r="T29" s="80"/>
      <c r="U29" s="80"/>
      <c r="V29" s="80"/>
      <c r="W29" s="80"/>
    </row>
    <row r="30" spans="2:24" ht="165" customHeight="1">
      <c r="B30" s="236" t="s">
        <v>599</v>
      </c>
      <c r="C30" s="234" t="s">
        <v>600</v>
      </c>
      <c r="D30" s="193"/>
      <c r="E30" s="193"/>
      <c r="F30" s="193"/>
      <c r="G30" s="176" t="str">
        <f>IFERROR(VLOOKUP(V7,'3°D'!A13:CB44,37,0),"")</f>
        <v>C</v>
      </c>
      <c r="H30" s="239" t="str">
        <f>IFERROR(VLOOKUP(V7,'3°D'!A13:CB44,38,0),"")</f>
        <v>El estudiante esta en proceso de lograr la competencia</v>
      </c>
      <c r="I30" s="193"/>
      <c r="J30" s="193"/>
      <c r="K30" s="193"/>
      <c r="L30" s="176"/>
      <c r="M30" s="235"/>
      <c r="N30" s="193"/>
      <c r="O30" s="194"/>
      <c r="P30" s="178" t="str">
        <f>IFERROR(VLOOKUP($V$7,'3°D'!$A$42:$BZ$65,0,0),"")</f>
        <v/>
      </c>
      <c r="Q30" s="235" t="str">
        <f>IFERROR(VLOOKUP($V$7,'3°D'!$A$42:$BZ$65,0,0),"")</f>
        <v/>
      </c>
      <c r="R30" s="193"/>
      <c r="S30" s="194"/>
      <c r="T30" s="80"/>
      <c r="U30" s="80"/>
      <c r="V30" s="80"/>
      <c r="W30" s="80"/>
    </row>
    <row r="31" spans="2:24" ht="165" customHeight="1">
      <c r="B31" s="189"/>
      <c r="C31" s="234" t="s">
        <v>601</v>
      </c>
      <c r="D31" s="193"/>
      <c r="E31" s="193"/>
      <c r="F31" s="193"/>
      <c r="G31" s="176" t="str">
        <f>IFERROR(VLOOKUP(V7,'3°D'!A13:CB44,39,0),"")</f>
        <v>C</v>
      </c>
      <c r="H31" s="239" t="str">
        <f>IFERROR(VLOOKUP(V7,'3°D'!A13:CB44,40,0),"")</f>
        <v>el estudiante esta en proceso de lograr la competencia</v>
      </c>
      <c r="I31" s="193"/>
      <c r="J31" s="193"/>
      <c r="K31" s="193"/>
      <c r="L31" s="176"/>
      <c r="M31" s="235"/>
      <c r="N31" s="193"/>
      <c r="O31" s="194"/>
      <c r="P31" s="178" t="str">
        <f>IFERROR(VLOOKUP($V$7,'3°D'!$A$42:$BZ$65,0,0),"")</f>
        <v/>
      </c>
      <c r="Q31" s="235" t="str">
        <f>IFERROR(VLOOKUP($V$7,'3°D'!$A$42:$BZ$65,0,0),"")</f>
        <v/>
      </c>
      <c r="R31" s="193"/>
      <c r="S31" s="194"/>
      <c r="T31" s="80"/>
      <c r="U31" s="80"/>
      <c r="V31" s="80"/>
      <c r="W31" s="80"/>
    </row>
    <row r="32" spans="2:24" ht="165" customHeight="1">
      <c r="B32" s="190"/>
      <c r="C32" s="234" t="s">
        <v>602</v>
      </c>
      <c r="D32" s="193"/>
      <c r="E32" s="193"/>
      <c r="F32" s="193"/>
      <c r="G32" s="176" t="str">
        <f>IFERROR(VLOOKUP(V7,'3°D'!A13:CB44,41,0),"")</f>
        <v>B</v>
      </c>
      <c r="H32" s="239" t="str">
        <f>IFERROR(VLOOKUP(V7,'3°D'!A13:CB44,42,0),"")</f>
        <v>Escribe textos , dialogos, pero tiene dificultades al elegir las palabras adecuadas en ingles.</v>
      </c>
      <c r="I32" s="193"/>
      <c r="J32" s="193"/>
      <c r="K32" s="193"/>
      <c r="L32" s="176"/>
      <c r="M32" s="235"/>
      <c r="N32" s="193"/>
      <c r="O32" s="194"/>
      <c r="P32" s="178" t="str">
        <f>IFERROR(VLOOKUP($V$7,'3°D'!$A$42:$BZ$65,0,0),"")</f>
        <v/>
      </c>
      <c r="Q32" s="235" t="str">
        <f>IFERROR(VLOOKUP($V$7,'3°D'!$A$42:$BZ$65,0,0),"")</f>
        <v/>
      </c>
      <c r="R32" s="193"/>
      <c r="S32" s="194"/>
      <c r="T32" s="80"/>
      <c r="U32" s="80"/>
      <c r="V32" s="80"/>
      <c r="W32" s="80"/>
    </row>
    <row r="33" spans="2:23" ht="165" customHeight="1">
      <c r="B33" s="236" t="s">
        <v>603</v>
      </c>
      <c r="C33" s="234" t="s">
        <v>604</v>
      </c>
      <c r="D33" s="193"/>
      <c r="E33" s="193"/>
      <c r="F33" s="193"/>
      <c r="G33" s="176" t="str">
        <f>IFERROR(VLOOKUP(V7,'3°D'!A13:CB44,44,0),"")</f>
        <v>C</v>
      </c>
      <c r="H33" s="239" t="str">
        <f>IFERROR(VLOOKUP(V7,'3°D'!A13:CB44,45,0),"")</f>
        <v>No cumple con las actividades .</v>
      </c>
      <c r="I33" s="193"/>
      <c r="J33" s="193"/>
      <c r="K33" s="193"/>
      <c r="L33" s="176"/>
      <c r="M33" s="235"/>
      <c r="N33" s="193"/>
      <c r="O33" s="194"/>
      <c r="P33" s="178" t="str">
        <f>IFERROR(VLOOKUP($V$7,'3°D'!$A$42:$BZ$65,0,0),"")</f>
        <v/>
      </c>
      <c r="Q33" s="235" t="str">
        <f>IFERROR(VLOOKUP($V$7,'3°D'!$A$42:$BZ$65,0,0),"")</f>
        <v/>
      </c>
      <c r="R33" s="193"/>
      <c r="S33" s="194"/>
      <c r="T33" s="80"/>
      <c r="U33" s="80"/>
      <c r="V33" s="80"/>
      <c r="W33" s="80"/>
    </row>
    <row r="34" spans="2:23" ht="165" customHeight="1">
      <c r="B34" s="189"/>
      <c r="C34" s="234" t="s">
        <v>605</v>
      </c>
      <c r="D34" s="193"/>
      <c r="E34" s="193"/>
      <c r="F34" s="193"/>
      <c r="G34" s="176" t="str">
        <f>IFERROR(VLOOKUP(V7,'3°D'!A13:CB44,46,0),"")</f>
        <v>C</v>
      </c>
      <c r="H34" s="239" t="str">
        <f>IFERROR(VLOOKUP(V7,'3°D'!A13:CB44,47,0),"")</f>
        <v>No cumple con las actividades .</v>
      </c>
      <c r="I34" s="193"/>
      <c r="J34" s="193"/>
      <c r="K34" s="193"/>
      <c r="L34" s="176"/>
      <c r="M34" s="235"/>
      <c r="N34" s="193"/>
      <c r="O34" s="194"/>
      <c r="P34" s="178" t="str">
        <f>IFERROR(VLOOKUP($V$7,'3°D'!$A$42:$BZ$65,0,0),"")</f>
        <v/>
      </c>
      <c r="Q34" s="235" t="str">
        <f>IFERROR(VLOOKUP($V$7,'3°D'!$A$42:$BZ$65,0,0),"")</f>
        <v/>
      </c>
      <c r="R34" s="193"/>
      <c r="S34" s="194"/>
      <c r="T34" s="80"/>
      <c r="U34" s="80"/>
      <c r="V34" s="80"/>
      <c r="W34" s="80"/>
    </row>
    <row r="35" spans="2:23" ht="165" customHeight="1">
      <c r="B35" s="189"/>
      <c r="C35" s="234" t="s">
        <v>606</v>
      </c>
      <c r="D35" s="193"/>
      <c r="E35" s="193"/>
      <c r="F35" s="193"/>
      <c r="G35" s="176" t="str">
        <f>IFERROR(VLOOKUP(V7,'3°D'!A13:CB44,48,0),"")</f>
        <v>C</v>
      </c>
      <c r="H35" s="239" t="str">
        <f>IFERROR(VLOOKUP(V7,'3°D'!A13:CB44,49,0),"")</f>
        <v>No cumple con las actividades .</v>
      </c>
      <c r="I35" s="193"/>
      <c r="J35" s="193"/>
      <c r="K35" s="193"/>
      <c r="L35" s="176"/>
      <c r="M35" s="235"/>
      <c r="N35" s="193"/>
      <c r="O35" s="194"/>
      <c r="P35" s="178"/>
      <c r="Q35" s="235"/>
      <c r="R35" s="193"/>
      <c r="S35" s="194"/>
      <c r="T35" s="80"/>
      <c r="U35" s="80"/>
      <c r="V35" s="80"/>
      <c r="W35" s="80"/>
    </row>
    <row r="36" spans="2:23" ht="165" customHeight="1">
      <c r="B36" s="190"/>
      <c r="C36" s="234" t="s">
        <v>607</v>
      </c>
      <c r="D36" s="193"/>
      <c r="E36" s="193"/>
      <c r="F36" s="193"/>
      <c r="G36" s="176" t="str">
        <f>IFERROR(VLOOKUP(V7,'3°D'!A13:CB44,50,0),"")</f>
        <v>C</v>
      </c>
      <c r="H36" s="239" t="str">
        <f>IFERROR(VLOOKUP(V7,'3°D'!A13:CB44,51,0),"")</f>
        <v>Presenta dificultades en el  desarrollo  del las operaciones de suseciones y progresiones.</v>
      </c>
      <c r="I36" s="193"/>
      <c r="J36" s="193"/>
      <c r="K36" s="193"/>
      <c r="L36" s="176"/>
      <c r="M36" s="235"/>
      <c r="N36" s="193"/>
      <c r="O36" s="194"/>
      <c r="P36" s="178"/>
      <c r="Q36" s="235"/>
      <c r="R36" s="193"/>
      <c r="S36" s="194"/>
      <c r="T36" s="80"/>
      <c r="U36" s="80"/>
      <c r="V36" s="80"/>
      <c r="W36" s="80"/>
    </row>
    <row r="37" spans="2:23" ht="165" customHeight="1">
      <c r="B37" s="236" t="s">
        <v>608</v>
      </c>
      <c r="C37" s="234" t="s">
        <v>609</v>
      </c>
      <c r="D37" s="193"/>
      <c r="E37" s="193"/>
      <c r="F37" s="193"/>
      <c r="G37" s="176" t="str">
        <f>IFERROR(VLOOKUP(V7,'3°D'!A13:CB44,53,0),"")</f>
        <v>B</v>
      </c>
      <c r="H37" s="239" t="str">
        <f>IFERROR(VLOOKUP(V7,'3°D'!A13:CB44,54,0),"")</f>
        <v>Presenta dificultades para realizar indagaciones y lograr la construcción de sus conocimientos</v>
      </c>
      <c r="I37" s="193"/>
      <c r="J37" s="193"/>
      <c r="K37" s="194"/>
      <c r="L37" s="176"/>
      <c r="M37" s="235"/>
      <c r="N37" s="193"/>
      <c r="O37" s="194"/>
      <c r="P37" s="178"/>
      <c r="Q37" s="235"/>
      <c r="R37" s="193"/>
      <c r="S37" s="194"/>
      <c r="T37" s="80"/>
      <c r="U37" s="80"/>
      <c r="V37" s="80"/>
      <c r="W37" s="80"/>
    </row>
    <row r="38" spans="2:23" ht="165" customHeight="1">
      <c r="B38" s="189"/>
      <c r="C38" s="234" t="s">
        <v>610</v>
      </c>
      <c r="D38" s="193"/>
      <c r="E38" s="193"/>
      <c r="F38" s="193"/>
      <c r="G38" s="176" t="str">
        <f>IFERROR(VLOOKUP(V7,'3°D'!A13:CB44,55,0),"")</f>
        <v>B</v>
      </c>
      <c r="H38" s="239" t="str">
        <f>IFERROR(VLOOKUP(V7,'3°D'!A13:CB44,58,0),"")</f>
        <v>Tiene dificultades para diseñar y construir tecnologia que le permitan resolver problemas de su entorno</v>
      </c>
      <c r="I38" s="193"/>
      <c r="J38" s="193"/>
      <c r="K38" s="193"/>
      <c r="L38" s="176"/>
      <c r="M38" s="235"/>
      <c r="N38" s="193"/>
      <c r="O38" s="194"/>
      <c r="P38" s="178"/>
      <c r="Q38" s="235"/>
      <c r="R38" s="193"/>
      <c r="S38" s="194"/>
      <c r="T38" s="80"/>
      <c r="U38" s="80"/>
      <c r="V38" s="80"/>
      <c r="W38" s="80"/>
    </row>
    <row r="39" spans="2:23" ht="165" customHeight="1">
      <c r="B39" s="190"/>
      <c r="C39" s="234" t="s">
        <v>611</v>
      </c>
      <c r="D39" s="193"/>
      <c r="E39" s="193"/>
      <c r="F39" s="193"/>
      <c r="G39" s="176" t="str">
        <f>IFERROR(VLOOKUP(V7,'3°D'!A13:CB44,57,0),"")</f>
        <v>B</v>
      </c>
      <c r="H39" s="239" t="str">
        <f>IFERROR(VLOOKUP(V7,'3°D'!A13:CB44,58,0),"")</f>
        <v>Tiene dificultades para diseñar y construir tecnologia que le permitan resolver problemas de su entorno</v>
      </c>
      <c r="I39" s="193"/>
      <c r="J39" s="193"/>
      <c r="K39" s="193"/>
      <c r="L39" s="176"/>
      <c r="M39" s="235"/>
      <c r="N39" s="193"/>
      <c r="O39" s="194"/>
      <c r="P39" s="178"/>
      <c r="Q39" s="235"/>
      <c r="R39" s="193"/>
      <c r="S39" s="194"/>
      <c r="T39" s="80"/>
      <c r="U39" s="80"/>
      <c r="V39" s="80"/>
      <c r="W39" s="80"/>
    </row>
    <row r="40" spans="2:23" ht="165" customHeight="1">
      <c r="B40" s="236" t="s">
        <v>612</v>
      </c>
      <c r="C40" s="234" t="s">
        <v>613</v>
      </c>
      <c r="D40" s="193"/>
      <c r="E40" s="193"/>
      <c r="F40" s="193"/>
      <c r="G40" s="176" t="str">
        <f>IFERROR(VLOOKUP(V7,'3°D'!A13:CB44,60,0),"")</f>
        <v>A</v>
      </c>
      <c r="H40" s="239" t="str">
        <f>IFERROR(VLOOKUP(V7,'3°D'!A13:CB44,61,0),"")</f>
        <v>El estrudiante, logra identificar y valorar las acciones de los mártires.</v>
      </c>
      <c r="I40" s="193"/>
      <c r="J40" s="193"/>
      <c r="K40" s="193"/>
      <c r="L40" s="176"/>
      <c r="M40" s="235"/>
      <c r="N40" s="193"/>
      <c r="O40" s="194"/>
      <c r="P40" s="178"/>
      <c r="Q40" s="235"/>
      <c r="R40" s="193"/>
      <c r="S40" s="194"/>
      <c r="T40" s="80"/>
      <c r="U40" s="80"/>
      <c r="V40" s="80"/>
      <c r="W40" s="80"/>
    </row>
    <row r="41" spans="2:23" ht="165" customHeight="1">
      <c r="B41" s="190"/>
      <c r="C41" s="234" t="s">
        <v>614</v>
      </c>
      <c r="D41" s="193"/>
      <c r="E41" s="193"/>
      <c r="F41" s="193"/>
      <c r="G41" s="176" t="str">
        <f>IFERROR(VLOOKUP(V7,'3°D'!A13:CB44,62,0),"")</f>
        <v>B</v>
      </c>
      <c r="H41" s="239" t="str">
        <f>IFERROR(VLOOKUP(V7,'3°D'!A13:CB44,63,0),"")</f>
        <v>El estudiante, tiene dificultad en analizar los factores que dan origen a las persecuciones.</v>
      </c>
      <c r="I41" s="193"/>
      <c r="J41" s="193"/>
      <c r="K41" s="193"/>
      <c r="L41" s="176"/>
      <c r="M41" s="235"/>
      <c r="N41" s="193"/>
      <c r="O41" s="194"/>
      <c r="P41" s="178"/>
      <c r="Q41" s="235"/>
      <c r="R41" s="193"/>
      <c r="S41" s="194"/>
      <c r="T41" s="80"/>
      <c r="U41" s="80"/>
      <c r="V41" s="80"/>
      <c r="W41" s="80"/>
    </row>
    <row r="42" spans="2:23" ht="165" customHeight="1">
      <c r="B42" s="180" t="s">
        <v>615</v>
      </c>
      <c r="C42" s="234" t="s">
        <v>616</v>
      </c>
      <c r="D42" s="193"/>
      <c r="E42" s="193"/>
      <c r="F42" s="193"/>
      <c r="G42" s="176" t="str">
        <f>IFERROR(VLOOKUP(V7,'3°D'!A13:CB44,65,0),"")</f>
        <v>A</v>
      </c>
      <c r="H42" s="239" t="str">
        <f>IFERROR(VLOOKUP(V7,'3°D'!A13:CB44,66,0),"")</f>
        <v xml:space="preserve">MUY BIEN, HAS LOGRADO LA COMPETENCIA DE GESTIONAR UN PROYECTO DE EMPRENDIMIENTO ECONOMICO Y SOCIAL PORQUE HAS CREADO UNA PROPUESTA DE VALOR A PARTIR DE UNA NECESIDAD O PROBLEMA, ADEMAS UTILIZASTE HABILIDADES TECNICAS TRABAJANDO </v>
      </c>
      <c r="I42" s="193"/>
      <c r="J42" s="193"/>
      <c r="K42" s="194"/>
      <c r="L42" s="176"/>
      <c r="M42" s="235"/>
      <c r="N42" s="193"/>
      <c r="O42" s="194"/>
      <c r="P42" s="178"/>
      <c r="Q42" s="235"/>
      <c r="R42" s="193"/>
      <c r="S42" s="194"/>
      <c r="T42" s="80"/>
      <c r="U42" s="80"/>
      <c r="V42" s="80"/>
      <c r="W42" s="80"/>
    </row>
    <row r="43" spans="2:23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2:23" ht="23.25" customHeight="1">
      <c r="B44" s="238" t="s">
        <v>12</v>
      </c>
      <c r="C44" s="199"/>
      <c r="D44" s="199"/>
      <c r="E44" s="199"/>
      <c r="F44" s="199"/>
      <c r="G44" s="243" t="s">
        <v>579</v>
      </c>
      <c r="H44" s="193"/>
      <c r="I44" s="193"/>
      <c r="J44" s="193"/>
      <c r="K44" s="194"/>
      <c r="L44" s="243" t="s">
        <v>580</v>
      </c>
      <c r="M44" s="193"/>
      <c r="N44" s="193"/>
      <c r="O44" s="193"/>
      <c r="P44" s="243" t="s">
        <v>581</v>
      </c>
      <c r="Q44" s="193"/>
      <c r="R44" s="193"/>
      <c r="S44" s="194"/>
      <c r="T44" s="80"/>
      <c r="U44" s="80"/>
      <c r="V44" s="80"/>
      <c r="W44" s="80"/>
    </row>
    <row r="45" spans="2:23" ht="53.25" customHeight="1">
      <c r="B45" s="201"/>
      <c r="C45" s="202"/>
      <c r="D45" s="202"/>
      <c r="E45" s="202"/>
      <c r="F45" s="202"/>
      <c r="G45" s="182" t="s">
        <v>582</v>
      </c>
      <c r="H45" s="239" t="s">
        <v>583</v>
      </c>
      <c r="I45" s="193"/>
      <c r="J45" s="193"/>
      <c r="K45" s="194"/>
      <c r="L45" s="182" t="s">
        <v>582</v>
      </c>
      <c r="M45" s="239" t="s">
        <v>583</v>
      </c>
      <c r="N45" s="193"/>
      <c r="O45" s="193"/>
      <c r="P45" s="182" t="s">
        <v>582</v>
      </c>
      <c r="Q45" s="239" t="s">
        <v>583</v>
      </c>
      <c r="R45" s="193"/>
      <c r="S45" s="194"/>
      <c r="T45" s="80"/>
      <c r="U45" s="80"/>
      <c r="V45" s="80"/>
      <c r="W45" s="80"/>
    </row>
    <row r="46" spans="2:23" ht="108.75" customHeight="1">
      <c r="B46" s="239" t="s">
        <v>617</v>
      </c>
      <c r="C46" s="193"/>
      <c r="D46" s="193"/>
      <c r="E46" s="193"/>
      <c r="F46" s="193"/>
      <c r="G46" s="176" t="str">
        <f>IFERROR(VLOOKUP(V7,'3°D'!A13:CA44,68,0),"")</f>
        <v>A</v>
      </c>
      <c r="H46" s="235" t="str">
        <f>IFERROR(VLOOKUP(V7,'3°D'!A13:CA44,69,0),"")</f>
        <v>Interpra, modifica y optimisa entornos virtuales durante el desarrollo de actividades de aprendizaje y en prácticas sociales.</v>
      </c>
      <c r="I46" s="193"/>
      <c r="J46" s="193"/>
      <c r="K46" s="193"/>
      <c r="L46" s="176" t="str">
        <f>IFERROR(VLOOKUP(V7,'3°D'!#REF!,68,0),"")</f>
        <v/>
      </c>
      <c r="M46" s="235"/>
      <c r="N46" s="193"/>
      <c r="O46" s="194"/>
      <c r="P46" s="177"/>
      <c r="Q46" s="235"/>
      <c r="R46" s="193"/>
      <c r="S46" s="194"/>
      <c r="T46" s="80"/>
      <c r="U46" s="80"/>
      <c r="V46" s="80"/>
      <c r="W46" s="80"/>
    </row>
    <row r="47" spans="2:23" ht="112.5" customHeight="1">
      <c r="B47" s="239" t="s">
        <v>618</v>
      </c>
      <c r="C47" s="193"/>
      <c r="D47" s="193"/>
      <c r="E47" s="193"/>
      <c r="F47" s="193"/>
      <c r="G47" s="176" t="str">
        <f>IFERROR(VLOOKUP(V7,'3°D'!A13:CA44,70,0),"")</f>
        <v>A</v>
      </c>
      <c r="H47" s="235" t="str">
        <f>IFERROR(VLOOKUP(V7,'3°D'!A13:CA44,71,0),"")</f>
        <v>constituyen criterios precisos y comunes para reportar no solo si se ha alcanzado el estándar, sino para señalar cuán lejos o cerca está cada estudiante de alcanzarlo.</v>
      </c>
      <c r="I47" s="193"/>
      <c r="J47" s="193"/>
      <c r="K47" s="193"/>
      <c r="L47" s="176" t="str">
        <f>IFERROR(VLOOKUP(V7,'3°D'!#REF!,70,0),"")</f>
        <v/>
      </c>
      <c r="M47" s="235"/>
      <c r="N47" s="193"/>
      <c r="O47" s="194"/>
      <c r="P47" s="178"/>
      <c r="Q47" s="235"/>
      <c r="R47" s="193"/>
      <c r="S47" s="194"/>
      <c r="T47" s="80"/>
      <c r="U47" s="80"/>
      <c r="V47" s="80"/>
      <c r="W47" s="80"/>
    </row>
    <row r="48" spans="2:23" ht="15.7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2:23" ht="15.7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2:23" ht="15.75" customHeight="1">
      <c r="B50" s="80"/>
      <c r="C50" s="244" t="s">
        <v>619</v>
      </c>
      <c r="D50" s="218"/>
      <c r="E50" s="218"/>
      <c r="F50" s="218"/>
      <c r="G50" s="218"/>
      <c r="H50" s="218"/>
      <c r="I50" s="218"/>
      <c r="J50" s="218"/>
      <c r="K50" s="218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2:23" ht="15.7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2:23" ht="19.5" customHeight="1">
      <c r="B52" s="5"/>
      <c r="C52" s="245" t="s">
        <v>620</v>
      </c>
      <c r="D52" s="199"/>
      <c r="E52" s="199"/>
      <c r="F52" s="200"/>
      <c r="G52" s="246" t="s">
        <v>13</v>
      </c>
      <c r="H52" s="193"/>
      <c r="I52" s="193"/>
      <c r="J52" s="193"/>
      <c r="K52" s="193"/>
      <c r="L52" s="259" t="s">
        <v>14</v>
      </c>
      <c r="M52" s="193"/>
      <c r="N52" s="193"/>
      <c r="O52" s="193"/>
      <c r="P52" s="267" t="s">
        <v>15</v>
      </c>
      <c r="Q52" s="200"/>
      <c r="R52" s="80"/>
      <c r="S52" s="80"/>
      <c r="T52" s="80"/>
      <c r="U52" s="80"/>
      <c r="V52" s="80"/>
      <c r="W52" s="80"/>
    </row>
    <row r="53" spans="2:23" ht="19.5" customHeight="1">
      <c r="B53" s="5"/>
      <c r="C53" s="201"/>
      <c r="D53" s="202"/>
      <c r="E53" s="202"/>
      <c r="F53" s="203"/>
      <c r="G53" s="247" t="s">
        <v>52</v>
      </c>
      <c r="H53" s="193"/>
      <c r="I53" s="194"/>
      <c r="J53" s="247" t="s">
        <v>53</v>
      </c>
      <c r="K53" s="194"/>
      <c r="L53" s="247" t="s">
        <v>52</v>
      </c>
      <c r="M53" s="194"/>
      <c r="N53" s="247" t="s">
        <v>53</v>
      </c>
      <c r="O53" s="193"/>
      <c r="P53" s="201"/>
      <c r="Q53" s="203"/>
      <c r="R53" s="80"/>
      <c r="S53" s="80"/>
      <c r="T53" s="80"/>
      <c r="U53" s="80"/>
      <c r="V53" s="80"/>
      <c r="W53" s="80"/>
    </row>
    <row r="54" spans="2:23" ht="30" customHeight="1">
      <c r="B54" s="5"/>
      <c r="C54" s="183" t="s">
        <v>579</v>
      </c>
      <c r="D54" s="184"/>
      <c r="E54" s="184"/>
      <c r="F54" s="185"/>
      <c r="G54" s="252">
        <f>IFERROR(VLOOKUP(V7,'3°D'!A13:CA44,73,0),"")</f>
        <v>1</v>
      </c>
      <c r="H54" s="193"/>
      <c r="I54" s="194"/>
      <c r="J54" s="252">
        <f>IFERROR(VLOOKUP(V7,'3°D'!A13:CA44,74,0),"")</f>
        <v>9</v>
      </c>
      <c r="K54" s="194"/>
      <c r="L54" s="252">
        <f>IFERROR(VLOOKUP(V7,'3°D'!A13:CA44,76,0),"")</f>
        <v>0</v>
      </c>
      <c r="M54" s="194"/>
      <c r="N54" s="252">
        <f>IFERROR(VLOOKUP(V7,'3°D'!A13:CA44,77,0),"")</f>
        <v>5</v>
      </c>
      <c r="O54" s="193"/>
      <c r="P54" s="270" t="str">
        <f>IFERROR(VLOOKUP(V7,'3°D'!A13:CB44,79,0),"")</f>
        <v>B</v>
      </c>
      <c r="Q54" s="194"/>
      <c r="R54" s="80"/>
      <c r="S54" s="80"/>
      <c r="T54" s="80"/>
      <c r="U54" s="80"/>
      <c r="V54" s="80"/>
      <c r="W54" s="80"/>
    </row>
    <row r="55" spans="2:23" ht="30" customHeight="1">
      <c r="B55" s="5"/>
      <c r="C55" s="248" t="s">
        <v>580</v>
      </c>
      <c r="D55" s="193"/>
      <c r="E55" s="193"/>
      <c r="F55" s="194"/>
      <c r="G55" s="252"/>
      <c r="H55" s="193"/>
      <c r="I55" s="194"/>
      <c r="J55" s="252"/>
      <c r="K55" s="194"/>
      <c r="L55" s="252"/>
      <c r="M55" s="194"/>
      <c r="N55" s="252"/>
      <c r="O55" s="193"/>
      <c r="P55" s="265"/>
      <c r="Q55" s="194"/>
      <c r="R55" s="80"/>
      <c r="S55" s="80"/>
      <c r="T55" s="80"/>
      <c r="U55" s="80"/>
      <c r="V55" s="80"/>
      <c r="W55" s="80"/>
    </row>
    <row r="56" spans="2:23" ht="30" customHeight="1">
      <c r="B56" s="5"/>
      <c r="C56" s="248" t="s">
        <v>581</v>
      </c>
      <c r="D56" s="193"/>
      <c r="E56" s="193"/>
      <c r="F56" s="194"/>
      <c r="G56" s="252"/>
      <c r="H56" s="193"/>
      <c r="I56" s="194"/>
      <c r="J56" s="252"/>
      <c r="K56" s="194"/>
      <c r="L56" s="252"/>
      <c r="M56" s="194"/>
      <c r="N56" s="252"/>
      <c r="O56" s="193"/>
      <c r="P56" s="265"/>
      <c r="Q56" s="194"/>
      <c r="R56" s="80"/>
      <c r="S56" s="80"/>
      <c r="T56" s="80"/>
      <c r="U56" s="80"/>
      <c r="V56" s="80"/>
      <c r="W56" s="80"/>
    </row>
    <row r="57" spans="2:23" ht="15.75" customHeight="1">
      <c r="B57" s="5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2:23" ht="15.75" customHeight="1">
      <c r="B58" s="5"/>
      <c r="C58" s="249" t="s">
        <v>621</v>
      </c>
      <c r="D58" s="199"/>
      <c r="E58" s="199"/>
      <c r="F58" s="200"/>
      <c r="G58" s="250"/>
      <c r="H58" s="199"/>
      <c r="I58" s="199"/>
      <c r="J58" s="199"/>
      <c r="K58" s="199"/>
      <c r="L58" s="200"/>
      <c r="M58" s="186"/>
      <c r="N58" s="186"/>
      <c r="O58" s="5"/>
      <c r="P58" s="80"/>
      <c r="Q58" s="80"/>
      <c r="R58" s="80"/>
      <c r="S58" s="80"/>
      <c r="T58" s="80"/>
      <c r="U58" s="80"/>
      <c r="V58" s="80"/>
      <c r="W58" s="80"/>
    </row>
    <row r="59" spans="2:23" ht="15.75" customHeight="1">
      <c r="B59" s="5"/>
      <c r="C59" s="206"/>
      <c r="D59" s="218"/>
      <c r="E59" s="218"/>
      <c r="F59" s="208"/>
      <c r="G59" s="206"/>
      <c r="H59" s="218"/>
      <c r="I59" s="218"/>
      <c r="J59" s="218"/>
      <c r="K59" s="218"/>
      <c r="L59" s="208"/>
      <c r="M59" s="186"/>
      <c r="N59" s="186"/>
      <c r="O59" s="5"/>
      <c r="P59" s="80"/>
      <c r="Q59" s="80"/>
      <c r="R59" s="80"/>
      <c r="S59" s="80"/>
      <c r="T59" s="80"/>
      <c r="U59" s="80"/>
      <c r="V59" s="80"/>
      <c r="W59" s="80"/>
    </row>
    <row r="60" spans="2:23" ht="15.75" customHeight="1">
      <c r="B60" s="5"/>
      <c r="C60" s="206"/>
      <c r="D60" s="218"/>
      <c r="E60" s="218"/>
      <c r="F60" s="208"/>
      <c r="G60" s="206"/>
      <c r="H60" s="218"/>
      <c r="I60" s="218"/>
      <c r="J60" s="218"/>
      <c r="K60" s="218"/>
      <c r="L60" s="208"/>
      <c r="M60" s="186"/>
      <c r="N60" s="186"/>
      <c r="O60" s="5"/>
      <c r="P60" s="80"/>
      <c r="Q60" s="80"/>
      <c r="R60" s="80"/>
      <c r="S60" s="80"/>
      <c r="T60" s="80"/>
      <c r="U60" s="80"/>
      <c r="V60" s="80"/>
      <c r="W60" s="80"/>
    </row>
    <row r="61" spans="2:23" ht="15.75" customHeight="1">
      <c r="B61" s="5"/>
      <c r="C61" s="206"/>
      <c r="D61" s="218"/>
      <c r="E61" s="218"/>
      <c r="F61" s="208"/>
      <c r="G61" s="206"/>
      <c r="H61" s="218"/>
      <c r="I61" s="218"/>
      <c r="J61" s="218"/>
      <c r="K61" s="218"/>
      <c r="L61" s="208"/>
      <c r="M61" s="186"/>
      <c r="N61" s="186"/>
      <c r="O61" s="5"/>
      <c r="P61" s="80"/>
      <c r="Q61" s="80"/>
      <c r="R61" s="80"/>
      <c r="S61" s="80"/>
      <c r="T61" s="80"/>
      <c r="U61" s="80"/>
      <c r="V61" s="80"/>
      <c r="W61" s="80"/>
    </row>
    <row r="62" spans="2:23" ht="15.75" customHeight="1">
      <c r="B62" s="5"/>
      <c r="C62" s="201"/>
      <c r="D62" s="202"/>
      <c r="E62" s="202"/>
      <c r="F62" s="203"/>
      <c r="G62" s="201"/>
      <c r="H62" s="202"/>
      <c r="I62" s="202"/>
      <c r="J62" s="202"/>
      <c r="K62" s="202"/>
      <c r="L62" s="203"/>
      <c r="M62" s="186"/>
      <c r="N62" s="186"/>
      <c r="O62" s="5"/>
      <c r="P62" s="80"/>
      <c r="Q62" s="80"/>
      <c r="R62" s="80"/>
      <c r="S62" s="80"/>
      <c r="T62" s="80"/>
      <c r="U62" s="80"/>
      <c r="V62" s="80"/>
      <c r="W62" s="80"/>
    </row>
    <row r="63" spans="2:23" ht="15.75" customHeight="1">
      <c r="B63" s="5"/>
      <c r="C63" s="251" t="s">
        <v>622</v>
      </c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5"/>
      <c r="P63" s="80"/>
      <c r="Q63" s="80"/>
      <c r="R63" s="80"/>
      <c r="S63" s="80"/>
      <c r="T63" s="80"/>
      <c r="U63" s="80"/>
      <c r="V63" s="80"/>
      <c r="W63" s="80"/>
    </row>
    <row r="64" spans="2:23" ht="15.7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2:23" ht="15.7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2:23" ht="15.7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2:23" ht="15.75" customHeight="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2:23" ht="15.75" customHeight="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2:23" ht="15.7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2:23" ht="15.75" customHeight="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2:23" ht="15.7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2:23" ht="15.7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2:23" ht="15.7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2:23" ht="15.75" customHeight="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2:23" ht="15.7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spans="2:23" ht="15.7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2:23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2:23" ht="15.75" customHeight="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2:23" ht="15.75" customHeight="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2:23" ht="15.75" customHeight="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2:23" ht="15.75" customHeight="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spans="2:23" ht="15.75" customHeight="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spans="2:23" ht="15.75" customHeight="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spans="2:23" ht="15.75" customHeight="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2:23" ht="15.75" customHeight="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2:23" ht="15.75" customHeight="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2:23" ht="15.75" customHeight="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spans="2:23" ht="15.75" customHeight="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spans="2:23" ht="15.75" customHeight="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spans="2:23" ht="15.75" customHeight="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spans="2:23" ht="15.75" customHeight="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spans="2:23" ht="15.75" customHeight="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spans="2:23" ht="15.75" customHeight="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spans="2:23" ht="15.75" customHeight="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2:23" ht="15.75" customHeight="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spans="2:23" ht="15.75" customHeight="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spans="2:23" ht="15.75" customHeight="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spans="2:23" ht="15.75" customHeight="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spans="2:23" ht="15.75" customHeight="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2:23" ht="15.75" customHeight="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spans="2:23" ht="15.75" customHeight="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spans="2:23" ht="15.75" customHeight="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spans="2:23" ht="15.75" customHeight="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spans="2:23" ht="15.7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spans="2:23" ht="15.75" customHeight="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spans="2:23" ht="15.75" customHeight="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spans="2:23" ht="15.75" customHeight="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spans="2:23" ht="15.75" customHeight="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spans="2:23" ht="15.75" customHeight="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spans="2:23" ht="15.75" customHeight="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spans="2:23" ht="15.75" customHeight="1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spans="2:23" ht="15.75" customHeight="1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spans="2:23" ht="15.75" customHeight="1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spans="2:23" ht="15.75" customHeight="1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spans="2:23" ht="15.75" customHeight="1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spans="2:23" ht="15.75" customHeight="1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spans="2:23" ht="15.75" customHeight="1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spans="2:23" ht="15.75" customHeight="1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spans="2:23" ht="15.75" customHeight="1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spans="2:23" ht="15.75" customHeight="1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spans="2:23" ht="15.75" customHeight="1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spans="2:23" ht="15.75" customHeight="1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spans="2:23" ht="15.75" customHeight="1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spans="2:23" ht="15.75" customHeight="1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spans="2:23" ht="15.7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spans="2:23" ht="15.75" customHeight="1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spans="2:23" ht="15.75" customHeight="1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spans="2:23" ht="15.75" customHeight="1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spans="2:23" ht="15.75" customHeight="1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spans="2:23" ht="15.75" customHeight="1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spans="2:23" ht="15.75" customHeight="1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spans="2:23" ht="15.75" customHeight="1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spans="2:23" ht="15.75" customHeight="1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spans="2:23" ht="15.75" customHeight="1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spans="2:23" ht="15.75" customHeight="1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spans="2:23" ht="15.75" customHeight="1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spans="2:23" ht="15.75" customHeight="1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spans="2:23" ht="15.75" customHeight="1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spans="2:23" ht="15.75" customHeight="1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spans="2:23" ht="15.7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spans="2:23" ht="15.75" customHeight="1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spans="2:23" ht="15.75" customHeight="1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spans="2:23" ht="15.75" customHeight="1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spans="2:23" ht="15.75" customHeight="1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spans="2:23" ht="15.75" customHeight="1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spans="2:23" ht="15.75" customHeight="1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spans="2:23" ht="15.75" customHeight="1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spans="2:23" ht="15.75" customHeight="1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spans="2:23" ht="15.75" customHeight="1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spans="2:23" ht="15.75" customHeight="1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spans="2:23" ht="15.75" customHeight="1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spans="2:23" ht="15.75" customHeight="1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spans="2:23" ht="15.75" customHeight="1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spans="2:23" ht="15.75" customHeight="1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spans="2:23" ht="15.75" customHeight="1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spans="2:23" ht="15.75" customHeight="1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spans="2:23" ht="15.75" customHeight="1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spans="2:23" ht="15.75" customHeight="1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spans="2:23" ht="15.75" customHeight="1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spans="2:23" ht="15.75" customHeight="1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spans="2:23" ht="15.75" customHeight="1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spans="2:23" ht="15.75" customHeight="1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spans="2:23" ht="15.75" customHeight="1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spans="2:23" ht="15.75" customHeight="1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spans="2:23" ht="15.75" customHeight="1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spans="2:23" ht="15.75" customHeight="1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spans="2:23" ht="15.75" customHeight="1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spans="2:23" ht="15.75" customHeight="1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spans="2:23" ht="15.75" customHeight="1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spans="2:23" ht="15.7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spans="2:23" ht="15.75" customHeight="1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spans="2:23" ht="15.75" customHeight="1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spans="2:23" ht="15.7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spans="2:23" ht="15.7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spans="2:23" ht="15.75" customHeight="1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spans="2:23" ht="15.7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spans="2:23" ht="15.7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spans="2:23" ht="15.7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spans="2:23" ht="15.7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spans="2:23" ht="15.7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spans="2:23" ht="15.7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spans="2:23" ht="15.7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spans="2:23" ht="15.7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spans="2:23" ht="15.7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spans="2:23" ht="15.7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spans="2:23" ht="15.7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spans="2:23" ht="15.7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spans="2:23" ht="15.7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spans="2:23" ht="15.7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spans="2:23" ht="15.7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spans="2:23" ht="15.7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spans="2:23" ht="15.7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spans="2:23" ht="15.7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spans="2:23" ht="15.7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spans="2:23" ht="15.7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spans="2:23" ht="15.7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spans="2:23" ht="15.7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spans="2:23" ht="15.7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spans="2:23" ht="15.7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spans="2:23" ht="15.7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spans="2:23" ht="15.7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spans="2:23" ht="15.7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spans="2:23" ht="15.7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spans="2:23" ht="15.7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spans="2:23" ht="15.7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spans="2:23" ht="15.7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spans="2:23" ht="15.7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spans="2:23" ht="15.7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spans="2:23" ht="15.7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spans="2:23" ht="15.7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spans="2:23" ht="15.7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spans="2:23" ht="15.7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spans="2:23" ht="15.7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spans="2:23" ht="15.7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spans="2:23" ht="15.7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spans="2:23" ht="15.7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spans="2:23" ht="15.7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spans="2:23" ht="15.7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spans="2:23" ht="15.7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spans="2:23" ht="15.7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spans="2:23" ht="15.7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spans="2:23" ht="15.7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spans="2:23" ht="15.7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spans="2:23" ht="15.7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spans="2:23" ht="15.7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spans="2:23" ht="15.7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spans="2:23" ht="15.7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spans="2:23" ht="15.7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spans="2:23" ht="15.7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spans="2:23" ht="15.7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spans="2:23" ht="15.7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spans="2:23" ht="15.7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spans="2:23" ht="15.7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spans="2:23" ht="15.7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spans="2:23" ht="15.7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spans="2:23" ht="15.7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spans="2:23" ht="15.7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spans="2:23" ht="15.7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spans="2:23" ht="15.7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spans="2:23" ht="15.7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spans="2:23" ht="15.7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spans="2:23" ht="15.7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spans="2:23" ht="15.7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spans="2:23" ht="15.7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spans="2:23" ht="15.7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spans="2:23" ht="15.7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spans="2:23" ht="15.7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spans="2:23" ht="15.7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spans="2:23" ht="15.7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spans="2:23" ht="15.7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spans="2:23" ht="15.7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spans="2:23" ht="15.7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spans="2:23" ht="15.7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spans="2:23" ht="15.7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spans="2:23" ht="15.7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spans="2:23" ht="15.7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spans="2:23" ht="15.7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spans="2:23" ht="15.7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spans="2:23" ht="15.7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spans="2:23" ht="15.7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spans="2:23" ht="15.7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spans="2:23" ht="15.7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spans="2:23" ht="15.7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9">
    <mergeCell ref="Q41:S41"/>
    <mergeCell ref="Q42:S42"/>
    <mergeCell ref="P44:S44"/>
    <mergeCell ref="Q45:S45"/>
    <mergeCell ref="M45:O45"/>
    <mergeCell ref="M46:O46"/>
    <mergeCell ref="L52:O52"/>
    <mergeCell ref="P52:Q53"/>
    <mergeCell ref="L53:M53"/>
    <mergeCell ref="N53:O53"/>
    <mergeCell ref="M41:O41"/>
    <mergeCell ref="M42:O42"/>
    <mergeCell ref="L44:O44"/>
    <mergeCell ref="Q46:S46"/>
    <mergeCell ref="Q47:S47"/>
    <mergeCell ref="M47:O47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M25:O25"/>
    <mergeCell ref="M26:O26"/>
    <mergeCell ref="M33:O33"/>
    <mergeCell ref="Q33:S33"/>
    <mergeCell ref="N56:O56"/>
    <mergeCell ref="P56:Q56"/>
    <mergeCell ref="L54:M54"/>
    <mergeCell ref="N54:O54"/>
    <mergeCell ref="P54:Q54"/>
    <mergeCell ref="L55:M55"/>
    <mergeCell ref="N55:O55"/>
    <mergeCell ref="P55:Q55"/>
    <mergeCell ref="L56:M56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</mergeCells>
  <printOptions horizontalCentered="1"/>
  <pageMargins left="0.11811023622047245" right="0.11811023622047245" top="0.11811023622047245" bottom="0.11811023622047245" header="0" footer="0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3°A</vt:lpstr>
      <vt:lpstr>3°B</vt:lpstr>
      <vt:lpstr>3°C</vt:lpstr>
      <vt:lpstr>3°D</vt:lpstr>
      <vt:lpstr>BOLETA 3°A</vt:lpstr>
      <vt:lpstr>BOLETA 3°B</vt:lpstr>
      <vt:lpstr>BOLETA 3°C</vt:lpstr>
      <vt:lpstr>BOLETA 3°D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Sanchez</cp:lastModifiedBy>
  <cp:lastPrinted>2023-06-22T20:57:27Z</cp:lastPrinted>
  <dcterms:modified xsi:type="dcterms:W3CDTF">2023-08-21T17:13:12Z</dcterms:modified>
</cp:coreProperties>
</file>