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vsu\OneDrive\Documents\School Winter 2018\elec 391\Laser-Light-Show\ExperimentalData\"/>
    </mc:Choice>
  </mc:AlternateContent>
  <xr:revisionPtr revIDLastSave="0" documentId="13_ncr:1_{2E64201C-E9A5-43A6-9517-2035739AD1F4}" xr6:coauthVersionLast="28" xr6:coauthVersionMax="28" xr10:uidLastSave="{00000000-0000-0000-0000-000000000000}"/>
  <bookViews>
    <workbookView xWindow="0" yWindow="912" windowWidth="19200" windowHeight="7188" activeTab="1" xr2:uid="{453B5560-B02B-49E5-A604-6A12C721B6F9}"/>
  </bookViews>
  <sheets>
    <sheet name="Sheet2" sheetId="2" r:id="rId1"/>
    <sheet name="Sheet3" sheetId="3" r:id="rId2"/>
    <sheet name="Sheet1" sheetId="1" r:id="rId3"/>
  </sheets>
  <definedNames>
    <definedName name="ExternalData_1" localSheetId="0" hidden="1">Sheet2!$A$1:$D$50</definedName>
    <definedName name="ExternalData_1" localSheetId="1" hidden="1">Sheet3!$A$1:$B$154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9" i="3" l="1"/>
  <c r="N67" i="3"/>
  <c r="N66" i="3"/>
  <c r="H69" i="3"/>
  <c r="P46" i="3"/>
  <c r="P43" i="3"/>
  <c r="P30" i="3"/>
  <c r="H35" i="3"/>
  <c r="P29" i="3"/>
  <c r="H33" i="3"/>
  <c r="P28" i="3"/>
  <c r="H31" i="3"/>
  <c r="E9" i="3"/>
  <c r="E10" i="3"/>
  <c r="E17" i="3"/>
  <c r="E18" i="3"/>
  <c r="E19" i="3"/>
  <c r="E20" i="3"/>
  <c r="E21" i="3"/>
  <c r="E11" i="3"/>
  <c r="E12" i="3"/>
  <c r="E13" i="3"/>
  <c r="E14" i="3"/>
  <c r="E15" i="3"/>
  <c r="E16" i="3"/>
  <c r="P24" i="2"/>
  <c r="P18" i="2"/>
  <c r="P8" i="2"/>
  <c r="R13" i="2"/>
  <c r="H67" i="3"/>
  <c r="H47" i="3"/>
  <c r="H29" i="3"/>
  <c r="H43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ackEMFData-March3" description="Connection to the 'BackEMFData-March3' query in the workbook." type="5" refreshedVersion="6" background="1" saveData="1">
    <dbPr connection="Provider=Microsoft.Mashup.OleDb.1;Data Source=$Workbook$;Location=BackEMFData-March3;Extended Properties=&quot;&quot;" command="SELECT * FROM [BackEMFData-March3]"/>
  </connection>
  <connection id="2" xr16:uid="{00000000-0015-0000-FFFF-FFFF01000000}" keepAlive="1" name="Query - March3_data" description="Connection to the 'March3_data' query in the workbook." type="5" refreshedVersion="6" background="1" saveData="1">
    <dbPr connection="Provider=Microsoft.Mashup.OleDb.1;Data Source=$Workbook$;Location=March3_data;Extended Properties=&quot;&quot;" command="SELECT * FROM [March3_data]"/>
  </connection>
</connections>
</file>

<file path=xl/sharedStrings.xml><?xml version="1.0" encoding="utf-8"?>
<sst xmlns="http://schemas.openxmlformats.org/spreadsheetml/2006/main" count="173" uniqueCount="67">
  <si>
    <t>Column1</t>
  </si>
  <si>
    <t>Column2</t>
  </si>
  <si>
    <t>Column3</t>
  </si>
  <si>
    <t>Column4</t>
  </si>
  <si>
    <t/>
  </si>
  <si>
    <t>Slope = .1648 ticks/ms</t>
  </si>
  <si>
    <t>tick = 1.8 degrees</t>
  </si>
  <si>
    <t>ms = .001sec</t>
  </si>
  <si>
    <t>Ke = volts/speed</t>
  </si>
  <si>
    <t>40mV = .04 V</t>
  </si>
  <si>
    <t>or:</t>
  </si>
  <si>
    <t>Assume Voltage = 10V, Resistance = 2.25 ohms</t>
  </si>
  <si>
    <t>Current = V/R = 10/2.25 = 4.44 A</t>
  </si>
  <si>
    <t>Linear Acceleration = .8507 (ticks/ms^2)</t>
  </si>
  <si>
    <t>acceleration torque = (max current)*(motor torque constant)</t>
  </si>
  <si>
    <t>max current = 4.44 amp</t>
  </si>
  <si>
    <t xml:space="preserve"> in [lb*in*sec^2]</t>
  </si>
  <si>
    <t>in [lb*in]</t>
  </si>
  <si>
    <t>torque constant = .0342 [lb*in/amp)</t>
  </si>
  <si>
    <t xml:space="preserve">Accell. Torque =4.44*.0342 </t>
  </si>
  <si>
    <t xml:space="preserve">.8507 ticks/ms^2 * 180/200 degrees/tick </t>
  </si>
  <si>
    <t>Acceleration =  .76563 deg/ms^2</t>
  </si>
  <si>
    <t>acc. =765,630 deg/sec^2</t>
  </si>
  <si>
    <t>acc = 2126.75 rpm/sec^2</t>
  </si>
  <si>
    <t>acc = 13362.77 rad/sec^2</t>
  </si>
  <si>
    <t xml:space="preserve"> inertia = (acceleration torque / accellr. in rad) </t>
  </si>
  <si>
    <t>inertia = (.151848/13362.77)</t>
  </si>
  <si>
    <t>intertia = .0000113635</t>
  </si>
  <si>
    <t>18890.1 deg/sec</t>
  </si>
  <si>
    <t>329.695 rad/sec</t>
  </si>
  <si>
    <t>.1648 ticks/ms * (180/200) degrees/tick * 1/.001 ms/sec</t>
  </si>
  <si>
    <t>deg/sec</t>
  </si>
  <si>
    <t>Ke = .04/148.32</t>
  </si>
  <si>
    <t>Ke = .00027 V/(degrees/sec)</t>
  </si>
  <si>
    <t>148.32 deg/sec * 1 rotation/360deg *60 sec/1 min</t>
  </si>
  <si>
    <t>148.32*(0.0174533) rad/degree</t>
  </si>
  <si>
    <t>RPM</t>
  </si>
  <si>
    <t>Ke = .05/24.72 RPM</t>
  </si>
  <si>
    <t>Ke = .002023 V/RPM</t>
  </si>
  <si>
    <t>rad/sec</t>
  </si>
  <si>
    <t xml:space="preserve">Ke = .04/2.589 </t>
  </si>
  <si>
    <t>Ke = .001545 V/(rad/sec)</t>
  </si>
  <si>
    <t>accell torque = .2*.0193</t>
  </si>
  <si>
    <t>N*m</t>
  </si>
  <si>
    <t>kg*m^2/rad</t>
  </si>
  <si>
    <t>lin accel.</t>
  </si>
  <si>
    <t>voltage</t>
  </si>
  <si>
    <t>ticks/ms^2</t>
  </si>
  <si>
    <t>V</t>
  </si>
  <si>
    <t>current</t>
  </si>
  <si>
    <t>A</t>
  </si>
  <si>
    <t>lin Acc</t>
  </si>
  <si>
    <t>lin acc</t>
  </si>
  <si>
    <t>deg/sec^2</t>
  </si>
  <si>
    <t>rpm/sec</t>
  </si>
  <si>
    <t>rad/sec^2</t>
  </si>
  <si>
    <t>inertia</t>
  </si>
  <si>
    <t>friction=Kt*I/radial speed</t>
  </si>
  <si>
    <t>friction</t>
  </si>
  <si>
    <t xml:space="preserve">Current </t>
  </si>
  <si>
    <t>torque constt</t>
  </si>
  <si>
    <t>N*m/A</t>
  </si>
  <si>
    <t>Lin Speed =</t>
  </si>
  <si>
    <t>13.355 ticks/ms *(180/200 deg/tick)*(1000ms/sec)</t>
  </si>
  <si>
    <t>lin Speed</t>
  </si>
  <si>
    <t>ticks/ms</t>
  </si>
  <si>
    <t>lin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</si>
</sst>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(ms) vs Encoder position (ticks) at</a:t>
            </a:r>
            <a:r>
              <a:rPr lang="en-CA" baseline="0"/>
              <a:t> 40 mVolts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281750063500122E-2"/>
          <c:y val="8.3796823088719039E-2"/>
          <c:w val="0.87973975531284399"/>
          <c:h val="0.8744222741559208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Sheet2!$G$2:$G$50</c:f>
              <c:numCache>
                <c:formatCode>General</c:formatCode>
                <c:ptCount val="49"/>
                <c:pt idx="18">
                  <c:v>8414</c:v>
                </c:pt>
                <c:pt idx="19">
                  <c:v>8474</c:v>
                </c:pt>
                <c:pt idx="20">
                  <c:v>8535</c:v>
                </c:pt>
                <c:pt idx="21">
                  <c:v>8595</c:v>
                </c:pt>
                <c:pt idx="22">
                  <c:v>8656</c:v>
                </c:pt>
                <c:pt idx="23">
                  <c:v>8716</c:v>
                </c:pt>
                <c:pt idx="24">
                  <c:v>8778</c:v>
                </c:pt>
                <c:pt idx="25">
                  <c:v>8838</c:v>
                </c:pt>
                <c:pt idx="26">
                  <c:v>8898</c:v>
                </c:pt>
                <c:pt idx="27">
                  <c:v>8959</c:v>
                </c:pt>
                <c:pt idx="28">
                  <c:v>9019</c:v>
                </c:pt>
                <c:pt idx="29">
                  <c:v>9080</c:v>
                </c:pt>
                <c:pt idx="30">
                  <c:v>9140</c:v>
                </c:pt>
                <c:pt idx="31">
                  <c:v>9200</c:v>
                </c:pt>
                <c:pt idx="32">
                  <c:v>9261</c:v>
                </c:pt>
                <c:pt idx="33">
                  <c:v>9321</c:v>
                </c:pt>
                <c:pt idx="34">
                  <c:v>9383</c:v>
                </c:pt>
                <c:pt idx="35">
                  <c:v>9443</c:v>
                </c:pt>
                <c:pt idx="36">
                  <c:v>9504</c:v>
                </c:pt>
                <c:pt idx="37">
                  <c:v>9564</c:v>
                </c:pt>
                <c:pt idx="38">
                  <c:v>9624</c:v>
                </c:pt>
                <c:pt idx="39">
                  <c:v>9685</c:v>
                </c:pt>
                <c:pt idx="40">
                  <c:v>9745</c:v>
                </c:pt>
                <c:pt idx="41">
                  <c:v>9806</c:v>
                </c:pt>
              </c:numCache>
            </c:numRef>
          </c:xVal>
          <c:yVal>
            <c:numRef>
              <c:f>Sheet2!$H$2:$H$50</c:f>
              <c:numCache>
                <c:formatCode>General</c:formatCode>
                <c:ptCount val="49"/>
                <c:pt idx="18">
                  <c:v>-284</c:v>
                </c:pt>
                <c:pt idx="19">
                  <c:v>-289</c:v>
                </c:pt>
                <c:pt idx="20">
                  <c:v>-298</c:v>
                </c:pt>
                <c:pt idx="21">
                  <c:v>-314</c:v>
                </c:pt>
                <c:pt idx="22">
                  <c:v>-323</c:v>
                </c:pt>
                <c:pt idx="23">
                  <c:v>-334</c:v>
                </c:pt>
                <c:pt idx="24">
                  <c:v>-343</c:v>
                </c:pt>
                <c:pt idx="25">
                  <c:v>-358</c:v>
                </c:pt>
                <c:pt idx="26">
                  <c:v>-365</c:v>
                </c:pt>
                <c:pt idx="27">
                  <c:v>-372</c:v>
                </c:pt>
                <c:pt idx="28">
                  <c:v>-384</c:v>
                </c:pt>
                <c:pt idx="29">
                  <c:v>-395</c:v>
                </c:pt>
                <c:pt idx="30">
                  <c:v>-403</c:v>
                </c:pt>
                <c:pt idx="31">
                  <c:v>-411</c:v>
                </c:pt>
                <c:pt idx="32">
                  <c:v>-423</c:v>
                </c:pt>
                <c:pt idx="33">
                  <c:v>-439</c:v>
                </c:pt>
                <c:pt idx="34">
                  <c:v>-447</c:v>
                </c:pt>
                <c:pt idx="35">
                  <c:v>-452</c:v>
                </c:pt>
                <c:pt idx="36">
                  <c:v>-466</c:v>
                </c:pt>
                <c:pt idx="37">
                  <c:v>-483</c:v>
                </c:pt>
                <c:pt idx="38">
                  <c:v>-488</c:v>
                </c:pt>
                <c:pt idx="39">
                  <c:v>-490</c:v>
                </c:pt>
                <c:pt idx="40">
                  <c:v>-497</c:v>
                </c:pt>
                <c:pt idx="41">
                  <c:v>-501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C9-4633-A827-D2DD5333C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022368"/>
        <c:axId val="851021384"/>
      </c:scatterChart>
      <c:valAx>
        <c:axId val="85102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021384"/>
        <c:crosses val="autoZero"/>
        <c:crossBetween val="midCat"/>
      </c:valAx>
      <c:valAx>
        <c:axId val="85102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02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Radial</a:t>
            </a:r>
            <a:r>
              <a:rPr lang="en-CA" baseline="0"/>
              <a:t> Speed vs Time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Sheet3!$C$3:$C$154</c:f>
              <c:numCache>
                <c:formatCode>General</c:formatCode>
                <c:ptCount val="152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11</c:v>
                </c:pt>
                <c:pt idx="4">
                  <c:v>20</c:v>
                </c:pt>
                <c:pt idx="5">
                  <c:v>29</c:v>
                </c:pt>
                <c:pt idx="6">
                  <c:v>38</c:v>
                </c:pt>
                <c:pt idx="7">
                  <c:v>49</c:v>
                </c:pt>
                <c:pt idx="8">
                  <c:v>59</c:v>
                </c:pt>
                <c:pt idx="9">
                  <c:v>69</c:v>
                </c:pt>
                <c:pt idx="10">
                  <c:v>80</c:v>
                </c:pt>
                <c:pt idx="11">
                  <c:v>91</c:v>
                </c:pt>
                <c:pt idx="12">
                  <c:v>101</c:v>
                </c:pt>
                <c:pt idx="13">
                  <c:v>112</c:v>
                </c:pt>
                <c:pt idx="14">
                  <c:v>123</c:v>
                </c:pt>
                <c:pt idx="15">
                  <c:v>136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186</c:v>
                </c:pt>
                <c:pt idx="20">
                  <c:v>198</c:v>
                </c:pt>
                <c:pt idx="21">
                  <c:v>211</c:v>
                </c:pt>
                <c:pt idx="22">
                  <c:v>224</c:v>
                </c:pt>
                <c:pt idx="23">
                  <c:v>236</c:v>
                </c:pt>
                <c:pt idx="24">
                  <c:v>248</c:v>
                </c:pt>
                <c:pt idx="25">
                  <c:v>261</c:v>
                </c:pt>
                <c:pt idx="26">
                  <c:v>274</c:v>
                </c:pt>
                <c:pt idx="27">
                  <c:v>286</c:v>
                </c:pt>
                <c:pt idx="28">
                  <c:v>298</c:v>
                </c:pt>
                <c:pt idx="29">
                  <c:v>311</c:v>
                </c:pt>
                <c:pt idx="30">
                  <c:v>323</c:v>
                </c:pt>
                <c:pt idx="31">
                  <c:v>336</c:v>
                </c:pt>
                <c:pt idx="32">
                  <c:v>349</c:v>
                </c:pt>
                <c:pt idx="33">
                  <c:v>361</c:v>
                </c:pt>
                <c:pt idx="34">
                  <c:v>373</c:v>
                </c:pt>
                <c:pt idx="35">
                  <c:v>385</c:v>
                </c:pt>
                <c:pt idx="36">
                  <c:v>399</c:v>
                </c:pt>
                <c:pt idx="37">
                  <c:v>411</c:v>
                </c:pt>
                <c:pt idx="38">
                  <c:v>423</c:v>
                </c:pt>
                <c:pt idx="39">
                  <c:v>436</c:v>
                </c:pt>
                <c:pt idx="40">
                  <c:v>448</c:v>
                </c:pt>
                <c:pt idx="41">
                  <c:v>460</c:v>
                </c:pt>
                <c:pt idx="42">
                  <c:v>474</c:v>
                </c:pt>
                <c:pt idx="43">
                  <c:v>486</c:v>
                </c:pt>
                <c:pt idx="44">
                  <c:v>498</c:v>
                </c:pt>
                <c:pt idx="45">
                  <c:v>510</c:v>
                </c:pt>
                <c:pt idx="46">
                  <c:v>523</c:v>
                </c:pt>
                <c:pt idx="47">
                  <c:v>536</c:v>
                </c:pt>
                <c:pt idx="48">
                  <c:v>548</c:v>
                </c:pt>
                <c:pt idx="49">
                  <c:v>561</c:v>
                </c:pt>
                <c:pt idx="50">
                  <c:v>573</c:v>
                </c:pt>
                <c:pt idx="51">
                  <c:v>585</c:v>
                </c:pt>
                <c:pt idx="52">
                  <c:v>598</c:v>
                </c:pt>
                <c:pt idx="53">
                  <c:v>611</c:v>
                </c:pt>
                <c:pt idx="54">
                  <c:v>623</c:v>
                </c:pt>
                <c:pt idx="55">
                  <c:v>635</c:v>
                </c:pt>
                <c:pt idx="56">
                  <c:v>648</c:v>
                </c:pt>
                <c:pt idx="57">
                  <c:v>660</c:v>
                </c:pt>
                <c:pt idx="58">
                  <c:v>673</c:v>
                </c:pt>
                <c:pt idx="59">
                  <c:v>687</c:v>
                </c:pt>
                <c:pt idx="60">
                  <c:v>700</c:v>
                </c:pt>
                <c:pt idx="61">
                  <c:v>713</c:v>
                </c:pt>
                <c:pt idx="62">
                  <c:v>726</c:v>
                </c:pt>
                <c:pt idx="63">
                  <c:v>741</c:v>
                </c:pt>
                <c:pt idx="64">
                  <c:v>754</c:v>
                </c:pt>
                <c:pt idx="65">
                  <c:v>767</c:v>
                </c:pt>
                <c:pt idx="66">
                  <c:v>781</c:v>
                </c:pt>
                <c:pt idx="67">
                  <c:v>794</c:v>
                </c:pt>
                <c:pt idx="68">
                  <c:v>808</c:v>
                </c:pt>
                <c:pt idx="69">
                  <c:v>822</c:v>
                </c:pt>
                <c:pt idx="70">
                  <c:v>835</c:v>
                </c:pt>
                <c:pt idx="71">
                  <c:v>848</c:v>
                </c:pt>
                <c:pt idx="72">
                  <c:v>863</c:v>
                </c:pt>
                <c:pt idx="73">
                  <c:v>876</c:v>
                </c:pt>
                <c:pt idx="74">
                  <c:v>889</c:v>
                </c:pt>
                <c:pt idx="75">
                  <c:v>903</c:v>
                </c:pt>
                <c:pt idx="76">
                  <c:v>916</c:v>
                </c:pt>
                <c:pt idx="77">
                  <c:v>930</c:v>
                </c:pt>
                <c:pt idx="78">
                  <c:v>944</c:v>
                </c:pt>
                <c:pt idx="79">
                  <c:v>957</c:v>
                </c:pt>
                <c:pt idx="80">
                  <c:v>970</c:v>
                </c:pt>
                <c:pt idx="81">
                  <c:v>983</c:v>
                </c:pt>
                <c:pt idx="82">
                  <c:v>998</c:v>
                </c:pt>
                <c:pt idx="83">
                  <c:v>1011</c:v>
                </c:pt>
                <c:pt idx="84">
                  <c:v>1025</c:v>
                </c:pt>
                <c:pt idx="85">
                  <c:v>1040</c:v>
                </c:pt>
                <c:pt idx="86">
                  <c:v>1054</c:v>
                </c:pt>
                <c:pt idx="87">
                  <c:v>1070</c:v>
                </c:pt>
                <c:pt idx="88">
                  <c:v>1084</c:v>
                </c:pt>
                <c:pt idx="89">
                  <c:v>1098</c:v>
                </c:pt>
                <c:pt idx="90">
                  <c:v>1113</c:v>
                </c:pt>
                <c:pt idx="91">
                  <c:v>1127</c:v>
                </c:pt>
                <c:pt idx="92">
                  <c:v>1142</c:v>
                </c:pt>
                <c:pt idx="93">
                  <c:v>1157</c:v>
                </c:pt>
                <c:pt idx="94">
                  <c:v>1171</c:v>
                </c:pt>
                <c:pt idx="95">
                  <c:v>1185</c:v>
                </c:pt>
                <c:pt idx="96">
                  <c:v>1201</c:v>
                </c:pt>
                <c:pt idx="97">
                  <c:v>1215</c:v>
                </c:pt>
                <c:pt idx="98">
                  <c:v>1229</c:v>
                </c:pt>
                <c:pt idx="99">
                  <c:v>1244</c:v>
                </c:pt>
                <c:pt idx="100">
                  <c:v>1258</c:v>
                </c:pt>
                <c:pt idx="101">
                  <c:v>1273</c:v>
                </c:pt>
                <c:pt idx="102">
                  <c:v>1288</c:v>
                </c:pt>
                <c:pt idx="103">
                  <c:v>1302</c:v>
                </c:pt>
                <c:pt idx="104">
                  <c:v>1316</c:v>
                </c:pt>
                <c:pt idx="105">
                  <c:v>1332</c:v>
                </c:pt>
                <c:pt idx="106">
                  <c:v>1346</c:v>
                </c:pt>
                <c:pt idx="107">
                  <c:v>1360</c:v>
                </c:pt>
                <c:pt idx="108">
                  <c:v>1375</c:v>
                </c:pt>
                <c:pt idx="109">
                  <c:v>1389</c:v>
                </c:pt>
                <c:pt idx="110">
                  <c:v>1404</c:v>
                </c:pt>
                <c:pt idx="111">
                  <c:v>1419</c:v>
                </c:pt>
                <c:pt idx="112">
                  <c:v>1433</c:v>
                </c:pt>
                <c:pt idx="113">
                  <c:v>1447</c:v>
                </c:pt>
                <c:pt idx="114">
                  <c:v>1463</c:v>
                </c:pt>
                <c:pt idx="115">
                  <c:v>1477</c:v>
                </c:pt>
                <c:pt idx="116">
                  <c:v>1491</c:v>
                </c:pt>
                <c:pt idx="117">
                  <c:v>1506</c:v>
                </c:pt>
                <c:pt idx="118">
                  <c:v>1520</c:v>
                </c:pt>
                <c:pt idx="119">
                  <c:v>1535</c:v>
                </c:pt>
                <c:pt idx="120">
                  <c:v>1550</c:v>
                </c:pt>
                <c:pt idx="121">
                  <c:v>1564</c:v>
                </c:pt>
                <c:pt idx="122">
                  <c:v>1578</c:v>
                </c:pt>
                <c:pt idx="123">
                  <c:v>1593</c:v>
                </c:pt>
                <c:pt idx="124">
                  <c:v>1608</c:v>
                </c:pt>
                <c:pt idx="125">
                  <c:v>1622</c:v>
                </c:pt>
                <c:pt idx="126">
                  <c:v>1637</c:v>
                </c:pt>
                <c:pt idx="127">
                  <c:v>1651</c:v>
                </c:pt>
                <c:pt idx="128">
                  <c:v>1667</c:v>
                </c:pt>
                <c:pt idx="129">
                  <c:v>1681</c:v>
                </c:pt>
                <c:pt idx="130">
                  <c:v>1695</c:v>
                </c:pt>
                <c:pt idx="131">
                  <c:v>1710</c:v>
                </c:pt>
                <c:pt idx="132">
                  <c:v>1724</c:v>
                </c:pt>
                <c:pt idx="133">
                  <c:v>1739</c:v>
                </c:pt>
                <c:pt idx="134">
                  <c:v>1754</c:v>
                </c:pt>
                <c:pt idx="135">
                  <c:v>1768</c:v>
                </c:pt>
                <c:pt idx="136">
                  <c:v>1782</c:v>
                </c:pt>
                <c:pt idx="137">
                  <c:v>1798</c:v>
                </c:pt>
                <c:pt idx="138">
                  <c:v>1812</c:v>
                </c:pt>
                <c:pt idx="139">
                  <c:v>1826</c:v>
                </c:pt>
                <c:pt idx="140">
                  <c:v>1841</c:v>
                </c:pt>
                <c:pt idx="141">
                  <c:v>1855</c:v>
                </c:pt>
                <c:pt idx="142">
                  <c:v>1870</c:v>
                </c:pt>
                <c:pt idx="143">
                  <c:v>1885</c:v>
                </c:pt>
                <c:pt idx="144">
                  <c:v>1899</c:v>
                </c:pt>
                <c:pt idx="145">
                  <c:v>1913</c:v>
                </c:pt>
                <c:pt idx="146">
                  <c:v>1929</c:v>
                </c:pt>
                <c:pt idx="147">
                  <c:v>1943</c:v>
                </c:pt>
                <c:pt idx="148">
                  <c:v>1957</c:v>
                </c:pt>
                <c:pt idx="149">
                  <c:v>1972</c:v>
                </c:pt>
                <c:pt idx="150">
                  <c:v>1986</c:v>
                </c:pt>
                <c:pt idx="151">
                  <c:v>2001</c:v>
                </c:pt>
              </c:numCache>
            </c:numRef>
          </c:xVal>
          <c:yVal>
            <c:numRef>
              <c:f>Sheet3!$E$3:$E$154</c:f>
              <c:numCache>
                <c:formatCode>General</c:formatCode>
                <c:ptCount val="152"/>
                <c:pt idx="6">
                  <c:v>-5.7</c:v>
                </c:pt>
                <c:pt idx="7">
                  <c:v>-6.9523809523809526</c:v>
                </c:pt>
                <c:pt idx="8">
                  <c:v>-8.6</c:v>
                </c:pt>
                <c:pt idx="9">
                  <c:v>-9.2857142857142865</c:v>
                </c:pt>
                <c:pt idx="10">
                  <c:v>-9.954545454545455</c:v>
                </c:pt>
                <c:pt idx="11">
                  <c:v>-12.380952380952381</c:v>
                </c:pt>
                <c:pt idx="12">
                  <c:v>-14.238095238095237</c:v>
                </c:pt>
                <c:pt idx="13">
                  <c:v>-14.772727272727273</c:v>
                </c:pt>
                <c:pt idx="14">
                  <c:v>-14.875</c:v>
                </c:pt>
                <c:pt idx="15">
                  <c:v>-15.576923076923077</c:v>
                </c:pt>
                <c:pt idx="16">
                  <c:v>-16.760000000000002</c:v>
                </c:pt>
                <c:pt idx="17">
                  <c:v>-18.2</c:v>
                </c:pt>
                <c:pt idx="18">
                  <c:v>-19.16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75-4116-BAF3-E97F60640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952784"/>
        <c:axId val="925952456"/>
      </c:scatterChart>
      <c:valAx>
        <c:axId val="925952784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52456"/>
        <c:crosses val="autoZero"/>
        <c:crossBetween val="midCat"/>
      </c:valAx>
      <c:valAx>
        <c:axId val="925952456"/>
        <c:scaling>
          <c:orientation val="minMax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52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Position</a:t>
            </a:r>
            <a:r>
              <a:rPr lang="en-CA" baseline="0"/>
              <a:t> vs Time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Sheet3!$C$9:$C$21</c:f>
              <c:numCache>
                <c:formatCode>General</c:formatCode>
                <c:ptCount val="13"/>
                <c:pt idx="0">
                  <c:v>38</c:v>
                </c:pt>
                <c:pt idx="1">
                  <c:v>49</c:v>
                </c:pt>
                <c:pt idx="2">
                  <c:v>59</c:v>
                </c:pt>
                <c:pt idx="3">
                  <c:v>69</c:v>
                </c:pt>
                <c:pt idx="4">
                  <c:v>80</c:v>
                </c:pt>
                <c:pt idx="5">
                  <c:v>91</c:v>
                </c:pt>
                <c:pt idx="6">
                  <c:v>101</c:v>
                </c:pt>
                <c:pt idx="7">
                  <c:v>112</c:v>
                </c:pt>
                <c:pt idx="8">
                  <c:v>123</c:v>
                </c:pt>
                <c:pt idx="9">
                  <c:v>136</c:v>
                </c:pt>
                <c:pt idx="10">
                  <c:v>149</c:v>
                </c:pt>
                <c:pt idx="11">
                  <c:v>161</c:v>
                </c:pt>
                <c:pt idx="12">
                  <c:v>174</c:v>
                </c:pt>
              </c:numCache>
            </c:numRef>
          </c:xVal>
          <c:yVal>
            <c:numRef>
              <c:f>Sheet3!$D$9:$D$21</c:f>
              <c:numCache>
                <c:formatCode>General</c:formatCode>
                <c:ptCount val="13"/>
                <c:pt idx="0">
                  <c:v>-132</c:v>
                </c:pt>
                <c:pt idx="1">
                  <c:v>-198</c:v>
                </c:pt>
                <c:pt idx="2">
                  <c:v>-278</c:v>
                </c:pt>
                <c:pt idx="3">
                  <c:v>-370</c:v>
                </c:pt>
                <c:pt idx="4">
                  <c:v>-473</c:v>
                </c:pt>
                <c:pt idx="5">
                  <c:v>-589</c:v>
                </c:pt>
                <c:pt idx="6">
                  <c:v>-733</c:v>
                </c:pt>
                <c:pt idx="7">
                  <c:v>-888</c:v>
                </c:pt>
                <c:pt idx="8">
                  <c:v>-1058</c:v>
                </c:pt>
                <c:pt idx="9">
                  <c:v>-1245</c:v>
                </c:pt>
                <c:pt idx="10">
                  <c:v>-1463</c:v>
                </c:pt>
                <c:pt idx="11">
                  <c:v>-1664</c:v>
                </c:pt>
                <c:pt idx="12">
                  <c:v>-1918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83-42ED-9646-C197507AF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958760"/>
        <c:axId val="833958104"/>
      </c:scatterChart>
      <c:valAx>
        <c:axId val="833958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958104"/>
        <c:crosses val="autoZero"/>
        <c:crossBetween val="midCat"/>
      </c:valAx>
      <c:valAx>
        <c:axId val="83395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958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278130</xdr:colOff>
      <xdr:row>2</xdr:row>
      <xdr:rowOff>32384</xdr:rowOff>
    </xdr:from>
    <xdr:to>
      <xdr:col>14</xdr:col>
      <xdr:colOff>186690</xdr:colOff>
      <xdr:row>28</xdr:row>
      <xdr:rowOff>140970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26E444-FF9A-4831-BFE9-247DB06C6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2</xdr:row>
      <xdr:rowOff>148590</xdr:rowOff>
    </xdr:from>
    <xdr:to>
      <xdr:col>15</xdr:col>
      <xdr:colOff>312420</xdr:colOff>
      <xdr:row>21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8EFDCE-CEA5-4165-9DF1-6F50C1A57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350520</xdr:colOff>
      <xdr:row>48</xdr:row>
      <xdr:rowOff>76200</xdr:rowOff>
    </xdr:from>
    <xdr:to>
      <xdr:col>13</xdr:col>
      <xdr:colOff>243840</xdr:colOff>
      <xdr:row>63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17DACE-D9C9-4890-B59A-B19781798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9562D-99D5-469C-A426-9DF76AB00C56}" name="BackEMFData_March3" displayName="BackEMFData_March3" ref="A1:D50" tableType="queryTable" totalsRowShown="0">
  <autoFilter ref="A1:D50" xr:uid="{52A14D90-173F-4EA4-9903-2CFB163ACE31}"/>
  <tableColumns count="4">
    <tableColumn id="1" xr3:uid="{5D1B8D39-91B7-49EF-A2B9-04526A16D15D}" uniqueName="1" name="Column1" queryTableFieldId="1"/>
    <tableColumn id="2" xr3:uid="{517854AA-C0CC-4FD8-8B9A-09B55C55A9A4}" uniqueName="2" name="Column2" queryTableFieldId="2" dataDxfId="1"/>
    <tableColumn id="3" xr3:uid="{8739523C-4DDC-4A55-B651-9A3B2D59A0B8}" uniqueName="3" name="Column3" queryTableFieldId="3" dataDxfId="0"/>
    <tableColumn id="4" xr3:uid="{1DDB4791-EED1-4D23-AF0B-BEFFE0FBBE68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6B31A-D023-4B85-BD61-7D4713169160}" name="March3_data" displayName="March3_data" ref="A1:C154" tableType="queryTable" totalsRowShown="0">
  <autoFilter ref="A1:C154" xr:uid="{8F5AD36D-6162-47DC-A929-B5C45B554706}"/>
  <tableColumns count="3">
    <tableColumn id="1" xr3:uid="{8E69A602-E161-4B9D-B6B9-9DF3806B4852}" uniqueName="1" name="Column1" queryTableFieldId="1"/>
    <tableColumn id="2" xr3:uid="{858899F2-B1DA-490D-84A0-7E1A7BAF7CEA}" uniqueName="2" name="Column2" queryTableFieldId="2"/>
    <tableColumn id="3" xr3:uid="{C32299E6-FED0-4F28-AD4D-E9165C6F1326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CA1B-CBD3-405C-825C-4B8AE89CEF16}">
  <dimension ref="A1:R50"/>
  <sheetViews>
    <sheetView topLeftCell="K14" workbookViewId="0">
      <selection activeCell="P26" sqref="P26"/>
    </sheetView>
  </sheetViews>
  <sheetFormatPr defaultRowHeight="14.4" x14ac:dyDescent="0.55000000000000004"/>
  <cols>
    <col min="1" max="4" width="10.15625" bestFit="1" customWidth="1"/>
  </cols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18" x14ac:dyDescent="0.55000000000000004">
      <c r="A2">
        <v>283</v>
      </c>
      <c r="B2" s="1" t="s">
        <v>4</v>
      </c>
      <c r="C2" s="1" t="s">
        <v>4</v>
      </c>
      <c r="D2">
        <v>7324</v>
      </c>
    </row>
    <row r="3" spans="1:18" x14ac:dyDescent="0.55000000000000004">
      <c r="A3">
        <v>-283</v>
      </c>
      <c r="B3" s="1" t="s">
        <v>4</v>
      </c>
      <c r="C3" s="1" t="s">
        <v>4</v>
      </c>
      <c r="D3">
        <v>7385</v>
      </c>
    </row>
    <row r="4" spans="1:18" x14ac:dyDescent="0.55000000000000004">
      <c r="A4">
        <v>-283</v>
      </c>
      <c r="B4" s="1" t="s">
        <v>4</v>
      </c>
      <c r="C4" s="1" t="s">
        <v>4</v>
      </c>
      <c r="D4">
        <v>7445</v>
      </c>
      <c r="P4" t="s">
        <v>5</v>
      </c>
    </row>
    <row r="5" spans="1:18" x14ac:dyDescent="0.55000000000000004">
      <c r="A5">
        <v>-283</v>
      </c>
      <c r="B5" s="1" t="s">
        <v>4</v>
      </c>
      <c r="C5" s="1" t="s">
        <v>4</v>
      </c>
      <c r="D5">
        <v>7507</v>
      </c>
      <c r="P5" t="s">
        <v>6</v>
      </c>
    </row>
    <row r="6" spans="1:18" x14ac:dyDescent="0.55000000000000004">
      <c r="A6">
        <v>-283</v>
      </c>
      <c r="B6" s="1" t="s">
        <v>4</v>
      </c>
      <c r="C6" s="1" t="s">
        <v>4</v>
      </c>
      <c r="D6">
        <v>7567</v>
      </c>
      <c r="P6" t="s">
        <v>7</v>
      </c>
    </row>
    <row r="7" spans="1:18" x14ac:dyDescent="0.55000000000000004">
      <c r="A7">
        <v>-283</v>
      </c>
      <c r="B7" s="1" t="s">
        <v>4</v>
      </c>
      <c r="C7" s="1" t="s">
        <v>4</v>
      </c>
      <c r="D7">
        <v>7628</v>
      </c>
      <c r="P7" t="s">
        <v>30</v>
      </c>
    </row>
    <row r="8" spans="1:18" x14ac:dyDescent="0.55000000000000004">
      <c r="A8">
        <v>-283</v>
      </c>
      <c r="B8" s="1" t="s">
        <v>4</v>
      </c>
      <c r="C8" s="1" t="s">
        <v>4</v>
      </c>
      <c r="D8">
        <v>7688</v>
      </c>
      <c r="P8">
        <f>0.1648*(180/200)*(1/0.001)</f>
        <v>148.32</v>
      </c>
      <c r="Q8" t="s">
        <v>31</v>
      </c>
    </row>
    <row r="9" spans="1:18" x14ac:dyDescent="0.55000000000000004">
      <c r="A9">
        <v>-283</v>
      </c>
      <c r="B9" s="1" t="s">
        <v>4</v>
      </c>
      <c r="C9" s="1" t="s">
        <v>4</v>
      </c>
      <c r="D9">
        <v>7748</v>
      </c>
    </row>
    <row r="10" spans="1:18" x14ac:dyDescent="0.55000000000000004">
      <c r="A10">
        <v>-283</v>
      </c>
      <c r="B10" s="1" t="s">
        <v>4</v>
      </c>
      <c r="C10" s="1" t="s">
        <v>4</v>
      </c>
      <c r="D10">
        <v>7809</v>
      </c>
    </row>
    <row r="11" spans="1:18" x14ac:dyDescent="0.55000000000000004">
      <c r="A11">
        <v>-283</v>
      </c>
      <c r="B11" s="1" t="s">
        <v>4</v>
      </c>
      <c r="C11" s="1" t="s">
        <v>4</v>
      </c>
      <c r="D11">
        <v>7869</v>
      </c>
      <c r="P11" t="s">
        <v>8</v>
      </c>
    </row>
    <row r="12" spans="1:18" x14ac:dyDescent="0.55000000000000004">
      <c r="A12">
        <v>-283</v>
      </c>
      <c r="B12" s="1" t="s">
        <v>4</v>
      </c>
      <c r="C12" s="1" t="s">
        <v>4</v>
      </c>
      <c r="D12">
        <v>7930</v>
      </c>
      <c r="P12" t="s">
        <v>9</v>
      </c>
    </row>
    <row r="13" spans="1:18" x14ac:dyDescent="0.55000000000000004">
      <c r="A13">
        <v>-283</v>
      </c>
      <c r="B13" s="1" t="s">
        <v>4</v>
      </c>
      <c r="C13" s="1" t="s">
        <v>4</v>
      </c>
      <c r="D13">
        <v>7990</v>
      </c>
      <c r="P13" t="s">
        <v>32</v>
      </c>
      <c r="R13">
        <f>0.04/148.32</f>
        <v>2.6968716289104642E-4</v>
      </c>
    </row>
    <row r="14" spans="1:18" x14ac:dyDescent="0.55000000000000004">
      <c r="A14">
        <v>-283</v>
      </c>
      <c r="B14" s="1" t="s">
        <v>4</v>
      </c>
      <c r="C14" s="1" t="s">
        <v>4</v>
      </c>
      <c r="D14">
        <v>8050</v>
      </c>
      <c r="P14" t="s">
        <v>33</v>
      </c>
    </row>
    <row r="15" spans="1:18" x14ac:dyDescent="0.55000000000000004">
      <c r="A15">
        <v>-283</v>
      </c>
      <c r="B15" s="1" t="s">
        <v>4</v>
      </c>
      <c r="C15" s="1" t="s">
        <v>4</v>
      </c>
      <c r="D15">
        <v>8111</v>
      </c>
    </row>
    <row r="16" spans="1:18" x14ac:dyDescent="0.55000000000000004">
      <c r="A16">
        <v>-283</v>
      </c>
      <c r="B16" s="1" t="s">
        <v>4</v>
      </c>
      <c r="C16" s="1" t="s">
        <v>4</v>
      </c>
      <c r="D16">
        <v>8172</v>
      </c>
      <c r="P16" t="s">
        <v>10</v>
      </c>
    </row>
    <row r="17" spans="1:17" x14ac:dyDescent="0.55000000000000004">
      <c r="A17">
        <v>-283</v>
      </c>
      <c r="B17" s="1" t="s">
        <v>4</v>
      </c>
      <c r="C17" s="1" t="s">
        <v>4</v>
      </c>
      <c r="D17">
        <v>8233</v>
      </c>
      <c r="P17" t="s">
        <v>34</v>
      </c>
    </row>
    <row r="18" spans="1:17" x14ac:dyDescent="0.55000000000000004">
      <c r="A18">
        <v>-283</v>
      </c>
      <c r="B18" s="1" t="s">
        <v>4</v>
      </c>
      <c r="C18" s="1" t="s">
        <v>4</v>
      </c>
      <c r="D18">
        <v>8293</v>
      </c>
      <c r="P18">
        <f>(148.32*60)/360</f>
        <v>24.719999999999995</v>
      </c>
      <c r="Q18" t="s">
        <v>36</v>
      </c>
    </row>
    <row r="19" spans="1:17" x14ac:dyDescent="0.55000000000000004">
      <c r="A19">
        <v>-283</v>
      </c>
      <c r="B19" s="1" t="s">
        <v>4</v>
      </c>
      <c r="C19" s="1" t="s">
        <v>4</v>
      </c>
      <c r="D19">
        <v>8354</v>
      </c>
      <c r="P19" t="s">
        <v>37</v>
      </c>
    </row>
    <row r="20" spans="1:17" x14ac:dyDescent="0.55000000000000004">
      <c r="A20">
        <v>-284</v>
      </c>
      <c r="B20" s="1" t="s">
        <v>4</v>
      </c>
      <c r="C20" s="1" t="s">
        <v>4</v>
      </c>
      <c r="D20">
        <v>8414</v>
      </c>
      <c r="G20">
        <v>8414</v>
      </c>
      <c r="H20">
        <v>-284</v>
      </c>
      <c r="P20" t="s">
        <v>38</v>
      </c>
    </row>
    <row r="21" spans="1:17" x14ac:dyDescent="0.55000000000000004">
      <c r="A21">
        <v>-289</v>
      </c>
      <c r="B21" s="1" t="s">
        <v>4</v>
      </c>
      <c r="C21" s="1" t="s">
        <v>4</v>
      </c>
      <c r="D21">
        <v>8474</v>
      </c>
      <c r="G21">
        <v>8474</v>
      </c>
      <c r="H21">
        <v>-289</v>
      </c>
    </row>
    <row r="22" spans="1:17" x14ac:dyDescent="0.55000000000000004">
      <c r="A22">
        <v>-298</v>
      </c>
      <c r="B22" s="1" t="s">
        <v>4</v>
      </c>
      <c r="C22" s="1" t="s">
        <v>4</v>
      </c>
      <c r="D22">
        <v>8535</v>
      </c>
      <c r="G22">
        <v>8535</v>
      </c>
      <c r="H22">
        <v>-298</v>
      </c>
      <c r="P22" t="s">
        <v>10</v>
      </c>
    </row>
    <row r="23" spans="1:17" x14ac:dyDescent="0.55000000000000004">
      <c r="A23">
        <v>-314</v>
      </c>
      <c r="B23" s="1" t="s">
        <v>4</v>
      </c>
      <c r="C23" s="1" t="s">
        <v>4</v>
      </c>
      <c r="D23">
        <v>8595</v>
      </c>
      <c r="G23">
        <v>8595</v>
      </c>
      <c r="H23">
        <v>-314</v>
      </c>
      <c r="P23" t="s">
        <v>35</v>
      </c>
    </row>
    <row r="24" spans="1:17" x14ac:dyDescent="0.55000000000000004">
      <c r="A24">
        <v>-323</v>
      </c>
      <c r="B24" s="1" t="s">
        <v>4</v>
      </c>
      <c r="C24" s="1" t="s">
        <v>4</v>
      </c>
      <c r="D24">
        <v>8656</v>
      </c>
      <c r="G24">
        <v>8656</v>
      </c>
      <c r="H24">
        <v>-323</v>
      </c>
      <c r="P24">
        <f>148.32*(0.0174533)</f>
        <v>2.588673456</v>
      </c>
      <c r="Q24" t="s">
        <v>39</v>
      </c>
    </row>
    <row r="25" spans="1:17" x14ac:dyDescent="0.55000000000000004">
      <c r="A25">
        <v>-334</v>
      </c>
      <c r="B25" s="1" t="s">
        <v>4</v>
      </c>
      <c r="C25" s="1" t="s">
        <v>4</v>
      </c>
      <c r="D25">
        <v>8716</v>
      </c>
      <c r="G25">
        <v>8716</v>
      </c>
      <c r="H25">
        <v>-334</v>
      </c>
      <c r="P25" t="s">
        <v>40</v>
      </c>
    </row>
    <row r="26" spans="1:17" x14ac:dyDescent="0.55000000000000004">
      <c r="A26">
        <v>-343</v>
      </c>
      <c r="B26" s="1" t="s">
        <v>4</v>
      </c>
      <c r="C26" s="1" t="s">
        <v>4</v>
      </c>
      <c r="D26">
        <v>8778</v>
      </c>
      <c r="G26">
        <v>8778</v>
      </c>
      <c r="H26">
        <v>-343</v>
      </c>
      <c r="P26" t="s">
        <v>41</v>
      </c>
    </row>
    <row r="27" spans="1:17" x14ac:dyDescent="0.55000000000000004">
      <c r="A27">
        <v>-358</v>
      </c>
      <c r="B27" s="1" t="s">
        <v>4</v>
      </c>
      <c r="C27" s="1" t="s">
        <v>4</v>
      </c>
      <c r="D27">
        <v>8838</v>
      </c>
      <c r="G27">
        <v>8838</v>
      </c>
      <c r="H27">
        <v>-358</v>
      </c>
    </row>
    <row r="28" spans="1:17" x14ac:dyDescent="0.55000000000000004">
      <c r="A28">
        <v>-365</v>
      </c>
      <c r="B28" s="1" t="s">
        <v>4</v>
      </c>
      <c r="C28" s="1" t="s">
        <v>4</v>
      </c>
      <c r="D28">
        <v>8898</v>
      </c>
      <c r="G28">
        <v>8898</v>
      </c>
      <c r="H28">
        <v>-365</v>
      </c>
    </row>
    <row r="29" spans="1:17" x14ac:dyDescent="0.55000000000000004">
      <c r="A29">
        <v>-372</v>
      </c>
      <c r="B29" s="1" t="s">
        <v>4</v>
      </c>
      <c r="C29" s="1" t="s">
        <v>4</v>
      </c>
      <c r="D29">
        <v>8959</v>
      </c>
      <c r="G29">
        <v>8959</v>
      </c>
      <c r="H29">
        <v>-372</v>
      </c>
    </row>
    <row r="30" spans="1:17" x14ac:dyDescent="0.55000000000000004">
      <c r="A30">
        <v>-384</v>
      </c>
      <c r="B30" s="1" t="s">
        <v>4</v>
      </c>
      <c r="C30" s="1" t="s">
        <v>4</v>
      </c>
      <c r="D30">
        <v>9019</v>
      </c>
      <c r="G30">
        <v>9019</v>
      </c>
      <c r="H30">
        <v>-384</v>
      </c>
    </row>
    <row r="31" spans="1:17" x14ac:dyDescent="0.55000000000000004">
      <c r="A31">
        <v>-395</v>
      </c>
      <c r="B31" s="1" t="s">
        <v>4</v>
      </c>
      <c r="C31" s="1" t="s">
        <v>4</v>
      </c>
      <c r="D31">
        <v>9080</v>
      </c>
      <c r="G31">
        <v>9080</v>
      </c>
      <c r="H31">
        <v>-395</v>
      </c>
    </row>
    <row r="32" spans="1:17" x14ac:dyDescent="0.55000000000000004">
      <c r="A32">
        <v>-403</v>
      </c>
      <c r="B32" s="1" t="s">
        <v>4</v>
      </c>
      <c r="C32" s="1" t="s">
        <v>4</v>
      </c>
      <c r="D32">
        <v>9140</v>
      </c>
      <c r="G32">
        <v>9140</v>
      </c>
      <c r="H32">
        <v>-403</v>
      </c>
    </row>
    <row r="33" spans="1:8" x14ac:dyDescent="0.55000000000000004">
      <c r="A33">
        <v>-411</v>
      </c>
      <c r="B33" s="1" t="s">
        <v>4</v>
      </c>
      <c r="C33" s="1" t="s">
        <v>4</v>
      </c>
      <c r="D33">
        <v>9200</v>
      </c>
      <c r="G33">
        <v>9200</v>
      </c>
      <c r="H33">
        <v>-411</v>
      </c>
    </row>
    <row r="34" spans="1:8" x14ac:dyDescent="0.55000000000000004">
      <c r="A34">
        <v>-423</v>
      </c>
      <c r="B34" s="1" t="s">
        <v>4</v>
      </c>
      <c r="C34" s="1" t="s">
        <v>4</v>
      </c>
      <c r="D34">
        <v>9261</v>
      </c>
      <c r="G34">
        <v>9261</v>
      </c>
      <c r="H34">
        <v>-423</v>
      </c>
    </row>
    <row r="35" spans="1:8" x14ac:dyDescent="0.55000000000000004">
      <c r="A35">
        <v>-439</v>
      </c>
      <c r="B35" s="1" t="s">
        <v>4</v>
      </c>
      <c r="C35" s="1" t="s">
        <v>4</v>
      </c>
      <c r="D35">
        <v>9321</v>
      </c>
      <c r="G35">
        <v>9321</v>
      </c>
      <c r="H35">
        <v>-439</v>
      </c>
    </row>
    <row r="36" spans="1:8" x14ac:dyDescent="0.55000000000000004">
      <c r="A36">
        <v>-447</v>
      </c>
      <c r="B36" s="1" t="s">
        <v>4</v>
      </c>
      <c r="C36" s="1" t="s">
        <v>4</v>
      </c>
      <c r="D36">
        <v>9383</v>
      </c>
      <c r="G36">
        <v>9383</v>
      </c>
      <c r="H36">
        <v>-447</v>
      </c>
    </row>
    <row r="37" spans="1:8" x14ac:dyDescent="0.55000000000000004">
      <c r="A37">
        <v>-452</v>
      </c>
      <c r="B37" s="1" t="s">
        <v>4</v>
      </c>
      <c r="C37" s="1" t="s">
        <v>4</v>
      </c>
      <c r="D37">
        <v>9443</v>
      </c>
      <c r="G37">
        <v>9443</v>
      </c>
      <c r="H37">
        <v>-452</v>
      </c>
    </row>
    <row r="38" spans="1:8" x14ac:dyDescent="0.55000000000000004">
      <c r="A38">
        <v>-466</v>
      </c>
      <c r="B38" s="1" t="s">
        <v>4</v>
      </c>
      <c r="C38" s="1" t="s">
        <v>4</v>
      </c>
      <c r="D38">
        <v>9504</v>
      </c>
      <c r="G38">
        <v>9504</v>
      </c>
      <c r="H38">
        <v>-466</v>
      </c>
    </row>
    <row r="39" spans="1:8" x14ac:dyDescent="0.55000000000000004">
      <c r="A39">
        <v>-483</v>
      </c>
      <c r="B39" s="1" t="s">
        <v>4</v>
      </c>
      <c r="C39" s="1" t="s">
        <v>4</v>
      </c>
      <c r="D39">
        <v>9564</v>
      </c>
      <c r="G39">
        <v>9564</v>
      </c>
      <c r="H39">
        <v>-483</v>
      </c>
    </row>
    <row r="40" spans="1:8" x14ac:dyDescent="0.55000000000000004">
      <c r="A40">
        <v>-488</v>
      </c>
      <c r="B40" s="1" t="s">
        <v>4</v>
      </c>
      <c r="C40" s="1" t="s">
        <v>4</v>
      </c>
      <c r="D40">
        <v>9624</v>
      </c>
      <c r="G40">
        <v>9624</v>
      </c>
      <c r="H40">
        <v>-488</v>
      </c>
    </row>
    <row r="41" spans="1:8" x14ac:dyDescent="0.55000000000000004">
      <c r="A41">
        <v>-490</v>
      </c>
      <c r="B41" s="1" t="s">
        <v>4</v>
      </c>
      <c r="C41" s="1" t="s">
        <v>4</v>
      </c>
      <c r="D41">
        <v>9685</v>
      </c>
      <c r="G41">
        <v>9685</v>
      </c>
      <c r="H41">
        <v>-490</v>
      </c>
    </row>
    <row r="42" spans="1:8" x14ac:dyDescent="0.55000000000000004">
      <c r="A42">
        <v>-497</v>
      </c>
      <c r="B42" s="1" t="s">
        <v>4</v>
      </c>
      <c r="C42" s="1" t="s">
        <v>4</v>
      </c>
      <c r="D42">
        <v>9745</v>
      </c>
      <c r="G42">
        <v>9745</v>
      </c>
      <c r="H42">
        <v>-497</v>
      </c>
    </row>
    <row r="43" spans="1:8" x14ac:dyDescent="0.55000000000000004">
      <c r="A43">
        <v>-501</v>
      </c>
      <c r="B43" s="1" t="s">
        <v>4</v>
      </c>
      <c r="C43" s="1" t="s">
        <v>4</v>
      </c>
      <c r="D43">
        <v>9806</v>
      </c>
      <c r="G43">
        <v>9806</v>
      </c>
      <c r="H43">
        <v>-501</v>
      </c>
    </row>
    <row r="44" spans="1:8" x14ac:dyDescent="0.55000000000000004">
      <c r="A44">
        <v>-502</v>
      </c>
      <c r="B44" s="1" t="s">
        <v>4</v>
      </c>
      <c r="C44" s="1" t="s">
        <v>4</v>
      </c>
      <c r="D44">
        <v>9866</v>
      </c>
    </row>
    <row r="45" spans="1:8" x14ac:dyDescent="0.55000000000000004">
      <c r="A45">
        <v>-502</v>
      </c>
      <c r="B45" s="1" t="s">
        <v>4</v>
      </c>
      <c r="C45" s="1" t="s">
        <v>4</v>
      </c>
      <c r="D45">
        <v>9926</v>
      </c>
    </row>
    <row r="46" spans="1:8" x14ac:dyDescent="0.55000000000000004">
      <c r="A46">
        <v>-502</v>
      </c>
      <c r="B46" s="1" t="s">
        <v>4</v>
      </c>
      <c r="C46" s="1" t="s">
        <v>4</v>
      </c>
      <c r="D46">
        <v>9987</v>
      </c>
    </row>
    <row r="47" spans="1:8" x14ac:dyDescent="0.55000000000000004">
      <c r="A47">
        <v>-502</v>
      </c>
      <c r="B47" s="1" t="s">
        <v>4</v>
      </c>
      <c r="C47" s="1" t="s">
        <v>4</v>
      </c>
      <c r="D47">
        <v>10048</v>
      </c>
    </row>
    <row r="48" spans="1:8" x14ac:dyDescent="0.55000000000000004">
      <c r="A48">
        <v>-502</v>
      </c>
      <c r="B48" s="1" t="s">
        <v>4</v>
      </c>
      <c r="C48" s="1" t="s">
        <v>4</v>
      </c>
      <c r="D48">
        <v>10109</v>
      </c>
    </row>
    <row r="49" spans="1:4" x14ac:dyDescent="0.55000000000000004">
      <c r="A49">
        <v>-502</v>
      </c>
      <c r="B49" s="1" t="s">
        <v>4</v>
      </c>
      <c r="C49" s="1" t="s">
        <v>4</v>
      </c>
      <c r="D49">
        <v>10169</v>
      </c>
    </row>
    <row r="50" spans="1:4" x14ac:dyDescent="0.55000000000000004">
      <c r="A50">
        <v>-502</v>
      </c>
      <c r="B50" s="1" t="s">
        <v>4</v>
      </c>
      <c r="C50" s="1" t="s">
        <v>4</v>
      </c>
      <c r="D50">
        <v>10230</v>
      </c>
    </row>
  </sheetData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96C4-C56C-41DE-8C1B-9F60B7546137}">
  <dimension ref="A1:Q154"/>
  <sheetViews>
    <sheetView tabSelected="1" topLeftCell="B1" workbookViewId="0">
      <selection activeCell="P50" sqref="P50"/>
    </sheetView>
  </sheetViews>
  <sheetFormatPr defaultRowHeight="14.4" x14ac:dyDescent="0.55000000000000004"/>
  <cols>
    <col min="1" max="2" width="10.15625" bestFit="1" customWidth="1"/>
    <col min="8" max="8" width="11.578125" bestFit="1" customWidth="1"/>
    <col min="15" max="16" width="11.578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</row>
    <row r="2" spans="1:5" x14ac:dyDescent="0.55000000000000004">
      <c r="A2">
        <v>1</v>
      </c>
      <c r="B2">
        <v>0</v>
      </c>
      <c r="C2">
        <v>1</v>
      </c>
      <c r="D2" s="2">
        <v>0</v>
      </c>
    </row>
    <row r="3" spans="1:5" x14ac:dyDescent="0.55000000000000004">
      <c r="A3">
        <v>1</v>
      </c>
      <c r="B3">
        <v>-1</v>
      </c>
      <c r="C3">
        <v>1</v>
      </c>
      <c r="D3" s="3">
        <v>-1</v>
      </c>
    </row>
    <row r="4" spans="1:5" x14ac:dyDescent="0.55000000000000004">
      <c r="A4">
        <v>3</v>
      </c>
      <c r="B4">
        <v>-1</v>
      </c>
      <c r="C4">
        <v>3</v>
      </c>
      <c r="D4" s="2">
        <v>-1</v>
      </c>
    </row>
    <row r="5" spans="1:5" x14ac:dyDescent="0.55000000000000004">
      <c r="A5">
        <v>3</v>
      </c>
      <c r="B5">
        <v>-4</v>
      </c>
      <c r="C5">
        <v>3</v>
      </c>
      <c r="D5" s="3">
        <v>-4</v>
      </c>
    </row>
    <row r="6" spans="1:5" x14ac:dyDescent="0.55000000000000004">
      <c r="A6">
        <v>11</v>
      </c>
      <c r="B6">
        <v>-20</v>
      </c>
      <c r="C6">
        <v>11</v>
      </c>
      <c r="D6" s="2">
        <v>-20</v>
      </c>
    </row>
    <row r="7" spans="1:5" x14ac:dyDescent="0.55000000000000004">
      <c r="A7">
        <v>20</v>
      </c>
      <c r="B7">
        <v>-46</v>
      </c>
      <c r="C7">
        <v>20</v>
      </c>
      <c r="D7" s="3">
        <v>-46</v>
      </c>
    </row>
    <row r="8" spans="1:5" x14ac:dyDescent="0.55000000000000004">
      <c r="A8">
        <v>29</v>
      </c>
      <c r="B8">
        <v>-84</v>
      </c>
      <c r="C8">
        <v>29</v>
      </c>
      <c r="D8" s="2">
        <v>-84</v>
      </c>
    </row>
    <row r="9" spans="1:5" x14ac:dyDescent="0.55000000000000004">
      <c r="A9">
        <v>38</v>
      </c>
      <c r="B9">
        <v>-132</v>
      </c>
      <c r="C9">
        <v>38</v>
      </c>
      <c r="D9" s="3">
        <v>-132</v>
      </c>
      <c r="E9">
        <f t="shared" ref="E6:E69" si="0">(D10-D8)/(C10-C8)</f>
        <v>-5.7</v>
      </c>
    </row>
    <row r="10" spans="1:5" x14ac:dyDescent="0.55000000000000004">
      <c r="A10">
        <v>49</v>
      </c>
      <c r="B10">
        <v>-198</v>
      </c>
      <c r="C10">
        <v>49</v>
      </c>
      <c r="D10" s="2">
        <v>-198</v>
      </c>
      <c r="E10">
        <f t="shared" si="0"/>
        <v>-6.9523809523809526</v>
      </c>
    </row>
    <row r="11" spans="1:5" x14ac:dyDescent="0.55000000000000004">
      <c r="A11">
        <v>59</v>
      </c>
      <c r="B11">
        <v>-278</v>
      </c>
      <c r="C11">
        <v>59</v>
      </c>
      <c r="D11" s="3">
        <v>-278</v>
      </c>
      <c r="E11">
        <f t="shared" si="0"/>
        <v>-8.6</v>
      </c>
    </row>
    <row r="12" spans="1:5" x14ac:dyDescent="0.55000000000000004">
      <c r="A12">
        <v>69</v>
      </c>
      <c r="B12">
        <v>-370</v>
      </c>
      <c r="C12">
        <v>69</v>
      </c>
      <c r="D12" s="2">
        <v>-370</v>
      </c>
      <c r="E12">
        <f t="shared" si="0"/>
        <v>-9.2857142857142865</v>
      </c>
    </row>
    <row r="13" spans="1:5" x14ac:dyDescent="0.55000000000000004">
      <c r="A13">
        <v>80</v>
      </c>
      <c r="B13">
        <v>-473</v>
      </c>
      <c r="C13">
        <v>80</v>
      </c>
      <c r="D13" s="3">
        <v>-473</v>
      </c>
      <c r="E13">
        <f t="shared" si="0"/>
        <v>-9.954545454545455</v>
      </c>
    </row>
    <row r="14" spans="1:5" x14ac:dyDescent="0.55000000000000004">
      <c r="A14">
        <v>91</v>
      </c>
      <c r="B14">
        <v>-589</v>
      </c>
      <c r="C14">
        <v>91</v>
      </c>
      <c r="D14" s="2">
        <v>-589</v>
      </c>
      <c r="E14">
        <f t="shared" si="0"/>
        <v>-12.380952380952381</v>
      </c>
    </row>
    <row r="15" spans="1:5" x14ac:dyDescent="0.55000000000000004">
      <c r="A15">
        <v>101</v>
      </c>
      <c r="B15">
        <v>-733</v>
      </c>
      <c r="C15">
        <v>101</v>
      </c>
      <c r="D15" s="3">
        <v>-733</v>
      </c>
      <c r="E15">
        <f t="shared" si="0"/>
        <v>-14.238095238095237</v>
      </c>
    </row>
    <row r="16" spans="1:5" x14ac:dyDescent="0.55000000000000004">
      <c r="A16">
        <v>112</v>
      </c>
      <c r="B16">
        <v>-888</v>
      </c>
      <c r="C16">
        <v>112</v>
      </c>
      <c r="D16" s="2">
        <v>-888</v>
      </c>
      <c r="E16">
        <f t="shared" si="0"/>
        <v>-14.772727272727273</v>
      </c>
    </row>
    <row r="17" spans="1:17" x14ac:dyDescent="0.55000000000000004">
      <c r="A17">
        <v>123</v>
      </c>
      <c r="B17">
        <v>-1058</v>
      </c>
      <c r="C17">
        <v>123</v>
      </c>
      <c r="D17" s="3">
        <v>-1058</v>
      </c>
      <c r="E17">
        <f t="shared" si="0"/>
        <v>-14.875</v>
      </c>
    </row>
    <row r="18" spans="1:17" x14ac:dyDescent="0.55000000000000004">
      <c r="A18">
        <v>136</v>
      </c>
      <c r="B18">
        <v>-1245</v>
      </c>
      <c r="C18">
        <v>136</v>
      </c>
      <c r="D18" s="2">
        <v>-1245</v>
      </c>
      <c r="E18">
        <f t="shared" si="0"/>
        <v>-15.576923076923077</v>
      </c>
    </row>
    <row r="19" spans="1:17" x14ac:dyDescent="0.55000000000000004">
      <c r="A19">
        <v>149</v>
      </c>
      <c r="B19">
        <v>-1463</v>
      </c>
      <c r="C19">
        <v>149</v>
      </c>
      <c r="D19" s="3">
        <v>-1463</v>
      </c>
      <c r="E19">
        <f t="shared" si="0"/>
        <v>-16.760000000000002</v>
      </c>
    </row>
    <row r="20" spans="1:17" x14ac:dyDescent="0.55000000000000004">
      <c r="A20">
        <v>161</v>
      </c>
      <c r="B20">
        <v>-1664</v>
      </c>
      <c r="C20">
        <v>161</v>
      </c>
      <c r="D20" s="2">
        <v>-1664</v>
      </c>
      <c r="E20">
        <f t="shared" si="0"/>
        <v>-18.2</v>
      </c>
    </row>
    <row r="21" spans="1:17" x14ac:dyDescent="0.55000000000000004">
      <c r="A21">
        <v>174</v>
      </c>
      <c r="B21">
        <v>-1918</v>
      </c>
      <c r="C21">
        <v>174</v>
      </c>
      <c r="D21" s="3">
        <v>-1918</v>
      </c>
      <c r="E21">
        <f t="shared" si="0"/>
        <v>-19.16</v>
      </c>
    </row>
    <row r="22" spans="1:17" x14ac:dyDescent="0.55000000000000004">
      <c r="A22">
        <v>186</v>
      </c>
      <c r="B22">
        <v>-2143</v>
      </c>
      <c r="C22">
        <v>186</v>
      </c>
      <c r="D22" s="2">
        <v>-2143</v>
      </c>
    </row>
    <row r="23" spans="1:17" x14ac:dyDescent="0.55000000000000004">
      <c r="A23">
        <v>198</v>
      </c>
      <c r="B23">
        <v>-2376</v>
      </c>
      <c r="C23">
        <v>198</v>
      </c>
      <c r="D23" s="3">
        <v>-2376</v>
      </c>
    </row>
    <row r="24" spans="1:17" x14ac:dyDescent="0.55000000000000004">
      <c r="A24">
        <v>211</v>
      </c>
      <c r="B24">
        <v>-2651</v>
      </c>
      <c r="C24">
        <v>211</v>
      </c>
      <c r="D24" s="2">
        <v>-2651</v>
      </c>
      <c r="H24" t="s">
        <v>13</v>
      </c>
      <c r="O24" t="s">
        <v>45</v>
      </c>
      <c r="P24">
        <v>9.7699999999999995E-2</v>
      </c>
      <c r="Q24" t="s">
        <v>47</v>
      </c>
    </row>
    <row r="25" spans="1:17" x14ac:dyDescent="0.55000000000000004">
      <c r="A25">
        <v>224</v>
      </c>
      <c r="B25">
        <v>-2909</v>
      </c>
      <c r="C25">
        <v>224</v>
      </c>
      <c r="D25" s="3">
        <v>-2909</v>
      </c>
      <c r="H25" t="s">
        <v>11</v>
      </c>
      <c r="O25" t="s">
        <v>46</v>
      </c>
      <c r="P25">
        <v>10</v>
      </c>
      <c r="Q25" t="s">
        <v>48</v>
      </c>
    </row>
    <row r="26" spans="1:17" x14ac:dyDescent="0.55000000000000004">
      <c r="A26">
        <v>236</v>
      </c>
      <c r="B26">
        <v>-3155</v>
      </c>
      <c r="C26">
        <v>236</v>
      </c>
      <c r="D26" s="2">
        <v>-3155</v>
      </c>
      <c r="H26" t="s">
        <v>12</v>
      </c>
      <c r="O26" t="s">
        <v>49</v>
      </c>
      <c r="P26">
        <v>0.2</v>
      </c>
      <c r="Q26" t="s">
        <v>50</v>
      </c>
    </row>
    <row r="27" spans="1:17" x14ac:dyDescent="0.55000000000000004">
      <c r="A27">
        <v>248</v>
      </c>
      <c r="B27">
        <v>-3427</v>
      </c>
      <c r="C27">
        <v>248</v>
      </c>
      <c r="D27" s="3">
        <v>-3427</v>
      </c>
    </row>
    <row r="28" spans="1:17" x14ac:dyDescent="0.55000000000000004">
      <c r="A28">
        <v>261</v>
      </c>
      <c r="B28">
        <v>-3695</v>
      </c>
      <c r="C28">
        <v>261</v>
      </c>
      <c r="D28" s="2">
        <v>-3695</v>
      </c>
      <c r="H28" t="s">
        <v>20</v>
      </c>
      <c r="O28" t="s">
        <v>51</v>
      </c>
      <c r="P28">
        <f>P24*(180/200)*1000*1000</f>
        <v>87929.999999999985</v>
      </c>
      <c r="Q28" t="s">
        <v>53</v>
      </c>
    </row>
    <row r="29" spans="1:17" x14ac:dyDescent="0.55000000000000004">
      <c r="A29">
        <v>274</v>
      </c>
      <c r="B29">
        <v>-3961</v>
      </c>
      <c r="C29">
        <v>274</v>
      </c>
      <c r="D29" s="3">
        <v>-3961</v>
      </c>
      <c r="H29">
        <f>0.8507*180/200</f>
        <v>0.76563000000000003</v>
      </c>
      <c r="O29" t="s">
        <v>52</v>
      </c>
      <c r="P29">
        <f>P28*60/360</f>
        <v>14654.999999999998</v>
      </c>
      <c r="Q29" t="s">
        <v>54</v>
      </c>
    </row>
    <row r="30" spans="1:17" x14ac:dyDescent="0.55000000000000004">
      <c r="A30">
        <v>286</v>
      </c>
      <c r="B30">
        <v>-4239</v>
      </c>
      <c r="C30">
        <v>286</v>
      </c>
      <c r="D30" s="2">
        <v>-4239</v>
      </c>
      <c r="H30" t="s">
        <v>21</v>
      </c>
      <c r="O30" t="s">
        <v>52</v>
      </c>
      <c r="P30">
        <f>P28*(0.0174533)</f>
        <v>1534.6686689999999</v>
      </c>
      <c r="Q30" t="s">
        <v>55</v>
      </c>
    </row>
    <row r="31" spans="1:17" x14ac:dyDescent="0.55000000000000004">
      <c r="A31">
        <v>298</v>
      </c>
      <c r="B31">
        <v>-4521</v>
      </c>
      <c r="C31">
        <v>298</v>
      </c>
      <c r="D31" s="3">
        <v>-4521</v>
      </c>
      <c r="H31">
        <f>0.76563/(0.001*0.001)</f>
        <v>765630.00000000012</v>
      </c>
    </row>
    <row r="32" spans="1:17" x14ac:dyDescent="0.55000000000000004">
      <c r="A32">
        <v>311</v>
      </c>
      <c r="B32">
        <v>-4795</v>
      </c>
      <c r="C32">
        <v>311</v>
      </c>
      <c r="D32" s="2">
        <v>-4795</v>
      </c>
      <c r="H32" t="s">
        <v>22</v>
      </c>
    </row>
    <row r="33" spans="1:17" x14ac:dyDescent="0.55000000000000004">
      <c r="A33">
        <v>323</v>
      </c>
      <c r="B33">
        <v>-5073</v>
      </c>
      <c r="C33">
        <v>323</v>
      </c>
      <c r="D33" s="3">
        <v>-5073</v>
      </c>
      <c r="H33">
        <f>765630/360</f>
        <v>2126.75</v>
      </c>
    </row>
    <row r="34" spans="1:17" x14ac:dyDescent="0.55000000000000004">
      <c r="A34">
        <v>336</v>
      </c>
      <c r="B34">
        <v>-5361</v>
      </c>
      <c r="C34">
        <v>336</v>
      </c>
      <c r="D34" s="2">
        <v>-5361</v>
      </c>
      <c r="H34" t="s">
        <v>23</v>
      </c>
    </row>
    <row r="35" spans="1:17" x14ac:dyDescent="0.55000000000000004">
      <c r="A35">
        <v>349</v>
      </c>
      <c r="B35">
        <v>-5632</v>
      </c>
      <c r="C35">
        <v>349</v>
      </c>
      <c r="D35" s="3">
        <v>-5632</v>
      </c>
      <c r="H35">
        <f>765630*(0.0174533)</f>
        <v>13362.770079000002</v>
      </c>
    </row>
    <row r="36" spans="1:17" x14ac:dyDescent="0.55000000000000004">
      <c r="A36">
        <v>361</v>
      </c>
      <c r="B36">
        <v>-5878</v>
      </c>
      <c r="C36">
        <v>361</v>
      </c>
      <c r="D36" s="2">
        <v>-5878</v>
      </c>
      <c r="H36" t="s">
        <v>24</v>
      </c>
    </row>
    <row r="37" spans="1:17" x14ac:dyDescent="0.55000000000000004">
      <c r="A37">
        <v>373</v>
      </c>
      <c r="B37">
        <v>-6125</v>
      </c>
      <c r="C37">
        <v>373</v>
      </c>
      <c r="D37" s="3">
        <v>-6125</v>
      </c>
    </row>
    <row r="38" spans="1:17" x14ac:dyDescent="0.55000000000000004">
      <c r="A38">
        <v>385</v>
      </c>
      <c r="B38">
        <v>-6347</v>
      </c>
      <c r="C38">
        <v>385</v>
      </c>
      <c r="D38" s="2">
        <v>-6347</v>
      </c>
    </row>
    <row r="39" spans="1:17" x14ac:dyDescent="0.55000000000000004">
      <c r="A39">
        <v>399</v>
      </c>
      <c r="B39">
        <v>-6516</v>
      </c>
      <c r="C39">
        <v>399</v>
      </c>
      <c r="D39" s="3">
        <v>-6516</v>
      </c>
      <c r="H39" t="s">
        <v>14</v>
      </c>
      <c r="O39" t="s">
        <v>59</v>
      </c>
      <c r="P39">
        <v>0.2</v>
      </c>
      <c r="Q39" t="s">
        <v>50</v>
      </c>
    </row>
    <row r="40" spans="1:17" x14ac:dyDescent="0.55000000000000004">
      <c r="A40">
        <v>411</v>
      </c>
      <c r="B40">
        <v>-6697</v>
      </c>
      <c r="C40">
        <v>411</v>
      </c>
      <c r="D40" s="2">
        <v>-6697</v>
      </c>
      <c r="H40" t="s">
        <v>18</v>
      </c>
      <c r="O40" t="s">
        <v>60</v>
      </c>
      <c r="P40">
        <v>1.9300000000000001E-2</v>
      </c>
      <c r="Q40" t="s">
        <v>61</v>
      </c>
    </row>
    <row r="41" spans="1:17" x14ac:dyDescent="0.55000000000000004">
      <c r="A41">
        <v>423</v>
      </c>
      <c r="B41">
        <v>-6897</v>
      </c>
      <c r="C41">
        <v>423</v>
      </c>
      <c r="D41" s="3">
        <v>-6897</v>
      </c>
      <c r="H41" t="s">
        <v>15</v>
      </c>
    </row>
    <row r="42" spans="1:17" x14ac:dyDescent="0.55000000000000004">
      <c r="A42">
        <v>436</v>
      </c>
      <c r="B42">
        <v>-7070</v>
      </c>
      <c r="C42">
        <v>436</v>
      </c>
      <c r="D42" s="2">
        <v>-7070</v>
      </c>
      <c r="H42" t="s">
        <v>19</v>
      </c>
      <c r="O42" t="s">
        <v>42</v>
      </c>
    </row>
    <row r="43" spans="1:17" x14ac:dyDescent="0.55000000000000004">
      <c r="A43">
        <v>448</v>
      </c>
      <c r="B43">
        <v>-7226</v>
      </c>
      <c r="C43">
        <v>448</v>
      </c>
      <c r="D43" s="3">
        <v>-7226</v>
      </c>
      <c r="H43">
        <f>4.44*0.0342</f>
        <v>0.15184800000000001</v>
      </c>
      <c r="I43" t="s">
        <v>17</v>
      </c>
      <c r="P43">
        <f>0.2*0.0193</f>
        <v>3.8600000000000006E-3</v>
      </c>
      <c r="Q43" t="s">
        <v>43</v>
      </c>
    </row>
    <row r="44" spans="1:17" x14ac:dyDescent="0.55000000000000004">
      <c r="A44">
        <v>460</v>
      </c>
      <c r="B44">
        <v>-7407</v>
      </c>
      <c r="C44">
        <v>460</v>
      </c>
      <c r="D44" s="2">
        <v>-7407</v>
      </c>
    </row>
    <row r="45" spans="1:17" x14ac:dyDescent="0.55000000000000004">
      <c r="A45">
        <v>474</v>
      </c>
      <c r="B45">
        <v>-7585</v>
      </c>
      <c r="C45">
        <v>474</v>
      </c>
      <c r="D45" s="3">
        <v>-7585</v>
      </c>
      <c r="H45" t="s">
        <v>25</v>
      </c>
      <c r="L45" t="s">
        <v>16</v>
      </c>
    </row>
    <row r="46" spans="1:17" x14ac:dyDescent="0.55000000000000004">
      <c r="A46">
        <v>486</v>
      </c>
      <c r="B46">
        <v>-7712</v>
      </c>
      <c r="C46">
        <v>486</v>
      </c>
      <c r="D46" s="2">
        <v>-7712</v>
      </c>
      <c r="H46" t="s">
        <v>26</v>
      </c>
      <c r="O46" t="s">
        <v>56</v>
      </c>
      <c r="P46">
        <f>P43/P30</f>
        <v>2.5152008886160436E-6</v>
      </c>
      <c r="Q46" t="s">
        <v>44</v>
      </c>
    </row>
    <row r="47" spans="1:17" x14ac:dyDescent="0.55000000000000004">
      <c r="A47">
        <v>498</v>
      </c>
      <c r="B47">
        <v>-7880</v>
      </c>
      <c r="C47">
        <v>498</v>
      </c>
      <c r="D47" s="3">
        <v>-7880</v>
      </c>
      <c r="H47">
        <f>0.151848/13362.77</f>
        <v>1.1363512205927364E-5</v>
      </c>
    </row>
    <row r="48" spans="1:17" x14ac:dyDescent="0.55000000000000004">
      <c r="A48">
        <v>510</v>
      </c>
      <c r="B48">
        <v>-8051</v>
      </c>
      <c r="C48">
        <v>510</v>
      </c>
      <c r="D48" s="2">
        <v>-8051</v>
      </c>
      <c r="H48" t="s">
        <v>27</v>
      </c>
      <c r="O48" t="s">
        <v>57</v>
      </c>
    </row>
    <row r="49" spans="1:16" x14ac:dyDescent="0.55000000000000004">
      <c r="A49">
        <v>523</v>
      </c>
      <c r="B49">
        <v>-8180</v>
      </c>
      <c r="C49">
        <v>523</v>
      </c>
      <c r="D49" s="3">
        <v>-8180</v>
      </c>
      <c r="O49" t="s">
        <v>58</v>
      </c>
      <c r="P49">
        <f>(P40*P39)/N67</f>
        <v>1.8539051438535455E-5</v>
      </c>
    </row>
    <row r="50" spans="1:16" x14ac:dyDescent="0.55000000000000004">
      <c r="A50">
        <v>536</v>
      </c>
      <c r="B50">
        <v>-8339</v>
      </c>
      <c r="C50">
        <v>536</v>
      </c>
      <c r="D50" s="2">
        <v>-8339</v>
      </c>
    </row>
    <row r="51" spans="1:16" x14ac:dyDescent="0.55000000000000004">
      <c r="A51">
        <v>548</v>
      </c>
      <c r="B51">
        <v>-8519</v>
      </c>
      <c r="C51">
        <v>548</v>
      </c>
      <c r="D51" s="3">
        <v>-8519</v>
      </c>
    </row>
    <row r="52" spans="1:16" x14ac:dyDescent="0.55000000000000004">
      <c r="A52">
        <v>561</v>
      </c>
      <c r="B52">
        <v>-8660</v>
      </c>
      <c r="C52">
        <v>561</v>
      </c>
      <c r="D52" s="2">
        <v>-8660</v>
      </c>
    </row>
    <row r="53" spans="1:16" x14ac:dyDescent="0.55000000000000004">
      <c r="A53">
        <v>573</v>
      </c>
      <c r="B53">
        <v>-8792</v>
      </c>
      <c r="C53">
        <v>573</v>
      </c>
      <c r="D53" s="3">
        <v>-8792</v>
      </c>
    </row>
    <row r="54" spans="1:16" x14ac:dyDescent="0.55000000000000004">
      <c r="A54">
        <v>585</v>
      </c>
      <c r="B54">
        <v>-8971</v>
      </c>
      <c r="C54">
        <v>585</v>
      </c>
      <c r="D54" s="2">
        <v>-8971</v>
      </c>
    </row>
    <row r="55" spans="1:16" x14ac:dyDescent="0.55000000000000004">
      <c r="A55">
        <v>598</v>
      </c>
      <c r="B55">
        <v>-9122</v>
      </c>
      <c r="C55">
        <v>598</v>
      </c>
      <c r="D55" s="3">
        <v>-9122</v>
      </c>
    </row>
    <row r="56" spans="1:16" x14ac:dyDescent="0.55000000000000004">
      <c r="A56">
        <v>611</v>
      </c>
      <c r="B56">
        <v>-9248</v>
      </c>
      <c r="C56">
        <v>611</v>
      </c>
      <c r="D56" s="2">
        <v>-9248</v>
      </c>
    </row>
    <row r="57" spans="1:16" x14ac:dyDescent="0.55000000000000004">
      <c r="A57">
        <v>623</v>
      </c>
      <c r="B57">
        <v>-9412</v>
      </c>
      <c r="C57">
        <v>623</v>
      </c>
      <c r="D57" s="3">
        <v>-9412</v>
      </c>
    </row>
    <row r="58" spans="1:16" x14ac:dyDescent="0.55000000000000004">
      <c r="A58">
        <v>635</v>
      </c>
      <c r="B58">
        <v>-9582</v>
      </c>
      <c r="C58">
        <v>635</v>
      </c>
      <c r="D58" s="2">
        <v>-9582</v>
      </c>
    </row>
    <row r="59" spans="1:16" x14ac:dyDescent="0.55000000000000004">
      <c r="A59">
        <v>648</v>
      </c>
      <c r="B59">
        <v>-9704</v>
      </c>
      <c r="C59">
        <v>648</v>
      </c>
      <c r="D59" s="3">
        <v>-9704</v>
      </c>
    </row>
    <row r="60" spans="1:16" x14ac:dyDescent="0.55000000000000004">
      <c r="A60">
        <v>660</v>
      </c>
      <c r="B60">
        <v>-9871</v>
      </c>
      <c r="C60">
        <v>660</v>
      </c>
      <c r="D60" s="2">
        <v>-9871</v>
      </c>
    </row>
    <row r="61" spans="1:16" x14ac:dyDescent="0.55000000000000004">
      <c r="A61">
        <v>673</v>
      </c>
      <c r="B61">
        <v>-10044</v>
      </c>
      <c r="C61">
        <v>673</v>
      </c>
      <c r="D61" s="3">
        <v>-10044</v>
      </c>
    </row>
    <row r="62" spans="1:16" x14ac:dyDescent="0.55000000000000004">
      <c r="A62">
        <v>687</v>
      </c>
      <c r="B62">
        <v>-10170</v>
      </c>
      <c r="C62">
        <v>687</v>
      </c>
      <c r="D62" s="2">
        <v>-10170</v>
      </c>
    </row>
    <row r="63" spans="1:16" x14ac:dyDescent="0.55000000000000004">
      <c r="A63">
        <v>700</v>
      </c>
      <c r="B63">
        <v>-10355</v>
      </c>
      <c r="C63">
        <v>700</v>
      </c>
      <c r="D63" s="3">
        <v>-10355</v>
      </c>
    </row>
    <row r="64" spans="1:16" x14ac:dyDescent="0.55000000000000004">
      <c r="A64">
        <v>713</v>
      </c>
      <c r="B64">
        <v>-10506</v>
      </c>
      <c r="C64">
        <v>713</v>
      </c>
      <c r="D64" s="2">
        <v>-10506</v>
      </c>
    </row>
    <row r="65" spans="1:15" x14ac:dyDescent="0.55000000000000004">
      <c r="A65">
        <v>726</v>
      </c>
      <c r="B65">
        <v>-10669</v>
      </c>
      <c r="C65">
        <v>726</v>
      </c>
      <c r="D65" s="3">
        <v>-10669</v>
      </c>
      <c r="H65" t="s">
        <v>62</v>
      </c>
      <c r="I65">
        <v>13.255000000000001</v>
      </c>
      <c r="M65" t="s">
        <v>64</v>
      </c>
      <c r="N65">
        <v>13.255000000000001</v>
      </c>
      <c r="O65" t="s">
        <v>65</v>
      </c>
    </row>
    <row r="66" spans="1:15" x14ac:dyDescent="0.55000000000000004">
      <c r="A66">
        <v>741</v>
      </c>
      <c r="B66">
        <v>-10844</v>
      </c>
      <c r="C66">
        <v>741</v>
      </c>
      <c r="D66" s="2">
        <v>-10844</v>
      </c>
      <c r="H66" t="s">
        <v>63</v>
      </c>
      <c r="M66" t="s">
        <v>66</v>
      </c>
      <c r="N66">
        <f>N65*(180/200)*1000</f>
        <v>11929.5</v>
      </c>
      <c r="O66" t="s">
        <v>31</v>
      </c>
    </row>
    <row r="67" spans="1:15" x14ac:dyDescent="0.55000000000000004">
      <c r="A67">
        <v>754</v>
      </c>
      <c r="B67">
        <v>-10986</v>
      </c>
      <c r="C67">
        <v>754</v>
      </c>
      <c r="D67" s="3">
        <v>-10986</v>
      </c>
      <c r="H67">
        <f>20.989*(180/200)*1000</f>
        <v>18890.099999999999</v>
      </c>
      <c r="M67" t="s">
        <v>66</v>
      </c>
      <c r="N67">
        <f>N66*(0.0174533)</f>
        <v>208.20914235000001</v>
      </c>
      <c r="O67" t="s">
        <v>39</v>
      </c>
    </row>
    <row r="68" spans="1:15" x14ac:dyDescent="0.55000000000000004">
      <c r="A68">
        <v>767</v>
      </c>
      <c r="B68">
        <v>-11186</v>
      </c>
      <c r="C68">
        <v>767</v>
      </c>
      <c r="D68" s="2">
        <v>-11186</v>
      </c>
      <c r="H68" t="s">
        <v>28</v>
      </c>
    </row>
    <row r="69" spans="1:15" x14ac:dyDescent="0.55000000000000004">
      <c r="A69">
        <v>781</v>
      </c>
      <c r="B69">
        <v>-11320</v>
      </c>
      <c r="C69">
        <v>781</v>
      </c>
      <c r="D69" s="3">
        <v>-11320</v>
      </c>
      <c r="H69">
        <f>18890.1*(0.0174533)</f>
        <v>329.69458233</v>
      </c>
    </row>
    <row r="70" spans="1:15" x14ac:dyDescent="0.55000000000000004">
      <c r="A70">
        <v>794</v>
      </c>
      <c r="B70">
        <v>-11504</v>
      </c>
      <c r="C70">
        <v>794</v>
      </c>
      <c r="D70" s="2">
        <v>-11504</v>
      </c>
      <c r="H70" t="s">
        <v>29</v>
      </c>
    </row>
    <row r="71" spans="1:15" x14ac:dyDescent="0.55000000000000004">
      <c r="A71">
        <v>808</v>
      </c>
      <c r="B71">
        <v>-11658</v>
      </c>
      <c r="C71">
        <v>808</v>
      </c>
      <c r="D71" s="3">
        <v>-11658</v>
      </c>
    </row>
    <row r="72" spans="1:15" x14ac:dyDescent="0.55000000000000004">
      <c r="A72">
        <v>822</v>
      </c>
      <c r="B72">
        <v>-11818</v>
      </c>
      <c r="C72">
        <v>822</v>
      </c>
      <c r="D72" s="2">
        <v>-11818</v>
      </c>
    </row>
    <row r="73" spans="1:15" x14ac:dyDescent="0.55000000000000004">
      <c r="A73">
        <v>835</v>
      </c>
      <c r="B73">
        <v>-12008</v>
      </c>
      <c r="C73">
        <v>835</v>
      </c>
      <c r="D73" s="3">
        <v>-12008</v>
      </c>
    </row>
    <row r="74" spans="1:15" x14ac:dyDescent="0.55000000000000004">
      <c r="A74">
        <v>848</v>
      </c>
      <c r="B74">
        <v>-12138</v>
      </c>
      <c r="C74">
        <v>848</v>
      </c>
      <c r="D74" s="2">
        <v>-12138</v>
      </c>
    </row>
    <row r="75" spans="1:15" x14ac:dyDescent="0.55000000000000004">
      <c r="A75">
        <v>863</v>
      </c>
      <c r="B75">
        <v>-12332</v>
      </c>
      <c r="C75">
        <v>863</v>
      </c>
      <c r="D75" s="3">
        <v>-12332</v>
      </c>
    </row>
    <row r="76" spans="1:15" x14ac:dyDescent="0.55000000000000004">
      <c r="A76">
        <v>876</v>
      </c>
      <c r="B76">
        <v>-12464</v>
      </c>
      <c r="C76">
        <v>876</v>
      </c>
      <c r="D76" s="2">
        <v>-12464</v>
      </c>
    </row>
    <row r="77" spans="1:15" x14ac:dyDescent="0.55000000000000004">
      <c r="A77">
        <v>889</v>
      </c>
      <c r="B77">
        <v>-12643</v>
      </c>
      <c r="C77">
        <v>889</v>
      </c>
      <c r="D77" s="3">
        <v>-12643</v>
      </c>
    </row>
    <row r="78" spans="1:15" x14ac:dyDescent="0.55000000000000004">
      <c r="A78">
        <v>903</v>
      </c>
      <c r="B78">
        <v>-12814</v>
      </c>
      <c r="C78">
        <v>903</v>
      </c>
      <c r="D78" s="2">
        <v>-12814</v>
      </c>
    </row>
    <row r="79" spans="1:15" x14ac:dyDescent="0.55000000000000004">
      <c r="A79">
        <v>916</v>
      </c>
      <c r="B79">
        <v>-12966</v>
      </c>
      <c r="C79">
        <v>916</v>
      </c>
      <c r="D79" s="3">
        <v>-12966</v>
      </c>
    </row>
    <row r="80" spans="1:15" x14ac:dyDescent="0.55000000000000004">
      <c r="A80">
        <v>930</v>
      </c>
      <c r="B80">
        <v>-13168</v>
      </c>
      <c r="C80">
        <v>930</v>
      </c>
      <c r="D80" s="2">
        <v>-13168</v>
      </c>
    </row>
    <row r="81" spans="1:4" x14ac:dyDescent="0.55000000000000004">
      <c r="A81">
        <v>944</v>
      </c>
      <c r="B81">
        <v>-13294</v>
      </c>
      <c r="C81">
        <v>944</v>
      </c>
      <c r="D81" s="3">
        <v>-13294</v>
      </c>
    </row>
    <row r="82" spans="1:4" x14ac:dyDescent="0.55000000000000004">
      <c r="A82">
        <v>957</v>
      </c>
      <c r="B82">
        <v>-13481</v>
      </c>
      <c r="C82">
        <v>957</v>
      </c>
      <c r="D82" s="2">
        <v>-13481</v>
      </c>
    </row>
    <row r="83" spans="1:4" x14ac:dyDescent="0.55000000000000004">
      <c r="A83">
        <v>970</v>
      </c>
      <c r="B83">
        <v>-13628</v>
      </c>
      <c r="C83">
        <v>970</v>
      </c>
      <c r="D83" s="3">
        <v>-13628</v>
      </c>
    </row>
    <row r="84" spans="1:4" x14ac:dyDescent="0.55000000000000004">
      <c r="A84">
        <v>983</v>
      </c>
      <c r="B84">
        <v>-13805</v>
      </c>
      <c r="C84">
        <v>983</v>
      </c>
      <c r="D84" s="2">
        <v>-13805</v>
      </c>
    </row>
    <row r="85" spans="1:4" x14ac:dyDescent="0.55000000000000004">
      <c r="A85">
        <v>998</v>
      </c>
      <c r="B85">
        <v>-13983</v>
      </c>
      <c r="C85">
        <v>998</v>
      </c>
      <c r="D85" s="3">
        <v>-13983</v>
      </c>
    </row>
    <row r="86" spans="1:4" x14ac:dyDescent="0.55000000000000004">
      <c r="A86">
        <v>1011</v>
      </c>
      <c r="B86">
        <v>-14145</v>
      </c>
      <c r="C86">
        <v>1011</v>
      </c>
      <c r="D86" s="2">
        <v>-14145</v>
      </c>
    </row>
    <row r="87" spans="1:4" x14ac:dyDescent="0.55000000000000004">
      <c r="A87">
        <v>1025</v>
      </c>
      <c r="B87">
        <v>-14326</v>
      </c>
      <c r="C87">
        <v>1025</v>
      </c>
      <c r="D87" s="3">
        <v>-14326</v>
      </c>
    </row>
    <row r="88" spans="1:4" x14ac:dyDescent="0.55000000000000004">
      <c r="A88">
        <v>1040</v>
      </c>
      <c r="B88">
        <v>-14509</v>
      </c>
      <c r="C88">
        <v>1040</v>
      </c>
      <c r="D88" s="2">
        <v>-14509</v>
      </c>
    </row>
    <row r="89" spans="1:4" x14ac:dyDescent="0.55000000000000004">
      <c r="A89">
        <v>1054</v>
      </c>
      <c r="B89">
        <v>-14676</v>
      </c>
      <c r="C89">
        <v>1054</v>
      </c>
      <c r="D89" s="3">
        <v>-14676</v>
      </c>
    </row>
    <row r="90" spans="1:4" x14ac:dyDescent="0.55000000000000004">
      <c r="A90">
        <v>1070</v>
      </c>
      <c r="B90">
        <v>-14857</v>
      </c>
      <c r="C90">
        <v>1070</v>
      </c>
      <c r="D90" s="2">
        <v>-14857</v>
      </c>
    </row>
    <row r="91" spans="1:4" x14ac:dyDescent="0.55000000000000004">
      <c r="A91">
        <v>1084</v>
      </c>
      <c r="B91">
        <v>-15014</v>
      </c>
      <c r="C91">
        <v>1084</v>
      </c>
      <c r="D91" s="3">
        <v>-15014</v>
      </c>
    </row>
    <row r="92" spans="1:4" x14ac:dyDescent="0.55000000000000004">
      <c r="A92">
        <v>1098</v>
      </c>
      <c r="B92">
        <v>-15219</v>
      </c>
      <c r="C92">
        <v>1098</v>
      </c>
      <c r="D92" s="2">
        <v>-15219</v>
      </c>
    </row>
    <row r="93" spans="1:4" x14ac:dyDescent="0.55000000000000004">
      <c r="A93">
        <v>1113</v>
      </c>
      <c r="B93">
        <v>-15370</v>
      </c>
      <c r="C93">
        <v>1113</v>
      </c>
      <c r="D93" s="3">
        <v>-15370</v>
      </c>
    </row>
    <row r="94" spans="1:4" x14ac:dyDescent="0.55000000000000004">
      <c r="A94">
        <v>1127</v>
      </c>
      <c r="B94">
        <v>-15579</v>
      </c>
      <c r="C94">
        <v>1127</v>
      </c>
      <c r="D94" s="2">
        <v>-15579</v>
      </c>
    </row>
    <row r="95" spans="1:4" x14ac:dyDescent="0.55000000000000004">
      <c r="A95">
        <v>1142</v>
      </c>
      <c r="B95">
        <v>-15728</v>
      </c>
      <c r="C95">
        <v>1142</v>
      </c>
      <c r="D95" s="3">
        <v>-15728</v>
      </c>
    </row>
    <row r="96" spans="1:4" x14ac:dyDescent="0.55000000000000004">
      <c r="A96">
        <v>1157</v>
      </c>
      <c r="B96">
        <v>-15934</v>
      </c>
      <c r="C96">
        <v>1157</v>
      </c>
      <c r="D96" s="2">
        <v>-15934</v>
      </c>
    </row>
    <row r="97" spans="1:4" x14ac:dyDescent="0.55000000000000004">
      <c r="A97">
        <v>1171</v>
      </c>
      <c r="B97">
        <v>-16084</v>
      </c>
      <c r="C97">
        <v>1171</v>
      </c>
      <c r="D97" s="3">
        <v>-16084</v>
      </c>
    </row>
    <row r="98" spans="1:4" x14ac:dyDescent="0.55000000000000004">
      <c r="A98">
        <v>1185</v>
      </c>
      <c r="B98">
        <v>-16304</v>
      </c>
      <c r="C98">
        <v>1185</v>
      </c>
      <c r="D98" s="2">
        <v>-16304</v>
      </c>
    </row>
    <row r="99" spans="1:4" x14ac:dyDescent="0.55000000000000004">
      <c r="A99">
        <v>1201</v>
      </c>
      <c r="B99">
        <v>-16447</v>
      </c>
      <c r="C99">
        <v>1201</v>
      </c>
      <c r="D99" s="3">
        <v>-16447</v>
      </c>
    </row>
    <row r="100" spans="1:4" x14ac:dyDescent="0.55000000000000004">
      <c r="A100">
        <v>1215</v>
      </c>
      <c r="B100">
        <v>-16655</v>
      </c>
      <c r="C100">
        <v>1215</v>
      </c>
      <c r="D100" s="2">
        <v>-16655</v>
      </c>
    </row>
    <row r="101" spans="1:4" x14ac:dyDescent="0.55000000000000004">
      <c r="A101">
        <v>1229</v>
      </c>
      <c r="B101">
        <v>-16809</v>
      </c>
      <c r="C101">
        <v>1229</v>
      </c>
      <c r="D101" s="3">
        <v>-16809</v>
      </c>
    </row>
    <row r="102" spans="1:4" x14ac:dyDescent="0.55000000000000004">
      <c r="A102">
        <v>1244</v>
      </c>
      <c r="B102">
        <v>-17007</v>
      </c>
      <c r="C102">
        <v>1244</v>
      </c>
      <c r="D102" s="2">
        <v>-17007</v>
      </c>
    </row>
    <row r="103" spans="1:4" x14ac:dyDescent="0.55000000000000004">
      <c r="A103">
        <v>1258</v>
      </c>
      <c r="B103">
        <v>-17179</v>
      </c>
      <c r="C103">
        <v>1258</v>
      </c>
      <c r="D103" s="3">
        <v>-17179</v>
      </c>
    </row>
    <row r="104" spans="1:4" x14ac:dyDescent="0.55000000000000004">
      <c r="A104">
        <v>1273</v>
      </c>
      <c r="B104">
        <v>-17364</v>
      </c>
      <c r="C104">
        <v>1273</v>
      </c>
      <c r="D104" s="2">
        <v>-17364</v>
      </c>
    </row>
    <row r="105" spans="1:4" x14ac:dyDescent="0.55000000000000004">
      <c r="A105">
        <v>1288</v>
      </c>
      <c r="B105">
        <v>-17545</v>
      </c>
      <c r="C105">
        <v>1288</v>
      </c>
      <c r="D105" s="3">
        <v>-17545</v>
      </c>
    </row>
    <row r="106" spans="1:4" x14ac:dyDescent="0.55000000000000004">
      <c r="A106">
        <v>1302</v>
      </c>
      <c r="B106">
        <v>-17718</v>
      </c>
      <c r="C106">
        <v>1302</v>
      </c>
      <c r="D106" s="2">
        <v>-17718</v>
      </c>
    </row>
    <row r="107" spans="1:4" x14ac:dyDescent="0.55000000000000004">
      <c r="A107">
        <v>1316</v>
      </c>
      <c r="B107">
        <v>-17909</v>
      </c>
      <c r="C107">
        <v>1316</v>
      </c>
      <c r="D107" s="3">
        <v>-17909</v>
      </c>
    </row>
    <row r="108" spans="1:4" x14ac:dyDescent="0.55000000000000004">
      <c r="A108">
        <v>1332</v>
      </c>
      <c r="B108">
        <v>-18078</v>
      </c>
      <c r="C108">
        <v>1332</v>
      </c>
      <c r="D108" s="2">
        <v>-18078</v>
      </c>
    </row>
    <row r="109" spans="1:4" x14ac:dyDescent="0.55000000000000004">
      <c r="A109">
        <v>1346</v>
      </c>
      <c r="B109">
        <v>-18285</v>
      </c>
      <c r="C109">
        <v>1346</v>
      </c>
      <c r="D109" s="3">
        <v>-18285</v>
      </c>
    </row>
    <row r="110" spans="1:4" x14ac:dyDescent="0.55000000000000004">
      <c r="A110">
        <v>1360</v>
      </c>
      <c r="B110">
        <v>-18444</v>
      </c>
      <c r="C110">
        <v>1360</v>
      </c>
      <c r="D110" s="2">
        <v>-18444</v>
      </c>
    </row>
    <row r="111" spans="1:4" x14ac:dyDescent="0.55000000000000004">
      <c r="A111">
        <v>1375</v>
      </c>
      <c r="B111">
        <v>-18659</v>
      </c>
      <c r="C111">
        <v>1375</v>
      </c>
      <c r="D111" s="3">
        <v>-18659</v>
      </c>
    </row>
    <row r="112" spans="1:4" x14ac:dyDescent="0.55000000000000004">
      <c r="A112">
        <v>1389</v>
      </c>
      <c r="B112">
        <v>-18816</v>
      </c>
      <c r="C112">
        <v>1389</v>
      </c>
      <c r="D112" s="2">
        <v>-18816</v>
      </c>
    </row>
    <row r="113" spans="1:4" x14ac:dyDescent="0.55000000000000004">
      <c r="A113">
        <v>1404</v>
      </c>
      <c r="B113">
        <v>-19027</v>
      </c>
      <c r="C113">
        <v>1404</v>
      </c>
      <c r="D113" s="3">
        <v>-19027</v>
      </c>
    </row>
    <row r="114" spans="1:4" x14ac:dyDescent="0.55000000000000004">
      <c r="A114">
        <v>1419</v>
      </c>
      <c r="B114">
        <v>-19171</v>
      </c>
      <c r="C114">
        <v>1419</v>
      </c>
      <c r="D114" s="2">
        <v>-19171</v>
      </c>
    </row>
    <row r="115" spans="1:4" x14ac:dyDescent="0.55000000000000004">
      <c r="A115">
        <v>1433</v>
      </c>
      <c r="B115">
        <v>-19394</v>
      </c>
      <c r="C115">
        <v>1433</v>
      </c>
      <c r="D115" s="3">
        <v>-19394</v>
      </c>
    </row>
    <row r="116" spans="1:4" x14ac:dyDescent="0.55000000000000004">
      <c r="A116">
        <v>1447</v>
      </c>
      <c r="B116">
        <v>-19531</v>
      </c>
      <c r="C116">
        <v>1447</v>
      </c>
      <c r="D116" s="2">
        <v>-19531</v>
      </c>
    </row>
    <row r="117" spans="1:4" x14ac:dyDescent="0.55000000000000004">
      <c r="A117">
        <v>1463</v>
      </c>
      <c r="B117">
        <v>-19742</v>
      </c>
      <c r="C117">
        <v>1463</v>
      </c>
      <c r="D117" s="3">
        <v>-19742</v>
      </c>
    </row>
    <row r="118" spans="1:4" x14ac:dyDescent="0.55000000000000004">
      <c r="A118">
        <v>1477</v>
      </c>
      <c r="B118">
        <v>-19897</v>
      </c>
      <c r="C118">
        <v>1477</v>
      </c>
      <c r="D118" s="2">
        <v>-19897</v>
      </c>
    </row>
    <row r="119" spans="1:4" x14ac:dyDescent="0.55000000000000004">
      <c r="A119">
        <v>1491</v>
      </c>
      <c r="B119">
        <v>-20100</v>
      </c>
      <c r="C119">
        <v>1491</v>
      </c>
      <c r="D119" s="3">
        <v>-20100</v>
      </c>
    </row>
    <row r="120" spans="1:4" x14ac:dyDescent="0.55000000000000004">
      <c r="A120">
        <v>1506</v>
      </c>
      <c r="B120">
        <v>-20275</v>
      </c>
      <c r="C120">
        <v>1506</v>
      </c>
      <c r="D120" s="2">
        <v>-20275</v>
      </c>
    </row>
    <row r="121" spans="1:4" x14ac:dyDescent="0.55000000000000004">
      <c r="A121">
        <v>1520</v>
      </c>
      <c r="B121">
        <v>-20463</v>
      </c>
      <c r="C121">
        <v>1520</v>
      </c>
      <c r="D121" s="3">
        <v>-20463</v>
      </c>
    </row>
    <row r="122" spans="1:4" x14ac:dyDescent="0.55000000000000004">
      <c r="A122">
        <v>1535</v>
      </c>
      <c r="B122">
        <v>-20649</v>
      </c>
      <c r="C122">
        <v>1535</v>
      </c>
      <c r="D122" s="2">
        <v>-20649</v>
      </c>
    </row>
    <row r="123" spans="1:4" x14ac:dyDescent="0.55000000000000004">
      <c r="A123">
        <v>1550</v>
      </c>
      <c r="B123">
        <v>-20824</v>
      </c>
      <c r="C123">
        <v>1550</v>
      </c>
      <c r="D123" s="3">
        <v>-20824</v>
      </c>
    </row>
    <row r="124" spans="1:4" x14ac:dyDescent="0.55000000000000004">
      <c r="A124">
        <v>1564</v>
      </c>
      <c r="B124">
        <v>-21013</v>
      </c>
      <c r="C124">
        <v>1564</v>
      </c>
      <c r="D124" s="2">
        <v>-21013</v>
      </c>
    </row>
    <row r="125" spans="1:4" x14ac:dyDescent="0.55000000000000004">
      <c r="A125">
        <v>1578</v>
      </c>
      <c r="B125">
        <v>-21174</v>
      </c>
      <c r="C125">
        <v>1578</v>
      </c>
      <c r="D125" s="3">
        <v>-21174</v>
      </c>
    </row>
    <row r="126" spans="1:4" x14ac:dyDescent="0.55000000000000004">
      <c r="A126">
        <v>1593</v>
      </c>
      <c r="B126">
        <v>-21381</v>
      </c>
      <c r="C126">
        <v>1593</v>
      </c>
      <c r="D126" s="2">
        <v>-21381</v>
      </c>
    </row>
    <row r="127" spans="1:4" x14ac:dyDescent="0.55000000000000004">
      <c r="A127">
        <v>1608</v>
      </c>
      <c r="B127">
        <v>-21534</v>
      </c>
      <c r="C127">
        <v>1608</v>
      </c>
      <c r="D127" s="3">
        <v>-21534</v>
      </c>
    </row>
    <row r="128" spans="1:4" x14ac:dyDescent="0.55000000000000004">
      <c r="A128">
        <v>1622</v>
      </c>
      <c r="B128">
        <v>-21753</v>
      </c>
      <c r="C128">
        <v>1622</v>
      </c>
      <c r="D128" s="2">
        <v>-21753</v>
      </c>
    </row>
    <row r="129" spans="1:4" x14ac:dyDescent="0.55000000000000004">
      <c r="A129">
        <v>1637</v>
      </c>
      <c r="B129">
        <v>-21910</v>
      </c>
      <c r="C129">
        <v>1637</v>
      </c>
      <c r="D129" s="3">
        <v>-21910</v>
      </c>
    </row>
    <row r="130" spans="1:4" x14ac:dyDescent="0.55000000000000004">
      <c r="A130">
        <v>1651</v>
      </c>
      <c r="B130">
        <v>-22121</v>
      </c>
      <c r="C130">
        <v>1651</v>
      </c>
      <c r="D130" s="2">
        <v>-22121</v>
      </c>
    </row>
    <row r="131" spans="1:4" x14ac:dyDescent="0.55000000000000004">
      <c r="A131">
        <v>1667</v>
      </c>
      <c r="B131">
        <v>-22269</v>
      </c>
      <c r="C131">
        <v>1667</v>
      </c>
      <c r="D131" s="3">
        <v>-22269</v>
      </c>
    </row>
    <row r="132" spans="1:4" x14ac:dyDescent="0.55000000000000004">
      <c r="A132">
        <v>1681</v>
      </c>
      <c r="B132">
        <v>-22480</v>
      </c>
      <c r="C132">
        <v>1681</v>
      </c>
      <c r="D132" s="2">
        <v>-22480</v>
      </c>
    </row>
    <row r="133" spans="1:4" x14ac:dyDescent="0.55000000000000004">
      <c r="A133">
        <v>1695</v>
      </c>
      <c r="B133">
        <v>-22625</v>
      </c>
      <c r="C133">
        <v>1695</v>
      </c>
      <c r="D133" s="3">
        <v>-22625</v>
      </c>
    </row>
    <row r="134" spans="1:4" x14ac:dyDescent="0.55000000000000004">
      <c r="A134">
        <v>1710</v>
      </c>
      <c r="B134">
        <v>-22844</v>
      </c>
      <c r="C134">
        <v>1710</v>
      </c>
      <c r="D134" s="2">
        <v>-22844</v>
      </c>
    </row>
    <row r="135" spans="1:4" x14ac:dyDescent="0.55000000000000004">
      <c r="A135">
        <v>1724</v>
      </c>
      <c r="B135">
        <v>-22993</v>
      </c>
      <c r="C135">
        <v>1724</v>
      </c>
      <c r="D135" s="3">
        <v>-22993</v>
      </c>
    </row>
    <row r="136" spans="1:4" x14ac:dyDescent="0.55000000000000004">
      <c r="A136">
        <v>1739</v>
      </c>
      <c r="B136">
        <v>-23190</v>
      </c>
      <c r="C136">
        <v>1739</v>
      </c>
      <c r="D136" s="2">
        <v>-23190</v>
      </c>
    </row>
    <row r="137" spans="1:4" x14ac:dyDescent="0.55000000000000004">
      <c r="A137">
        <v>1754</v>
      </c>
      <c r="B137">
        <v>-23359</v>
      </c>
      <c r="C137">
        <v>1754</v>
      </c>
      <c r="D137" s="3">
        <v>-23359</v>
      </c>
    </row>
    <row r="138" spans="1:4" x14ac:dyDescent="0.55000000000000004">
      <c r="A138">
        <v>1768</v>
      </c>
      <c r="B138">
        <v>-23550</v>
      </c>
      <c r="C138">
        <v>1768</v>
      </c>
      <c r="D138" s="2">
        <v>-23550</v>
      </c>
    </row>
    <row r="139" spans="1:4" x14ac:dyDescent="0.55000000000000004">
      <c r="A139">
        <v>1782</v>
      </c>
      <c r="B139">
        <v>-23733</v>
      </c>
      <c r="C139">
        <v>1782</v>
      </c>
      <c r="D139" s="3">
        <v>-23733</v>
      </c>
    </row>
    <row r="140" spans="1:4" x14ac:dyDescent="0.55000000000000004">
      <c r="A140">
        <v>1798</v>
      </c>
      <c r="B140">
        <v>-23908</v>
      </c>
      <c r="C140">
        <v>1798</v>
      </c>
      <c r="D140" s="2">
        <v>-23908</v>
      </c>
    </row>
    <row r="141" spans="1:4" x14ac:dyDescent="0.55000000000000004">
      <c r="A141">
        <v>1812</v>
      </c>
      <c r="B141">
        <v>-24099</v>
      </c>
      <c r="C141">
        <v>1812</v>
      </c>
      <c r="D141" s="3">
        <v>-24099</v>
      </c>
    </row>
    <row r="142" spans="1:4" x14ac:dyDescent="0.55000000000000004">
      <c r="A142">
        <v>1826</v>
      </c>
      <c r="B142">
        <v>-24264</v>
      </c>
      <c r="C142">
        <v>1826</v>
      </c>
      <c r="D142" s="2">
        <v>-24264</v>
      </c>
    </row>
    <row r="143" spans="1:4" x14ac:dyDescent="0.55000000000000004">
      <c r="A143">
        <v>1841</v>
      </c>
      <c r="B143">
        <v>-24471</v>
      </c>
      <c r="C143">
        <v>1841</v>
      </c>
      <c r="D143" s="3">
        <v>-24471</v>
      </c>
    </row>
    <row r="144" spans="1:4" x14ac:dyDescent="0.55000000000000004">
      <c r="A144">
        <v>1855</v>
      </c>
      <c r="B144">
        <v>-24629</v>
      </c>
      <c r="C144">
        <v>1855</v>
      </c>
      <c r="D144" s="2">
        <v>-24629</v>
      </c>
    </row>
    <row r="145" spans="1:4" x14ac:dyDescent="0.55000000000000004">
      <c r="A145">
        <v>1870</v>
      </c>
      <c r="B145">
        <v>-24839</v>
      </c>
      <c r="C145">
        <v>1870</v>
      </c>
      <c r="D145" s="3">
        <v>-24839</v>
      </c>
    </row>
    <row r="146" spans="1:4" x14ac:dyDescent="0.55000000000000004">
      <c r="A146">
        <v>1885</v>
      </c>
      <c r="B146">
        <v>-24989</v>
      </c>
      <c r="C146">
        <v>1885</v>
      </c>
      <c r="D146" s="2">
        <v>-24989</v>
      </c>
    </row>
    <row r="147" spans="1:4" x14ac:dyDescent="0.55000000000000004">
      <c r="A147">
        <v>1899</v>
      </c>
      <c r="B147">
        <v>-25201</v>
      </c>
      <c r="C147">
        <v>1899</v>
      </c>
      <c r="D147" s="3">
        <v>-25201</v>
      </c>
    </row>
    <row r="148" spans="1:4" x14ac:dyDescent="0.55000000000000004">
      <c r="A148">
        <v>1913</v>
      </c>
      <c r="B148">
        <v>-25347</v>
      </c>
      <c r="C148">
        <v>1913</v>
      </c>
      <c r="D148" s="2">
        <v>-25347</v>
      </c>
    </row>
    <row r="149" spans="1:4" x14ac:dyDescent="0.55000000000000004">
      <c r="A149">
        <v>1929</v>
      </c>
      <c r="B149">
        <v>-25568</v>
      </c>
      <c r="C149">
        <v>1929</v>
      </c>
      <c r="D149" s="3">
        <v>-25568</v>
      </c>
    </row>
    <row r="150" spans="1:4" x14ac:dyDescent="0.55000000000000004">
      <c r="A150">
        <v>1943</v>
      </c>
      <c r="B150">
        <v>-25705</v>
      </c>
      <c r="C150">
        <v>1943</v>
      </c>
      <c r="D150" s="2">
        <v>-25705</v>
      </c>
    </row>
    <row r="151" spans="1:4" x14ac:dyDescent="0.55000000000000004">
      <c r="A151">
        <v>1957</v>
      </c>
      <c r="B151">
        <v>-25918</v>
      </c>
      <c r="C151">
        <v>1957</v>
      </c>
      <c r="D151" s="3">
        <v>-25918</v>
      </c>
    </row>
    <row r="152" spans="1:4" x14ac:dyDescent="0.55000000000000004">
      <c r="A152">
        <v>1972</v>
      </c>
      <c r="B152">
        <v>-26079</v>
      </c>
      <c r="C152">
        <v>1972</v>
      </c>
      <c r="D152" s="2">
        <v>-26079</v>
      </c>
    </row>
    <row r="153" spans="1:4" x14ac:dyDescent="0.55000000000000004">
      <c r="A153">
        <v>1986</v>
      </c>
      <c r="B153">
        <v>-26284</v>
      </c>
      <c r="C153">
        <v>1986</v>
      </c>
      <c r="D153" s="3">
        <v>-26284</v>
      </c>
    </row>
    <row r="154" spans="1:4" x14ac:dyDescent="0.55000000000000004">
      <c r="A154">
        <v>2001</v>
      </c>
      <c r="B154">
        <v>-26453</v>
      </c>
      <c r="C154">
        <v>2001</v>
      </c>
      <c r="D154" s="2">
        <v>-26453</v>
      </c>
    </row>
  </sheetData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EBD4-6A02-4FE4-AC4C-6C316A74BB9A}">
  <dimension ref="A1"/>
  <sheetViews>
    <sheetView workbookViewId="0">
      <selection activeCell="C3" sqref="C3"/>
    </sheetView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CC9772-91CA-4F47-A728-E0EEB0E682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Sultan</dc:creator>
  <cp:lastModifiedBy>Justine Sultan</cp:lastModifiedBy>
  <dcterms:created xsi:type="dcterms:W3CDTF">2018-03-03T23:12:02Z</dcterms:created>
  <dcterms:modified xsi:type="dcterms:W3CDTF">2018-03-06T02:59:14Z</dcterms:modified>
</cp:coreProperties>
</file>