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7FA4B09-870A-4BDA-BDE6-0BF917B1195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DP" sheetId="1" r:id="rId1"/>
    <sheet name="GRIFFONNIER" sheetId="2" r:id="rId2"/>
  </sheets>
  <definedNames>
    <definedName name="_xlnm.Print_Area" localSheetId="0">FDP!$A$1:$M$35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+4g0LXrc3Ao/fQcwrP3Ro6Xd2+w=="/>
    </ext>
  </extLst>
</workbook>
</file>

<file path=xl/calcChain.xml><?xml version="1.0" encoding="utf-8"?>
<calcChain xmlns="http://schemas.openxmlformats.org/spreadsheetml/2006/main">
  <c r="E33" i="2" l="1"/>
  <c r="C33" i="2"/>
  <c r="E21" i="2" l="1"/>
  <c r="C21" i="2"/>
  <c r="K7" i="2"/>
  <c r="I7" i="2"/>
  <c r="E7" i="2" l="1"/>
  <c r="C7" i="2"/>
  <c r="C9" i="1" l="1"/>
  <c r="C18" i="1"/>
  <c r="C17" i="1"/>
  <c r="C21" i="1" l="1"/>
  <c r="C14" i="1"/>
  <c r="H21" i="1"/>
  <c r="C22" i="1"/>
  <c r="E22" i="1"/>
  <c r="J7" i="1" l="1"/>
  <c r="J8" i="1"/>
  <c r="J6" i="1"/>
  <c r="J5" i="1"/>
  <c r="J9" i="1"/>
  <c r="J10" i="1"/>
  <c r="C20" i="1" s="1"/>
  <c r="E20" i="1" s="1"/>
  <c r="C11" i="1" l="1"/>
  <c r="E11" i="1" s="1"/>
  <c r="C6" i="1"/>
  <c r="C5" i="1"/>
  <c r="E5" i="1" s="1"/>
  <c r="C10" i="1"/>
  <c r="E18" i="1"/>
  <c r="C13" i="1"/>
  <c r="E13" i="1" s="1"/>
  <c r="E21" i="1"/>
  <c r="C7" i="1"/>
  <c r="E7" i="1" s="1"/>
  <c r="J21" i="1"/>
  <c r="C12" i="1"/>
  <c r="E12" i="1" s="1"/>
  <c r="C15" i="1"/>
  <c r="E15" i="1" s="1"/>
  <c r="C8" i="1"/>
  <c r="E8" i="1" s="1"/>
  <c r="E17" i="1"/>
  <c r="C19" i="1"/>
  <c r="E19" i="1" s="1"/>
  <c r="E14" i="1" l="1"/>
  <c r="E6" i="1"/>
  <c r="H20" i="1"/>
  <c r="J20" i="1" s="1"/>
  <c r="H22" i="1"/>
  <c r="J22" i="1" s="1"/>
  <c r="H19" i="1"/>
  <c r="J19" i="1" s="1"/>
  <c r="E10" i="1"/>
  <c r="C16" i="1"/>
  <c r="E16" i="1" s="1"/>
  <c r="E9" i="1" l="1"/>
</calcChain>
</file>

<file path=xl/sharedStrings.xml><?xml version="1.0" encoding="utf-8"?>
<sst xmlns="http://schemas.openxmlformats.org/spreadsheetml/2006/main" count="82" uniqueCount="52">
  <si>
    <t>MOD. EXTERNE</t>
  </si>
  <si>
    <t>TOTAL</t>
  </si>
  <si>
    <t>Dégats</t>
  </si>
  <si>
    <t>Affinité magique</t>
  </si>
  <si>
    <t>Lien</t>
  </si>
  <si>
    <t>Echo</t>
  </si>
  <si>
    <t>MOD.EXTERNE</t>
  </si>
  <si>
    <t xml:space="preserve">Acrobaties </t>
  </si>
  <si>
    <t>Arcanes</t>
  </si>
  <si>
    <t xml:space="preserve">Athletisme </t>
  </si>
  <si>
    <t>Dégâts</t>
  </si>
  <si>
    <t xml:space="preserve">Discretion </t>
  </si>
  <si>
    <t>Intimidation</t>
  </si>
  <si>
    <t>Investigation</t>
  </si>
  <si>
    <t>Nature</t>
  </si>
  <si>
    <t>Passe passe</t>
  </si>
  <si>
    <t>Perception</t>
  </si>
  <si>
    <t xml:space="preserve">Perspicacité </t>
  </si>
  <si>
    <t xml:space="preserve">Persuasion </t>
  </si>
  <si>
    <t>Supercherie</t>
  </si>
  <si>
    <t>Sang-froid</t>
  </si>
  <si>
    <t>Force</t>
  </si>
  <si>
    <t>Constitution</t>
  </si>
  <si>
    <t>Habilité</t>
  </si>
  <si>
    <t>Intelligence</t>
  </si>
  <si>
    <t>Sagesse</t>
  </si>
  <si>
    <t>Social</t>
  </si>
  <si>
    <t>COMPETENCES</t>
  </si>
  <si>
    <t>ATTRIBUTS</t>
  </si>
  <si>
    <t>DEGATS</t>
  </si>
  <si>
    <t>Zephräel Akhazriel</t>
  </si>
  <si>
    <t>Inventaire</t>
  </si>
  <si>
    <r>
      <rPr>
        <b/>
        <sz val="11"/>
        <color theme="1"/>
        <rFont val="Calibri"/>
        <family val="2"/>
        <scheme val="minor"/>
      </rPr>
      <t xml:space="preserve">Amure d’infanterie </t>
    </r>
    <r>
      <rPr>
        <sz val="11"/>
        <color theme="1"/>
        <rFont val="Calibri"/>
        <family val="2"/>
        <scheme val="minor"/>
      </rPr>
      <t>: 20% d’armure physique.</t>
    </r>
  </si>
  <si>
    <t>VIGUEUR</t>
  </si>
  <si>
    <t>Mana</t>
  </si>
  <si>
    <r>
      <rPr>
        <b/>
        <sz val="11"/>
        <color theme="1"/>
        <rFont val="Calibri"/>
        <family val="2"/>
        <scheme val="minor"/>
      </rPr>
      <t xml:space="preserve">Epée courte </t>
    </r>
    <r>
      <rPr>
        <sz val="11"/>
        <color theme="1"/>
        <rFont val="Calibri"/>
        <family val="2"/>
        <scheme val="minor"/>
      </rPr>
      <t xml:space="preserve">: 120% des dégâts </t>
    </r>
    <r>
      <rPr>
        <b/>
        <sz val="11"/>
        <color theme="1"/>
        <rFont val="Calibri"/>
        <family val="2"/>
        <scheme val="minor"/>
      </rPr>
      <t>[12]</t>
    </r>
    <r>
      <rPr>
        <sz val="11"/>
        <color theme="1"/>
        <rFont val="Calibri"/>
        <family val="2"/>
        <scheme val="minor"/>
      </rPr>
      <t xml:space="preserve"> + 1d6. Polyvalent. </t>
    </r>
  </si>
  <si>
    <r>
      <rPr>
        <b/>
        <sz val="11"/>
        <color theme="1"/>
        <rFont val="Calibri"/>
        <family val="2"/>
        <scheme val="minor"/>
      </rPr>
      <t xml:space="preserve">Poignard </t>
    </r>
    <r>
      <rPr>
        <sz val="11"/>
        <color theme="1"/>
        <rFont val="Calibri"/>
        <family val="2"/>
        <scheme val="minor"/>
      </rPr>
      <t xml:space="preserve">: 50% des dégâts </t>
    </r>
    <r>
      <rPr>
        <b/>
        <sz val="11"/>
        <color theme="1"/>
        <rFont val="Calibri"/>
        <family val="2"/>
        <scheme val="minor"/>
      </rPr>
      <t>[5]</t>
    </r>
    <r>
      <rPr>
        <sz val="11"/>
        <color theme="1"/>
        <rFont val="Calibri"/>
        <family val="2"/>
        <scheme val="minor"/>
      </rPr>
      <t xml:space="preserve"> + 10% de l’habilité [3] {=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}+ 1d4. Bonus aux dégâts si utilisation roublarde.</t>
    </r>
  </si>
  <si>
    <r>
      <rPr>
        <b/>
        <sz val="11"/>
        <color theme="1"/>
        <rFont val="Calibri"/>
        <family val="2"/>
        <scheme val="minor"/>
      </rPr>
      <t>Arme d’hast</t>
    </r>
    <r>
      <rPr>
        <sz val="11"/>
        <color theme="1"/>
        <rFont val="Calibri"/>
        <family val="2"/>
        <scheme val="minor"/>
      </rPr>
      <t xml:space="preserve"> : 50% des dégâts [5] + 10% de la force [2] + 10% de l’habilité [3] {=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} + 2d3. Si sur une monture qui charge, doublez les dégâts.</t>
    </r>
  </si>
  <si>
    <t>Maelstrom</t>
  </si>
  <si>
    <t>Arc de foudre</t>
  </si>
  <si>
    <t>Canaliser</t>
  </si>
  <si>
    <t>Actions</t>
  </si>
  <si>
    <t>CD</t>
  </si>
  <si>
    <t>Portée</t>
  </si>
  <si>
    <t>x</t>
  </si>
  <si>
    <t>+</t>
  </si>
  <si>
    <t>d4</t>
  </si>
  <si>
    <t>d8</t>
  </si>
  <si>
    <t>(Dague)</t>
  </si>
  <si>
    <r>
      <rPr>
        <b/>
        <sz val="11"/>
        <color theme="1"/>
        <rFont val="Arial"/>
        <family val="2"/>
      </rPr>
      <t>Canaliser en conducteur</t>
    </r>
    <r>
      <rPr>
        <sz val="11"/>
        <color theme="1"/>
        <rFont val="Arial"/>
        <family val="2"/>
      </rPr>
      <t xml:space="preserve"> [?, M?, P6] : Canalisez de l’énergie électrique dans n’importe quel conducteur. Servez-vous-en ensuite comme vous le souhaitez. 
  </t>
    </r>
    <r>
      <rPr>
        <b/>
        <sz val="11"/>
        <color theme="1"/>
        <rFont val="Arial"/>
        <family val="2"/>
      </rPr>
      <t xml:space="preserve"> Dégâts (Dague, 1, M1) : (50% de l’Echo + 1d8 par 10 points d’Echo)</t>
    </r>
    <r>
      <rPr>
        <sz val="11"/>
        <color theme="1"/>
        <rFont val="Arial"/>
        <family val="2"/>
      </rPr>
      <t xml:space="preserve"> </t>
    </r>
  </si>
  <si>
    <r>
      <rPr>
        <b/>
        <sz val="11"/>
        <color theme="1"/>
        <rFont val="Arial"/>
        <family val="2"/>
      </rPr>
      <t>Arc de fourdre</t>
    </r>
    <r>
      <rPr>
        <sz val="11"/>
        <color theme="1"/>
        <rFont val="Arial"/>
        <family val="2"/>
      </rPr>
      <t xml:space="preserve"> [2, M8, CD2, P10] : Projetez la foudre sur une cible.      La foudre saute sur une cible à 5 cases de votre choix.                     Répétez deux fois de plus.                                                             </t>
    </r>
    <r>
      <rPr>
        <b/>
        <sz val="11"/>
        <color theme="1"/>
        <rFont val="Arial"/>
        <family val="2"/>
      </rPr>
      <t xml:space="preserve">Dégâts : (100% de l’Echo + 1d8 par 10 points d’habilité) </t>
    </r>
  </si>
  <si>
    <r>
      <t xml:space="preserve">  </t>
    </r>
    <r>
      <rPr>
        <b/>
        <sz val="11"/>
        <color theme="1"/>
        <rFont val="Arial"/>
        <family val="2"/>
      </rPr>
      <t xml:space="preserve"> Maelstrom </t>
    </r>
    <r>
      <rPr>
        <sz val="11"/>
        <color theme="1"/>
        <rFont val="Arial"/>
        <family val="2"/>
      </rPr>
      <t xml:space="preserve">[2, M3] : Frappez pour autour de vous. Infligez des dégâts magiques autour de votre compagnon.
  </t>
    </r>
    <r>
      <rPr>
        <b/>
        <sz val="11"/>
        <color theme="1"/>
        <rFont val="Arial"/>
        <family val="2"/>
      </rPr>
      <t xml:space="preserve"> Dégâts autour de vous : (75% de vos dégâts + 1d4 par 10 points de force)
   Dégâts autour de votre compagnon : (75% de votre écho + 1d4 par 5 points d’écho)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</si>
</sst>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3F3F76"/>
      <name val="Calibri"/>
      <family val="2"/>
      <scheme val="minor"/>
    </font>
    <font>
      <sz val="11"/>
      <color theme="1"/>
      <name val="Arial Nova Cond Light"/>
      <family val="2"/>
    </font>
    <font>
      <sz val="20"/>
      <color theme="1"/>
      <name val="Castellar"/>
      <family val="1"/>
    </font>
    <font>
      <sz val="11"/>
      <color theme="1"/>
      <name val="Castellar"/>
      <family val="1"/>
    </font>
    <font>
      <i/>
      <sz val="11"/>
      <color rgb="FF3F3F76"/>
      <name val="Arial Nova Cond Light"/>
      <family val="2"/>
    </font>
    <font>
      <sz val="120"/>
      <color theme="1"/>
      <name val="Sketch Gothic School"/>
    </font>
    <font>
      <sz val="22"/>
      <color theme="1"/>
      <name val="Castellar"/>
      <family val="1"/>
    </font>
    <font>
      <sz val="16"/>
      <color rgb="FF3F3F76"/>
      <name val="Arial Nova Cond Light"/>
      <family val="2"/>
    </font>
    <font>
      <b/>
      <sz val="11"/>
      <color theme="1"/>
      <name val="Calibri"/>
      <family val="2"/>
      <scheme val="minor"/>
    </font>
    <font>
      <sz val="16"/>
      <color theme="1"/>
      <name val="Arial Nova Light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2" borderId="1" applyNumberFormat="0" applyAlignment="0" applyProtection="0"/>
    <xf numFmtId="0" fontId="5" fillId="3" borderId="0" applyNumberFormat="0" applyBorder="0" applyAlignment="0" applyProtection="0"/>
    <xf numFmtId="0" fontId="3" fillId="4" borderId="0" applyNumberFormat="0" applyBorder="0" applyAlignment="0" applyProtection="0"/>
  </cellStyleXfs>
  <cellXfs count="48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1" fillId="2" borderId="3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8" xfId="1" applyFont="1" applyBorder="1" applyAlignment="1">
      <alignment horizontal="center" vertical="center"/>
    </xf>
    <xf numFmtId="0" fontId="11" fillId="2" borderId="3" xfId="1" applyFont="1" applyBorder="1" applyAlignment="1"/>
    <xf numFmtId="0" fontId="11" fillId="2" borderId="1" xfId="1" applyFont="1" applyBorder="1" applyAlignment="1"/>
    <xf numFmtId="0" fontId="9" fillId="0" borderId="0" xfId="0" applyFont="1" applyAlignment="1">
      <alignment horizontal="left" vertical="center"/>
    </xf>
    <xf numFmtId="0" fontId="5" fillId="3" borderId="11" xfId="2" applyBorder="1" applyAlignment="1">
      <alignment horizontal="center" vertical="center"/>
    </xf>
    <xf numFmtId="0" fontId="5" fillId="3" borderId="12" xfId="2" applyBorder="1" applyAlignment="1">
      <alignment horizontal="center" vertical="center"/>
    </xf>
    <xf numFmtId="0" fontId="13" fillId="3" borderId="10" xfId="2" applyFont="1" applyBorder="1" applyAlignment="1">
      <alignment horizontal="left" vertical="center"/>
    </xf>
    <xf numFmtId="0" fontId="14" fillId="2" borderId="2" xfId="1" applyFont="1" applyBorder="1" applyAlignment="1">
      <alignment horizontal="center" vertical="center"/>
    </xf>
    <xf numFmtId="0" fontId="14" fillId="2" borderId="5" xfId="1" applyFont="1" applyBorder="1" applyAlignment="1">
      <alignment horizontal="center" vertical="center"/>
    </xf>
    <xf numFmtId="0" fontId="14" fillId="2" borderId="7" xfId="1" applyFont="1" applyBorder="1" applyAlignment="1">
      <alignment horizontal="center" vertical="center"/>
    </xf>
    <xf numFmtId="0" fontId="14" fillId="2" borderId="4" xfId="1" applyFont="1" applyBorder="1" applyAlignment="1">
      <alignment horizontal="center" vertical="center"/>
    </xf>
    <xf numFmtId="0" fontId="14" fillId="2" borderId="6" xfId="1" applyFont="1" applyBorder="1" applyAlignment="1">
      <alignment horizontal="center" vertical="center"/>
    </xf>
    <xf numFmtId="0" fontId="14" fillId="2" borderId="9" xfId="1" applyFont="1" applyBorder="1" applyAlignment="1">
      <alignment horizontal="center" vertical="center"/>
    </xf>
    <xf numFmtId="0" fontId="5" fillId="3" borderId="15" xfId="2" applyBorder="1" applyAlignment="1">
      <alignment horizontal="center" vertical="center"/>
    </xf>
    <xf numFmtId="0" fontId="5" fillId="3" borderId="16" xfId="2" applyBorder="1" applyAlignment="1">
      <alignment horizontal="center" vertical="center"/>
    </xf>
    <xf numFmtId="0" fontId="5" fillId="3" borderId="17" xfId="2" applyBorder="1" applyAlignment="1">
      <alignment horizontal="center" vertical="center"/>
    </xf>
    <xf numFmtId="0" fontId="13" fillId="3" borderId="13" xfId="2" applyFont="1" applyBorder="1" applyAlignment="1">
      <alignment horizontal="left" vertical="center"/>
    </xf>
    <xf numFmtId="0" fontId="5" fillId="3" borderId="0" xfId="2" applyBorder="1" applyAlignment="1">
      <alignment horizontal="center" vertical="center"/>
    </xf>
    <xf numFmtId="0" fontId="5" fillId="3" borderId="14" xfId="2" applyBorder="1" applyAlignment="1">
      <alignment horizontal="center" vertical="center"/>
    </xf>
    <xf numFmtId="0" fontId="4" fillId="3" borderId="0" xfId="2" applyFont="1" applyBorder="1" applyAlignment="1">
      <alignment horizontal="left" vertical="center"/>
    </xf>
    <xf numFmtId="0" fontId="16" fillId="4" borderId="18" xfId="3" applyFont="1" applyBorder="1" applyAlignment="1">
      <alignment horizontal="center" vertical="center"/>
    </xf>
    <xf numFmtId="0" fontId="14" fillId="2" borderId="19" xfId="1" applyFont="1" applyBorder="1" applyAlignment="1">
      <alignment horizontal="center" vertical="center"/>
    </xf>
    <xf numFmtId="0" fontId="11" fillId="2" borderId="20" xfId="1" applyFont="1" applyBorder="1" applyAlignment="1">
      <alignment horizontal="center" vertical="center"/>
    </xf>
    <xf numFmtId="0" fontId="14" fillId="2" borderId="21" xfId="1" applyFont="1" applyBorder="1" applyAlignment="1">
      <alignment horizontal="center" vertical="center"/>
    </xf>
    <xf numFmtId="0" fontId="7" fillId="2" borderId="22" xfId="1" applyBorder="1" applyAlignment="1">
      <alignment horizontal="center" vertical="center"/>
    </xf>
    <xf numFmtId="0" fontId="7" fillId="2" borderId="23" xfId="1" applyBorder="1" applyAlignment="1">
      <alignment horizontal="center" vertical="center"/>
    </xf>
    <xf numFmtId="0" fontId="14" fillId="2" borderId="24" xfId="1" applyFont="1" applyBorder="1" applyAlignment="1">
      <alignment horizontal="center" vertical="center"/>
    </xf>
    <xf numFmtId="0" fontId="2" fillId="3" borderId="0" xfId="2" applyFont="1" applyBorder="1" applyAlignment="1">
      <alignment horizontal="left" vertical="center"/>
    </xf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19" fillId="0" borderId="0" xfId="0" applyFont="1" applyAlignment="1"/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</cellXfs>
  <cellStyles count="4">
    <cellStyle name="20 % - Accent1" xfId="2" builtinId="30"/>
    <cellStyle name="20 % - Accent6" xfId="3" builtinId="50"/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1047750</xdr:colOff>
      <xdr:row>3</xdr:row>
      <xdr:rowOff>288131</xdr:rowOff>
    </xdr:from>
    <xdr:to>
      <xdr:col>13</xdr:col>
      <xdr:colOff>1257299</xdr:colOff>
      <xdr:row>18</xdr:row>
      <xdr:rowOff>80964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37BA40-B0B1-4ABF-8701-2E6D0314D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2812256"/>
          <a:ext cx="5086349" cy="4221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9"/>
  <sheetViews>
    <sheetView topLeftCell="A4" zoomScaleNormal="100" zoomScaleSheetLayoutView="90" workbookViewId="0">
      <selection activeCell="J22" sqref="J22"/>
    </sheetView>
  </sheetViews>
  <sheetFormatPr baseColWidth="10" defaultColWidth="12.625" defaultRowHeight="15" customHeight="1"/>
  <cols>
    <col min="1" max="1" width="7.625" customWidth="1"/>
    <col min="2" max="2" width="19.75" customWidth="1"/>
    <col min="3" max="3" width="9.5" customWidth="1"/>
    <col min="4" max="4" width="16.5" customWidth="1"/>
    <col min="5" max="5" width="12.875" customWidth="1"/>
    <col min="6" max="6" width="16.5" customWidth="1"/>
    <col min="7" max="7" width="19.75" customWidth="1"/>
    <col min="8" max="8" width="9.5" customWidth="1"/>
    <col min="9" max="9" width="16.5" customWidth="1"/>
    <col min="10" max="10" width="14.5" customWidth="1"/>
    <col min="11" max="27" width="16.5" customWidth="1"/>
  </cols>
  <sheetData>
    <row r="1" spans="2:25" ht="168" customHeight="1">
      <c r="B1" s="41" t="s">
        <v>30</v>
      </c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>
      <c r="K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5.75" customHeight="1">
      <c r="B3" s="1"/>
      <c r="C3" s="1"/>
      <c r="D3" s="1"/>
      <c r="E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23.25" customHeight="1" thickBot="1">
      <c r="B4" s="39" t="s">
        <v>27</v>
      </c>
      <c r="C4" s="40"/>
      <c r="D4" s="3" t="s">
        <v>6</v>
      </c>
      <c r="E4" s="3" t="s">
        <v>1</v>
      </c>
      <c r="F4" s="2"/>
      <c r="G4" s="5" t="s">
        <v>28</v>
      </c>
      <c r="H4" s="2"/>
      <c r="I4" s="3" t="s">
        <v>0</v>
      </c>
      <c r="J4" s="3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23.25" customHeight="1">
      <c r="B5" s="15" t="s">
        <v>7</v>
      </c>
      <c r="C5" s="6">
        <f>J7</f>
        <v>31.2</v>
      </c>
      <c r="D5" s="6"/>
      <c r="E5" s="18">
        <f t="shared" ref="E5:E21" si="0">C5+D5</f>
        <v>31.2</v>
      </c>
      <c r="F5" s="2"/>
      <c r="G5" s="15" t="s">
        <v>21</v>
      </c>
      <c r="H5" s="6">
        <v>16</v>
      </c>
      <c r="I5" s="6"/>
      <c r="J5" s="18">
        <f>H5+I5</f>
        <v>16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23.25" customHeight="1">
      <c r="B6" s="16" t="s">
        <v>3</v>
      </c>
      <c r="C6" s="7">
        <f>0.5*J8</f>
        <v>8.25</v>
      </c>
      <c r="D6" s="7"/>
      <c r="E6" s="19">
        <f t="shared" si="0"/>
        <v>8.25</v>
      </c>
      <c r="F6" s="2"/>
      <c r="G6" s="16" t="s">
        <v>22</v>
      </c>
      <c r="H6" s="7">
        <v>15</v>
      </c>
      <c r="I6" s="7"/>
      <c r="J6" s="19">
        <f>H6+I6</f>
        <v>15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23.25" customHeight="1">
      <c r="B7" s="16" t="s">
        <v>8</v>
      </c>
      <c r="C7" s="7">
        <f>0.75*J8+0.25*J9</f>
        <v>16.375</v>
      </c>
      <c r="D7" s="7"/>
      <c r="E7" s="19">
        <f t="shared" si="0"/>
        <v>16.375</v>
      </c>
      <c r="F7" s="2"/>
      <c r="G7" s="16" t="s">
        <v>23</v>
      </c>
      <c r="H7" s="7">
        <v>26</v>
      </c>
      <c r="I7" s="7"/>
      <c r="J7" s="19">
        <f>(H7+I7)*120%</f>
        <v>31.2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23.25" customHeight="1">
      <c r="B8" s="16" t="s">
        <v>9</v>
      </c>
      <c r="C8" s="7">
        <f>0.5*J5+0.5*J6</f>
        <v>15.5</v>
      </c>
      <c r="D8" s="7"/>
      <c r="E8" s="19">
        <f t="shared" si="0"/>
        <v>15.5</v>
      </c>
      <c r="F8" s="2"/>
      <c r="G8" s="16" t="s">
        <v>24</v>
      </c>
      <c r="H8" s="7">
        <v>15</v>
      </c>
      <c r="I8" s="7"/>
      <c r="J8" s="19">
        <f>(H8+I8)*110%</f>
        <v>16.5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23.25" customHeight="1">
      <c r="B9" s="16" t="s">
        <v>10</v>
      </c>
      <c r="C9" s="7">
        <f>0.2*J5+0.15*J6+0.15*J7</f>
        <v>10.129999999999999</v>
      </c>
      <c r="D9" s="7"/>
      <c r="E9" s="19">
        <f t="shared" si="0"/>
        <v>10.129999999999999</v>
      </c>
      <c r="F9" s="2"/>
      <c r="G9" s="16" t="s">
        <v>25</v>
      </c>
      <c r="H9" s="7">
        <v>16</v>
      </c>
      <c r="I9" s="7"/>
      <c r="J9" s="19">
        <f>H9+I9</f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23.25" customHeight="1" thickBot="1">
      <c r="B10" s="16" t="s">
        <v>11</v>
      </c>
      <c r="C10" s="7">
        <f>0.75*J7+0.25*J9</f>
        <v>27.4</v>
      </c>
      <c r="D10" s="7"/>
      <c r="E10" s="19">
        <f t="shared" si="0"/>
        <v>27.4</v>
      </c>
      <c r="F10" s="2"/>
      <c r="G10" s="17" t="s">
        <v>26</v>
      </c>
      <c r="H10" s="8">
        <v>13</v>
      </c>
      <c r="I10" s="8"/>
      <c r="J10" s="20">
        <f>H10+I10</f>
        <v>13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23.25" customHeight="1" thickBot="1">
      <c r="B11" s="16" t="s">
        <v>5</v>
      </c>
      <c r="C11" s="7">
        <f>0.3*J8+0.3*J9</f>
        <v>9.75</v>
      </c>
      <c r="D11" s="7"/>
      <c r="E11" s="19">
        <f t="shared" si="0"/>
        <v>9.75</v>
      </c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23.25" customHeight="1" thickBot="1">
      <c r="B12" s="16" t="s">
        <v>12</v>
      </c>
      <c r="C12" s="7">
        <f>0.25*J5+0.75*J10</f>
        <v>13.75</v>
      </c>
      <c r="D12" s="7"/>
      <c r="E12" s="19">
        <f t="shared" si="0"/>
        <v>13.75</v>
      </c>
      <c r="F12" s="2"/>
      <c r="G12" s="11" t="s">
        <v>33</v>
      </c>
      <c r="H12" s="28">
        <v>20</v>
      </c>
      <c r="I12" s="3"/>
      <c r="J12" s="3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23.25" customHeight="1" thickBot="1">
      <c r="B13" s="16" t="s">
        <v>13</v>
      </c>
      <c r="C13" s="7">
        <f>0.35*J8+0.35*J9+0.3*J10</f>
        <v>15.275</v>
      </c>
      <c r="D13" s="7"/>
      <c r="E13" s="19">
        <f t="shared" si="0"/>
        <v>15.275</v>
      </c>
      <c r="F13" s="2"/>
      <c r="G13" s="11" t="s">
        <v>34</v>
      </c>
      <c r="H13" s="28">
        <v>12</v>
      </c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23.25" customHeight="1">
      <c r="B14" s="16" t="s">
        <v>4</v>
      </c>
      <c r="C14" s="7">
        <f>0.5*J9</f>
        <v>8</v>
      </c>
      <c r="D14" s="7"/>
      <c r="E14" s="19">
        <f t="shared" si="0"/>
        <v>8</v>
      </c>
      <c r="F14" s="2"/>
      <c r="H14" s="3"/>
      <c r="I14" s="3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23.25" customHeight="1">
      <c r="B15" s="16" t="s">
        <v>14</v>
      </c>
      <c r="C15" s="7">
        <f>0.2*J8+0.8*J9</f>
        <v>16.100000000000001</v>
      </c>
      <c r="D15" s="7"/>
      <c r="E15" s="19">
        <f t="shared" si="0"/>
        <v>16.100000000000001</v>
      </c>
      <c r="F15" s="2"/>
      <c r="G15" s="3"/>
      <c r="H15" s="3"/>
      <c r="I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23.25" customHeight="1">
      <c r="B16" s="16" t="s">
        <v>15</v>
      </c>
      <c r="C16" s="7">
        <f>J7</f>
        <v>31.2</v>
      </c>
      <c r="D16" s="7"/>
      <c r="E16" s="19">
        <f t="shared" si="0"/>
        <v>31.2</v>
      </c>
      <c r="F16" s="2"/>
      <c r="G16" s="3"/>
      <c r="H16" s="2"/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30" ht="23.25" customHeight="1">
      <c r="B17" s="16" t="s">
        <v>16</v>
      </c>
      <c r="C17" s="7">
        <f>0.5*J8+0.5*J9</f>
        <v>16.25</v>
      </c>
      <c r="D17" s="7"/>
      <c r="E17" s="19">
        <f t="shared" si="0"/>
        <v>16.25</v>
      </c>
      <c r="F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30" ht="23.25" customHeight="1" thickBot="1">
      <c r="B18" s="16" t="s">
        <v>17</v>
      </c>
      <c r="C18" s="7">
        <f>0.2*J9+0.8*J10</f>
        <v>13.600000000000001</v>
      </c>
      <c r="D18" s="7"/>
      <c r="E18" s="19">
        <f t="shared" si="0"/>
        <v>13.600000000000001</v>
      </c>
      <c r="F18" s="2"/>
      <c r="G18" s="11" t="s">
        <v>29</v>
      </c>
      <c r="H18" s="4"/>
      <c r="I18" s="3" t="s">
        <v>0</v>
      </c>
      <c r="J18" s="3" t="s">
        <v>1</v>
      </c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30" ht="23.25" customHeight="1">
      <c r="B19" s="16" t="s">
        <v>18</v>
      </c>
      <c r="C19" s="7">
        <f>J10</f>
        <v>13</v>
      </c>
      <c r="D19" s="7"/>
      <c r="E19" s="19">
        <f t="shared" si="0"/>
        <v>13</v>
      </c>
      <c r="F19" s="2"/>
      <c r="G19" s="15" t="s">
        <v>2</v>
      </c>
      <c r="H19" s="6">
        <f>C9</f>
        <v>10.129999999999999</v>
      </c>
      <c r="I19" s="9"/>
      <c r="J19" s="18">
        <f>H19+I19</f>
        <v>10.129999999999999</v>
      </c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30" ht="23.25" customHeight="1">
      <c r="B20" s="16" t="s">
        <v>19</v>
      </c>
      <c r="C20" s="7">
        <f>J10</f>
        <v>13</v>
      </c>
      <c r="D20" s="7"/>
      <c r="E20" s="19">
        <f t="shared" si="0"/>
        <v>13</v>
      </c>
      <c r="F20" s="2"/>
      <c r="G20" s="16" t="s">
        <v>3</v>
      </c>
      <c r="H20" s="7">
        <f>C6</f>
        <v>8.25</v>
      </c>
      <c r="I20" s="10"/>
      <c r="J20" s="19">
        <f t="shared" ref="J20:J22" si="1">H20+I20</f>
        <v>8.25</v>
      </c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30" ht="23.25" customHeight="1">
      <c r="B21" s="29" t="s">
        <v>20</v>
      </c>
      <c r="C21" s="30">
        <f>0.7*J9+0.3*J6</f>
        <v>15.7</v>
      </c>
      <c r="D21" s="30"/>
      <c r="E21" s="31">
        <f t="shared" si="0"/>
        <v>15.7</v>
      </c>
      <c r="F21" s="2"/>
      <c r="G21" s="16" t="s">
        <v>4</v>
      </c>
      <c r="H21" s="7">
        <f>C14+1</f>
        <v>9</v>
      </c>
      <c r="I21" s="10"/>
      <c r="J21" s="19">
        <f t="shared" si="1"/>
        <v>9</v>
      </c>
      <c r="K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30" ht="21" thickBot="1">
      <c r="B22" s="32" t="s">
        <v>34</v>
      </c>
      <c r="C22" s="33">
        <f>0.35*J8+0.35*J9</f>
        <v>11.375</v>
      </c>
      <c r="D22" s="33"/>
      <c r="E22" s="34">
        <f>C22+D22</f>
        <v>11.375</v>
      </c>
      <c r="G22" s="17" t="s">
        <v>5</v>
      </c>
      <c r="H22" s="8">
        <f>C11</f>
        <v>9.75</v>
      </c>
      <c r="I22" s="8"/>
      <c r="J22" s="20">
        <f t="shared" si="1"/>
        <v>9.75</v>
      </c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30" ht="15.75" customHeight="1">
      <c r="B23" s="1"/>
      <c r="C23" s="1"/>
      <c r="D23" s="1"/>
      <c r="E23" s="1"/>
      <c r="G23" s="3"/>
      <c r="H23" s="3"/>
      <c r="I23" s="3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30" ht="15.75" thickBo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30" ht="28.5">
      <c r="B25" s="14" t="s">
        <v>31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ht="21" customHeight="1">
      <c r="B26" s="24"/>
      <c r="C26" s="35" t="s">
        <v>35</v>
      </c>
      <c r="D26" s="25"/>
      <c r="E26" s="25"/>
      <c r="F26" s="25"/>
      <c r="G26" s="25"/>
      <c r="H26" s="25"/>
      <c r="I26" s="25"/>
      <c r="J26" s="25"/>
      <c r="K26" s="25"/>
      <c r="L26" s="25"/>
      <c r="M26" s="2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ht="21" customHeight="1">
      <c r="B27" s="24"/>
      <c r="C27" s="35" t="s">
        <v>36</v>
      </c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ht="21" customHeight="1">
      <c r="B28" s="24"/>
      <c r="C28" s="35" t="s">
        <v>37</v>
      </c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ht="21" customHeight="1">
      <c r="B29" s="24"/>
      <c r="C29" s="27" t="s">
        <v>32</v>
      </c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 ht="20.25" customHeight="1" thickBot="1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>
      <c r="B31" s="1"/>
      <c r="C31" s="1"/>
      <c r="D31" s="1"/>
      <c r="E31" s="1"/>
      <c r="F31" s="1"/>
      <c r="G31" s="1"/>
      <c r="H31" s="1"/>
      <c r="I31" s="1"/>
      <c r="J31" s="1"/>
      <c r="K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30"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5.75" customHeight="1">
      <c r="B985" s="1"/>
      <c r="C985" s="1"/>
      <c r="D985" s="1"/>
      <c r="E985" s="1"/>
      <c r="F985" s="1"/>
      <c r="G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5.75" customHeight="1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5.75" customHeight="1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5.75" customHeight="1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5.75" customHeight="1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5.75" customHeight="1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5.75" customHeight="1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5.75" customHeight="1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1:27" ht="15.75" customHeight="1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1:27" ht="15.75" customHeight="1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1:27" ht="15.75" customHeight="1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1:27" ht="15.75" customHeight="1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1:27" ht="15.75" customHeight="1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1:27" ht="15.75" customHeight="1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1:27" ht="15.75" customHeight="1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2">
    <mergeCell ref="B4:C4"/>
    <mergeCell ref="B1:K1"/>
  </mergeCells>
  <pageMargins left="0.7" right="0.7" top="0.75" bottom="0.75" header="0" footer="0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0683-D2B9-4FB6-AFF4-0D820906326C}">
  <dimension ref="A1:M39"/>
  <sheetViews>
    <sheetView tabSelected="1" workbookViewId="0">
      <selection activeCell="H49" sqref="H49"/>
    </sheetView>
  </sheetViews>
  <sheetFormatPr baseColWidth="10" defaultRowHeight="14.25"/>
  <cols>
    <col min="1" max="1" width="15.5" bestFit="1" customWidth="1"/>
    <col min="3" max="3" width="2.875" bestFit="1" customWidth="1"/>
    <col min="4" max="4" width="2" bestFit="1" customWidth="1"/>
    <col min="5" max="5" width="1.875" bestFit="1" customWidth="1"/>
    <col min="6" max="6" width="2.875" bestFit="1" customWidth="1"/>
    <col min="9" max="9" width="1.875" bestFit="1" customWidth="1"/>
    <col min="10" max="10" width="2" bestFit="1" customWidth="1"/>
    <col min="11" max="11" width="1.875" bestFit="1" customWidth="1"/>
    <col min="12" max="12" width="2.875" bestFit="1" customWidth="1"/>
  </cols>
  <sheetData>
    <row r="1" spans="1:12" ht="25.5">
      <c r="A1" s="36" t="s">
        <v>38</v>
      </c>
    </row>
    <row r="2" spans="1:12">
      <c r="B2" s="37" t="s">
        <v>41</v>
      </c>
      <c r="C2">
        <v>2</v>
      </c>
      <c r="H2" s="37" t="s">
        <v>41</v>
      </c>
      <c r="I2">
        <v>2</v>
      </c>
    </row>
    <row r="3" spans="1:12">
      <c r="B3" s="37" t="s">
        <v>34</v>
      </c>
      <c r="C3">
        <v>3</v>
      </c>
      <c r="H3" s="37" t="s">
        <v>34</v>
      </c>
      <c r="I3">
        <v>3</v>
      </c>
    </row>
    <row r="4" spans="1:12">
      <c r="B4" s="37" t="s">
        <v>42</v>
      </c>
      <c r="C4">
        <v>0</v>
      </c>
      <c r="H4" s="37" t="s">
        <v>42</v>
      </c>
      <c r="I4">
        <v>0</v>
      </c>
    </row>
    <row r="5" spans="1:12">
      <c r="B5" s="37" t="s">
        <v>43</v>
      </c>
      <c r="C5" s="37" t="s">
        <v>44</v>
      </c>
      <c r="H5" s="37" t="s">
        <v>43</v>
      </c>
      <c r="I5" s="37" t="s">
        <v>44</v>
      </c>
    </row>
    <row r="6" spans="1:12">
      <c r="B6" s="37"/>
      <c r="C6" s="37"/>
      <c r="H6" s="37"/>
      <c r="I6" s="37"/>
    </row>
    <row r="7" spans="1:12">
      <c r="B7" s="37" t="s">
        <v>2</v>
      </c>
      <c r="C7">
        <f>ROUNDUP(0.75*FDP!J19,0)</f>
        <v>8</v>
      </c>
      <c r="D7" s="38" t="s">
        <v>45</v>
      </c>
      <c r="E7">
        <f>TRUNC(0.1*FDP!J5)</f>
        <v>1</v>
      </c>
      <c r="F7" s="37" t="s">
        <v>46</v>
      </c>
      <c r="H7" s="37" t="s">
        <v>2</v>
      </c>
      <c r="I7">
        <f>ROUNDUP(0.75*FDP!J22,0)</f>
        <v>8</v>
      </c>
      <c r="J7" s="38" t="s">
        <v>45</v>
      </c>
      <c r="K7">
        <f>TRUNC(0.2*FDP!J22)</f>
        <v>1</v>
      </c>
      <c r="L7" s="37" t="s">
        <v>46</v>
      </c>
    </row>
    <row r="8" spans="1:12" ht="14.25" customHeight="1">
      <c r="A8" s="43" t="s">
        <v>51</v>
      </c>
      <c r="B8" s="43"/>
      <c r="C8" s="43"/>
      <c r="D8" s="43"/>
      <c r="E8" s="43"/>
      <c r="F8" s="43"/>
      <c r="G8" s="43"/>
      <c r="H8" s="43"/>
      <c r="I8" s="43"/>
      <c r="J8" s="43"/>
    </row>
    <row r="9" spans="1:12">
      <c r="A9" s="43"/>
      <c r="B9" s="43"/>
      <c r="C9" s="43"/>
      <c r="D9" s="43"/>
      <c r="E9" s="43"/>
      <c r="F9" s="43"/>
      <c r="G9" s="43"/>
      <c r="H9" s="43"/>
      <c r="I9" s="43"/>
      <c r="J9" s="43"/>
    </row>
    <row r="10" spans="1:12">
      <c r="A10" s="43"/>
      <c r="B10" s="43"/>
      <c r="C10" s="43"/>
      <c r="D10" s="43"/>
      <c r="E10" s="43"/>
      <c r="F10" s="43"/>
      <c r="G10" s="43"/>
      <c r="H10" s="43"/>
      <c r="I10" s="43"/>
      <c r="J10" s="43"/>
    </row>
    <row r="11" spans="1:12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2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2">
      <c r="A13" s="43"/>
      <c r="B13" s="43"/>
      <c r="C13" s="43"/>
      <c r="D13" s="43"/>
      <c r="E13" s="43"/>
      <c r="F13" s="43"/>
      <c r="G13" s="43"/>
      <c r="H13" s="43"/>
      <c r="I13" s="43"/>
      <c r="J13" s="43"/>
    </row>
    <row r="14" spans="1:12">
      <c r="A14" s="43"/>
      <c r="B14" s="43"/>
      <c r="C14" s="43"/>
      <c r="D14" s="43"/>
      <c r="E14" s="43"/>
      <c r="F14" s="43"/>
      <c r="G14" s="43"/>
      <c r="H14" s="43"/>
      <c r="I14" s="43"/>
      <c r="J14" s="43"/>
    </row>
    <row r="15" spans="1:12" ht="25.5">
      <c r="A15" s="36" t="s">
        <v>39</v>
      </c>
    </row>
    <row r="16" spans="1:12">
      <c r="B16" s="37" t="s">
        <v>41</v>
      </c>
      <c r="C16">
        <v>2</v>
      </c>
    </row>
    <row r="17" spans="1:13">
      <c r="B17" t="s">
        <v>34</v>
      </c>
      <c r="C17">
        <v>8</v>
      </c>
    </row>
    <row r="18" spans="1:13">
      <c r="B18" t="s">
        <v>42</v>
      </c>
      <c r="C18">
        <v>2</v>
      </c>
    </row>
    <row r="19" spans="1:13">
      <c r="B19" t="s">
        <v>43</v>
      </c>
      <c r="C19">
        <v>10</v>
      </c>
      <c r="M19" s="44"/>
    </row>
    <row r="21" spans="1:13">
      <c r="B21" t="s">
        <v>2</v>
      </c>
      <c r="C21">
        <f>FDP!J22</f>
        <v>9.75</v>
      </c>
      <c r="D21" t="s">
        <v>45</v>
      </c>
      <c r="E21">
        <f>TRUNC(0.1*FDP!J7)</f>
        <v>3</v>
      </c>
      <c r="F21" s="37" t="s">
        <v>47</v>
      </c>
    </row>
    <row r="22" spans="1:13">
      <c r="A22" s="43" t="s">
        <v>50</v>
      </c>
      <c r="B22" s="42"/>
      <c r="C22" s="42"/>
      <c r="D22" s="42"/>
      <c r="E22" s="42"/>
      <c r="F22" s="42"/>
      <c r="G22" s="42"/>
      <c r="H22" s="42"/>
    </row>
    <row r="23" spans="1:13">
      <c r="A23" s="42"/>
      <c r="B23" s="42"/>
      <c r="C23" s="42"/>
      <c r="D23" s="42"/>
      <c r="E23" s="42"/>
      <c r="F23" s="42"/>
      <c r="G23" s="42"/>
      <c r="H23" s="42"/>
    </row>
    <row r="24" spans="1:13">
      <c r="A24" s="42"/>
      <c r="B24" s="42"/>
      <c r="C24" s="42"/>
      <c r="D24" s="42"/>
      <c r="E24" s="42"/>
      <c r="F24" s="42"/>
      <c r="G24" s="42"/>
      <c r="H24" s="42"/>
    </row>
    <row r="25" spans="1:13">
      <c r="A25" s="42"/>
      <c r="B25" s="42"/>
      <c r="C25" s="42"/>
      <c r="D25" s="42"/>
      <c r="E25" s="42"/>
      <c r="F25" s="42"/>
      <c r="G25" s="42"/>
      <c r="H25" s="42"/>
    </row>
    <row r="26" spans="1:13">
      <c r="A26" s="42"/>
      <c r="B26" s="42"/>
      <c r="C26" s="42"/>
      <c r="D26" s="42"/>
      <c r="E26" s="42"/>
      <c r="F26" s="42"/>
      <c r="G26" s="42"/>
      <c r="H26" s="42"/>
    </row>
    <row r="27" spans="1:13" ht="25.5">
      <c r="A27" s="36" t="s">
        <v>40</v>
      </c>
    </row>
    <row r="28" spans="1:13">
      <c r="B28" t="s">
        <v>41</v>
      </c>
      <c r="C28">
        <v>1</v>
      </c>
    </row>
    <row r="29" spans="1:13">
      <c r="B29" t="s">
        <v>34</v>
      </c>
      <c r="C29">
        <v>1</v>
      </c>
    </row>
    <row r="30" spans="1:13">
      <c r="B30" t="s">
        <v>42</v>
      </c>
    </row>
    <row r="31" spans="1:13">
      <c r="B31" t="s">
        <v>43</v>
      </c>
      <c r="C31">
        <v>6</v>
      </c>
    </row>
    <row r="32" spans="1:13" ht="15">
      <c r="B32" s="45" t="s">
        <v>48</v>
      </c>
    </row>
    <row r="33" spans="1:8">
      <c r="B33" t="s">
        <v>2</v>
      </c>
      <c r="C33">
        <f>0.5*FDP!J22</f>
        <v>4.875</v>
      </c>
      <c r="D33" t="s">
        <v>45</v>
      </c>
      <c r="E33">
        <f>TRUNC(0.2*FDP!J22)</f>
        <v>1</v>
      </c>
      <c r="F33" t="s">
        <v>47</v>
      </c>
    </row>
    <row r="34" spans="1:8">
      <c r="A34" s="47" t="s">
        <v>49</v>
      </c>
      <c r="B34" s="46"/>
      <c r="C34" s="46"/>
      <c r="D34" s="46"/>
      <c r="E34" s="46"/>
      <c r="F34" s="46"/>
      <c r="G34" s="46"/>
      <c r="H34" s="46"/>
    </row>
    <row r="35" spans="1:8">
      <c r="A35" s="46"/>
      <c r="B35" s="46"/>
      <c r="C35" s="46"/>
      <c r="D35" s="46"/>
      <c r="E35" s="46"/>
      <c r="F35" s="46"/>
      <c r="G35" s="46"/>
      <c r="H35" s="46"/>
    </row>
    <row r="36" spans="1:8">
      <c r="A36" s="46"/>
      <c r="B36" s="46"/>
      <c r="C36" s="46"/>
      <c r="D36" s="46"/>
      <c r="E36" s="46"/>
      <c r="F36" s="46"/>
      <c r="G36" s="46"/>
      <c r="H36" s="46"/>
    </row>
    <row r="37" spans="1:8">
      <c r="A37" s="46"/>
      <c r="B37" s="46"/>
      <c r="C37" s="46"/>
      <c r="D37" s="46"/>
      <c r="E37" s="46"/>
      <c r="F37" s="46"/>
      <c r="G37" s="46"/>
      <c r="H37" s="46"/>
    </row>
    <row r="38" spans="1:8">
      <c r="A38" s="46"/>
      <c r="B38" s="46"/>
      <c r="C38" s="46"/>
      <c r="D38" s="46"/>
      <c r="E38" s="46"/>
      <c r="F38" s="46"/>
      <c r="G38" s="46"/>
      <c r="H38" s="46"/>
    </row>
    <row r="39" spans="1:8" ht="25.5">
      <c r="A39" s="36"/>
    </row>
  </sheetData>
  <mergeCells count="3">
    <mergeCell ref="A22:H26"/>
    <mergeCell ref="A34:H38"/>
    <mergeCell ref="A8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FDP</vt:lpstr>
      <vt:lpstr>GRIFFONNIER</vt:lpstr>
      <vt:lpstr>FDP!Zone_d_impression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2020-08-07T18:10:39Z</cp:lastPrinted>
  <dcterms:created xsi:type="dcterms:W3CDTF">2020-06-28T09:16:10Z</dcterms:created>
  <dcterms:modified xsi:type="dcterms:W3CDTF">2020-09-16T20:09:59Z</dcterms:modified>
</cp:coreProperties>
</file>