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ster\Dropbox\LaMarzoccoTempSensor\"/>
    </mc:Choice>
  </mc:AlternateContent>
  <xr:revisionPtr revIDLastSave="0" documentId="13_ncr:1_{FCE8BA65-79BB-47CF-9515-297042C8EDCC}" xr6:coauthVersionLast="45" xr6:coauthVersionMax="45" xr10:uidLastSave="{00000000-0000-0000-0000-000000000000}"/>
  <bookViews>
    <workbookView minimized="1" xWindow="7635" yWindow="1605" windowWidth="20205" windowHeight="12330" xr2:uid="{1367DDE6-AAB7-41C9-B995-9B800C4D1040}"/>
  </bookViews>
  <sheets>
    <sheet name="SteinHart" sheetId="2" r:id="rId1"/>
    <sheet name="LM Thermistor Data" sheetId="3" r:id="rId2"/>
    <sheet name="Sheet1" sheetId="1" r:id="rId3"/>
  </sheets>
  <definedNames>
    <definedName name="Rref">SteinHart!$B$1</definedName>
    <definedName name="Temp__°C">Table2[Temp (°C)]</definedName>
    <definedName name="Vref">SteinHart!$B$2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7" i="2" l="1"/>
  <c r="B17" i="2" l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C8" i="2" a="1"/>
  <c r="C8" i="2" s="1"/>
  <c r="B4" i="2" l="1" a="1"/>
  <c r="B4" i="2" s="1"/>
  <c r="C17" i="2" l="1"/>
  <c r="D17" i="2" s="1"/>
  <c r="C28" i="2"/>
  <c r="C142" i="2"/>
  <c r="C116" i="2"/>
  <c r="C85" i="2"/>
  <c r="C57" i="2"/>
  <c r="C21" i="2"/>
  <c r="C145" i="2"/>
  <c r="C129" i="2"/>
  <c r="C94" i="2"/>
  <c r="C66" i="2"/>
  <c r="C37" i="2"/>
  <c r="C72" i="2"/>
  <c r="C23" i="2"/>
  <c r="C137" i="2"/>
  <c r="C114" i="2"/>
  <c r="C81" i="2"/>
  <c r="C52" i="2"/>
  <c r="C19" i="2"/>
  <c r="C152" i="2"/>
  <c r="C148" i="2"/>
  <c r="C144" i="2"/>
  <c r="C140" i="2"/>
  <c r="C132" i="2"/>
  <c r="C128" i="2"/>
  <c r="C124" i="2"/>
  <c r="C120" i="2"/>
  <c r="C108" i="2"/>
  <c r="C104" i="2"/>
  <c r="C100" i="2"/>
  <c r="C96" i="2"/>
  <c r="C88" i="2"/>
  <c r="C84" i="2"/>
  <c r="C80" i="2"/>
  <c r="C76" i="2"/>
  <c r="C68" i="2"/>
  <c r="C64" i="2"/>
  <c r="C60" i="2"/>
  <c r="C56" i="2"/>
  <c r="C44" i="2"/>
  <c r="C40" i="2"/>
  <c r="C36" i="2"/>
  <c r="C32" i="2"/>
  <c r="C24" i="2"/>
  <c r="C20" i="2"/>
  <c r="C150" i="2"/>
  <c r="C130" i="2"/>
  <c r="C101" i="2"/>
  <c r="C70" i="2"/>
  <c r="C42" i="2"/>
  <c r="C92" i="2"/>
  <c r="C122" i="2"/>
  <c r="C109" i="2"/>
  <c r="C93" i="2"/>
  <c r="C78" i="2"/>
  <c r="C65" i="2"/>
  <c r="C50" i="2"/>
  <c r="C30" i="2"/>
  <c r="C136" i="2"/>
  <c r="C48" i="2"/>
  <c r="C149" i="2"/>
  <c r="C134" i="2"/>
  <c r="C121" i="2"/>
  <c r="C106" i="2"/>
  <c r="C86" i="2"/>
  <c r="C73" i="2"/>
  <c r="C58" i="2"/>
  <c r="C45" i="2"/>
  <c r="C29" i="2"/>
  <c r="C112" i="2"/>
  <c r="C141" i="2"/>
  <c r="C133" i="2"/>
  <c r="C126" i="2"/>
  <c r="C118" i="2"/>
  <c r="C113" i="2"/>
  <c r="C105" i="2"/>
  <c r="C98" i="2"/>
  <c r="C90" i="2"/>
  <c r="C77" i="2"/>
  <c r="C69" i="2"/>
  <c r="C62" i="2"/>
  <c r="C54" i="2"/>
  <c r="C49" i="2"/>
  <c r="C41" i="2"/>
  <c r="C34" i="2"/>
  <c r="C26" i="2"/>
  <c r="C18" i="2"/>
  <c r="D18" i="2" s="1"/>
  <c r="C146" i="2"/>
  <c r="C138" i="2"/>
  <c r="C125" i="2"/>
  <c r="C117" i="2"/>
  <c r="C110" i="2"/>
  <c r="C102" i="2"/>
  <c r="C97" i="2"/>
  <c r="C89" i="2"/>
  <c r="C82" i="2"/>
  <c r="C74" i="2"/>
  <c r="C61" i="2"/>
  <c r="C53" i="2"/>
  <c r="C46" i="2"/>
  <c r="C38" i="2"/>
  <c r="C33" i="2"/>
  <c r="C25" i="2"/>
  <c r="C22" i="2"/>
  <c r="C153" i="2"/>
  <c r="C151" i="2"/>
  <c r="C147" i="2"/>
  <c r="C143" i="2"/>
  <c r="C139" i="2"/>
  <c r="C135" i="2"/>
  <c r="C131" i="2"/>
  <c r="C127" i="2"/>
  <c r="C123" i="2"/>
  <c r="C119" i="2"/>
  <c r="C115" i="2"/>
  <c r="C111" i="2"/>
  <c r="C107" i="2"/>
  <c r="C103" i="2"/>
  <c r="C99" i="2"/>
  <c r="C95" i="2"/>
  <c r="C91" i="2"/>
  <c r="C87" i="2"/>
  <c r="C83" i="2"/>
  <c r="C79" i="2"/>
  <c r="C75" i="2"/>
  <c r="C71" i="2"/>
  <c r="C67" i="2"/>
  <c r="C63" i="2"/>
  <c r="C59" i="2"/>
  <c r="C55" i="2"/>
  <c r="C51" i="2"/>
  <c r="C47" i="2"/>
  <c r="C43" i="2"/>
  <c r="C39" i="2"/>
  <c r="C35" i="2"/>
  <c r="C31" i="2"/>
  <c r="C27" i="2"/>
  <c r="F2" i="1"/>
  <c r="K10" i="1"/>
  <c r="H34" i="3"/>
  <c r="H32" i="3"/>
  <c r="K33" i="3"/>
  <c r="K31" i="3"/>
  <c r="H38" i="3" l="1"/>
  <c r="E4" i="3" s="1"/>
  <c r="E20" i="3" l="1"/>
  <c r="E36" i="3"/>
  <c r="E52" i="3"/>
  <c r="E68" i="3"/>
  <c r="E84" i="3"/>
  <c r="E23" i="3"/>
  <c r="E75" i="3"/>
  <c r="E13" i="3"/>
  <c r="E29" i="3"/>
  <c r="E45" i="3"/>
  <c r="E61" i="3"/>
  <c r="E77" i="3"/>
  <c r="E93" i="3"/>
  <c r="E51" i="3"/>
  <c r="E6" i="3"/>
  <c r="E22" i="3"/>
  <c r="E38" i="3"/>
  <c r="E54" i="3"/>
  <c r="E70" i="3"/>
  <c r="E86" i="3"/>
  <c r="E19" i="3"/>
  <c r="E67" i="3"/>
  <c r="E89" i="3"/>
  <c r="E55" i="3"/>
  <c r="E8" i="3"/>
  <c r="E24" i="3"/>
  <c r="E40" i="3"/>
  <c r="E56" i="3"/>
  <c r="E72" i="3"/>
  <c r="E88" i="3"/>
  <c r="E35" i="3"/>
  <c r="E87" i="3"/>
  <c r="E17" i="3"/>
  <c r="E33" i="3"/>
  <c r="E49" i="3"/>
  <c r="E65" i="3"/>
  <c r="E81" i="3"/>
  <c r="E11" i="3"/>
  <c r="E59" i="3"/>
  <c r="E10" i="3"/>
  <c r="E26" i="3"/>
  <c r="E42" i="3"/>
  <c r="E58" i="3"/>
  <c r="E74" i="3"/>
  <c r="E90" i="3"/>
  <c r="E31" i="3"/>
  <c r="E79" i="3"/>
  <c r="E41" i="3"/>
  <c r="E83" i="3"/>
  <c r="E34" i="3"/>
  <c r="E66" i="3"/>
  <c r="E7" i="3"/>
  <c r="E12" i="3"/>
  <c r="E28" i="3"/>
  <c r="E44" i="3"/>
  <c r="E60" i="3"/>
  <c r="E76" i="3"/>
  <c r="E92" i="3"/>
  <c r="E47" i="3"/>
  <c r="E5" i="3"/>
  <c r="E21" i="3"/>
  <c r="E37" i="3"/>
  <c r="E53" i="3"/>
  <c r="E69" i="3"/>
  <c r="E85" i="3"/>
  <c r="E27" i="3"/>
  <c r="E71" i="3"/>
  <c r="E14" i="3"/>
  <c r="E30" i="3"/>
  <c r="E46" i="3"/>
  <c r="E62" i="3"/>
  <c r="E78" i="3"/>
  <c r="E94" i="3"/>
  <c r="E43" i="3"/>
  <c r="E91" i="3"/>
  <c r="E16" i="3"/>
  <c r="E32" i="3"/>
  <c r="E48" i="3"/>
  <c r="E64" i="3"/>
  <c r="E80" i="3"/>
  <c r="E15" i="3"/>
  <c r="E63" i="3"/>
  <c r="E9" i="3"/>
  <c r="E25" i="3"/>
  <c r="E57" i="3"/>
  <c r="E73" i="3"/>
  <c r="E39" i="3"/>
  <c r="E18" i="3"/>
  <c r="E50" i="3"/>
  <c r="E82" i="3"/>
  <c r="B6" i="2"/>
  <c r="E18" i="2" s="1"/>
  <c r="D20" i="2"/>
  <c r="O9" i="1"/>
  <c r="O11" i="1"/>
  <c r="O10" i="1"/>
  <c r="H12" i="1"/>
  <c r="I12" i="1" s="1"/>
  <c r="G12" i="1"/>
  <c r="D12" i="1"/>
  <c r="D9" i="1" s="1"/>
  <c r="E9" i="1" s="1"/>
  <c r="D16" i="1" s="1"/>
  <c r="B2" i="1"/>
  <c r="E17" i="2" l="1"/>
  <c r="F17" i="2" s="1"/>
  <c r="G17" i="2" s="1"/>
  <c r="H17" i="2" s="1"/>
  <c r="I17" i="2" s="1"/>
  <c r="D25" i="2"/>
  <c r="E25" i="2" s="1"/>
  <c r="D21" i="2"/>
  <c r="E21" i="2" s="1"/>
  <c r="D23" i="2"/>
  <c r="E23" i="2" s="1"/>
  <c r="D19" i="2"/>
  <c r="D34" i="2"/>
  <c r="E34" i="2" s="1"/>
  <c r="D26" i="2"/>
  <c r="E26" i="2" s="1"/>
  <c r="D22" i="2"/>
  <c r="E22" i="2" s="1"/>
  <c r="D24" i="2"/>
  <c r="E24" i="2" s="1"/>
  <c r="E20" i="2"/>
  <c r="D39" i="2"/>
  <c r="E39" i="2" s="1"/>
  <c r="D27" i="2"/>
  <c r="E27" i="2" s="1"/>
  <c r="D33" i="2"/>
  <c r="E33" i="2" s="1"/>
  <c r="D49" i="2"/>
  <c r="E49" i="2" s="1"/>
  <c r="D28" i="2"/>
  <c r="E28" i="2" s="1"/>
  <c r="D31" i="2"/>
  <c r="E31" i="2" s="1"/>
  <c r="D30" i="2"/>
  <c r="E30" i="2" s="1"/>
  <c r="D29" i="2"/>
  <c r="E29" i="2" s="1"/>
  <c r="E19" i="2" l="1"/>
  <c r="D35" i="2"/>
  <c r="E35" i="2" s="1"/>
  <c r="D51" i="2"/>
  <c r="E51" i="2" s="1"/>
  <c r="D40" i="2"/>
  <c r="E40" i="2" s="1"/>
  <c r="D37" i="2"/>
  <c r="E37" i="2" s="1"/>
  <c r="D38" i="2"/>
  <c r="E38" i="2" s="1"/>
  <c r="D36" i="2"/>
  <c r="E36" i="2" s="1"/>
  <c r="D50" i="2"/>
  <c r="E50" i="2" s="1"/>
  <c r="D41" i="2"/>
  <c r="E41" i="2" s="1"/>
  <c r="D42" i="2"/>
  <c r="E42" i="2" s="1"/>
  <c r="D32" i="2"/>
  <c r="E32" i="2" s="1"/>
  <c r="D43" i="2"/>
  <c r="E43" i="2" s="1"/>
  <c r="D44" i="2"/>
  <c r="E44" i="2" s="1"/>
  <c r="D45" i="2" l="1"/>
  <c r="E45" i="2" s="1"/>
  <c r="D56" i="2"/>
  <c r="E56" i="2" s="1"/>
  <c r="D47" i="2"/>
  <c r="E47" i="2" s="1"/>
  <c r="D52" i="2"/>
  <c r="E52" i="2" s="1"/>
  <c r="D48" i="2"/>
  <c r="E48" i="2" s="1"/>
  <c r="D46" i="2"/>
  <c r="E46" i="2" s="1"/>
  <c r="D54" i="2"/>
  <c r="E54" i="2" s="1"/>
  <c r="D60" i="2"/>
  <c r="E60" i="2" s="1"/>
  <c r="D59" i="2"/>
  <c r="E59" i="2" s="1"/>
  <c r="D55" i="2"/>
  <c r="E55" i="2" s="1"/>
  <c r="D53" i="2"/>
  <c r="E53" i="2" s="1"/>
  <c r="D70" i="2" l="1"/>
  <c r="E70" i="2" s="1"/>
  <c r="D62" i="2"/>
  <c r="E62" i="2" s="1"/>
  <c r="D66" i="2"/>
  <c r="E66" i="2" s="1"/>
  <c r="D58" i="2"/>
  <c r="E58" i="2" s="1"/>
  <c r="D63" i="2"/>
  <c r="E63" i="2" s="1"/>
  <c r="D65" i="2"/>
  <c r="E65" i="2" s="1"/>
  <c r="D67" i="2"/>
  <c r="E67" i="2" s="1"/>
  <c r="D64" i="2"/>
  <c r="E64" i="2" s="1"/>
  <c r="D57" i="2"/>
  <c r="E57" i="2" s="1"/>
  <c r="D69" i="2"/>
  <c r="E69" i="2" s="1"/>
  <c r="D71" i="2"/>
  <c r="E71" i="2" s="1"/>
  <c r="D76" i="2"/>
  <c r="E76" i="2" s="1"/>
  <c r="D61" i="2"/>
  <c r="E61" i="2" s="1"/>
  <c r="D87" i="2" l="1"/>
  <c r="E87" i="2" s="1"/>
  <c r="D78" i="2"/>
  <c r="E78" i="2" s="1"/>
  <c r="D81" i="2"/>
  <c r="E81" i="2" s="1"/>
  <c r="D77" i="2"/>
  <c r="E77" i="2" s="1"/>
  <c r="D73" i="2"/>
  <c r="E73" i="2" s="1"/>
  <c r="D74" i="2"/>
  <c r="E74" i="2" s="1"/>
  <c r="D75" i="2"/>
  <c r="E75" i="2" s="1"/>
  <c r="D79" i="2"/>
  <c r="E79" i="2" s="1"/>
  <c r="D72" i="2"/>
  <c r="E72" i="2" s="1"/>
  <c r="D80" i="2"/>
  <c r="E80" i="2" s="1"/>
  <c r="D68" i="2"/>
  <c r="E68" i="2" s="1"/>
  <c r="D86" i="2"/>
  <c r="E86" i="2" s="1"/>
  <c r="D94" i="2" l="1"/>
  <c r="E94" i="2" s="1"/>
  <c r="D95" i="2"/>
  <c r="E95" i="2" s="1"/>
  <c r="D83" i="2"/>
  <c r="E83" i="2" s="1"/>
  <c r="D84" i="2"/>
  <c r="E84" i="2" s="1"/>
  <c r="D85" i="2"/>
  <c r="E85" i="2" s="1"/>
  <c r="D90" i="2"/>
  <c r="E90" i="2" s="1"/>
  <c r="D88" i="2"/>
  <c r="E88" i="2" s="1"/>
  <c r="D82" i="2"/>
  <c r="E82" i="2" s="1"/>
  <c r="D96" i="2"/>
  <c r="E96" i="2" s="1"/>
  <c r="D91" i="2"/>
  <c r="E91" i="2" s="1"/>
  <c r="D89" i="2"/>
  <c r="E89" i="2" s="1"/>
  <c r="D111" i="2" l="1"/>
  <c r="E111" i="2" s="1"/>
  <c r="D106" i="2"/>
  <c r="E106" i="2" s="1"/>
  <c r="D100" i="2"/>
  <c r="E100" i="2" s="1"/>
  <c r="D105" i="2"/>
  <c r="E105" i="2" s="1"/>
  <c r="D104" i="2"/>
  <c r="E104" i="2" s="1"/>
  <c r="D93" i="2"/>
  <c r="E93" i="2" s="1"/>
  <c r="D92" i="2"/>
  <c r="E92" i="2" s="1"/>
  <c r="D101" i="2"/>
  <c r="E101" i="2" s="1"/>
  <c r="D98" i="2"/>
  <c r="E98" i="2" s="1"/>
  <c r="D103" i="2"/>
  <c r="E103" i="2" s="1"/>
  <c r="D97" i="2"/>
  <c r="E97" i="2" s="1"/>
  <c r="D99" i="2"/>
  <c r="E99" i="2" s="1"/>
  <c r="D107" i="2" l="1"/>
  <c r="E107" i="2" s="1"/>
  <c r="D110" i="2"/>
  <c r="E110" i="2" s="1"/>
  <c r="D102" i="2"/>
  <c r="E102" i="2" s="1"/>
  <c r="D109" i="2"/>
  <c r="E109" i="2" s="1"/>
  <c r="D121" i="2"/>
  <c r="E121" i="2" s="1"/>
  <c r="D113" i="2"/>
  <c r="E113" i="2" s="1"/>
  <c r="D119" i="2"/>
  <c r="E119" i="2" s="1"/>
  <c r="D114" i="2"/>
  <c r="E114" i="2" s="1"/>
  <c r="D115" i="2"/>
  <c r="E115" i="2" s="1"/>
  <c r="D108" i="2"/>
  <c r="E108" i="2" s="1"/>
  <c r="D116" i="2"/>
  <c r="E116" i="2" s="1"/>
  <c r="D130" i="2" l="1"/>
  <c r="E130" i="2" s="1"/>
  <c r="D117" i="2"/>
  <c r="E117" i="2" s="1"/>
  <c r="D140" i="2"/>
  <c r="E140" i="2" s="1"/>
  <c r="D124" i="2"/>
  <c r="E124" i="2" s="1"/>
  <c r="D120" i="2"/>
  <c r="E120" i="2" s="1"/>
  <c r="D118" i="2"/>
  <c r="E118" i="2" s="1"/>
  <c r="D112" i="2"/>
  <c r="E112" i="2" s="1"/>
  <c r="D129" i="2"/>
  <c r="E129" i="2" s="1"/>
  <c r="D131" i="2"/>
  <c r="E131" i="2" s="1"/>
  <c r="D141" i="2"/>
  <c r="E141" i="2" s="1"/>
  <c r="D125" i="2"/>
  <c r="E125" i="2" s="1"/>
  <c r="D126" i="2"/>
  <c r="E126" i="2" s="1"/>
  <c r="D139" i="2"/>
  <c r="E139" i="2" s="1"/>
  <c r="D123" i="2"/>
  <c r="E123" i="2" s="1"/>
  <c r="D122" i="2" l="1"/>
  <c r="E122" i="2" s="1"/>
  <c r="D138" i="2"/>
  <c r="E138" i="2" s="1"/>
  <c r="D128" i="2"/>
  <c r="E128" i="2" s="1"/>
  <c r="D144" i="2"/>
  <c r="E144" i="2" s="1"/>
  <c r="D136" i="2"/>
  <c r="E136" i="2" s="1"/>
  <c r="D149" i="2"/>
  <c r="E149" i="2" s="1"/>
  <c r="D133" i="2"/>
  <c r="E133" i="2" s="1"/>
  <c r="D151" i="2"/>
  <c r="E151" i="2" s="1"/>
  <c r="D135" i="2"/>
  <c r="E135" i="2" s="1"/>
  <c r="D145" i="2"/>
  <c r="E145" i="2" s="1"/>
  <c r="D143" i="2"/>
  <c r="E143" i="2" s="1"/>
  <c r="D127" i="2"/>
  <c r="E127" i="2" s="1"/>
  <c r="D150" i="2"/>
  <c r="E150" i="2" s="1"/>
  <c r="D134" i="2"/>
  <c r="E134" i="2" s="1"/>
  <c r="D146" i="2"/>
  <c r="E146" i="2" s="1"/>
  <c r="D153" i="2" l="1"/>
  <c r="E153" i="2" s="1"/>
  <c r="F153" i="2" s="1"/>
  <c r="G153" i="2" s="1"/>
  <c r="H153" i="2" s="1"/>
  <c r="I153" i="2" s="1"/>
  <c r="D137" i="2"/>
  <c r="E137" i="2" s="1"/>
  <c r="F137" i="2" s="1"/>
  <c r="G137" i="2" s="1"/>
  <c r="H137" i="2" s="1"/>
  <c r="I137" i="2" s="1"/>
  <c r="D148" i="2"/>
  <c r="E148" i="2" s="1"/>
  <c r="F148" i="2" s="1"/>
  <c r="G148" i="2" s="1"/>
  <c r="H148" i="2" s="1"/>
  <c r="I148" i="2" s="1"/>
  <c r="D132" i="2"/>
  <c r="E132" i="2" s="1"/>
  <c r="F132" i="2" s="1"/>
  <c r="G132" i="2" s="1"/>
  <c r="H132" i="2" s="1"/>
  <c r="I132" i="2" s="1"/>
  <c r="D142" i="2"/>
  <c r="E142" i="2" s="1"/>
  <c r="F142" i="2" s="1"/>
  <c r="G142" i="2" s="1"/>
  <c r="H142" i="2" s="1"/>
  <c r="I142" i="2" s="1"/>
  <c r="D147" i="2"/>
  <c r="E147" i="2" s="1"/>
  <c r="F147" i="2" s="1"/>
  <c r="G147" i="2" s="1"/>
  <c r="H147" i="2" s="1"/>
  <c r="I147" i="2" s="1"/>
  <c r="D152" i="2"/>
  <c r="E152" i="2" s="1"/>
  <c r="F152" i="2" s="1"/>
  <c r="G152" i="2" s="1"/>
  <c r="H152" i="2" s="1"/>
  <c r="I152" i="2" s="1"/>
  <c r="F34" i="2"/>
  <c r="G34" i="2" s="1"/>
  <c r="H34" i="2" s="1"/>
  <c r="I34" i="2" s="1"/>
  <c r="F23" i="2"/>
  <c r="G23" i="2" s="1"/>
  <c r="H23" i="2" s="1"/>
  <c r="I23" i="2" s="1"/>
  <c r="F128" i="2"/>
  <c r="G128" i="2" s="1"/>
  <c r="H128" i="2" s="1"/>
  <c r="I128" i="2" s="1"/>
  <c r="F149" i="2"/>
  <c r="G149" i="2" s="1"/>
  <c r="H149" i="2" s="1"/>
  <c r="I149" i="2" s="1"/>
  <c r="F146" i="2"/>
  <c r="G146" i="2" s="1"/>
  <c r="H146" i="2" s="1"/>
  <c r="I146" i="2" s="1"/>
  <c r="F138" i="2"/>
  <c r="G138" i="2" s="1"/>
  <c r="H138" i="2" s="1"/>
  <c r="I138" i="2" s="1"/>
  <c r="F136" i="2"/>
  <c r="G136" i="2" s="1"/>
  <c r="H136" i="2" s="1"/>
  <c r="I136" i="2" s="1"/>
  <c r="F133" i="2"/>
  <c r="G133" i="2" s="1"/>
  <c r="H133" i="2" s="1"/>
  <c r="I133" i="2" s="1"/>
  <c r="F127" i="2"/>
  <c r="G127" i="2" s="1"/>
  <c r="H127" i="2" s="1"/>
  <c r="I127" i="2" s="1"/>
  <c r="F135" i="2"/>
  <c r="G135" i="2" s="1"/>
  <c r="H135" i="2" s="1"/>
  <c r="I135" i="2" s="1"/>
  <c r="F145" i="2"/>
  <c r="G145" i="2" s="1"/>
  <c r="H145" i="2" s="1"/>
  <c r="I145" i="2" s="1"/>
  <c r="F122" i="2"/>
  <c r="G122" i="2" s="1"/>
  <c r="H122" i="2" s="1"/>
  <c r="I122" i="2" s="1"/>
  <c r="F151" i="2"/>
  <c r="G151" i="2" s="1"/>
  <c r="H151" i="2" s="1"/>
  <c r="I151" i="2" s="1"/>
  <c r="F143" i="2"/>
  <c r="G143" i="2" s="1"/>
  <c r="H143" i="2" s="1"/>
  <c r="I143" i="2" s="1"/>
  <c r="F144" i="2"/>
  <c r="G144" i="2" s="1"/>
  <c r="H144" i="2" s="1"/>
  <c r="I144" i="2" s="1"/>
  <c r="F150" i="2"/>
  <c r="G150" i="2" s="1"/>
  <c r="H150" i="2" s="1"/>
  <c r="I150" i="2" s="1"/>
  <c r="F134" i="2"/>
  <c r="G134" i="2" s="1"/>
  <c r="H134" i="2" s="1"/>
  <c r="I134" i="2" s="1"/>
  <c r="F118" i="2"/>
  <c r="G118" i="2" s="1"/>
  <c r="H118" i="2" s="1"/>
  <c r="I118" i="2" s="1"/>
  <c r="F130" i="2"/>
  <c r="G130" i="2" s="1"/>
  <c r="H130" i="2" s="1"/>
  <c r="I130" i="2" s="1"/>
  <c r="F126" i="2"/>
  <c r="G126" i="2" s="1"/>
  <c r="H126" i="2" s="1"/>
  <c r="I126" i="2" s="1"/>
  <c r="F131" i="2"/>
  <c r="G131" i="2" s="1"/>
  <c r="H131" i="2" s="1"/>
  <c r="I131" i="2" s="1"/>
  <c r="F141" i="2"/>
  <c r="G141" i="2" s="1"/>
  <c r="H141" i="2" s="1"/>
  <c r="I141" i="2" s="1"/>
  <c r="F140" i="2"/>
  <c r="G140" i="2" s="1"/>
  <c r="H140" i="2" s="1"/>
  <c r="I140" i="2" s="1"/>
  <c r="F120" i="2"/>
  <c r="G120" i="2" s="1"/>
  <c r="H120" i="2" s="1"/>
  <c r="I120" i="2" s="1"/>
  <c r="F123" i="2"/>
  <c r="G123" i="2" s="1"/>
  <c r="H123" i="2" s="1"/>
  <c r="I123" i="2" s="1"/>
  <c r="F112" i="2"/>
  <c r="G112" i="2" s="1"/>
  <c r="H112" i="2" s="1"/>
  <c r="I112" i="2" s="1"/>
  <c r="F139" i="2"/>
  <c r="G139" i="2" s="1"/>
  <c r="H139" i="2" s="1"/>
  <c r="I139" i="2" s="1"/>
  <c r="F117" i="2"/>
  <c r="G117" i="2" s="1"/>
  <c r="H117" i="2" s="1"/>
  <c r="I117" i="2" s="1"/>
  <c r="F129" i="2"/>
  <c r="G129" i="2" s="1"/>
  <c r="H129" i="2" s="1"/>
  <c r="I129" i="2" s="1"/>
  <c r="F125" i="2"/>
  <c r="G125" i="2" s="1"/>
  <c r="H125" i="2" s="1"/>
  <c r="I125" i="2" s="1"/>
  <c r="F124" i="2"/>
  <c r="G124" i="2" s="1"/>
  <c r="H124" i="2" s="1"/>
  <c r="I124" i="2" s="1"/>
  <c r="F108" i="2"/>
  <c r="G108" i="2" s="1"/>
  <c r="H108" i="2" s="1"/>
  <c r="I108" i="2" s="1"/>
  <c r="F114" i="2"/>
  <c r="G114" i="2" s="1"/>
  <c r="H114" i="2" s="1"/>
  <c r="I114" i="2" s="1"/>
  <c r="F119" i="2"/>
  <c r="G119" i="2" s="1"/>
  <c r="H119" i="2" s="1"/>
  <c r="I119" i="2" s="1"/>
  <c r="F116" i="2"/>
  <c r="G116" i="2" s="1"/>
  <c r="H116" i="2" s="1"/>
  <c r="I116" i="2" s="1"/>
  <c r="F107" i="2"/>
  <c r="G107" i="2" s="1"/>
  <c r="H107" i="2" s="1"/>
  <c r="I107" i="2" s="1"/>
  <c r="F121" i="2"/>
  <c r="G121" i="2" s="1"/>
  <c r="H121" i="2" s="1"/>
  <c r="I121" i="2" s="1"/>
  <c r="F110" i="2"/>
  <c r="G110" i="2" s="1"/>
  <c r="H110" i="2" s="1"/>
  <c r="I110" i="2" s="1"/>
  <c r="F109" i="2"/>
  <c r="G109" i="2" s="1"/>
  <c r="H109" i="2" s="1"/>
  <c r="I109" i="2" s="1"/>
  <c r="F115" i="2"/>
  <c r="G115" i="2" s="1"/>
  <c r="H115" i="2" s="1"/>
  <c r="I115" i="2" s="1"/>
  <c r="F113" i="2"/>
  <c r="G113" i="2" s="1"/>
  <c r="H113" i="2" s="1"/>
  <c r="I113" i="2" s="1"/>
  <c r="F102" i="2"/>
  <c r="G102" i="2" s="1"/>
  <c r="H102" i="2" s="1"/>
  <c r="I102" i="2" s="1"/>
  <c r="F106" i="2"/>
  <c r="G106" i="2" s="1"/>
  <c r="H106" i="2" s="1"/>
  <c r="I106" i="2" s="1"/>
  <c r="F99" i="2"/>
  <c r="G99" i="2" s="1"/>
  <c r="H99" i="2" s="1"/>
  <c r="I99" i="2" s="1"/>
  <c r="F104" i="2"/>
  <c r="G104" i="2" s="1"/>
  <c r="H104" i="2" s="1"/>
  <c r="I104" i="2" s="1"/>
  <c r="F111" i="2"/>
  <c r="G111" i="2" s="1"/>
  <c r="H111" i="2" s="1"/>
  <c r="I111" i="2" s="1"/>
  <c r="F93" i="2"/>
  <c r="G93" i="2" s="1"/>
  <c r="H93" i="2" s="1"/>
  <c r="I93" i="2" s="1"/>
  <c r="F100" i="2"/>
  <c r="G100" i="2" s="1"/>
  <c r="H100" i="2" s="1"/>
  <c r="I100" i="2" s="1"/>
  <c r="F103" i="2"/>
  <c r="G103" i="2" s="1"/>
  <c r="H103" i="2" s="1"/>
  <c r="I103" i="2" s="1"/>
  <c r="F92" i="2"/>
  <c r="G92" i="2" s="1"/>
  <c r="H92" i="2" s="1"/>
  <c r="I92" i="2" s="1"/>
  <c r="F105" i="2"/>
  <c r="G105" i="2" s="1"/>
  <c r="H105" i="2" s="1"/>
  <c r="I105" i="2" s="1"/>
  <c r="F101" i="2"/>
  <c r="G101" i="2" s="1"/>
  <c r="H101" i="2" s="1"/>
  <c r="I101" i="2" s="1"/>
  <c r="F97" i="2"/>
  <c r="G97" i="2" s="1"/>
  <c r="H97" i="2" s="1"/>
  <c r="I97" i="2" s="1"/>
  <c r="F98" i="2"/>
  <c r="G98" i="2" s="1"/>
  <c r="H98" i="2" s="1"/>
  <c r="I98" i="2" s="1"/>
  <c r="F89" i="2"/>
  <c r="G89" i="2" s="1"/>
  <c r="H89" i="2" s="1"/>
  <c r="I89" i="2" s="1"/>
  <c r="F84" i="2"/>
  <c r="G84" i="2" s="1"/>
  <c r="H84" i="2" s="1"/>
  <c r="I84" i="2" s="1"/>
  <c r="F83" i="2"/>
  <c r="G83" i="2" s="1"/>
  <c r="H83" i="2" s="1"/>
  <c r="I83" i="2" s="1"/>
  <c r="F94" i="2"/>
  <c r="G94" i="2" s="1"/>
  <c r="H94" i="2" s="1"/>
  <c r="I94" i="2" s="1"/>
  <c r="F85" i="2"/>
  <c r="G85" i="2" s="1"/>
  <c r="H85" i="2" s="1"/>
  <c r="I85" i="2" s="1"/>
  <c r="F90" i="2"/>
  <c r="G90" i="2" s="1"/>
  <c r="H90" i="2" s="1"/>
  <c r="I90" i="2" s="1"/>
  <c r="F88" i="2"/>
  <c r="G88" i="2" s="1"/>
  <c r="H88" i="2" s="1"/>
  <c r="I88" i="2" s="1"/>
  <c r="F95" i="2"/>
  <c r="G95" i="2" s="1"/>
  <c r="H95" i="2" s="1"/>
  <c r="I95" i="2" s="1"/>
  <c r="F96" i="2"/>
  <c r="G96" i="2" s="1"/>
  <c r="H96" i="2" s="1"/>
  <c r="I96" i="2" s="1"/>
  <c r="F91" i="2"/>
  <c r="G91" i="2" s="1"/>
  <c r="H91" i="2" s="1"/>
  <c r="I91" i="2" s="1"/>
  <c r="F82" i="2"/>
  <c r="G82" i="2" s="1"/>
  <c r="H82" i="2" s="1"/>
  <c r="I82" i="2" s="1"/>
  <c r="F68" i="2"/>
  <c r="G68" i="2" s="1"/>
  <c r="H68" i="2" s="1"/>
  <c r="I68" i="2" s="1"/>
  <c r="F73" i="2"/>
  <c r="G73" i="2" s="1"/>
  <c r="H73" i="2" s="1"/>
  <c r="I73" i="2" s="1"/>
  <c r="F78" i="2"/>
  <c r="G78" i="2" s="1"/>
  <c r="H78" i="2" s="1"/>
  <c r="I78" i="2" s="1"/>
  <c r="F87" i="2"/>
  <c r="G87" i="2" s="1"/>
  <c r="H87" i="2" s="1"/>
  <c r="I87" i="2" s="1"/>
  <c r="F79" i="2"/>
  <c r="G79" i="2" s="1"/>
  <c r="H79" i="2" s="1"/>
  <c r="I79" i="2" s="1"/>
  <c r="F86" i="2"/>
  <c r="G86" i="2" s="1"/>
  <c r="H86" i="2" s="1"/>
  <c r="I86" i="2" s="1"/>
  <c r="F72" i="2"/>
  <c r="G72" i="2" s="1"/>
  <c r="H72" i="2" s="1"/>
  <c r="I72" i="2" s="1"/>
  <c r="F80" i="2"/>
  <c r="G80" i="2" s="1"/>
  <c r="H80" i="2" s="1"/>
  <c r="I80" i="2" s="1"/>
  <c r="F77" i="2"/>
  <c r="G77" i="2" s="1"/>
  <c r="H77" i="2" s="1"/>
  <c r="I77" i="2" s="1"/>
  <c r="F75" i="2"/>
  <c r="G75" i="2" s="1"/>
  <c r="H75" i="2" s="1"/>
  <c r="I75" i="2" s="1"/>
  <c r="F74" i="2"/>
  <c r="G74" i="2" s="1"/>
  <c r="H74" i="2" s="1"/>
  <c r="I74" i="2" s="1"/>
  <c r="F81" i="2"/>
  <c r="G81" i="2" s="1"/>
  <c r="H81" i="2" s="1"/>
  <c r="I81" i="2" s="1"/>
  <c r="F67" i="2"/>
  <c r="G67" i="2" s="1"/>
  <c r="H67" i="2" s="1"/>
  <c r="I67" i="2" s="1"/>
  <c r="F71" i="2"/>
  <c r="G71" i="2" s="1"/>
  <c r="H71" i="2" s="1"/>
  <c r="I71" i="2" s="1"/>
  <c r="F58" i="2"/>
  <c r="G58" i="2" s="1"/>
  <c r="H58" i="2" s="1"/>
  <c r="I58" i="2" s="1"/>
  <c r="F65" i="2"/>
  <c r="G65" i="2" s="1"/>
  <c r="H65" i="2" s="1"/>
  <c r="I65" i="2" s="1"/>
  <c r="F61" i="2"/>
  <c r="G61" i="2" s="1"/>
  <c r="H61" i="2" s="1"/>
  <c r="I61" i="2" s="1"/>
  <c r="F69" i="2"/>
  <c r="G69" i="2" s="1"/>
  <c r="H69" i="2" s="1"/>
  <c r="I69" i="2" s="1"/>
  <c r="F76" i="2"/>
  <c r="G76" i="2" s="1"/>
  <c r="H76" i="2" s="1"/>
  <c r="I76" i="2" s="1"/>
  <c r="F64" i="2"/>
  <c r="G64" i="2" s="1"/>
  <c r="H64" i="2" s="1"/>
  <c r="I64" i="2" s="1"/>
  <c r="F70" i="2"/>
  <c r="G70" i="2" s="1"/>
  <c r="H70" i="2" s="1"/>
  <c r="I70" i="2" s="1"/>
  <c r="F62" i="2"/>
  <c r="G62" i="2" s="1"/>
  <c r="H62" i="2" s="1"/>
  <c r="I62" i="2" s="1"/>
  <c r="F66" i="2"/>
  <c r="G66" i="2" s="1"/>
  <c r="H66" i="2" s="1"/>
  <c r="I66" i="2" s="1"/>
  <c r="F63" i="2"/>
  <c r="G63" i="2" s="1"/>
  <c r="H63" i="2" s="1"/>
  <c r="I63" i="2" s="1"/>
  <c r="F57" i="2"/>
  <c r="G57" i="2" s="1"/>
  <c r="H57" i="2" s="1"/>
  <c r="I57" i="2" s="1"/>
  <c r="F53" i="2"/>
  <c r="G53" i="2" s="1"/>
  <c r="H53" i="2" s="1"/>
  <c r="I53" i="2" s="1"/>
  <c r="F47" i="2"/>
  <c r="G47" i="2" s="1"/>
  <c r="H47" i="2" s="1"/>
  <c r="I47" i="2" s="1"/>
  <c r="F52" i="2"/>
  <c r="G52" i="2" s="1"/>
  <c r="H52" i="2" s="1"/>
  <c r="I52" i="2" s="1"/>
  <c r="F45" i="2"/>
  <c r="G45" i="2" s="1"/>
  <c r="H45" i="2" s="1"/>
  <c r="I45" i="2" s="1"/>
  <c r="F60" i="2"/>
  <c r="G60" i="2" s="1"/>
  <c r="H60" i="2" s="1"/>
  <c r="I60" i="2" s="1"/>
  <c r="F48" i="2"/>
  <c r="G48" i="2" s="1"/>
  <c r="H48" i="2" s="1"/>
  <c r="I48" i="2" s="1"/>
  <c r="F46" i="2"/>
  <c r="G46" i="2" s="1"/>
  <c r="H46" i="2" s="1"/>
  <c r="I46" i="2" s="1"/>
  <c r="F55" i="2"/>
  <c r="G55" i="2" s="1"/>
  <c r="H55" i="2" s="1"/>
  <c r="I55" i="2" s="1"/>
  <c r="F59" i="2"/>
  <c r="G59" i="2" s="1"/>
  <c r="H59" i="2" s="1"/>
  <c r="I59" i="2" s="1"/>
  <c r="F56" i="2"/>
  <c r="G56" i="2" s="1"/>
  <c r="H56" i="2" s="1"/>
  <c r="I56" i="2" s="1"/>
  <c r="F54" i="2"/>
  <c r="G54" i="2" s="1"/>
  <c r="H54" i="2" s="1"/>
  <c r="I54" i="2" s="1"/>
  <c r="F44" i="2"/>
  <c r="G44" i="2" s="1"/>
  <c r="H44" i="2" s="1"/>
  <c r="I44" i="2" s="1"/>
  <c r="F37" i="2"/>
  <c r="G37" i="2" s="1"/>
  <c r="H37" i="2" s="1"/>
  <c r="I37" i="2" s="1"/>
  <c r="F19" i="2"/>
  <c r="G19" i="2" s="1"/>
  <c r="H19" i="2" s="1"/>
  <c r="I19" i="2" s="1"/>
  <c r="F38" i="2"/>
  <c r="G38" i="2" s="1"/>
  <c r="H38" i="2" s="1"/>
  <c r="I38" i="2" s="1"/>
  <c r="F40" i="2"/>
  <c r="G40" i="2" s="1"/>
  <c r="H40" i="2" s="1"/>
  <c r="I40" i="2" s="1"/>
  <c r="F50" i="2"/>
  <c r="G50" i="2" s="1"/>
  <c r="H50" i="2" s="1"/>
  <c r="I50" i="2" s="1"/>
  <c r="F41" i="2"/>
  <c r="G41" i="2" s="1"/>
  <c r="H41" i="2" s="1"/>
  <c r="I41" i="2" s="1"/>
  <c r="F36" i="2"/>
  <c r="G36" i="2" s="1"/>
  <c r="H36" i="2" s="1"/>
  <c r="I36" i="2" s="1"/>
  <c r="F32" i="2"/>
  <c r="G32" i="2" s="1"/>
  <c r="H32" i="2" s="1"/>
  <c r="I32" i="2" s="1"/>
  <c r="F51" i="2"/>
  <c r="G51" i="2" s="1"/>
  <c r="H51" i="2" s="1"/>
  <c r="I51" i="2" s="1"/>
  <c r="F43" i="2"/>
  <c r="G43" i="2" s="1"/>
  <c r="H43" i="2" s="1"/>
  <c r="I43" i="2" s="1"/>
  <c r="F42" i="2"/>
  <c r="G42" i="2" s="1"/>
  <c r="H42" i="2" s="1"/>
  <c r="I42" i="2" s="1"/>
  <c r="F35" i="2"/>
  <c r="G35" i="2" s="1"/>
  <c r="H35" i="2" s="1"/>
  <c r="I35" i="2" s="1"/>
  <c r="F49" i="2"/>
  <c r="G49" i="2" s="1"/>
  <c r="H49" i="2" s="1"/>
  <c r="I49" i="2" s="1"/>
  <c r="F24" i="2"/>
  <c r="G24" i="2" s="1"/>
  <c r="H24" i="2" s="1"/>
  <c r="I24" i="2" s="1"/>
  <c r="F21" i="2"/>
  <c r="G21" i="2" s="1"/>
  <c r="H21" i="2" s="1"/>
  <c r="I21" i="2" s="1"/>
  <c r="F29" i="2"/>
  <c r="G29" i="2" s="1"/>
  <c r="H29" i="2" s="1"/>
  <c r="I29" i="2" s="1"/>
  <c r="F39" i="2"/>
  <c r="G39" i="2" s="1"/>
  <c r="H39" i="2" s="1"/>
  <c r="I39" i="2" s="1"/>
  <c r="F22" i="2"/>
  <c r="G22" i="2" s="1"/>
  <c r="H22" i="2" s="1"/>
  <c r="I22" i="2" s="1"/>
  <c r="F18" i="2"/>
  <c r="G18" i="2" s="1"/>
  <c r="H18" i="2" s="1"/>
  <c r="I18" i="2" s="1"/>
  <c r="F33" i="2"/>
  <c r="G33" i="2" s="1"/>
  <c r="H33" i="2" s="1"/>
  <c r="I33" i="2" s="1"/>
  <c r="F26" i="2"/>
  <c r="G26" i="2" s="1"/>
  <c r="H26" i="2" s="1"/>
  <c r="I26" i="2" s="1"/>
  <c r="F27" i="2"/>
  <c r="G27" i="2" s="1"/>
  <c r="H27" i="2" s="1"/>
  <c r="I27" i="2" s="1"/>
  <c r="F28" i="2"/>
  <c r="G28" i="2" s="1"/>
  <c r="H28" i="2" s="1"/>
  <c r="I28" i="2" s="1"/>
  <c r="F31" i="2"/>
  <c r="G31" i="2" s="1"/>
  <c r="H31" i="2" s="1"/>
  <c r="I31" i="2" s="1"/>
  <c r="F25" i="2"/>
  <c r="G25" i="2" s="1"/>
  <c r="H25" i="2" s="1"/>
  <c r="I25" i="2" s="1"/>
  <c r="F30" i="2"/>
  <c r="G30" i="2" s="1"/>
  <c r="H30" i="2" s="1"/>
  <c r="I30" i="2" s="1"/>
  <c r="F20" i="2"/>
  <c r="G20" i="2" s="1"/>
  <c r="H20" i="2" s="1"/>
  <c r="I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<sst xmlns="http://schemas.openxmlformats.org/spreadsheetml/2006/main" count="32" uniqueCount="32">
  <si>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voltage</t>
  </si>
  <si>
    <t>Series Resistance</t>
  </si>
  <si>
    <t>Vref</t>
  </si>
  <si>
    <t>Beta</t>
  </si>
  <si>
    <t>Res/Nominal</t>
  </si>
  <si>
    <t>ln</t>
  </si>
  <si>
    <t>1/B * LN</t>
  </si>
  <si>
    <t>Nominal Temp</t>
  </si>
  <si>
    <t>Plus Tmep</t>
  </si>
  <si>
    <t>Invert</t>
  </si>
  <si>
    <t>C</t>
  </si>
  <si>
    <t>Steinhart</t>
  </si>
  <si>
    <t>Nominal Resistance</t>
  </si>
  <si>
    <t>LM Thermistor Guide</t>
  </si>
  <si>
    <r>
      <t>Temp (</t>
    </r>
    <r>
      <rPr>
        <sz val="11"/>
        <color theme="1"/>
        <rFont val="Calibri"/>
        <family val="2"/>
      </rPr>
      <t>°C)</t>
    </r>
  </si>
  <si>
    <r>
      <t>Minimum (k</t>
    </r>
    <r>
      <rPr>
        <sz val="11"/>
        <color theme="1"/>
        <rFont val="Calibri"/>
        <family val="2"/>
      </rPr>
      <t>Ω)</t>
    </r>
  </si>
  <si>
    <t>Nominal (kΩ)</t>
  </si>
  <si>
    <t>Maximum (kΩ)</t>
  </si>
  <si>
    <t>T1</t>
  </si>
  <si>
    <t>T2</t>
  </si>
  <si>
    <t>R1</t>
  </si>
  <si>
    <t>R2</t>
  </si>
  <si>
    <t>B</t>
  </si>
  <si>
    <t>Rthermistor</t>
  </si>
  <si>
    <t>Set</t>
  </si>
  <si>
    <t>&lt;- from LM Board</t>
  </si>
  <si>
    <t>&lt;- Measure from LM voltage ref</t>
  </si>
  <si>
    <t xml:space="preserve">&lt;- From LM Data </t>
  </si>
  <si>
    <t>&lt;- Nominal thermistor value</t>
  </si>
  <si>
    <t>&lt;- Calculated from LM Data</t>
  </si>
  <si>
    <t>&lt;- Use Nominal Data Set from LM</t>
  </si>
  <si>
    <r>
      <t>Calc inverse (k</t>
    </r>
    <r>
      <rPr>
        <sz val="11"/>
        <color theme="1"/>
        <rFont val="Calibri"/>
        <family val="2"/>
      </rPr>
      <t>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</si>
</sst>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8"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SteinHart!$B$16</c:f>
              <c:strCache>
                <c:ptCount val="1"/>
                <c:pt idx="0">
                  <c:v>Rthermistor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SteinHart!$A$17:$A$153</c:f>
              <c:numCache>
                <c:formatCode>General</c:formatCode>
                <c:ptCount val="137"/>
                <c:pt idx="0">
                  <c:v>2.5</c:v>
                </c:pt>
                <c:pt idx="1">
                  <c:v>2.4900000000000002</c:v>
                </c:pt>
                <c:pt idx="2">
                  <c:v>2.48</c:v>
                </c:pt>
                <c:pt idx="3">
                  <c:v>2.4700000000000002</c:v>
                </c:pt>
                <c:pt idx="4">
                  <c:v>2.46</c:v>
                </c:pt>
                <c:pt idx="5">
                  <c:v>2.4500000000000002</c:v>
                </c:pt>
                <c:pt idx="6">
                  <c:v>2.44</c:v>
                </c:pt>
                <c:pt idx="7">
                  <c:v>2.4300000000000002</c:v>
                </c:pt>
                <c:pt idx="8">
                  <c:v>2.42</c:v>
                </c:pt>
                <c:pt idx="9">
                  <c:v>2.41</c:v>
                </c:pt>
                <c:pt idx="10">
                  <c:v>2.4</c:v>
                </c:pt>
                <c:pt idx="11">
                  <c:v>2.39</c:v>
                </c:pt>
                <c:pt idx="12">
                  <c:v>2.38</c:v>
                </c:pt>
                <c:pt idx="13">
                  <c:v>2.37</c:v>
                </c:pt>
                <c:pt idx="14">
                  <c:v>2.36</c:v>
                </c:pt>
                <c:pt idx="15">
                  <c:v>2.35</c:v>
                </c:pt>
                <c:pt idx="16">
                  <c:v>2.34</c:v>
                </c:pt>
                <c:pt idx="17">
                  <c:v>2.33</c:v>
                </c:pt>
                <c:pt idx="18">
                  <c:v>2.3199999999999998</c:v>
                </c:pt>
                <c:pt idx="19">
                  <c:v>2.31</c:v>
                </c:pt>
                <c:pt idx="20">
                  <c:v>2.2999999999999998</c:v>
                </c:pt>
                <c:pt idx="21">
                  <c:v>2.29</c:v>
                </c:pt>
                <c:pt idx="22">
                  <c:v>2.28000000000001</c:v>
                </c:pt>
                <c:pt idx="23">
                  <c:v>2.27</c:v>
                </c:pt>
                <c:pt idx="24">
                  <c:v>2.26000000000001</c:v>
                </c:pt>
                <c:pt idx="25">
                  <c:v>2.25</c:v>
                </c:pt>
                <c:pt idx="26">
                  <c:v>2.24000000000001</c:v>
                </c:pt>
                <c:pt idx="27">
                  <c:v>2.2300000000000102</c:v>
                </c:pt>
                <c:pt idx="28">
                  <c:v>2.22000000000001</c:v>
                </c:pt>
                <c:pt idx="29">
                  <c:v>2.2100000000000102</c:v>
                </c:pt>
                <c:pt idx="30">
                  <c:v>2.2000000000000099</c:v>
                </c:pt>
                <c:pt idx="31">
                  <c:v>2.1900000000000102</c:v>
                </c:pt>
                <c:pt idx="32">
                  <c:v>2.1800000000000099</c:v>
                </c:pt>
                <c:pt idx="33">
                  <c:v>2.1700000000000101</c:v>
                </c:pt>
                <c:pt idx="34">
                  <c:v>2.1600000000000099</c:v>
                </c:pt>
                <c:pt idx="35">
                  <c:v>2.1500000000000101</c:v>
                </c:pt>
                <c:pt idx="36">
                  <c:v>2.1400000000000099</c:v>
                </c:pt>
                <c:pt idx="37">
                  <c:v>2.1300000000000101</c:v>
                </c:pt>
                <c:pt idx="38">
                  <c:v>2.1200000000000099</c:v>
                </c:pt>
                <c:pt idx="39">
                  <c:v>2.1100000000000101</c:v>
                </c:pt>
                <c:pt idx="40">
                  <c:v>2.1000000000000099</c:v>
                </c:pt>
                <c:pt idx="41">
                  <c:v>2.0900000000000101</c:v>
                </c:pt>
                <c:pt idx="42">
                  <c:v>2.0800000000000098</c:v>
                </c:pt>
                <c:pt idx="43">
                  <c:v>2.0700000000000101</c:v>
                </c:pt>
                <c:pt idx="44">
                  <c:v>2.0600000000000098</c:v>
                </c:pt>
                <c:pt idx="45">
                  <c:v>2.05000000000001</c:v>
                </c:pt>
                <c:pt idx="46">
                  <c:v>2.0400000000000098</c:v>
                </c:pt>
                <c:pt idx="47">
                  <c:v>2.03000000000001</c:v>
                </c:pt>
                <c:pt idx="48">
                  <c:v>2.0200000000000098</c:v>
                </c:pt>
                <c:pt idx="49">
                  <c:v>2.01000000000001</c:v>
                </c:pt>
                <c:pt idx="50">
                  <c:v>2.0000000000000102</c:v>
                </c:pt>
                <c:pt idx="51">
                  <c:v>1.99000000000001</c:v>
                </c:pt>
                <c:pt idx="52">
                  <c:v>1.98000000000001</c:v>
                </c:pt>
                <c:pt idx="53">
                  <c:v>1.97000000000001</c:v>
                </c:pt>
                <c:pt idx="54">
                  <c:v>1.96000000000001</c:v>
                </c:pt>
                <c:pt idx="55">
                  <c:v>1.9500000000000099</c:v>
                </c:pt>
                <c:pt idx="56">
                  <c:v>1.9400000000000099</c:v>
                </c:pt>
                <c:pt idx="57">
                  <c:v>1.9300000000000099</c:v>
                </c:pt>
                <c:pt idx="58">
                  <c:v>1.9200000000000099</c:v>
                </c:pt>
                <c:pt idx="59">
                  <c:v>1.9100000000000099</c:v>
                </c:pt>
                <c:pt idx="60">
                  <c:v>1.9000000000000099</c:v>
                </c:pt>
                <c:pt idx="61">
                  <c:v>1.8900000000000099</c:v>
                </c:pt>
                <c:pt idx="62">
                  <c:v>1.8800000000000101</c:v>
                </c:pt>
                <c:pt idx="63">
                  <c:v>1.8700000000000101</c:v>
                </c:pt>
                <c:pt idx="64">
                  <c:v>1.8600000000000101</c:v>
                </c:pt>
                <c:pt idx="65">
                  <c:v>1.8500000000000101</c:v>
                </c:pt>
                <c:pt idx="66">
                  <c:v>1.8400000000000101</c:v>
                </c:pt>
                <c:pt idx="67">
                  <c:v>1.8300000000000101</c:v>
                </c:pt>
                <c:pt idx="68">
                  <c:v>1.8200000000000101</c:v>
                </c:pt>
                <c:pt idx="69">
                  <c:v>1.81000000000002</c:v>
                </c:pt>
                <c:pt idx="70">
                  <c:v>1.80000000000001</c:v>
                </c:pt>
                <c:pt idx="71">
                  <c:v>1.79000000000002</c:v>
                </c:pt>
                <c:pt idx="72">
                  <c:v>1.78000000000001</c:v>
                </c:pt>
                <c:pt idx="73">
                  <c:v>1.77000000000002</c:v>
                </c:pt>
                <c:pt idx="74">
                  <c:v>1.76000000000002</c:v>
                </c:pt>
                <c:pt idx="75">
                  <c:v>1.75000000000002</c:v>
                </c:pt>
                <c:pt idx="76">
                  <c:v>1.74000000000002</c:v>
                </c:pt>
                <c:pt idx="77">
                  <c:v>1.73000000000002</c:v>
                </c:pt>
                <c:pt idx="78">
                  <c:v>1.72000000000002</c:v>
                </c:pt>
                <c:pt idx="79">
                  <c:v>1.7100000000000199</c:v>
                </c:pt>
                <c:pt idx="80">
                  <c:v>1.7000000000000199</c:v>
                </c:pt>
                <c:pt idx="81">
                  <c:v>1.6900000000000199</c:v>
                </c:pt>
                <c:pt idx="82">
                  <c:v>1.6800000000000199</c:v>
                </c:pt>
                <c:pt idx="83">
                  <c:v>1.6700000000000199</c:v>
                </c:pt>
                <c:pt idx="84">
                  <c:v>1.6600000000000199</c:v>
                </c:pt>
                <c:pt idx="85">
                  <c:v>1.6500000000000199</c:v>
                </c:pt>
                <c:pt idx="86">
                  <c:v>1.6400000000000201</c:v>
                </c:pt>
                <c:pt idx="87">
                  <c:v>1.6300000000000201</c:v>
                </c:pt>
                <c:pt idx="88">
                  <c:v>1.6200000000000201</c:v>
                </c:pt>
                <c:pt idx="89">
                  <c:v>1.6100000000000201</c:v>
                </c:pt>
                <c:pt idx="90">
                  <c:v>1.6000000000000201</c:v>
                </c:pt>
                <c:pt idx="91">
                  <c:v>1.5900000000000201</c:v>
                </c:pt>
                <c:pt idx="92">
                  <c:v>1.5800000000000201</c:v>
                </c:pt>
                <c:pt idx="93">
                  <c:v>1.57000000000002</c:v>
                </c:pt>
                <c:pt idx="94">
                  <c:v>1.56000000000002</c:v>
                </c:pt>
                <c:pt idx="95">
                  <c:v>1.55000000000002</c:v>
                </c:pt>
                <c:pt idx="96">
                  <c:v>1.54000000000002</c:v>
                </c:pt>
                <c:pt idx="97">
                  <c:v>1.53000000000002</c:v>
                </c:pt>
                <c:pt idx="98">
                  <c:v>1.52000000000002</c:v>
                </c:pt>
                <c:pt idx="99">
                  <c:v>1.51000000000002</c:v>
                </c:pt>
                <c:pt idx="100">
                  <c:v>1.50000000000002</c:v>
                </c:pt>
                <c:pt idx="101">
                  <c:v>1.49000000000002</c:v>
                </c:pt>
                <c:pt idx="102">
                  <c:v>1.48000000000002</c:v>
                </c:pt>
                <c:pt idx="103">
                  <c:v>1.47000000000002</c:v>
                </c:pt>
                <c:pt idx="104">
                  <c:v>1.4600000000000199</c:v>
                </c:pt>
                <c:pt idx="105">
                  <c:v>1.4500000000000199</c:v>
                </c:pt>
                <c:pt idx="106">
                  <c:v>1.4400000000000199</c:v>
                </c:pt>
                <c:pt idx="107">
                  <c:v>1.4300000000000199</c:v>
                </c:pt>
                <c:pt idx="108">
                  <c:v>1.4200000000000199</c:v>
                </c:pt>
                <c:pt idx="109">
                  <c:v>1.4100000000000199</c:v>
                </c:pt>
                <c:pt idx="110">
                  <c:v>1.4000000000000199</c:v>
                </c:pt>
                <c:pt idx="111">
                  <c:v>1.3900000000000201</c:v>
                </c:pt>
                <c:pt idx="112">
                  <c:v>1.3800000000000201</c:v>
                </c:pt>
                <c:pt idx="113">
                  <c:v>1.3700000000000201</c:v>
                </c:pt>
                <c:pt idx="114">
                  <c:v>1.3600000000000201</c:v>
                </c:pt>
                <c:pt idx="115">
                  <c:v>1.3500000000000201</c:v>
                </c:pt>
                <c:pt idx="116">
                  <c:v>1.3400000000000201</c:v>
                </c:pt>
                <c:pt idx="117">
                  <c:v>1.3300000000000201</c:v>
                </c:pt>
                <c:pt idx="118">
                  <c:v>1.32000000000003</c:v>
                </c:pt>
                <c:pt idx="119">
                  <c:v>1.31000000000003</c:v>
                </c:pt>
                <c:pt idx="120">
                  <c:v>1.30000000000003</c:v>
                </c:pt>
                <c:pt idx="121">
                  <c:v>1.29000000000003</c:v>
                </c:pt>
                <c:pt idx="122">
                  <c:v>1.28000000000003</c:v>
                </c:pt>
                <c:pt idx="123">
                  <c:v>1.27000000000003</c:v>
                </c:pt>
                <c:pt idx="124">
                  <c:v>1.26000000000003</c:v>
                </c:pt>
                <c:pt idx="125">
                  <c:v>1.25000000000003</c:v>
                </c:pt>
                <c:pt idx="126">
                  <c:v>1.24000000000003</c:v>
                </c:pt>
                <c:pt idx="127">
                  <c:v>1.23000000000003</c:v>
                </c:pt>
                <c:pt idx="128">
                  <c:v>1.2200000000000299</c:v>
                </c:pt>
                <c:pt idx="129">
                  <c:v>1.2100000000000299</c:v>
                </c:pt>
                <c:pt idx="130">
                  <c:v>1.2000000000000299</c:v>
                </c:pt>
                <c:pt idx="131">
                  <c:v>1.1900000000000299</c:v>
                </c:pt>
                <c:pt idx="132">
                  <c:v>1.1800000000000299</c:v>
                </c:pt>
                <c:pt idx="133">
                  <c:v>1.1700000000000299</c:v>
                </c:pt>
                <c:pt idx="134">
                  <c:v>1.1600000000000299</c:v>
                </c:pt>
                <c:pt idx="135">
                  <c:v>1.1500000000000301</c:v>
                </c:pt>
                <c:pt idx="136">
                  <c:v>1.1400000000000301</c:v>
                </c:pt>
              </c:numCache>
            </c:numRef>
          </c:xVal>
          <c:yVal>
            <c:numRef>
              <c:f>SteinHart!$B$17:$B$153</c:f>
              <c:numCache>
                <c:formatCode>General</c:formatCode>
                <c:ptCount val="137"/>
                <c:pt idx="0">
                  <c:v>6021.4007782101171</c:v>
                </c:pt>
                <c:pt idx="1">
                  <c:v>5974.0697674418607</c:v>
                </c:pt>
                <c:pt idx="2">
                  <c:v>5927.1042471042465</c:v>
                </c:pt>
                <c:pt idx="3">
                  <c:v>5880.4999999999991</c:v>
                </c:pt>
                <c:pt idx="4">
                  <c:v>5834.2528735632177</c:v>
                </c:pt>
                <c:pt idx="5">
                  <c:v>5788.358778625955</c:v>
                </c:pt>
                <c:pt idx="6">
                  <c:v>5742.8136882129256</c:v>
                </c:pt>
                <c:pt idx="7">
                  <c:v>5697.6136363636369</c:v>
                </c:pt>
                <c:pt idx="8">
                  <c:v>5652.7547169811305</c:v>
                </c:pt>
                <c:pt idx="9">
                  <c:v>5608.2330827067672</c:v>
                </c:pt>
                <c:pt idx="10">
                  <c:v>5564.0449438202231</c:v>
                </c:pt>
                <c:pt idx="11">
                  <c:v>5520.186567164179</c:v>
                </c:pt>
                <c:pt idx="12">
                  <c:v>5476.6542750929348</c:v>
                </c:pt>
                <c:pt idx="13">
                  <c:v>5433.4444444444453</c:v>
                </c:pt>
                <c:pt idx="14">
                  <c:v>5390.5535055350538</c:v>
                </c:pt>
                <c:pt idx="15">
                  <c:v>5347.9779411764712</c:v>
                </c:pt>
                <c:pt idx="16">
                  <c:v>5305.7142857142844</c:v>
                </c:pt>
                <c:pt idx="17">
                  <c:v>5263.75912408759</c:v>
                </c:pt>
                <c:pt idx="18">
                  <c:v>5222.1090909090899</c:v>
                </c:pt>
                <c:pt idx="19">
                  <c:v>5180.7608695652179</c:v>
                </c:pt>
                <c:pt idx="20">
                  <c:v>5139.7111913357385</c:v>
                </c:pt>
                <c:pt idx="21">
                  <c:v>5098.9568345323742</c:v>
                </c:pt>
                <c:pt idx="22">
                  <c:v>5058.4946236559535</c:v>
                </c:pt>
                <c:pt idx="23">
                  <c:v>5018.3214285714275</c:v>
                </c:pt>
                <c:pt idx="24">
                  <c:v>4978.4341637011075</c:v>
                </c:pt>
                <c:pt idx="25">
                  <c:v>4938.8297872340427</c:v>
                </c:pt>
                <c:pt idx="26">
                  <c:v>4899.5053003533967</c:v>
                </c:pt>
                <c:pt idx="27">
                  <c:v>4860.4577464789118</c:v>
                </c:pt>
                <c:pt idx="28">
                  <c:v>4821.684210526354</c:v>
                </c:pt>
                <c:pt idx="29">
                  <c:v>4783.1818181818562</c:v>
                </c:pt>
                <c:pt idx="30">
                  <c:v>4744.9477351916739</c:v>
                </c:pt>
                <c:pt idx="31">
                  <c:v>4706.9791666667052</c:v>
                </c:pt>
                <c:pt idx="32">
                  <c:v>4669.2733564014206</c:v>
                </c:pt>
                <c:pt idx="33">
                  <c:v>4631.827586206934</c:v>
                </c:pt>
                <c:pt idx="34">
                  <c:v>4594.6391752577674</c:v>
                </c:pt>
                <c:pt idx="35">
                  <c:v>4557.7054794520918</c:v>
                </c:pt>
                <c:pt idx="36">
                  <c:v>4521.0238907850189</c:v>
                </c:pt>
                <c:pt idx="37">
                  <c:v>4484.5918367347304</c:v>
                </c:pt>
                <c:pt idx="38">
                  <c:v>4448.4067796610516</c:v>
                </c:pt>
                <c:pt idx="39">
                  <c:v>4412.4662162162522</c:v>
                </c:pt>
                <c:pt idx="40">
                  <c:v>4376.7676767677121</c:v>
                </c:pt>
                <c:pt idx="41">
                  <c:v>4341.308724832249</c:v>
                </c:pt>
                <c:pt idx="42">
                  <c:v>4306.0869565217745</c:v>
                </c:pt>
                <c:pt idx="43">
                  <c:v>4271.1000000000349</c:v>
                </c:pt>
                <c:pt idx="44">
                  <c:v>4236.3455149501997</c:v>
                </c:pt>
                <c:pt idx="45">
                  <c:v>4201.8211920530148</c:v>
                </c:pt>
                <c:pt idx="46">
                  <c:v>4167.5247524752804</c:v>
                </c:pt>
                <c:pt idx="47">
                  <c:v>4133.4539473684536</c:v>
                </c:pt>
                <c:pt idx="48">
                  <c:v>4099.606557377082</c:v>
                </c:pt>
                <c:pt idx="49">
                  <c:v>4065.9803921568964</c:v>
                </c:pt>
                <c:pt idx="50">
                  <c:v>4032.5732899023137</c:v>
                </c:pt>
                <c:pt idx="51">
                  <c:v>3999.3831168831503</c:v>
                </c:pt>
                <c:pt idx="52">
                  <c:v>3966.407766990324</c:v>
                </c:pt>
                <c:pt idx="53">
                  <c:v>3933.6451612903547</c:v>
                </c:pt>
                <c:pt idx="54">
                  <c:v>3901.0932475884561</c:v>
                </c:pt>
                <c:pt idx="55">
                  <c:v>3868.7500000000323</c:v>
                </c:pt>
                <c:pt idx="56">
                  <c:v>3836.6134185303827</c:v>
                </c:pt>
                <c:pt idx="57">
                  <c:v>3804.6815286624519</c:v>
                </c:pt>
                <c:pt idx="58">
                  <c:v>3772.9523809524117</c:v>
                </c:pt>
                <c:pt idx="59">
                  <c:v>3741.4240506329425</c:v>
                </c:pt>
                <c:pt idx="60">
                  <c:v>3710.0946372240055</c:v>
                </c:pt>
                <c:pt idx="61">
                  <c:v>3678.9622641509741</c:v>
                </c:pt>
                <c:pt idx="62">
                  <c:v>3648.0250783699366</c:v>
                </c:pt>
                <c:pt idx="63">
                  <c:v>3617.2812500000309</c:v>
                </c:pt>
                <c:pt idx="64">
                  <c:v>3586.7289719626474</c:v>
                </c:pt>
                <c:pt idx="65">
                  <c:v>3556.3664596273588</c:v>
                </c:pt>
                <c:pt idx="66">
                  <c:v>3526.1919504644261</c:v>
                </c:pt>
                <c:pt idx="67">
                  <c:v>3496.203703703733</c:v>
                </c:pt>
                <c:pt idx="68">
                  <c:v>3466.4000000000301</c:v>
                </c:pt>
                <c:pt idx="69">
                  <c:v>3436.7791411043536</c:v>
                </c:pt>
                <c:pt idx="70">
                  <c:v>3407.3394495413136</c:v>
                </c:pt>
                <c:pt idx="71">
                  <c:v>3378.0792682927417</c:v>
                </c:pt>
                <c:pt idx="72">
                  <c:v>3348.9969604863504</c:v>
                </c:pt>
                <c:pt idx="73">
                  <c:v>3320.0909090909663</c:v>
                </c:pt>
                <c:pt idx="74">
                  <c:v>3291.3595166163714</c:v>
                </c:pt>
                <c:pt idx="75">
                  <c:v>3262.8012048193336</c:v>
                </c:pt>
                <c:pt idx="76">
                  <c:v>3234.4144144144707</c:v>
                </c:pt>
                <c:pt idx="77">
                  <c:v>3206.197604790475</c:v>
                </c:pt>
                <c:pt idx="78">
                  <c:v>3178.1492537313989</c:v>
                </c:pt>
                <c:pt idx="79">
                  <c:v>3150.2678571429119</c:v>
                </c:pt>
                <c:pt idx="80">
                  <c:v>3122.5519287834377</c:v>
                </c:pt>
                <c:pt idx="81">
                  <c:v>3095.0000000000541</c:v>
                </c:pt>
                <c:pt idx="82">
                  <c:v>3067.6106194690806</c:v>
                </c:pt>
                <c:pt idx="83">
                  <c:v>3040.3823529412302</c:v>
                </c:pt>
                <c:pt idx="84">
                  <c:v>3013.3137829912562</c:v>
                </c:pt>
                <c:pt idx="85">
                  <c:v>2986.4035087719826</c:v>
                </c:pt>
                <c:pt idx="86">
                  <c:v>2959.6501457726481</c:v>
                </c:pt>
                <c:pt idx="87">
                  <c:v>2933.0523255814487</c:v>
                </c:pt>
                <c:pt idx="88">
                  <c:v>2906.6086956522267</c:v>
                </c:pt>
                <c:pt idx="89">
                  <c:v>2880.3179190751971</c:v>
                </c:pt>
                <c:pt idx="90">
                  <c:v>2854.1786743516377</c:v>
                </c:pt>
                <c:pt idx="91">
                  <c:v>2828.1896551724653</c:v>
                </c:pt>
                <c:pt idx="92">
                  <c:v>2802.3495702006244</c:v>
                </c:pt>
                <c:pt idx="93">
                  <c:v>2776.6571428571938</c:v>
                </c:pt>
                <c:pt idx="94">
                  <c:v>2751.1111111111622</c:v>
                </c:pt>
                <c:pt idx="95">
                  <c:v>2725.710227272778</c:v>
                </c:pt>
                <c:pt idx="96">
                  <c:v>2700.4532577904188</c:v>
                </c:pt>
                <c:pt idx="97">
                  <c:v>2675.3389830508972</c:v>
                </c:pt>
                <c:pt idx="98">
                  <c:v>2650.3661971831484</c:v>
                </c:pt>
                <c:pt idx="99">
                  <c:v>2625.5337078652178</c:v>
                </c:pt>
                <c:pt idx="100">
                  <c:v>2600.8403361345031</c:v>
                </c:pt>
                <c:pt idx="101">
                  <c:v>2576.2849162011662</c:v>
                </c:pt>
                <c:pt idx="102">
                  <c:v>2551.8662952646723</c:v>
                </c:pt>
                <c:pt idx="103">
                  <c:v>2527.5833333333812</c:v>
                </c:pt>
                <c:pt idx="104">
                  <c:v>2503.4349030471394</c:v>
                </c:pt>
                <c:pt idx="105">
                  <c:v>2479.4198895028098</c:v>
                </c:pt>
                <c:pt idx="106">
                  <c:v>2455.5371900826922</c:v>
                </c:pt>
                <c:pt idx="107">
                  <c:v>2431.7857142857615</c:v>
                </c:pt>
                <c:pt idx="108">
                  <c:v>2408.1643835616906</c:v>
                </c:pt>
                <c:pt idx="109">
                  <c:v>2384.6721311475876</c:v>
                </c:pt>
                <c:pt idx="110">
                  <c:v>2361.307901907403</c:v>
                </c:pt>
                <c:pt idx="111">
                  <c:v>2338.0706521739594</c:v>
                </c:pt>
                <c:pt idx="112">
                  <c:v>2314.9593495935424</c:v>
                </c:pt>
                <c:pt idx="113">
                  <c:v>2291.9729729730188</c:v>
                </c:pt>
                <c:pt idx="114">
                  <c:v>2269.1105121294258</c:v>
                </c:pt>
                <c:pt idx="115">
                  <c:v>2246.3709677419811</c:v>
                </c:pt>
                <c:pt idx="116">
                  <c:v>2223.7533512064792</c:v>
                </c:pt>
                <c:pt idx="117">
                  <c:v>2201.2566844920234</c:v>
                </c:pt>
                <c:pt idx="118">
                  <c:v>2178.880000000067</c:v>
                </c:pt>
                <c:pt idx="119">
                  <c:v>2156.6223404255984</c:v>
                </c:pt>
                <c:pt idx="120">
                  <c:v>2134.4827586207557</c:v>
                </c:pt>
                <c:pt idx="121">
                  <c:v>2112.4603174603831</c:v>
                </c:pt>
                <c:pt idx="122">
                  <c:v>2090.5540897098281</c:v>
                </c:pt>
                <c:pt idx="123">
                  <c:v>2068.7631578948021</c:v>
                </c:pt>
                <c:pt idx="124">
                  <c:v>2047.0866141732927</c:v>
                </c:pt>
                <c:pt idx="125">
                  <c:v>2025.5235602094883</c:v>
                </c:pt>
                <c:pt idx="126">
                  <c:v>2004.0731070496722</c:v>
                </c:pt>
                <c:pt idx="127">
                  <c:v>1982.7343750000637</c:v>
                </c:pt>
                <c:pt idx="128">
                  <c:v>1961.5064935065568</c:v>
                </c:pt>
                <c:pt idx="129">
                  <c:v>1940.3886010363324</c:v>
                </c:pt>
                <c:pt idx="130">
                  <c:v>1919.3798449613028</c:v>
                </c:pt>
                <c:pt idx="131">
                  <c:v>1898.479381443361</c:v>
                </c:pt>
                <c:pt idx="132">
                  <c:v>1877.6863753213986</c:v>
                </c:pt>
                <c:pt idx="133">
                  <c:v>1857.0000000000614</c:v>
                </c:pt>
                <c:pt idx="134">
                  <c:v>1836.4194373402147</c:v>
                </c:pt>
                <c:pt idx="135">
                  <c:v>1815.9438775510821</c:v>
                </c:pt>
                <c:pt idx="136">
                  <c:v>1795.5725190840305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0-4624-B2C4-4E3DEFC0B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814464"/>
        <c:axId val="552817416"/>
      </c:scatterChart>
      <c:valAx>
        <c:axId val="55281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17416"/>
        <c:crosses val="autoZero"/>
        <c:crossBetween val="midCat"/>
      </c:valAx>
      <c:valAx>
        <c:axId val="552817416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Resistance (ohms)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1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SteinHart!$I$16</c:f>
              <c:strCache>
                <c:ptCount val="1"/>
                <c:pt idx="0">
                  <c:v>Steinhart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SteinHart!$A$17:$A$153</c:f>
              <c:numCache>
                <c:formatCode>General</c:formatCode>
                <c:ptCount val="137"/>
                <c:pt idx="0">
                  <c:v>2.5</c:v>
                </c:pt>
                <c:pt idx="1">
                  <c:v>2.4900000000000002</c:v>
                </c:pt>
                <c:pt idx="2">
                  <c:v>2.48</c:v>
                </c:pt>
                <c:pt idx="3">
                  <c:v>2.4700000000000002</c:v>
                </c:pt>
                <c:pt idx="4">
                  <c:v>2.46</c:v>
                </c:pt>
                <c:pt idx="5">
                  <c:v>2.4500000000000002</c:v>
                </c:pt>
                <c:pt idx="6">
                  <c:v>2.44</c:v>
                </c:pt>
                <c:pt idx="7">
                  <c:v>2.4300000000000002</c:v>
                </c:pt>
                <c:pt idx="8">
                  <c:v>2.42</c:v>
                </c:pt>
                <c:pt idx="9">
                  <c:v>2.41</c:v>
                </c:pt>
                <c:pt idx="10">
                  <c:v>2.4</c:v>
                </c:pt>
                <c:pt idx="11">
                  <c:v>2.39</c:v>
                </c:pt>
                <c:pt idx="12">
                  <c:v>2.38</c:v>
                </c:pt>
                <c:pt idx="13">
                  <c:v>2.37</c:v>
                </c:pt>
                <c:pt idx="14">
                  <c:v>2.36</c:v>
                </c:pt>
                <c:pt idx="15">
                  <c:v>2.35</c:v>
                </c:pt>
                <c:pt idx="16">
                  <c:v>2.34</c:v>
                </c:pt>
                <c:pt idx="17">
                  <c:v>2.33</c:v>
                </c:pt>
                <c:pt idx="18">
                  <c:v>2.3199999999999998</c:v>
                </c:pt>
                <c:pt idx="19">
                  <c:v>2.31</c:v>
                </c:pt>
                <c:pt idx="20">
                  <c:v>2.2999999999999998</c:v>
                </c:pt>
                <c:pt idx="21">
                  <c:v>2.29</c:v>
                </c:pt>
                <c:pt idx="22">
                  <c:v>2.28000000000001</c:v>
                </c:pt>
                <c:pt idx="23">
                  <c:v>2.27</c:v>
                </c:pt>
                <c:pt idx="24">
                  <c:v>2.26000000000001</c:v>
                </c:pt>
                <c:pt idx="25">
                  <c:v>2.25</c:v>
                </c:pt>
                <c:pt idx="26">
                  <c:v>2.24000000000001</c:v>
                </c:pt>
                <c:pt idx="27">
                  <c:v>2.2300000000000102</c:v>
                </c:pt>
                <c:pt idx="28">
                  <c:v>2.22000000000001</c:v>
                </c:pt>
                <c:pt idx="29">
                  <c:v>2.2100000000000102</c:v>
                </c:pt>
                <c:pt idx="30">
                  <c:v>2.2000000000000099</c:v>
                </c:pt>
                <c:pt idx="31">
                  <c:v>2.1900000000000102</c:v>
                </c:pt>
                <c:pt idx="32">
                  <c:v>2.1800000000000099</c:v>
                </c:pt>
                <c:pt idx="33">
                  <c:v>2.1700000000000101</c:v>
                </c:pt>
                <c:pt idx="34">
                  <c:v>2.1600000000000099</c:v>
                </c:pt>
                <c:pt idx="35">
                  <c:v>2.1500000000000101</c:v>
                </c:pt>
                <c:pt idx="36">
                  <c:v>2.1400000000000099</c:v>
                </c:pt>
                <c:pt idx="37">
                  <c:v>2.1300000000000101</c:v>
                </c:pt>
                <c:pt idx="38">
                  <c:v>2.1200000000000099</c:v>
                </c:pt>
                <c:pt idx="39">
                  <c:v>2.1100000000000101</c:v>
                </c:pt>
                <c:pt idx="40">
                  <c:v>2.1000000000000099</c:v>
                </c:pt>
                <c:pt idx="41">
                  <c:v>2.0900000000000101</c:v>
                </c:pt>
                <c:pt idx="42">
                  <c:v>2.0800000000000098</c:v>
                </c:pt>
                <c:pt idx="43">
                  <c:v>2.0700000000000101</c:v>
                </c:pt>
                <c:pt idx="44">
                  <c:v>2.0600000000000098</c:v>
                </c:pt>
                <c:pt idx="45">
                  <c:v>2.05000000000001</c:v>
                </c:pt>
                <c:pt idx="46">
                  <c:v>2.0400000000000098</c:v>
                </c:pt>
                <c:pt idx="47">
                  <c:v>2.03000000000001</c:v>
                </c:pt>
                <c:pt idx="48">
                  <c:v>2.0200000000000098</c:v>
                </c:pt>
                <c:pt idx="49">
                  <c:v>2.01000000000001</c:v>
                </c:pt>
                <c:pt idx="50">
                  <c:v>2.0000000000000102</c:v>
                </c:pt>
                <c:pt idx="51">
                  <c:v>1.99000000000001</c:v>
                </c:pt>
                <c:pt idx="52">
                  <c:v>1.98000000000001</c:v>
                </c:pt>
                <c:pt idx="53">
                  <c:v>1.97000000000001</c:v>
                </c:pt>
                <c:pt idx="54">
                  <c:v>1.96000000000001</c:v>
                </c:pt>
                <c:pt idx="55">
                  <c:v>1.9500000000000099</c:v>
                </c:pt>
                <c:pt idx="56">
                  <c:v>1.9400000000000099</c:v>
                </c:pt>
                <c:pt idx="57">
                  <c:v>1.9300000000000099</c:v>
                </c:pt>
                <c:pt idx="58">
                  <c:v>1.9200000000000099</c:v>
                </c:pt>
                <c:pt idx="59">
                  <c:v>1.9100000000000099</c:v>
                </c:pt>
                <c:pt idx="60">
                  <c:v>1.9000000000000099</c:v>
                </c:pt>
                <c:pt idx="61">
                  <c:v>1.8900000000000099</c:v>
                </c:pt>
                <c:pt idx="62">
                  <c:v>1.8800000000000101</c:v>
                </c:pt>
                <c:pt idx="63">
                  <c:v>1.8700000000000101</c:v>
                </c:pt>
                <c:pt idx="64">
                  <c:v>1.8600000000000101</c:v>
                </c:pt>
                <c:pt idx="65">
                  <c:v>1.8500000000000101</c:v>
                </c:pt>
                <c:pt idx="66">
                  <c:v>1.8400000000000101</c:v>
                </c:pt>
                <c:pt idx="67">
                  <c:v>1.8300000000000101</c:v>
                </c:pt>
                <c:pt idx="68">
                  <c:v>1.8200000000000101</c:v>
                </c:pt>
                <c:pt idx="69">
                  <c:v>1.81000000000002</c:v>
                </c:pt>
                <c:pt idx="70">
                  <c:v>1.80000000000001</c:v>
                </c:pt>
                <c:pt idx="71">
                  <c:v>1.79000000000002</c:v>
                </c:pt>
                <c:pt idx="72">
                  <c:v>1.78000000000001</c:v>
                </c:pt>
                <c:pt idx="73">
                  <c:v>1.77000000000002</c:v>
                </c:pt>
                <c:pt idx="74">
                  <c:v>1.76000000000002</c:v>
                </c:pt>
                <c:pt idx="75">
                  <c:v>1.75000000000002</c:v>
                </c:pt>
                <c:pt idx="76">
                  <c:v>1.74000000000002</c:v>
                </c:pt>
                <c:pt idx="77">
                  <c:v>1.73000000000002</c:v>
                </c:pt>
                <c:pt idx="78">
                  <c:v>1.72000000000002</c:v>
                </c:pt>
                <c:pt idx="79">
                  <c:v>1.7100000000000199</c:v>
                </c:pt>
                <c:pt idx="80">
                  <c:v>1.7000000000000199</c:v>
                </c:pt>
                <c:pt idx="81">
                  <c:v>1.6900000000000199</c:v>
                </c:pt>
                <c:pt idx="82">
                  <c:v>1.6800000000000199</c:v>
                </c:pt>
                <c:pt idx="83">
                  <c:v>1.6700000000000199</c:v>
                </c:pt>
                <c:pt idx="84">
                  <c:v>1.6600000000000199</c:v>
                </c:pt>
                <c:pt idx="85">
                  <c:v>1.6500000000000199</c:v>
                </c:pt>
                <c:pt idx="86">
                  <c:v>1.6400000000000201</c:v>
                </c:pt>
                <c:pt idx="87">
                  <c:v>1.6300000000000201</c:v>
                </c:pt>
                <c:pt idx="88">
                  <c:v>1.6200000000000201</c:v>
                </c:pt>
                <c:pt idx="89">
                  <c:v>1.6100000000000201</c:v>
                </c:pt>
                <c:pt idx="90">
                  <c:v>1.6000000000000201</c:v>
                </c:pt>
                <c:pt idx="91">
                  <c:v>1.5900000000000201</c:v>
                </c:pt>
                <c:pt idx="92">
                  <c:v>1.5800000000000201</c:v>
                </c:pt>
                <c:pt idx="93">
                  <c:v>1.57000000000002</c:v>
                </c:pt>
                <c:pt idx="94">
                  <c:v>1.56000000000002</c:v>
                </c:pt>
                <c:pt idx="95">
                  <c:v>1.55000000000002</c:v>
                </c:pt>
                <c:pt idx="96">
                  <c:v>1.54000000000002</c:v>
                </c:pt>
                <c:pt idx="97">
                  <c:v>1.53000000000002</c:v>
                </c:pt>
                <c:pt idx="98">
                  <c:v>1.52000000000002</c:v>
                </c:pt>
                <c:pt idx="99">
                  <c:v>1.51000000000002</c:v>
                </c:pt>
                <c:pt idx="100">
                  <c:v>1.50000000000002</c:v>
                </c:pt>
                <c:pt idx="101">
                  <c:v>1.49000000000002</c:v>
                </c:pt>
                <c:pt idx="102">
                  <c:v>1.48000000000002</c:v>
                </c:pt>
                <c:pt idx="103">
                  <c:v>1.47000000000002</c:v>
                </c:pt>
                <c:pt idx="104">
                  <c:v>1.4600000000000199</c:v>
                </c:pt>
                <c:pt idx="105">
                  <c:v>1.4500000000000199</c:v>
                </c:pt>
                <c:pt idx="106">
                  <c:v>1.4400000000000199</c:v>
                </c:pt>
                <c:pt idx="107">
                  <c:v>1.4300000000000199</c:v>
                </c:pt>
                <c:pt idx="108">
                  <c:v>1.4200000000000199</c:v>
                </c:pt>
                <c:pt idx="109">
                  <c:v>1.4100000000000199</c:v>
                </c:pt>
                <c:pt idx="110">
                  <c:v>1.4000000000000199</c:v>
                </c:pt>
                <c:pt idx="111">
                  <c:v>1.3900000000000201</c:v>
                </c:pt>
                <c:pt idx="112">
                  <c:v>1.3800000000000201</c:v>
                </c:pt>
                <c:pt idx="113">
                  <c:v>1.3700000000000201</c:v>
                </c:pt>
                <c:pt idx="114">
                  <c:v>1.3600000000000201</c:v>
                </c:pt>
                <c:pt idx="115">
                  <c:v>1.3500000000000201</c:v>
                </c:pt>
                <c:pt idx="116">
                  <c:v>1.3400000000000201</c:v>
                </c:pt>
                <c:pt idx="117">
                  <c:v>1.3300000000000201</c:v>
                </c:pt>
                <c:pt idx="118">
                  <c:v>1.32000000000003</c:v>
                </c:pt>
                <c:pt idx="119">
                  <c:v>1.31000000000003</c:v>
                </c:pt>
                <c:pt idx="120">
                  <c:v>1.30000000000003</c:v>
                </c:pt>
                <c:pt idx="121">
                  <c:v>1.29000000000003</c:v>
                </c:pt>
                <c:pt idx="122">
                  <c:v>1.28000000000003</c:v>
                </c:pt>
                <c:pt idx="123">
                  <c:v>1.27000000000003</c:v>
                </c:pt>
                <c:pt idx="124">
                  <c:v>1.26000000000003</c:v>
                </c:pt>
                <c:pt idx="125">
                  <c:v>1.25000000000003</c:v>
                </c:pt>
                <c:pt idx="126">
                  <c:v>1.24000000000003</c:v>
                </c:pt>
                <c:pt idx="127">
                  <c:v>1.23000000000003</c:v>
                </c:pt>
                <c:pt idx="128">
                  <c:v>1.2200000000000299</c:v>
                </c:pt>
                <c:pt idx="129">
                  <c:v>1.2100000000000299</c:v>
                </c:pt>
                <c:pt idx="130">
                  <c:v>1.2000000000000299</c:v>
                </c:pt>
                <c:pt idx="131">
                  <c:v>1.1900000000000299</c:v>
                </c:pt>
                <c:pt idx="132">
                  <c:v>1.1800000000000299</c:v>
                </c:pt>
                <c:pt idx="133">
                  <c:v>1.1700000000000299</c:v>
                </c:pt>
                <c:pt idx="134">
                  <c:v>1.1600000000000299</c:v>
                </c:pt>
                <c:pt idx="135">
                  <c:v>1.1500000000000301</c:v>
                </c:pt>
                <c:pt idx="136">
                  <c:v>1.1400000000000301</c:v>
                </c:pt>
              </c:numCache>
            </c:numRef>
          </c:xVal>
          <c:yVal>
            <c:numRef>
              <c:f>SteinHart!$I$17:$I$153</c:f>
              <c:numCache>
                <c:formatCode>0.00</c:formatCode>
                <c:ptCount val="137"/>
                <c:pt idx="0">
                  <c:v>80.668650168336796</c:v>
                </c:pt>
                <c:pt idx="1">
                  <c:v>80.917204294976443</c:v>
                </c:pt>
                <c:pt idx="2">
                  <c:v>81.166142778310416</c:v>
                </c:pt>
                <c:pt idx="3">
                  <c:v>81.415474282448031</c:v>
                </c:pt>
                <c:pt idx="4">
                  <c:v>81.665207526067377</c:v>
                </c:pt>
                <c:pt idx="5">
                  <c:v>81.915351284200142</c:v>
                </c:pt>
                <c:pt idx="6">
                  <c:v>82.165914390038779</c:v>
                </c:pt>
                <c:pt idx="7">
                  <c:v>82.416905736767262</c:v>
                </c:pt>
                <c:pt idx="8">
                  <c:v>82.668334279415774</c:v>
                </c:pt>
                <c:pt idx="9">
                  <c:v>82.920209036740744</c:v>
                </c:pt>
                <c:pt idx="10">
                  <c:v>83.172539093130354</c:v>
                </c:pt>
                <c:pt idx="11">
                  <c:v>83.425333600538067</c:v>
                </c:pt>
                <c:pt idx="12">
                  <c:v>83.678601780443785</c:v>
                </c:pt>
                <c:pt idx="13">
                  <c:v>83.93235292584427</c:v>
                </c:pt>
                <c:pt idx="14">
                  <c:v>84.186596403273768</c:v>
                </c:pt>
                <c:pt idx="15">
                  <c:v>84.441341654856046</c:v>
                </c:pt>
                <c:pt idx="16">
                  <c:v>84.696598200388962</c:v>
                </c:pt>
                <c:pt idx="17">
                  <c:v>84.95237563946273</c:v>
                </c:pt>
                <c:pt idx="18">
                  <c:v>85.208683653612411</c:v>
                </c:pt>
                <c:pt idx="19">
                  <c:v>85.465532008507353</c:v>
                </c:pt>
                <c:pt idx="20">
                  <c:v>85.722930556177118</c:v>
                </c:pt>
                <c:pt idx="21">
                  <c:v>85.98088923727596</c:v>
                </c:pt>
                <c:pt idx="22">
                  <c:v>86.239418083387534</c:v>
                </c:pt>
                <c:pt idx="23">
                  <c:v>86.498527219371567</c:v>
                </c:pt>
                <c:pt idx="24">
                  <c:v>86.75822686574918</c:v>
                </c:pt>
                <c:pt idx="25">
                  <c:v>87.018527341139077</c:v>
                </c:pt>
                <c:pt idx="26">
                  <c:v>87.279439064730695</c:v>
                </c:pt>
                <c:pt idx="27">
                  <c:v>87.540972558812939</c:v>
                </c:pt>
                <c:pt idx="28">
                  <c:v>87.803138451343671</c:v>
                </c:pt>
                <c:pt idx="29">
                  <c:v>88.065947478574458</c:v>
                </c:pt>
                <c:pt idx="30">
                  <c:v>88.329410487724374</c:v>
                </c:pt>
                <c:pt idx="31">
                  <c:v>88.593538439708198</c:v>
                </c:pt>
                <c:pt idx="32">
                  <c:v>88.858342411919296</c:v>
                </c:pt>
                <c:pt idx="33">
                  <c:v>89.123833601069009</c:v>
                </c:pt>
                <c:pt idx="34">
                  <c:v>89.390023326085952</c:v>
                </c:pt>
                <c:pt idx="35">
                  <c:v>89.656923031073973</c:v>
                </c:pt>
                <c:pt idx="36">
                  <c:v>89.924544288334346</c:v>
                </c:pt>
                <c:pt idx="37">
                  <c:v>90.192898801451747</c:v>
                </c:pt>
                <c:pt idx="38">
                  <c:v>90.461998408446675</c:v>
                </c:pt>
                <c:pt idx="39">
                  <c:v>90.731855084997164</c:v>
                </c:pt>
                <c:pt idx="40">
                  <c:v>91.00248094773093</c:v>
                </c:pt>
                <c:pt idx="41">
                  <c:v>91.273888257591125</c:v>
                </c:pt>
                <c:pt idx="42">
                  <c:v>91.546089423277635</c:v>
                </c:pt>
                <c:pt idx="43">
                  <c:v>91.819097004766206</c:v>
                </c:pt>
                <c:pt idx="44">
                  <c:v>92.092923716908672</c:v>
                </c:pt>
                <c:pt idx="45">
                  <c:v>92.367582433115558</c:v>
                </c:pt>
                <c:pt idx="46">
                  <c:v>92.643086189125597</c:v>
                </c:pt>
                <c:pt idx="47">
                  <c:v>92.919448186862837</c:v>
                </c:pt>
                <c:pt idx="48">
                  <c:v>93.196681798385953</c:v>
                </c:pt>
                <c:pt idx="49">
                  <c:v>93.474800569932256</c:v>
                </c:pt>
                <c:pt idx="50">
                  <c:v>93.75381822605857</c:v>
                </c:pt>
                <c:pt idx="51">
                  <c:v>94.033748673883736</c:v>
                </c:pt>
                <c:pt idx="52">
                  <c:v>94.314606007434463</c:v>
                </c:pt>
                <c:pt idx="53">
                  <c:v>94.596404512099468</c:v>
                </c:pt>
                <c:pt idx="54">
                  <c:v>94.879158669194453</c:v>
                </c:pt>
                <c:pt idx="55">
                  <c:v>95.162883160641513</c:v>
                </c:pt>
                <c:pt idx="56">
                  <c:v>95.447592873767405</c:v>
                </c:pt>
                <c:pt idx="57">
                  <c:v>95.733302906224708</c:v>
                </c:pt>
                <c:pt idx="58">
                  <c:v>96.02002857103929</c:v>
                </c:pt>
                <c:pt idx="59">
                  <c:v>96.307785401788067</c:v>
                </c:pt>
                <c:pt idx="60">
                  <c:v>96.596589157913456</c:v>
                </c:pt>
                <c:pt idx="61">
                  <c:v>96.886455830176544</c:v>
                </c:pt>
                <c:pt idx="62">
                  <c:v>97.177401646255305</c:v>
                </c:pt>
                <c:pt idx="63">
                  <c:v>97.469443076492212</c:v>
                </c:pt>
                <c:pt idx="64">
                  <c:v>97.762596839797027</c:v>
                </c:pt>
                <c:pt idx="65">
                  <c:v>98.056879909708698</c:v>
                </c:pt>
                <c:pt idx="66">
                  <c:v>98.352309520623578</c:v>
                </c:pt>
                <c:pt idx="67">
                  <c:v>98.648903174194345</c:v>
                </c:pt>
                <c:pt idx="68">
                  <c:v>98.946678645906616</c:v>
                </c:pt>
                <c:pt idx="69">
                  <c:v>99.245653991837969</c:v>
                </c:pt>
                <c:pt idx="70">
                  <c:v>99.545847555609157</c:v>
                </c:pt>
                <c:pt idx="71">
                  <c:v>99.847277975527106</c:v>
                </c:pt>
                <c:pt idx="72">
                  <c:v>100.14996419193869</c:v>
                </c:pt>
                <c:pt idx="73">
                  <c:v>100.45392545478654</c:v>
                </c:pt>
                <c:pt idx="74">
                  <c:v>100.7591813313918</c:v>
                </c:pt>
                <c:pt idx="75">
                  <c:v>101.06575171445638</c:v>
                </c:pt>
                <c:pt idx="76">
                  <c:v>101.37365683030271</c:v>
                </c:pt>
                <c:pt idx="77">
                  <c:v>101.68291724735593</c:v>
                </c:pt>
                <c:pt idx="78">
                  <c:v>101.99355388487783</c:v>
                </c:pt>
                <c:pt idx="79">
                  <c:v>102.305588021961</c:v>
                </c:pt>
                <c:pt idx="80">
                  <c:v>102.61904130679483</c:v>
                </c:pt>
                <c:pt idx="81">
                  <c:v>102.93393576621071</c:v>
                </c:pt>
                <c:pt idx="82">
                  <c:v>103.25029381552014</c:v>
                </c:pt>
                <c:pt idx="83">
                  <c:v>103.56813826865323</c:v>
                </c:pt>
                <c:pt idx="84">
                  <c:v>103.88749234861172</c:v>
                </c:pt>
                <c:pt idx="85">
                  <c:v>104.20837969824697</c:v>
                </c:pt>
                <c:pt idx="86">
                  <c:v>104.53082439137609</c:v>
                </c:pt>
                <c:pt idx="87">
                  <c:v>104.85485094424843</c:v>
                </c:pt>
                <c:pt idx="88">
                  <c:v>105.18048432737663</c:v>
                </c:pt>
                <c:pt idx="89">
                  <c:v>105.50774997774619</c:v>
                </c:pt>
                <c:pt idx="90">
                  <c:v>105.83667381141828</c:v>
                </c:pt>
                <c:pt idx="91">
                  <c:v>106.1672822365411</c:v>
                </c:pt>
                <c:pt idx="92">
                  <c:v>106.49960216678647</c:v>
                </c:pt>
                <c:pt idx="93">
                  <c:v>106.83366103522826</c:v>
                </c:pt>
                <c:pt idx="94">
                  <c:v>107.16948680867978</c:v>
                </c:pt>
                <c:pt idx="95">
                  <c:v>107.50710800250994</c:v>
                </c:pt>
                <c:pt idx="96">
                  <c:v>107.84655369595617</c:v>
                </c:pt>
                <c:pt idx="97">
                  <c:v>108.18785354795574</c:v>
                </c:pt>
                <c:pt idx="98">
                  <c:v>108.5310378135153</c:v>
                </c:pt>
                <c:pt idx="99">
                  <c:v>108.87613736064219</c:v>
                </c:pt>
                <c:pt idx="100">
                  <c:v>109.2231836878604</c:v>
                </c:pt>
                <c:pt idx="101">
                  <c:v>109.5722089423349</c:v>
                </c:pt>
                <c:pt idx="102">
                  <c:v>109.92324593863157</c:v>
                </c:pt>
                <c:pt idx="103">
                  <c:v>110.2763281781385</c:v>
                </c:pt>
                <c:pt idx="104">
                  <c:v>110.6314898691769</c:v>
                </c:pt>
                <c:pt idx="105">
                  <c:v>110.98876594783189</c:v>
                </c:pt>
                <c:pt idx="106">
                  <c:v>111.34819209953423</c:v>
                </c:pt>
                <c:pt idx="107">
                  <c:v>111.70980478142542</c:v>
                </c:pt>
                <c:pt idx="108">
                  <c:v>112.0736412455401</c:v>
                </c:pt>
                <c:pt idx="109">
                  <c:v>112.43973956284356</c:v>
                </c:pt>
                <c:pt idx="110">
                  <c:v>112.80813864816054</c:v>
                </c:pt>
                <c:pt idx="111">
                  <c:v>113.17887828603625</c:v>
                </c:pt>
                <c:pt idx="112">
                  <c:v>113.55199915757174</c:v>
                </c:pt>
                <c:pt idx="113">
                  <c:v>113.92754286827738</c:v>
                </c:pt>
                <c:pt idx="114">
                  <c:v>114.30555197699186</c:v>
                </c:pt>
                <c:pt idx="115">
                  <c:v>114.686070025915</c:v>
                </c:pt>
                <c:pt idx="116">
                  <c:v>115.06914157180711</c:v>
                </c:pt>
                <c:pt idx="117">
                  <c:v>115.45481221840862</c:v>
                </c:pt>
                <c:pt idx="118">
                  <c:v>115.84312865013766</c:v>
                </c:pt>
                <c:pt idx="119">
                  <c:v>116.23413866712951</c:v>
                </c:pt>
                <c:pt idx="120">
                  <c:v>116.62789122167362</c:v>
                </c:pt>
                <c:pt idx="121">
                  <c:v>117.02443645612766</c:v>
                </c:pt>
                <c:pt idx="122">
                  <c:v>117.42382574237047</c:v>
                </c:pt>
                <c:pt idx="123">
                  <c:v>117.82611172287471</c:v>
                </c:pt>
                <c:pt idx="124">
                  <c:v>118.23134835347702</c:v>
                </c:pt>
                <c:pt idx="125">
                  <c:v>118.63959094793177</c:v>
                </c:pt>
                <c:pt idx="126">
                  <c:v>119.0508962243365</c:v>
                </c:pt>
                <c:pt idx="127">
                  <c:v>119.46532235352498</c:v>
                </c:pt>
                <c:pt idx="128">
                  <c:v>119.8829290095278</c:v>
                </c:pt>
                <c:pt idx="129">
                  <c:v>120.30377742220679</c:v>
                </c:pt>
                <c:pt idx="130">
                  <c:v>120.72793043217678</c:v>
                </c:pt>
                <c:pt idx="131">
                  <c:v>121.1554525481331</c:v>
                </c:pt>
                <c:pt idx="132">
                  <c:v>121.58641000671389</c:v>
                </c:pt>
                <c:pt idx="133">
                  <c:v>122.02087083502943</c:v>
                </c:pt>
                <c:pt idx="134">
                  <c:v>122.45890491600409</c:v>
                </c:pt>
                <c:pt idx="135">
                  <c:v>122.90058405668196</c:v>
                </c:pt>
                <c:pt idx="136">
                  <c:v>123.34598205965835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42-4479-B521-589581D62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812496"/>
        <c:axId val="552810528"/>
      </c:scatterChart>
      <c:valAx>
        <c:axId val="552812496"/>
        <c:scaling>
          <c:orientation val="minMax"/>
          <c:max val="2.2000000000000002"/>
          <c:min val="1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10528"/>
        <c:crosses val="autoZero"/>
        <c:crossBetween val="midCat"/>
      </c:valAx>
      <c:valAx>
        <c:axId val="552810528"/>
        <c:scaling>
          <c:orientation val="minMax"/>
          <c:max val="10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1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'LM Thermistor Data'!$B$3</c:f>
              <c:strCache>
                <c:ptCount val="1"/>
                <c:pt idx="0">
                  <c:v>Minimum (kΩ)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'LM Thermistor Data'!$A$4:$A$94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'LM Thermistor Data'!$B$4:$B$94</c:f>
              <c:numCache>
                <c:formatCode>0.0</c:formatCode>
                <c:ptCount val="91"/>
                <c:pt idx="0">
                  <c:v>89.61</c:v>
                </c:pt>
                <c:pt idx="1">
                  <c:v>85.47</c:v>
                </c:pt>
                <c:pt idx="2">
                  <c:v>81.540000000000006</c:v>
                </c:pt>
                <c:pt idx="3">
                  <c:v>77.819999999999993</c:v>
                </c:pt>
                <c:pt idx="4">
                  <c:v>74.290000000000006</c:v>
                </c:pt>
                <c:pt idx="5">
                  <c:v>70.930000000000007</c:v>
                </c:pt>
                <c:pt idx="6">
                  <c:v>67.75</c:v>
                </c:pt>
                <c:pt idx="7">
                  <c:v>64.739999999999995</c:v>
                </c:pt>
                <c:pt idx="8">
                  <c:v>61.87</c:v>
                </c:pt>
                <c:pt idx="9">
                  <c:v>59.14</c:v>
                </c:pt>
                <c:pt idx="10">
                  <c:v>56.56</c:v>
                </c:pt>
                <c:pt idx="11">
                  <c:v>54.1</c:v>
                </c:pt>
                <c:pt idx="12">
                  <c:v>51.76</c:v>
                </c:pt>
                <c:pt idx="13">
                  <c:v>49.53</c:v>
                </c:pt>
                <c:pt idx="14">
                  <c:v>47.42</c:v>
                </c:pt>
                <c:pt idx="15">
                  <c:v>45.4</c:v>
                </c:pt>
                <c:pt idx="16">
                  <c:v>43.49</c:v>
                </c:pt>
                <c:pt idx="17">
                  <c:v>41.66</c:v>
                </c:pt>
                <c:pt idx="18">
                  <c:v>39.92</c:v>
                </c:pt>
                <c:pt idx="19">
                  <c:v>38.270000000000003</c:v>
                </c:pt>
                <c:pt idx="20">
                  <c:v>36.69</c:v>
                </c:pt>
                <c:pt idx="21">
                  <c:v>35.18</c:v>
                </c:pt>
                <c:pt idx="22">
                  <c:v>33.75</c:v>
                </c:pt>
                <c:pt idx="23">
                  <c:v>32.380000000000003</c:v>
                </c:pt>
                <c:pt idx="24">
                  <c:v>31.08</c:v>
                </c:pt>
                <c:pt idx="25">
                  <c:v>29.83</c:v>
                </c:pt>
                <c:pt idx="26">
                  <c:v>28.64</c:v>
                </c:pt>
                <c:pt idx="27">
                  <c:v>27.51</c:v>
                </c:pt>
                <c:pt idx="28">
                  <c:v>26.43</c:v>
                </c:pt>
                <c:pt idx="29">
                  <c:v>25.39</c:v>
                </c:pt>
                <c:pt idx="30">
                  <c:v>24.4</c:v>
                </c:pt>
                <c:pt idx="31">
                  <c:v>23.46</c:v>
                </c:pt>
                <c:pt idx="32">
                  <c:v>22.55</c:v>
                </c:pt>
                <c:pt idx="33">
                  <c:v>21.69</c:v>
                </c:pt>
                <c:pt idx="34">
                  <c:v>20.86</c:v>
                </c:pt>
                <c:pt idx="35">
                  <c:v>20.07</c:v>
                </c:pt>
                <c:pt idx="36">
                  <c:v>19.32</c:v>
                </c:pt>
                <c:pt idx="37">
                  <c:v>18.600000000000001</c:v>
                </c:pt>
                <c:pt idx="38">
                  <c:v>17.899999999999999</c:v>
                </c:pt>
                <c:pt idx="39">
                  <c:v>17.239999999999998</c:v>
                </c:pt>
                <c:pt idx="40">
                  <c:v>16.61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6-4707-A165-D86010BFE653}"/>
            </c:ext>
          </c:extLst>
        </c:ser>
        <c:ser>
          <c:idx val="1"/>
          <c:order val="1"/>
          <c:tx>
            <c:strRef>
              <c:f>'LM Thermistor Data'!$C$3</c:f>
              <c:strCache>
                <c:ptCount val="1"/>
                <c:pt idx="0">
                  <c:v>Nominal (kΩ)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9860047081743646"/>
                  <c:y val="-4.82375068215483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'LM Thermistor Data'!$A$4:$A$94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'LM Thermistor Data'!$C$4:$C$94</c:f>
              <c:numCache>
                <c:formatCode>0.0</c:formatCode>
                <c:ptCount val="91"/>
                <c:pt idx="0">
                  <c:v>98.32</c:v>
                </c:pt>
                <c:pt idx="1">
                  <c:v>93.68</c:v>
                </c:pt>
                <c:pt idx="2">
                  <c:v>89.29</c:v>
                </c:pt>
                <c:pt idx="3">
                  <c:v>85.13</c:v>
                </c:pt>
                <c:pt idx="4">
                  <c:v>81.19</c:v>
                </c:pt>
                <c:pt idx="5">
                  <c:v>77.45</c:v>
                </c:pt>
                <c:pt idx="6">
                  <c:v>73.91</c:v>
                </c:pt>
                <c:pt idx="7">
                  <c:v>70.55</c:v>
                </c:pt>
                <c:pt idx="8">
                  <c:v>67.36</c:v>
                </c:pt>
                <c:pt idx="9">
                  <c:v>64.34</c:v>
                </c:pt>
                <c:pt idx="10">
                  <c:v>61.47</c:v>
                </c:pt>
                <c:pt idx="11">
                  <c:v>58.74</c:v>
                </c:pt>
                <c:pt idx="12">
                  <c:v>56.15</c:v>
                </c:pt>
                <c:pt idx="13">
                  <c:v>53.68</c:v>
                </c:pt>
                <c:pt idx="14">
                  <c:v>51.34</c:v>
                </c:pt>
                <c:pt idx="15">
                  <c:v>49.12</c:v>
                </c:pt>
                <c:pt idx="16">
                  <c:v>47</c:v>
                </c:pt>
                <c:pt idx="17">
                  <c:v>44.99</c:v>
                </c:pt>
                <c:pt idx="18">
                  <c:v>43.08</c:v>
                </c:pt>
                <c:pt idx="19">
                  <c:v>41.25</c:v>
                </c:pt>
                <c:pt idx="20">
                  <c:v>39.520000000000003</c:v>
                </c:pt>
                <c:pt idx="21">
                  <c:v>37.86</c:v>
                </c:pt>
                <c:pt idx="22">
                  <c:v>36.29</c:v>
                </c:pt>
                <c:pt idx="23">
                  <c:v>34.79</c:v>
                </c:pt>
                <c:pt idx="24">
                  <c:v>33.46</c:v>
                </c:pt>
                <c:pt idx="25">
                  <c:v>32</c:v>
                </c:pt>
                <c:pt idx="26">
                  <c:v>30.7</c:v>
                </c:pt>
                <c:pt idx="27">
                  <c:v>29.46</c:v>
                </c:pt>
                <c:pt idx="28">
                  <c:v>28.27</c:v>
                </c:pt>
                <c:pt idx="29">
                  <c:v>27.14</c:v>
                </c:pt>
                <c:pt idx="30">
                  <c:v>26.06</c:v>
                </c:pt>
                <c:pt idx="31">
                  <c:v>25.04</c:v>
                </c:pt>
                <c:pt idx="32">
                  <c:v>24.05</c:v>
                </c:pt>
                <c:pt idx="33">
                  <c:v>23.11</c:v>
                </c:pt>
                <c:pt idx="34">
                  <c:v>22.22</c:v>
                </c:pt>
                <c:pt idx="35">
                  <c:v>21.36</c:v>
                </c:pt>
                <c:pt idx="36">
                  <c:v>20.54</c:v>
                </c:pt>
                <c:pt idx="37">
                  <c:v>19.75</c:v>
                </c:pt>
                <c:pt idx="38">
                  <c:v>19</c:v>
                </c:pt>
                <c:pt idx="39">
                  <c:v>18.29</c:v>
                </c:pt>
                <c:pt idx="40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56-4707-A165-D86010BFE653}"/>
            </c:ext>
          </c:extLst>
        </c:ser>
        <c:ser>
          <c:idx val="2"/>
          <c:order val="2"/>
          <c:tx>
            <c:strRef>
              <c:f>'LM Thermistor Data'!$D$3</c:f>
              <c:strCache>
                <c:ptCount val="1"/>
                <c:pt idx="0">
                  <c:v>Maximum (kΩ)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'LM Thermistor Data'!$A$4:$A$94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'LM Thermistor Data'!$D$4:$D$94</c:f>
              <c:numCache>
                <c:formatCode>0.0</c:formatCode>
                <c:ptCount val="91"/>
                <c:pt idx="0">
                  <c:v>107.8</c:v>
                </c:pt>
                <c:pt idx="1">
                  <c:v>102.6</c:v>
                </c:pt>
                <c:pt idx="2">
                  <c:v>97.72</c:v>
                </c:pt>
                <c:pt idx="3">
                  <c:v>93.08</c:v>
                </c:pt>
                <c:pt idx="4">
                  <c:v>88.68</c:v>
                </c:pt>
                <c:pt idx="5">
                  <c:v>84.52</c:v>
                </c:pt>
                <c:pt idx="6">
                  <c:v>80.58</c:v>
                </c:pt>
                <c:pt idx="7">
                  <c:v>76.84</c:v>
                </c:pt>
                <c:pt idx="8">
                  <c:v>73.3</c:v>
                </c:pt>
                <c:pt idx="9">
                  <c:v>69.94</c:v>
                </c:pt>
                <c:pt idx="10">
                  <c:v>66.760000000000005</c:v>
                </c:pt>
                <c:pt idx="11">
                  <c:v>63.74</c:v>
                </c:pt>
                <c:pt idx="12">
                  <c:v>60.87</c:v>
                </c:pt>
                <c:pt idx="13">
                  <c:v>58.15</c:v>
                </c:pt>
                <c:pt idx="14">
                  <c:v>55.56</c:v>
                </c:pt>
                <c:pt idx="15">
                  <c:v>53.11</c:v>
                </c:pt>
                <c:pt idx="16">
                  <c:v>50.78</c:v>
                </c:pt>
                <c:pt idx="17">
                  <c:v>48.56</c:v>
                </c:pt>
                <c:pt idx="18">
                  <c:v>46.45</c:v>
                </c:pt>
                <c:pt idx="19">
                  <c:v>44.45</c:v>
                </c:pt>
                <c:pt idx="20">
                  <c:v>42.54</c:v>
                </c:pt>
                <c:pt idx="21">
                  <c:v>40.72</c:v>
                </c:pt>
                <c:pt idx="22">
                  <c:v>39</c:v>
                </c:pt>
                <c:pt idx="23">
                  <c:v>37.35</c:v>
                </c:pt>
                <c:pt idx="24">
                  <c:v>35.79</c:v>
                </c:pt>
                <c:pt idx="25">
                  <c:v>34.299999999999997</c:v>
                </c:pt>
                <c:pt idx="26">
                  <c:v>32.880000000000003</c:v>
                </c:pt>
                <c:pt idx="27">
                  <c:v>31.52</c:v>
                </c:pt>
                <c:pt idx="28">
                  <c:v>30.23</c:v>
                </c:pt>
                <c:pt idx="29">
                  <c:v>29</c:v>
                </c:pt>
                <c:pt idx="30">
                  <c:v>27.82</c:v>
                </c:pt>
                <c:pt idx="31">
                  <c:v>26.6</c:v>
                </c:pt>
                <c:pt idx="32">
                  <c:v>25.63</c:v>
                </c:pt>
                <c:pt idx="33">
                  <c:v>24.61</c:v>
                </c:pt>
                <c:pt idx="34">
                  <c:v>23.64</c:v>
                </c:pt>
                <c:pt idx="35">
                  <c:v>22.71</c:v>
                </c:pt>
                <c:pt idx="36">
                  <c:v>21.82</c:v>
                </c:pt>
                <c:pt idx="37">
                  <c:v>20.97</c:v>
                </c:pt>
                <c:pt idx="38">
                  <c:v>20.16</c:v>
                </c:pt>
                <c:pt idx="39">
                  <c:v>19.38</c:v>
                </c:pt>
                <c:pt idx="40">
                  <c:v>18.64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56-4707-A165-D86010BFE653}"/>
            </c:ext>
          </c:extLst>
        </c:ser>
        <c:ser>
          <c:idx val="3"/>
          <c:order val="3"/>
          <c:tx>
            <c:strRef>
              <c:f>'LM Thermistor Data'!$E$3</c:f>
              <c:strCache>
                <c:ptCount val="1"/>
                <c:pt idx="0">
                  <c:v>Calc inverse (kΩ)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'LM Thermistor Data'!$A$4:$A$94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'LM Thermistor Data'!$E$4:$E$94</c:f>
              <c:numCache>
                <c:formatCode>0.0</c:formatCode>
                <c:ptCount val="91"/>
                <c:pt idx="0">
                  <c:v>99.582270328313996</c:v>
                </c:pt>
                <c:pt idx="1">
                  <c:v>94.779040718925117</c:v>
                </c:pt>
                <c:pt idx="2">
                  <c:v>90.238772625327812</c:v>
                </c:pt>
                <c:pt idx="3">
                  <c:v>85.945483120669479</c:v>
                </c:pt>
                <c:pt idx="4">
                  <c:v>81.884251717102387</c:v>
                </c:pt>
                <c:pt idx="5">
                  <c:v>78.041143973079087</c:v>
                </c:pt>
                <c:pt idx="6">
                  <c:v>74.403140992000417</c:v>
                </c:pt>
                <c:pt idx="7">
                  <c:v>70.958074328207161</c:v>
                </c:pt>
                <c:pt idx="8">
                  <c:v>67.694565858430309</c:v>
                </c:pt>
                <c:pt idx="9">
                  <c:v>64.601972215079783</c:v>
                </c:pt>
                <c:pt idx="10">
                  <c:v>61.67033341251603</c:v>
                </c:pt>
                <c:pt idx="11">
                  <c:v>58.890325329056516</c:v>
                </c:pt>
                <c:pt idx="12">
                  <c:v>56.253215736222614</c:v>
                </c:pt>
                <c:pt idx="13">
                  <c:v>53.750823592894207</c:v>
                </c:pt>
                <c:pt idx="14">
                  <c:v>51.375481345866092</c:v>
                </c:pt>
                <c:pt idx="15">
                  <c:v>49.12</c:v>
                </c:pt>
                <c:pt idx="16">
                  <c:v>46.977636740948192</c:v>
                </c:pt>
                <c:pt idx="17">
                  <c:v>44.942064911458687</c:v>
                </c:pt>
                <c:pt idx="18">
                  <c:v>43.007346158725973</c:v>
                </c:pt>
                <c:pt idx="19">
                  <c:v>41.167904585271266</c:v>
                </c:pt>
                <c:pt idx="20">
                  <c:v>39.418502749545794</c:v>
                </c:pt>
                <c:pt idx="21">
                  <c:v>37.754219374981041</c:v>
                </c:pt>
                <c:pt idx="22">
                  <c:v>36.17042863766072</c:v>
                </c:pt>
                <c:pt idx="23">
                  <c:v>34.66278091325686</c:v>
                </c:pt>
                <c:pt idx="24">
                  <c:v>33.227184873453368</c:v>
                </c:pt>
                <c:pt idx="25">
                  <c:v>31.859790830846752</c:v>
                </c:pt>
                <c:pt idx="26">
                  <c:v>30.556975239338175</c:v>
                </c:pt>
                <c:pt idx="27">
                  <c:v>29.315326264388084</c:v>
                </c:pt>
                <c:pt idx="28">
                  <c:v>28.131630344239493</c:v>
                </c:pt>
                <c:pt idx="29">
                  <c:v>27.002859669396798</c:v>
                </c:pt>
                <c:pt idx="30">
                  <c:v>25.926160513313469</c:v>
                </c:pt>
                <c:pt idx="31">
                  <c:v>24.898842352441051</c:v>
                </c:pt>
                <c:pt idx="32">
                  <c:v>23.918367718567566</c:v>
                </c:pt>
                <c:pt idx="33">
                  <c:v>22.982342730756155</c:v>
                </c:pt>
                <c:pt idx="34">
                  <c:v>22.088508258224447</c:v>
                </c:pt>
                <c:pt idx="35">
                  <c:v>21.234731669206404</c:v>
                </c:pt>
                <c:pt idx="36">
                  <c:v>20.418999124244262</c:v>
                </c:pt>
                <c:pt idx="37">
                  <c:v>19.639408375489705</c:v>
                </c:pt>
                <c:pt idx="38">
                  <c:v>18.894162036475624</c:v>
                </c:pt>
                <c:pt idx="39">
                  <c:v>18.181561289474249</c:v>
                </c:pt>
                <c:pt idx="40">
                  <c:v>17.5</c:v>
                </c:pt>
                <c:pt idx="41">
                  <c:v>16.847959210269341</c:v>
                </c:pt>
                <c:pt idx="42">
                  <c:v>16.224001985503335</c:v>
                </c:pt>
                <c:pt idx="43">
                  <c:v>15.626768588874473</c:v>
                </c:pt>
                <c:pt idx="44">
                  <c:v>15.054971962663389</c:v>
                </c:pt>
                <c:pt idx="45">
                  <c:v>14.507393494821022</c:v>
                </c:pt>
                <c:pt idx="46">
                  <c:v>13.982879051635352</c:v>
                </c:pt>
                <c:pt idx="47">
                  <c:v>13.480335258591063</c:v>
                </c:pt>
                <c:pt idx="48">
                  <c:v>12.99872601279305</c:v>
                </c:pt>
                <c:pt idx="49">
                  <c:v>12.537069211510973</c:v>
                </c:pt>
                <c:pt idx="50">
                  <c:v>12.094433682497804</c:v>
                </c:pt>
                <c:pt idx="51">
                  <c:v>11.669936302749521</c:v>
                </c:pt>
                <c:pt idx="52">
                  <c:v>11.262739293310997</c:v>
                </c:pt>
                <c:pt idx="53">
                  <c:v>10.872047678600996</c:v>
                </c:pt>
                <c:pt idx="54">
                  <c:v>10.49710689953303</c:v>
                </c:pt>
                <c:pt idx="55">
                  <c:v>10.137200570453418</c:v>
                </c:pt>
                <c:pt idx="56">
                  <c:v>9.791648370606854</c:v>
                </c:pt>
                <c:pt idx="57">
                  <c:v>9.4598040614795558</c:v>
                </c:pt>
                <c:pt idx="58">
                  <c:v>9.1410536219622198</c:v>
                </c:pt>
                <c:pt idx="59">
                  <c:v>8.8348134938245941</c:v>
                </c:pt>
                <c:pt idx="60">
                  <c:v>8.5405289305032728</c:v>
                </c:pt>
                <c:pt idx="61">
                  <c:v>8.2576724426774888</c:v>
                </c:pt>
                <c:pt idx="62">
                  <c:v>7.9857423345469378</c:v>
                </c:pt>
                <c:pt idx="63">
                  <c:v>7.7242613251332353</c:v>
                </c:pt>
                <c:pt idx="64">
                  <c:v>7.4727752493058999</c:v>
                </c:pt>
                <c:pt idx="65">
                  <c:v>7.2308518335857306</c:v>
                </c:pt>
                <c:pt idx="66">
                  <c:v>6.9980795421054358</c:v>
                </c:pt>
                <c:pt idx="67">
                  <c:v>6.7740664884122275</c:v>
                </c:pt>
                <c:pt idx="68">
                  <c:v>6.5584394090796243</c:v>
                </c:pt>
                <c:pt idx="69">
                  <c:v>6.350842695359586</c:v>
                </c:pt>
                <c:pt idx="70">
                  <c:v>6.1509374793507225</c:v>
                </c:pt>
                <c:pt idx="71">
                  <c:v>5.9584007713870859</c:v>
                </c:pt>
                <c:pt idx="72">
                  <c:v>5.7729246455640784</c:v>
                </c:pt>
                <c:pt idx="73">
                  <c:v>5.594215470516378</c:v>
                </c:pt>
                <c:pt idx="74">
                  <c:v>5.4219931827471273</c:v>
                </c:pt>
                <c:pt idx="75">
                  <c:v>5.2559905999796763</c:v>
                </c:pt>
                <c:pt idx="76">
                  <c:v>5.095952772163459</c:v>
                </c:pt>
                <c:pt idx="77">
                  <c:v>4.941636367915299</c:v>
                </c:pt>
                <c:pt idx="78">
                  <c:v>4.7928090943168487</c:v>
                </c:pt>
                <c:pt idx="79">
                  <c:v>4.6492491481190825</c:v>
                </c:pt>
                <c:pt idx="80">
                  <c:v>4.5107446965266114</c:v>
                </c:pt>
                <c:pt idx="81">
                  <c:v>4.3770933858476546</c:v>
                </c:pt>
                <c:pt idx="82">
                  <c:v>4.2481018764019902</c:v>
                </c:pt>
                <c:pt idx="83">
                  <c:v>4.1235854021779144</c:v>
                </c:pt>
                <c:pt idx="84">
                  <c:v>4.0033673538221439</c:v>
                </c:pt>
                <c:pt idx="85">
                  <c:v>3.8872788836328285</c:v>
                </c:pt>
                <c:pt idx="86">
                  <c:v>3.7751585313070586</c:v>
                </c:pt>
                <c:pt idx="87">
                  <c:v>3.6668518692698298</c:v>
                </c:pt>
                <c:pt idx="88">
                  <c:v>3.5622111664821596</c:v>
                </c:pt>
                <c:pt idx="89">
                  <c:v>3.4610950696925795</c:v>
                </c:pt>
                <c:pt idx="90">
                  <c:v>3.3633683011580624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56-4707-A165-D86010BFE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495551"/>
        <c:axId val="1393247695"/>
      </c:scatterChart>
      <c:valAx>
        <c:axId val="13644955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247695"/>
        <c:crosses val="autoZero"/>
        <c:crossBetween val="midCat"/>
      </c:valAx>
      <c:valAx>
        <c:axId val="139324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95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'LM Thermistor Data'!$B$3</c:f>
              <c:strCache>
                <c:ptCount val="1"/>
                <c:pt idx="0">
                  <c:v>Minimum (kΩ)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'LM Thermistor Data'!$A$4:$A$94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'LM Thermistor Data'!$B$4:$B$94</c:f>
              <c:numCache>
                <c:formatCode>0.0</c:formatCode>
                <c:ptCount val="91"/>
                <c:pt idx="0">
                  <c:v>89.61</c:v>
                </c:pt>
                <c:pt idx="1">
                  <c:v>85.47</c:v>
                </c:pt>
                <c:pt idx="2">
                  <c:v>81.540000000000006</c:v>
                </c:pt>
                <c:pt idx="3">
                  <c:v>77.819999999999993</c:v>
                </c:pt>
                <c:pt idx="4">
                  <c:v>74.290000000000006</c:v>
                </c:pt>
                <c:pt idx="5">
                  <c:v>70.930000000000007</c:v>
                </c:pt>
                <c:pt idx="6">
                  <c:v>67.75</c:v>
                </c:pt>
                <c:pt idx="7">
                  <c:v>64.739999999999995</c:v>
                </c:pt>
                <c:pt idx="8">
                  <c:v>61.87</c:v>
                </c:pt>
                <c:pt idx="9">
                  <c:v>59.14</c:v>
                </c:pt>
                <c:pt idx="10">
                  <c:v>56.56</c:v>
                </c:pt>
                <c:pt idx="11">
                  <c:v>54.1</c:v>
                </c:pt>
                <c:pt idx="12">
                  <c:v>51.76</c:v>
                </c:pt>
                <c:pt idx="13">
                  <c:v>49.53</c:v>
                </c:pt>
                <c:pt idx="14">
                  <c:v>47.42</c:v>
                </c:pt>
                <c:pt idx="15">
                  <c:v>45.4</c:v>
                </c:pt>
                <c:pt idx="16">
                  <c:v>43.49</c:v>
                </c:pt>
                <c:pt idx="17">
                  <c:v>41.66</c:v>
                </c:pt>
                <c:pt idx="18">
                  <c:v>39.92</c:v>
                </c:pt>
                <c:pt idx="19">
                  <c:v>38.270000000000003</c:v>
                </c:pt>
                <c:pt idx="20">
                  <c:v>36.69</c:v>
                </c:pt>
                <c:pt idx="21">
                  <c:v>35.18</c:v>
                </c:pt>
                <c:pt idx="22">
                  <c:v>33.75</c:v>
                </c:pt>
                <c:pt idx="23">
                  <c:v>32.380000000000003</c:v>
                </c:pt>
                <c:pt idx="24">
                  <c:v>31.08</c:v>
                </c:pt>
                <c:pt idx="25">
                  <c:v>29.83</c:v>
                </c:pt>
                <c:pt idx="26">
                  <c:v>28.64</c:v>
                </c:pt>
                <c:pt idx="27">
                  <c:v>27.51</c:v>
                </c:pt>
                <c:pt idx="28">
                  <c:v>26.43</c:v>
                </c:pt>
                <c:pt idx="29">
                  <c:v>25.39</c:v>
                </c:pt>
                <c:pt idx="30">
                  <c:v>24.4</c:v>
                </c:pt>
                <c:pt idx="31">
                  <c:v>23.46</c:v>
                </c:pt>
                <c:pt idx="32">
                  <c:v>22.55</c:v>
                </c:pt>
                <c:pt idx="33">
                  <c:v>21.69</c:v>
                </c:pt>
                <c:pt idx="34">
                  <c:v>20.86</c:v>
                </c:pt>
                <c:pt idx="35">
                  <c:v>20.07</c:v>
                </c:pt>
                <c:pt idx="36">
                  <c:v>19.32</c:v>
                </c:pt>
                <c:pt idx="37">
                  <c:v>18.600000000000001</c:v>
                </c:pt>
                <c:pt idx="38">
                  <c:v>17.899999999999999</c:v>
                </c:pt>
                <c:pt idx="39">
                  <c:v>17.239999999999998</c:v>
                </c:pt>
                <c:pt idx="40">
                  <c:v>16.61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1-48F6-A816-6A8CF8C02ED8}"/>
            </c:ext>
          </c:extLst>
        </c:ser>
        <c:ser>
          <c:idx val="1"/>
          <c:order val="1"/>
          <c:tx>
            <c:strRef>
              <c:f>'LM Thermistor Data'!$C$3</c:f>
              <c:strCache>
                <c:ptCount val="1"/>
                <c:pt idx="0">
                  <c:v>Nominal (kΩ)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9860047081743646"/>
                  <c:y val="-4.82375068215483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'LM Thermistor Data'!$A$4:$A$94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'LM Thermistor Data'!$C$4:$C$94</c:f>
              <c:numCache>
                <c:formatCode>0.0</c:formatCode>
                <c:ptCount val="91"/>
                <c:pt idx="0">
                  <c:v>98.32</c:v>
                </c:pt>
                <c:pt idx="1">
                  <c:v>93.68</c:v>
                </c:pt>
                <c:pt idx="2">
                  <c:v>89.29</c:v>
                </c:pt>
                <c:pt idx="3">
                  <c:v>85.13</c:v>
                </c:pt>
                <c:pt idx="4">
                  <c:v>81.19</c:v>
                </c:pt>
                <c:pt idx="5">
                  <c:v>77.45</c:v>
                </c:pt>
                <c:pt idx="6">
                  <c:v>73.91</c:v>
                </c:pt>
                <c:pt idx="7">
                  <c:v>70.55</c:v>
                </c:pt>
                <c:pt idx="8">
                  <c:v>67.36</c:v>
                </c:pt>
                <c:pt idx="9">
                  <c:v>64.34</c:v>
                </c:pt>
                <c:pt idx="10">
                  <c:v>61.47</c:v>
                </c:pt>
                <c:pt idx="11">
                  <c:v>58.74</c:v>
                </c:pt>
                <c:pt idx="12">
                  <c:v>56.15</c:v>
                </c:pt>
                <c:pt idx="13">
                  <c:v>53.68</c:v>
                </c:pt>
                <c:pt idx="14">
                  <c:v>51.34</c:v>
                </c:pt>
                <c:pt idx="15">
                  <c:v>49.12</c:v>
                </c:pt>
                <c:pt idx="16">
                  <c:v>47</c:v>
                </c:pt>
                <c:pt idx="17">
                  <c:v>44.99</c:v>
                </c:pt>
                <c:pt idx="18">
                  <c:v>43.08</c:v>
                </c:pt>
                <c:pt idx="19">
                  <c:v>41.25</c:v>
                </c:pt>
                <c:pt idx="20">
                  <c:v>39.520000000000003</c:v>
                </c:pt>
                <c:pt idx="21">
                  <c:v>37.86</c:v>
                </c:pt>
                <c:pt idx="22">
                  <c:v>36.29</c:v>
                </c:pt>
                <c:pt idx="23">
                  <c:v>34.79</c:v>
                </c:pt>
                <c:pt idx="24">
                  <c:v>33.46</c:v>
                </c:pt>
                <c:pt idx="25">
                  <c:v>32</c:v>
                </c:pt>
                <c:pt idx="26">
                  <c:v>30.7</c:v>
                </c:pt>
                <c:pt idx="27">
                  <c:v>29.46</c:v>
                </c:pt>
                <c:pt idx="28">
                  <c:v>28.27</c:v>
                </c:pt>
                <c:pt idx="29">
                  <c:v>27.14</c:v>
                </c:pt>
                <c:pt idx="30">
                  <c:v>26.06</c:v>
                </c:pt>
                <c:pt idx="31">
                  <c:v>25.04</c:v>
                </c:pt>
                <c:pt idx="32">
                  <c:v>24.05</c:v>
                </c:pt>
                <c:pt idx="33">
                  <c:v>23.11</c:v>
                </c:pt>
                <c:pt idx="34">
                  <c:v>22.22</c:v>
                </c:pt>
                <c:pt idx="35">
                  <c:v>21.36</c:v>
                </c:pt>
                <c:pt idx="36">
                  <c:v>20.54</c:v>
                </c:pt>
                <c:pt idx="37">
                  <c:v>19.75</c:v>
                </c:pt>
                <c:pt idx="38">
                  <c:v>19</c:v>
                </c:pt>
                <c:pt idx="39">
                  <c:v>18.29</c:v>
                </c:pt>
                <c:pt idx="40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E1-48F6-A816-6A8CF8C02ED8}"/>
            </c:ext>
          </c:extLst>
        </c:ser>
        <c:ser>
          <c:idx val="2"/>
          <c:order val="2"/>
          <c:tx>
            <c:strRef>
              <c:f>'LM Thermistor Data'!$D$3</c:f>
              <c:strCache>
                <c:ptCount val="1"/>
                <c:pt idx="0">
                  <c:v>Maximum (kΩ)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'LM Thermistor Data'!$A$4:$A$94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'LM Thermistor Data'!$D$4:$D$94</c:f>
              <c:numCache>
                <c:formatCode>0.0</c:formatCode>
                <c:ptCount val="91"/>
                <c:pt idx="0">
                  <c:v>107.8</c:v>
                </c:pt>
                <c:pt idx="1">
                  <c:v>102.6</c:v>
                </c:pt>
                <c:pt idx="2">
                  <c:v>97.72</c:v>
                </c:pt>
                <c:pt idx="3">
                  <c:v>93.08</c:v>
                </c:pt>
                <c:pt idx="4">
                  <c:v>88.68</c:v>
                </c:pt>
                <c:pt idx="5">
                  <c:v>84.52</c:v>
                </c:pt>
                <c:pt idx="6">
                  <c:v>80.58</c:v>
                </c:pt>
                <c:pt idx="7">
                  <c:v>76.84</c:v>
                </c:pt>
                <c:pt idx="8">
                  <c:v>73.3</c:v>
                </c:pt>
                <c:pt idx="9">
                  <c:v>69.94</c:v>
                </c:pt>
                <c:pt idx="10">
                  <c:v>66.760000000000005</c:v>
                </c:pt>
                <c:pt idx="11">
                  <c:v>63.74</c:v>
                </c:pt>
                <c:pt idx="12">
                  <c:v>60.87</c:v>
                </c:pt>
                <c:pt idx="13">
                  <c:v>58.15</c:v>
                </c:pt>
                <c:pt idx="14">
                  <c:v>55.56</c:v>
                </c:pt>
                <c:pt idx="15">
                  <c:v>53.11</c:v>
                </c:pt>
                <c:pt idx="16">
                  <c:v>50.78</c:v>
                </c:pt>
                <c:pt idx="17">
                  <c:v>48.56</c:v>
                </c:pt>
                <c:pt idx="18">
                  <c:v>46.45</c:v>
                </c:pt>
                <c:pt idx="19">
                  <c:v>44.45</c:v>
                </c:pt>
                <c:pt idx="20">
                  <c:v>42.54</c:v>
                </c:pt>
                <c:pt idx="21">
                  <c:v>40.72</c:v>
                </c:pt>
                <c:pt idx="22">
                  <c:v>39</c:v>
                </c:pt>
                <c:pt idx="23">
                  <c:v>37.35</c:v>
                </c:pt>
                <c:pt idx="24">
                  <c:v>35.79</c:v>
                </c:pt>
                <c:pt idx="25">
                  <c:v>34.299999999999997</c:v>
                </c:pt>
                <c:pt idx="26">
                  <c:v>32.880000000000003</c:v>
                </c:pt>
                <c:pt idx="27">
                  <c:v>31.52</c:v>
                </c:pt>
                <c:pt idx="28">
                  <c:v>30.23</c:v>
                </c:pt>
                <c:pt idx="29">
                  <c:v>29</c:v>
                </c:pt>
                <c:pt idx="30">
                  <c:v>27.82</c:v>
                </c:pt>
                <c:pt idx="31">
                  <c:v>26.6</c:v>
                </c:pt>
                <c:pt idx="32">
                  <c:v>25.63</c:v>
                </c:pt>
                <c:pt idx="33">
                  <c:v>24.61</c:v>
                </c:pt>
                <c:pt idx="34">
                  <c:v>23.64</c:v>
                </c:pt>
                <c:pt idx="35">
                  <c:v>22.71</c:v>
                </c:pt>
                <c:pt idx="36">
                  <c:v>21.82</c:v>
                </c:pt>
                <c:pt idx="37">
                  <c:v>20.97</c:v>
                </c:pt>
                <c:pt idx="38">
                  <c:v>20.16</c:v>
                </c:pt>
                <c:pt idx="39">
                  <c:v>19.38</c:v>
                </c:pt>
                <c:pt idx="40">
                  <c:v>18.64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E1-48F6-A816-6A8CF8C02ED8}"/>
            </c:ext>
          </c:extLst>
        </c:ser>
        <c:ser>
          <c:idx val="3"/>
          <c:order val="3"/>
          <c:tx>
            <c:strRef>
              <c:f>'LM Thermistor Data'!$E$3</c:f>
              <c:strCache>
                <c:ptCount val="1"/>
                <c:pt idx="0">
                  <c:v>Calc inverse (kΩ)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'LM Thermistor Data'!$A$4:$A$94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xVal>
          <c:yVal>
            <c:numRef>
              <c:f>'LM Thermistor Data'!$E$4:$E$94</c:f>
              <c:numCache>
                <c:formatCode>0.0</c:formatCode>
                <c:ptCount val="91"/>
                <c:pt idx="0">
                  <c:v>99.582270328313996</c:v>
                </c:pt>
                <c:pt idx="1">
                  <c:v>94.779040718925117</c:v>
                </c:pt>
                <c:pt idx="2">
                  <c:v>90.238772625327812</c:v>
                </c:pt>
                <c:pt idx="3">
                  <c:v>85.945483120669479</c:v>
                </c:pt>
                <c:pt idx="4">
                  <c:v>81.884251717102387</c:v>
                </c:pt>
                <c:pt idx="5">
                  <c:v>78.041143973079087</c:v>
                </c:pt>
                <c:pt idx="6">
                  <c:v>74.403140992000417</c:v>
                </c:pt>
                <c:pt idx="7">
                  <c:v>70.958074328207161</c:v>
                </c:pt>
                <c:pt idx="8">
                  <c:v>67.694565858430309</c:v>
                </c:pt>
                <c:pt idx="9">
                  <c:v>64.601972215079783</c:v>
                </c:pt>
                <c:pt idx="10">
                  <c:v>61.67033341251603</c:v>
                </c:pt>
                <c:pt idx="11">
                  <c:v>58.890325329056516</c:v>
                </c:pt>
                <c:pt idx="12">
                  <c:v>56.253215736222614</c:v>
                </c:pt>
                <c:pt idx="13">
                  <c:v>53.750823592894207</c:v>
                </c:pt>
                <c:pt idx="14">
                  <c:v>51.375481345866092</c:v>
                </c:pt>
                <c:pt idx="15">
                  <c:v>49.12</c:v>
                </c:pt>
                <c:pt idx="16">
                  <c:v>46.977636740948192</c:v>
                </c:pt>
                <c:pt idx="17">
                  <c:v>44.942064911458687</c:v>
                </c:pt>
                <c:pt idx="18">
                  <c:v>43.007346158725973</c:v>
                </c:pt>
                <c:pt idx="19">
                  <c:v>41.167904585271266</c:v>
                </c:pt>
                <c:pt idx="20">
                  <c:v>39.418502749545794</c:v>
                </c:pt>
                <c:pt idx="21">
                  <c:v>37.754219374981041</c:v>
                </c:pt>
                <c:pt idx="22">
                  <c:v>36.17042863766072</c:v>
                </c:pt>
                <c:pt idx="23">
                  <c:v>34.66278091325686</c:v>
                </c:pt>
                <c:pt idx="24">
                  <c:v>33.227184873453368</c:v>
                </c:pt>
                <c:pt idx="25">
                  <c:v>31.859790830846752</c:v>
                </c:pt>
                <c:pt idx="26">
                  <c:v>30.556975239338175</c:v>
                </c:pt>
                <c:pt idx="27">
                  <c:v>29.315326264388084</c:v>
                </c:pt>
                <c:pt idx="28">
                  <c:v>28.131630344239493</c:v>
                </c:pt>
                <c:pt idx="29">
                  <c:v>27.002859669396798</c:v>
                </c:pt>
                <c:pt idx="30">
                  <c:v>25.926160513313469</c:v>
                </c:pt>
                <c:pt idx="31">
                  <c:v>24.898842352441051</c:v>
                </c:pt>
                <c:pt idx="32">
                  <c:v>23.918367718567566</c:v>
                </c:pt>
                <c:pt idx="33">
                  <c:v>22.982342730756155</c:v>
                </c:pt>
                <c:pt idx="34">
                  <c:v>22.088508258224447</c:v>
                </c:pt>
                <c:pt idx="35">
                  <c:v>21.234731669206404</c:v>
                </c:pt>
                <c:pt idx="36">
                  <c:v>20.418999124244262</c:v>
                </c:pt>
                <c:pt idx="37">
                  <c:v>19.639408375489705</c:v>
                </c:pt>
                <c:pt idx="38">
                  <c:v>18.894162036475624</c:v>
                </c:pt>
                <c:pt idx="39">
                  <c:v>18.181561289474249</c:v>
                </c:pt>
                <c:pt idx="40">
                  <c:v>17.5</c:v>
                </c:pt>
                <c:pt idx="41">
                  <c:v>16.847959210269341</c:v>
                </c:pt>
                <c:pt idx="42">
                  <c:v>16.224001985503335</c:v>
                </c:pt>
                <c:pt idx="43">
                  <c:v>15.626768588874473</c:v>
                </c:pt>
                <c:pt idx="44">
                  <c:v>15.054971962663389</c:v>
                </c:pt>
                <c:pt idx="45">
                  <c:v>14.507393494821022</c:v>
                </c:pt>
                <c:pt idx="46">
                  <c:v>13.982879051635352</c:v>
                </c:pt>
                <c:pt idx="47">
                  <c:v>13.480335258591063</c:v>
                </c:pt>
                <c:pt idx="48">
                  <c:v>12.99872601279305</c:v>
                </c:pt>
                <c:pt idx="49">
                  <c:v>12.537069211510973</c:v>
                </c:pt>
                <c:pt idx="50">
                  <c:v>12.094433682497804</c:v>
                </c:pt>
                <c:pt idx="51">
                  <c:v>11.669936302749521</c:v>
                </c:pt>
                <c:pt idx="52">
                  <c:v>11.262739293310997</c:v>
                </c:pt>
                <c:pt idx="53">
                  <c:v>10.872047678600996</c:v>
                </c:pt>
                <c:pt idx="54">
                  <c:v>10.49710689953303</c:v>
                </c:pt>
                <c:pt idx="55">
                  <c:v>10.137200570453418</c:v>
                </c:pt>
                <c:pt idx="56">
                  <c:v>9.791648370606854</c:v>
                </c:pt>
                <c:pt idx="57">
                  <c:v>9.4598040614795558</c:v>
                </c:pt>
                <c:pt idx="58">
                  <c:v>9.1410536219622198</c:v>
                </c:pt>
                <c:pt idx="59">
                  <c:v>8.8348134938245941</c:v>
                </c:pt>
                <c:pt idx="60">
                  <c:v>8.5405289305032728</c:v>
                </c:pt>
                <c:pt idx="61">
                  <c:v>8.2576724426774888</c:v>
                </c:pt>
                <c:pt idx="62">
                  <c:v>7.9857423345469378</c:v>
                </c:pt>
                <c:pt idx="63">
                  <c:v>7.7242613251332353</c:v>
                </c:pt>
                <c:pt idx="64">
                  <c:v>7.4727752493058999</c:v>
                </c:pt>
                <c:pt idx="65">
                  <c:v>7.2308518335857306</c:v>
                </c:pt>
                <c:pt idx="66">
                  <c:v>6.9980795421054358</c:v>
                </c:pt>
                <c:pt idx="67">
                  <c:v>6.7740664884122275</c:v>
                </c:pt>
                <c:pt idx="68">
                  <c:v>6.5584394090796243</c:v>
                </c:pt>
                <c:pt idx="69">
                  <c:v>6.350842695359586</c:v>
                </c:pt>
                <c:pt idx="70">
                  <c:v>6.1509374793507225</c:v>
                </c:pt>
                <c:pt idx="71">
                  <c:v>5.9584007713870859</c:v>
                </c:pt>
                <c:pt idx="72">
                  <c:v>5.7729246455640784</c:v>
                </c:pt>
                <c:pt idx="73">
                  <c:v>5.594215470516378</c:v>
                </c:pt>
                <c:pt idx="74">
                  <c:v>5.4219931827471273</c:v>
                </c:pt>
                <c:pt idx="75">
                  <c:v>5.2559905999796763</c:v>
                </c:pt>
                <c:pt idx="76">
                  <c:v>5.095952772163459</c:v>
                </c:pt>
                <c:pt idx="77">
                  <c:v>4.941636367915299</c:v>
                </c:pt>
                <c:pt idx="78">
                  <c:v>4.7928090943168487</c:v>
                </c:pt>
                <c:pt idx="79">
                  <c:v>4.6492491481190825</c:v>
                </c:pt>
                <c:pt idx="80">
                  <c:v>4.5107446965266114</c:v>
                </c:pt>
                <c:pt idx="81">
                  <c:v>4.3770933858476546</c:v>
                </c:pt>
                <c:pt idx="82">
                  <c:v>4.2481018764019902</c:v>
                </c:pt>
                <c:pt idx="83">
                  <c:v>4.1235854021779144</c:v>
                </c:pt>
                <c:pt idx="84">
                  <c:v>4.0033673538221439</c:v>
                </c:pt>
                <c:pt idx="85">
                  <c:v>3.8872788836328285</c:v>
                </c:pt>
                <c:pt idx="86">
                  <c:v>3.7751585313070586</c:v>
                </c:pt>
                <c:pt idx="87">
                  <c:v>3.6668518692698298</c:v>
                </c:pt>
                <c:pt idx="88">
                  <c:v>3.5622111664821596</c:v>
                </c:pt>
                <c:pt idx="89">
                  <c:v>3.4610950696925795</c:v>
                </c:pt>
                <c:pt idx="90">
                  <c:v>3.3633683011580624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7CE-BF6D-EE94B1EAE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495551"/>
        <c:axId val="1393247695"/>
      </c:scatterChart>
      <c:valAx>
        <c:axId val="13644955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247695"/>
        <c:crosses val="autoZero"/>
        <c:crossBetween val="midCat"/>
      </c:valAx>
      <c:valAx>
        <c:axId val="139324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495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tmp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image" Target="../media/image2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571499</xdr:colOff>
      <xdr:row>0</xdr:row>
      <xdr:rowOff>185737</xdr:rowOff>
    </xdr:from>
    <xdr:to>
      <xdr:col>16</xdr:col>
      <xdr:colOff>40820</xdr:colOff>
      <xdr:row>13</xdr:row>
      <xdr:rowOff>149679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B7A41-4EED-4100-AD46-4DC3477A9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169409</xdr:colOff>
      <xdr:row>0</xdr:row>
      <xdr:rowOff>180293</xdr:rowOff>
    </xdr:from>
    <xdr:to>
      <xdr:col>23</xdr:col>
      <xdr:colOff>526596</xdr:colOff>
      <xdr:row>13</xdr:row>
      <xdr:rowOff>89806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A0C32-487F-4083-848D-1FD645ED2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108857</xdr:colOff>
      <xdr:row>9</xdr:row>
      <xdr:rowOff>95249</xdr:rowOff>
    </xdr:from>
    <xdr:to>
      <xdr:col>2</xdr:col>
      <xdr:colOff>58776</xdr:colOff>
      <xdr:row>13</xdr:row>
      <xdr:rowOff>152513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7C7787-C85A-4343-88EA-8F0486DA9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7" y="2190749"/>
          <a:ext cx="1895740" cy="819264"/>
        </a:xfrm>
        <a:prstGeom prst="rect">
          <a:avLst/>
        </a:prstGeom>
      </xdr:spPr>
    </xdr:pic>
    <xdr:clientData/>
  </xdr:twoCellAnchor>
  <xdr:twoCellAnchor editAs="oneCell">
    <xdr:from>
      <xdr:col>25</xdr:col>
      <xdr:colOff>204108</xdr:colOff>
      <xdr:row>0</xdr:row>
      <xdr:rowOff>68036</xdr:rowOff>
    </xdr:from>
    <xdr:to>
      <xdr:col>29</xdr:col>
      <xdr:colOff>3036</xdr:colOff>
      <xdr:row>15</xdr:row>
      <xdr:rowOff>163698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FA03A2-FFF3-4DAA-8BF2-4A1D487C0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82608" y="68036"/>
          <a:ext cx="2248214" cy="2953162"/>
        </a:xfrm>
        <a:prstGeom prst="rect">
          <a:avLst/>
        </a:prstGeom>
      </xdr:spPr>
    </xdr:pic>
    <xdr:clientData/>
  </xdr:twoCellAnchor>
  <xdr:twoCellAnchor>
    <xdr:from>
      <xdr:col>9</xdr:col>
      <xdr:colOff>467591</xdr:colOff>
      <xdr:row>16</xdr:row>
      <xdr:rowOff>138546</xdr:rowOff>
    </xdr:from>
    <xdr:to>
      <xdr:col>29</xdr:col>
      <xdr:colOff>-1</xdr:colOff>
      <xdr:row>81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9AF1F2-C311-4CAA-B7EA-8EBD92F3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123824</xdr:colOff>
      <xdr:row>0</xdr:row>
      <xdr:rowOff>57149</xdr:rowOff>
    </xdr:from>
    <xdr:to>
      <xdr:col>19</xdr:col>
      <xdr:colOff>247650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2B7D2-30FB-40DE-8CFD-75F8D59B9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203200</xdr:colOff>
      <xdr:row>36</xdr:row>
      <xdr:rowOff>171450</xdr:rowOff>
    </xdr:from>
    <xdr:to>
      <xdr:col>12</xdr:col>
      <xdr:colOff>57236</xdr:colOff>
      <xdr:row>44</xdr:row>
      <xdr:rowOff>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1422BC-CB92-4FAA-AA3C-C81732941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0" y="7029450"/>
          <a:ext cx="1682836" cy="135261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420A4-CEAE-4F04-9F1B-6B71F7B73635}" name="Table1" displayName="Table1" ref="A16:I153" totalsRowShown="0">
  <autoFilter ref="A16:I153" xr:uid="{48621EFF-01B0-4006-9332-F4DC0006DEDB}"/>
  <tableColumns count="9">
    <tableColumn id="1" xr3:uid="{E6772810-FC86-4917-BCD7-F28616888517}" name="voltage"/>
    <tableColumn id="10" xr3:uid="{90E25193-19A4-49EA-8683-CFEC3E0D1FC7}" name="Rthermistor" dataDxfId="7">
      <calculatedColumnFormula>Rref*(1/((Vref/(Table1[[#This Row],[voltage]]))-1))</calculatedColumnFormula>
    </tableColumn>
    <tableColumn id="3" xr3:uid="{BF8FF69B-4E80-45A5-9B6D-928CAEFCCDC5}" name="Res/Nominal" dataDxfId="6">
      <calculatedColumnFormula>B17/$B$4</calculatedColumnFormula>
    </tableColumn>
    <tableColumn id="4" xr3:uid="{2AEAB330-C6EF-4FE8-B1D1-71EFF806ADAC}" name="ln">
      <calculatedColumnFormula>LN(C17)</calculatedColumnFormula>
    </tableColumn>
    <tableColumn id="5" xr3:uid="{B3DFB530-3ABA-4EAA-A518-E00E73AB7999}" name="1/B * LN">
      <calculatedColumnFormula>(1/$B$6)*D17</calculatedColumnFormula>
    </tableColumn>
    <tableColumn id="6" xr3:uid="{B627119B-CFCD-4A1C-81F1-959392A9217D}" name="Plus Tmep">
      <calculatedColumnFormula>E17+((1/($B$5+273.15)))</calculatedColumnFormula>
    </tableColumn>
    <tableColumn id="7" xr3:uid="{A340AD8D-FAF3-415F-ABF2-592535DF75AD}" name="Invert" dataDxfId="5">
      <calculatedColumnFormula>1/F17</calculatedColumnFormula>
    </tableColumn>
    <tableColumn id="8" xr3:uid="{9410B347-D96A-4C35-8003-0EC9715FC8F5}" name="C">
      <calculatedColumnFormula>G17-273.15</calculatedColumnFormula>
    </tableColumn>
    <tableColumn id="9" xr3:uid="{3674CC49-F4F7-4870-8D08-5B204A5DCFB3}" name="Steinhart" dataDxfId="4">
      <calculatedColumnFormula>H17/1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699FF6-C650-431A-B054-2BF2B42798BA}" name="Table2" displayName="Table2" ref="A3:E94" totalsRowShown="0">
  <autoFilter ref="A3:E94" xr:uid="{7ABB1699-E110-43A6-820A-2DC36F0590EF}"/>
  <tableColumns count="5">
    <tableColumn id="1" xr3:uid="{260A5CEA-B1AE-481C-935C-0DC6F85C9E00}" name="Temp (°C)"/>
    <tableColumn id="2" xr3:uid="{0F9E3EA5-1F18-420B-BBAD-5B0452109D3B}" name="Minimum (kΩ)" dataDxfId="3"/>
    <tableColumn id="3" xr3:uid="{37161529-E66E-4E7A-B472-52C0F409E6BD}" name="Nominal (kΩ)" dataDxfId="2"/>
    <tableColumn id="4" xr3:uid="{8174D391-1E8B-4BC0-A221-DAA5080B114A}" name="Maximum (kΩ)" dataDxfId="1"/>
    <tableColumn id="5" xr3:uid="{4C85F740-65E2-425E-8B5D-76DB687D5817}" name="Calc inverse (kΩ)" dataDxfId="0">
      <calculatedColumnFormula>(SteinHart!$B$4*EXP(((1/(Table2[[#This Row],[Temp (°C)]]+273.15))-(1/(SteinHart!$B$5+273.15)))/(1/'LM Thermistor Data'!$H$38)))/1000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F1D6-D6C3-45BA-9019-800874F1635E}">
  <dimension ref="A1:P153"/>
  <sheetViews>
    <sheetView tabSelected="1" zoomScale="40" zoomScaleNormal="40" workbookViewId="0">
      <selection activeCell="R77" sqref="R77"/>
    </sheetView>
  </sheetViews>
  <sheetFormatPr defaultRowHeight="15" x14ac:dyDescent="0.25"/>
  <cols>
    <col min="1" max="1" width="16.42578125" bestFit="1" customWidth="1"/>
    <col min="2" max="2" width="12.5703125" customWidth="1"/>
    <col min="3" max="3" width="18.140625" customWidth="1"/>
    <col min="4" max="4" width="10.28515625" customWidth="1"/>
    <col min="5" max="5" width="12.28515625" customWidth="1"/>
    <col min="8" max="8" width="11.28515625" customWidth="1"/>
  </cols>
  <sheetData>
    <row r="1" spans="1:9" x14ac:dyDescent="0.25">
      <c r="A1" t="s">
        <v>1</v>
      </c>
      <c r="B1">
        <v>6190</v>
      </c>
      <c r="D1" t="s">
        <v>25</v>
      </c>
    </row>
    <row r="2" spans="1:9" x14ac:dyDescent="0.25">
      <c r="A2" t="s">
        <v>2</v>
      </c>
      <c r="B2">
        <v>5.07</v>
      </c>
      <c r="D2" t="s">
        <v>26</v>
      </c>
    </row>
    <row r="4" spans="1:9" x14ac:dyDescent="0.25">
      <c r="A4" t="s">
        <v>12</v>
      </c>
      <c r="B4" cm="1">
        <f t="array" ref="B4">INDEX(Table2[],MATCH(B5,Table2[Temp (°C)],0),B8)*1000</f>
        <v>49120</v>
      </c>
      <c r="D4" t="s">
        <v>27</v>
      </c>
    </row>
    <row r="5" spans="1:9" x14ac:dyDescent="0.25">
      <c r="A5" t="s">
        <v>7</v>
      </c>
      <c r="B5">
        <v>25</v>
      </c>
      <c r="D5" t="s">
        <v>28</v>
      </c>
    </row>
    <row r="6" spans="1:9" x14ac:dyDescent="0.25">
      <c r="A6" t="s">
        <v>3</v>
      </c>
      <c r="B6" s="3">
        <f>'LM Thermistor Data'!H38</f>
        <v>3977.4633362158252</v>
      </c>
      <c r="D6" t="s">
        <v>29</v>
      </c>
    </row>
    <row r="8" spans="1:9" x14ac:dyDescent="0.25">
      <c r="A8" t="s">
        <v>24</v>
      </c>
      <c r="B8">
        <v>3</v>
      </c>
      <c r="C8" t="str" cm="1">
        <f t="array" ref="C8">INDEX(Table2[#Headers],1,B8)</f>
        <v>Nominal (kΩ)</v>
      </c>
      <c r="D8" t="s">
        <v>30</v>
      </c>
    </row>
    <row r="16" spans="1:9" x14ac:dyDescent="0.25">
      <c r="A16" t="s">
        <v>0</v>
      </c>
      <c r="B16" t="s">
        <v>23</v>
      </c>
      <c r="C16" t="s">
        <v>4</v>
      </c>
      <c r="D16" t="s">
        <v>5</v>
      </c>
      <c r="E16" t="s">
        <v>6</v>
      </c>
      <c r="F16" t="s">
        <v>8</v>
      </c>
      <c r="G16" t="s">
        <v>9</v>
      </c>
      <c r="H16" t="s">
        <v>10</v>
      </c>
      <c r="I16" t="s">
        <v>11</v>
      </c>
    </row>
    <row r="17" spans="1:9" x14ac:dyDescent="0.25">
      <c r="A17">
        <v>2.5</v>
      </c>
      <c r="B17">
        <f>Rref*(1/((Vref/(Table1[[#This Row],[voltage]]))-1))</f>
        <v>6021.4007782101171</v>
      </c>
      <c r="C17">
        <f t="shared" ref="C17:C48" si="0">B17/$B$4</f>
        <v>0.12258552072903332</v>
      </c>
      <c r="D17">
        <f>LN(C17)</f>
        <v>-2.0989463641753558</v>
      </c>
      <c r="E17">
        <f>(1/$B$6)*D17</f>
        <v>-5.277097956036226E-4</v>
      </c>
      <c r="F17">
        <f>E17+((1/($B$5+273.15)))</f>
        <v>2.8263066390769075E-3</v>
      </c>
      <c r="G17">
        <f>1/F17</f>
        <v>353.81865016833677</v>
      </c>
      <c r="H17">
        <f>G17-273.15</f>
        <v>80.668650168336796</v>
      </c>
      <c r="I17" s="4">
        <f>H17/1</f>
        <v>80.668650168336796</v>
      </c>
    </row>
    <row r="18" spans="1:9" x14ac:dyDescent="0.25">
      <c r="A18">
        <v>2.4900000000000002</v>
      </c>
      <c r="B18">
        <f>Rref*(1/((Vref/(Table1[[#This Row],[voltage]]))-1))</f>
        <v>5974.0697674418607</v>
      </c>
      <c r="C18">
        <f t="shared" si="0"/>
        <v>0.12162194151958186</v>
      </c>
      <c r="D18">
        <f>LN(C18)</f>
        <v>-2.1068378855992922</v>
      </c>
      <c r="E18">
        <f>(1/$B$6)*D18</f>
        <v>-5.2969385447654348E-4</v>
      </c>
      <c r="F18">
        <f>E18+((1/($B$5+273.15)))</f>
        <v>2.8243225802039871E-3</v>
      </c>
      <c r="G18">
        <f t="shared" ref="G18:G48" si="1">1/F18</f>
        <v>354.06720429497642</v>
      </c>
      <c r="H18">
        <f t="shared" ref="H18:H81" si="2">G18-273.15</f>
        <v>80.917204294976443</v>
      </c>
      <c r="I18" s="4">
        <f>H18/1</f>
        <v>80.917204294976443</v>
      </c>
    </row>
    <row r="19" spans="1:9" x14ac:dyDescent="0.25">
      <c r="A19">
        <v>2.48</v>
      </c>
      <c r="B19">
        <f>Rref*(1/((Vref/(Table1[[#This Row],[voltage]]))-1))</f>
        <v>5927.1042471042465</v>
      </c>
      <c r="C19">
        <f t="shared" si="0"/>
        <v>0.12066580307622651</v>
      </c>
      <c r="D19">
        <f t="shared" ref="D19:D81" si="3">LN(C19)</f>
        <v>-2.114730512676938</v>
      </c>
      <c r="E19">
        <f>(1/$B$6)*D19</f>
        <v>-5.3167819132907493E-4</v>
      </c>
      <c r="F19">
        <f t="shared" ref="F19:F48" si="4">E19+((1/($B$5+273.15)))</f>
        <v>2.8223382433514555E-3</v>
      </c>
      <c r="G19">
        <f t="shared" si="1"/>
        <v>354.31614277831039</v>
      </c>
      <c r="H19">
        <f>G19-273.15</f>
        <v>81.166142778310416</v>
      </c>
      <c r="I19" s="4">
        <f t="shared" ref="I19:I81" si="5">H19/1</f>
        <v>81.166142778310416</v>
      </c>
    </row>
    <row r="20" spans="1:9" x14ac:dyDescent="0.25">
      <c r="A20">
        <v>2.4700000000000002</v>
      </c>
      <c r="B20">
        <f>Rref*(1/((Vref/(Table1[[#This Row],[voltage]]))-1))</f>
        <v>5880.4999999999991</v>
      </c>
      <c r="C20">
        <f t="shared" si="0"/>
        <v>0.11971701954397393</v>
      </c>
      <c r="D20">
        <f>LN(C20)</f>
        <v>-2.1226244915299328</v>
      </c>
      <c r="E20">
        <f t="shared" ref="E20:E48" si="6">(1/$B$6)*D20</f>
        <v>-5.3366286804026365E-4</v>
      </c>
      <c r="F20">
        <f t="shared" si="4"/>
        <v>2.8203535666402667E-3</v>
      </c>
      <c r="G20">
        <f t="shared" si="1"/>
        <v>354.56547428244801</v>
      </c>
      <c r="H20">
        <f t="shared" si="2"/>
        <v>81.415474282448031</v>
      </c>
      <c r="I20" s="4">
        <f t="shared" si="5"/>
        <v>81.415474282448031</v>
      </c>
    </row>
    <row r="21" spans="1:9" x14ac:dyDescent="0.25">
      <c r="A21">
        <v>2.46</v>
      </c>
      <c r="B21">
        <f>Rref*(1/((Vref/(Table1[[#This Row],[voltage]]))-1))</f>
        <v>5834.2528735632177</v>
      </c>
      <c r="C21">
        <f t="shared" si="0"/>
        <v>0.11877550638361599</v>
      </c>
      <c r="D21">
        <f t="shared" si="3"/>
        <v>-2.130520068532713</v>
      </c>
      <c r="E21">
        <f t="shared" si="6"/>
        <v>-5.356479465527138E-4</v>
      </c>
      <c r="F21">
        <f t="shared" si="4"/>
        <v>2.8183684881278167E-3</v>
      </c>
      <c r="G21">
        <f t="shared" si="1"/>
        <v>354.81520752606735</v>
      </c>
      <c r="H21">
        <f t="shared" si="2"/>
        <v>81.665207526067377</v>
      </c>
      <c r="I21" s="4">
        <f t="shared" si="5"/>
        <v>81.665207526067377</v>
      </c>
    </row>
    <row r="22" spans="1:9" x14ac:dyDescent="0.25">
      <c r="A22">
        <v>2.4500000000000002</v>
      </c>
      <c r="B22">
        <f>Rref*(1/((Vref/(Table1[[#This Row],[voltage]]))-1))</f>
        <v>5788.358778625955</v>
      </c>
      <c r="C22">
        <f t="shared" si="0"/>
        <v>0.1178411803466196</v>
      </c>
      <c r="D22">
        <f t="shared" si="3"/>
        <v>-2.1384174903587523</v>
      </c>
      <c r="E22">
        <f t="shared" si="6"/>
        <v>-5.3763348888421223E-4</v>
      </c>
      <c r="F22">
        <f t="shared" si="4"/>
        <v>2.8163829457963181E-3</v>
      </c>
      <c r="G22">
        <f t="shared" si="1"/>
        <v>355.06535128420012</v>
      </c>
      <c r="H22">
        <f t="shared" si="2"/>
        <v>81.915351284200142</v>
      </c>
      <c r="I22" s="4">
        <f t="shared" si="5"/>
        <v>81.915351284200142</v>
      </c>
    </row>
    <row r="23" spans="1:9" x14ac:dyDescent="0.25">
      <c r="A23">
        <v>2.44</v>
      </c>
      <c r="B23">
        <f>Rref*(1/((Vref/(Table1[[#This Row],[voltage]]))-1))</f>
        <v>5742.8136882129256</v>
      </c>
      <c r="C23">
        <f t="shared" si="0"/>
        <v>0.11691395945058888</v>
      </c>
      <c r="D23">
        <f t="shared" si="3"/>
        <v>-2.1463170040269453</v>
      </c>
      <c r="E23">
        <f t="shared" si="6"/>
        <v>-5.3961955713939026E-4</v>
      </c>
      <c r="F23">
        <f t="shared" si="4"/>
        <v>2.8143968775411398E-3</v>
      </c>
      <c r="G23">
        <f t="shared" si="1"/>
        <v>355.31591439003876</v>
      </c>
      <c r="H23">
        <f t="shared" si="2"/>
        <v>82.165914390038779</v>
      </c>
      <c r="I23" s="4">
        <f t="shared" si="5"/>
        <v>82.165914390038779</v>
      </c>
    </row>
    <row r="24" spans="1:9" x14ac:dyDescent="0.25">
      <c r="A24">
        <v>2.4300000000000002</v>
      </c>
      <c r="B24">
        <f>Rref*(1/((Vref/(Table1[[#This Row],[voltage]]))-1))</f>
        <v>5697.6136363636369</v>
      </c>
      <c r="C24">
        <f t="shared" si="0"/>
        <v>0.11599376295528577</v>
      </c>
      <c r="D24">
        <f t="shared" si="3"/>
        <v>-2.15421885694815</v>
      </c>
      <c r="E24">
        <f t="shared" si="6"/>
        <v>-5.4160621352142562E-4</v>
      </c>
      <c r="F24">
        <f t="shared" si="4"/>
        <v>2.8124102211591045E-3</v>
      </c>
      <c r="G24">
        <f t="shared" si="1"/>
        <v>355.56690573676724</v>
      </c>
      <c r="H24">
        <f t="shared" si="2"/>
        <v>82.416905736767262</v>
      </c>
      <c r="I24" s="4">
        <f t="shared" si="5"/>
        <v>82.416905736767262</v>
      </c>
    </row>
    <row r="25" spans="1:9" x14ac:dyDescent="0.25">
      <c r="A25">
        <v>2.42</v>
      </c>
      <c r="B25">
        <f>Rref*(1/((Vref/(Table1[[#This Row],[voltage]]))-1))</f>
        <v>5652.7547169811305</v>
      </c>
      <c r="C25">
        <f t="shared" si="0"/>
        <v>0.11508051133919239</v>
      </c>
      <c r="D25">
        <f t="shared" si="3"/>
        <v>-2.1621232969719184</v>
      </c>
      <c r="E25">
        <f t="shared" si="6"/>
        <v>-5.4359352034379061E-4</v>
      </c>
      <c r="F25">
        <f t="shared" si="4"/>
        <v>2.8104229143367399E-3</v>
      </c>
      <c r="G25">
        <f t="shared" si="1"/>
        <v>355.81833427941575</v>
      </c>
      <c r="H25">
        <f t="shared" si="2"/>
        <v>82.668334279415774</v>
      </c>
      <c r="I25" s="4">
        <f t="shared" si="5"/>
        <v>82.668334279415774</v>
      </c>
    </row>
    <row r="26" spans="1:9" x14ac:dyDescent="0.25">
      <c r="A26">
        <v>2.41</v>
      </c>
      <c r="B26">
        <f>Rref*(1/((Vref/(Table1[[#This Row],[voltage]]))-1))</f>
        <v>5608.2330827067672</v>
      </c>
      <c r="C26">
        <f t="shared" si="0"/>
        <v>0.11417412627660356</v>
      </c>
      <c r="D26">
        <f t="shared" si="3"/>
        <v>-2.1700305724334266</v>
      </c>
      <c r="E26">
        <f t="shared" si="6"/>
        <v>-5.4558154004205172E-4</v>
      </c>
      <c r="F26">
        <f t="shared" si="4"/>
        <v>2.8084348946384786E-3</v>
      </c>
      <c r="G26">
        <f t="shared" si="1"/>
        <v>356.07020903674072</v>
      </c>
      <c r="H26">
        <f t="shared" si="2"/>
        <v>82.920209036740744</v>
      </c>
      <c r="I26" s="4">
        <f t="shared" si="5"/>
        <v>82.920209036740744</v>
      </c>
    </row>
    <row r="27" spans="1:9" x14ac:dyDescent="0.25">
      <c r="A27">
        <v>2.4</v>
      </c>
      <c r="B27">
        <f>Rref*(1/((Vref/(Table1[[#This Row],[voltage]]))-1))</f>
        <v>5564.0449438202231</v>
      </c>
      <c r="C27">
        <f t="shared" si="0"/>
        <v>0.11327453061523256</v>
      </c>
      <c r="D27">
        <f t="shared" si="3"/>
        <v>-2.1779409322006407</v>
      </c>
      <c r="E27">
        <f t="shared" si="6"/>
        <v>-5.4757033518572731E-4</v>
      </c>
      <c r="F27">
        <f t="shared" si="4"/>
        <v>2.8064460994948028E-3</v>
      </c>
      <c r="G27">
        <f t="shared" si="1"/>
        <v>356.32253909313033</v>
      </c>
      <c r="H27">
        <f t="shared" si="2"/>
        <v>83.172539093130354</v>
      </c>
      <c r="I27" s="4">
        <f t="shared" si="5"/>
        <v>83.172539093130354</v>
      </c>
    </row>
    <row r="28" spans="1:9" x14ac:dyDescent="0.25">
      <c r="A28">
        <v>2.39</v>
      </c>
      <c r="B28">
        <f>Rref*(1/((Vref/(Table1[[#This Row],[voltage]]))-1))</f>
        <v>5520.186567164179</v>
      </c>
      <c r="C28">
        <f t="shared" si="0"/>
        <v>0.1123816483543196</v>
      </c>
      <c r="D28">
        <f t="shared" si="3"/>
        <v>-2.1858546257217282</v>
      </c>
      <c r="E28">
        <f t="shared" si="6"/>
        <v>-5.4955996849020841E-4</v>
      </c>
      <c r="F28">
        <f t="shared" si="4"/>
        <v>2.8044564661903219E-3</v>
      </c>
      <c r="G28">
        <f t="shared" si="1"/>
        <v>356.57533360053804</v>
      </c>
      <c r="H28">
        <f t="shared" si="2"/>
        <v>83.425333600538067</v>
      </c>
      <c r="I28" s="4">
        <f t="shared" si="5"/>
        <v>83.425333600538067</v>
      </c>
    </row>
    <row r="29" spans="1:9" x14ac:dyDescent="0.25">
      <c r="A29">
        <v>2.38</v>
      </c>
      <c r="B29">
        <f>Rref*(1/((Vref/(Table1[[#This Row],[voltage]]))-1))</f>
        <v>5476.6542750929348</v>
      </c>
      <c r="C29">
        <f t="shared" si="0"/>
        <v>0.1114954046232275</v>
      </c>
      <c r="D29">
        <f t="shared" si="3"/>
        <v>-2.1937719030727472</v>
      </c>
      <c r="E29">
        <f t="shared" si="6"/>
        <v>-5.5155050282874787E-4</v>
      </c>
      <c r="F29">
        <f t="shared" si="4"/>
        <v>2.8024659318517824E-3</v>
      </c>
      <c r="G29">
        <f t="shared" si="1"/>
        <v>356.82860178044376</v>
      </c>
      <c r="H29">
        <f t="shared" si="2"/>
        <v>83.678601780443785</v>
      </c>
      <c r="I29" s="4">
        <f t="shared" si="5"/>
        <v>83.678601780443785</v>
      </c>
    </row>
    <row r="30" spans="1:9" x14ac:dyDescent="0.25">
      <c r="A30">
        <v>2.37</v>
      </c>
      <c r="B30">
        <f>Rref*(1/((Vref/(Table1[[#This Row],[voltage]]))-1))</f>
        <v>5433.4444444444453</v>
      </c>
      <c r="C30">
        <f t="shared" si="0"/>
        <v>0.11061572566051395</v>
      </c>
      <c r="D30">
        <f t="shared" si="3"/>
        <v>-2.2016930150056258</v>
      </c>
      <c r="E30">
        <f t="shared" si="6"/>
        <v>-5.5354200124452322E-4</v>
      </c>
      <c r="F30">
        <f t="shared" si="4"/>
        <v>2.800474433436007E-3</v>
      </c>
      <c r="G30">
        <f t="shared" si="1"/>
        <v>357.08235292584425</v>
      </c>
      <c r="H30">
        <f t="shared" si="2"/>
        <v>83.93235292584427</v>
      </c>
      <c r="I30" s="4">
        <f t="shared" si="5"/>
        <v>83.93235292584427</v>
      </c>
    </row>
    <row r="31" spans="1:9" x14ac:dyDescent="0.25">
      <c r="A31">
        <v>2.36</v>
      </c>
      <c r="B31">
        <f>Rref*(1/((Vref/(Table1[[#This Row],[voltage]]))-1))</f>
        <v>5390.5535055350538</v>
      </c>
      <c r="C31">
        <f t="shared" si="0"/>
        <v>0.10974253879346609</v>
      </c>
      <c r="D31">
        <f t="shared" si="3"/>
        <v>-2.2096182129964732</v>
      </c>
      <c r="E31">
        <f t="shared" si="6"/>
        <v>-5.5553452696278352E-4</v>
      </c>
      <c r="F31">
        <f t="shared" si="4"/>
        <v>2.7984819077177467E-3</v>
      </c>
      <c r="G31">
        <f t="shared" si="1"/>
        <v>357.33659640327375</v>
      </c>
      <c r="H31">
        <f t="shared" si="2"/>
        <v>84.186596403273768</v>
      </c>
      <c r="I31" s="4">
        <f t="shared" si="5"/>
        <v>84.186596403273768</v>
      </c>
    </row>
    <row r="32" spans="1:9" x14ac:dyDescent="0.25">
      <c r="A32">
        <v>2.35</v>
      </c>
      <c r="B32">
        <f>Rref*(1/((Vref/(Table1[[#This Row],[voltage]]))-1))</f>
        <v>5347.9779411764712</v>
      </c>
      <c r="C32">
        <f t="shared" si="0"/>
        <v>0.10887577241808777</v>
      </c>
      <c r="D32">
        <f t="shared" si="3"/>
        <v>-2.2175477492942206</v>
      </c>
      <c r="E32">
        <f t="shared" si="6"/>
        <v>-5.5752814340307778E-4</v>
      </c>
      <c r="F32">
        <f t="shared" si="4"/>
        <v>2.7964882912774524E-3</v>
      </c>
      <c r="G32">
        <f t="shared" si="1"/>
        <v>357.59134165485602</v>
      </c>
      <c r="H32">
        <f t="shared" si="2"/>
        <v>84.441341654856046</v>
      </c>
      <c r="I32" s="4">
        <f t="shared" si="5"/>
        <v>84.441341654856046</v>
      </c>
    </row>
    <row r="33" spans="1:16" x14ac:dyDescent="0.25">
      <c r="A33">
        <v>2.34</v>
      </c>
      <c r="B33">
        <f>Rref*(1/((Vref/(Table1[[#This Row],[voltage]]))-1))</f>
        <v>5305.7142857142844</v>
      </c>
      <c r="C33">
        <f t="shared" si="0"/>
        <v>0.10801535597952533</v>
      </c>
      <c r="D33">
        <f t="shared" si="3"/>
        <v>-2.2254818769696407</v>
      </c>
      <c r="E33">
        <f t="shared" si="6"/>
        <v>-5.5952291419157955E-4</v>
      </c>
      <c r="F33">
        <f t="shared" si="4"/>
        <v>2.7944935204889509E-3</v>
      </c>
      <c r="G33">
        <f t="shared" si="1"/>
        <v>357.84659820038894</v>
      </c>
      <c r="H33">
        <f t="shared" si="2"/>
        <v>84.696598200388962</v>
      </c>
      <c r="I33" s="4">
        <f t="shared" si="5"/>
        <v>84.696598200388962</v>
      </c>
    </row>
    <row r="34" spans="1:16" x14ac:dyDescent="0.25">
      <c r="A34">
        <v>2.33</v>
      </c>
      <c r="B34">
        <f>Rref*(1/((Vref/(Table1[[#This Row],[voltage]]))-1))</f>
        <v>5263.75912408759</v>
      </c>
      <c r="C34">
        <f t="shared" si="0"/>
        <v>0.10716121995292324</v>
      </c>
      <c r="D34">
        <f t="shared" si="3"/>
        <v>-2.2334208499647521</v>
      </c>
      <c r="E34">
        <f t="shared" si="6"/>
        <v>-5.6151890317350799E-4</v>
      </c>
      <c r="F34">
        <f t="shared" si="4"/>
        <v>2.7924975315070221E-3</v>
      </c>
      <c r="G34">
        <f t="shared" si="1"/>
        <v>358.10237563946271</v>
      </c>
      <c r="H34">
        <f t="shared" si="2"/>
        <v>84.95237563946273</v>
      </c>
      <c r="I34" s="4">
        <f t="shared" si="5"/>
        <v>84.95237563946273</v>
      </c>
    </row>
    <row r="35" spans="1:16" x14ac:dyDescent="0.25">
      <c r="A35">
        <v>2.3199999999999998</v>
      </c>
      <c r="B35">
        <f>Rref*(1/((Vref/(Table1[[#This Row],[voltage]]))-1))</f>
        <v>5222.1090909090899</v>
      </c>
      <c r="C35">
        <f t="shared" si="0"/>
        <v>0.10631329582469645</v>
      </c>
      <c r="D35">
        <f t="shared" si="3"/>
        <v>-2.241364923142644</v>
      </c>
      <c r="E35">
        <f t="shared" si="6"/>
        <v>-5.6351617442565493E-4</v>
      </c>
      <c r="F35">
        <f t="shared" si="4"/>
        <v>2.7905002602548754E-3</v>
      </c>
      <c r="G35">
        <f t="shared" si="1"/>
        <v>358.35868365361239</v>
      </c>
      <c r="H35">
        <f t="shared" si="2"/>
        <v>85.208683653612411</v>
      </c>
      <c r="I35" s="4">
        <f t="shared" si="5"/>
        <v>85.208683653612411</v>
      </c>
    </row>
    <row r="36" spans="1:16" x14ac:dyDescent="0.25">
      <c r="A36">
        <v>2.31</v>
      </c>
      <c r="B36">
        <f>Rref*(1/((Vref/(Table1[[#This Row],[voltage]]))-1))</f>
        <v>5180.7608695652179</v>
      </c>
      <c r="C36">
        <f t="shared" si="0"/>
        <v>0.10547151607421046</v>
      </c>
      <c r="D36">
        <f t="shared" si="3"/>
        <v>-2.2493143523377386</v>
      </c>
      <c r="E36">
        <f t="shared" si="6"/>
        <v>-5.6551479226902071E-4</v>
      </c>
      <c r="F36">
        <f t="shared" si="4"/>
        <v>2.7885016424115095E-3</v>
      </c>
      <c r="G36">
        <f t="shared" si="1"/>
        <v>358.61553200850733</v>
      </c>
      <c r="H36">
        <f t="shared" si="2"/>
        <v>85.465532008507353</v>
      </c>
      <c r="I36" s="4">
        <f t="shared" si="5"/>
        <v>85.465532008507353</v>
      </c>
    </row>
    <row r="37" spans="1:16" x14ac:dyDescent="0.25">
      <c r="A37">
        <v>2.2999999999999998</v>
      </c>
      <c r="B37">
        <f>Rref*(1/((Vref/(Table1[[#This Row],[voltage]]))-1))</f>
        <v>5139.7111913357385</v>
      </c>
      <c r="C37">
        <f t="shared" si="0"/>
        <v>0.10463581415585786</v>
      </c>
      <c r="D37">
        <f t="shared" si="3"/>
        <v>-2.2572693944065256</v>
      </c>
      <c r="E37">
        <f t="shared" si="6"/>
        <v>-5.6751482128157115E-4</v>
      </c>
      <c r="F37">
        <f t="shared" si="4"/>
        <v>2.7865016133989591E-3</v>
      </c>
      <c r="G37">
        <f t="shared" si="1"/>
        <v>358.8729305561771</v>
      </c>
      <c r="H37">
        <f t="shared" si="2"/>
        <v>85.722930556177118</v>
      </c>
      <c r="I37" s="4">
        <f t="shared" si="5"/>
        <v>85.722930556177118</v>
      </c>
      <c r="P37" s="5"/>
    </row>
    <row r="38" spans="1:16" x14ac:dyDescent="0.25">
      <c r="A38">
        <v>2.29</v>
      </c>
      <c r="B38">
        <f>Rref*(1/((Vref/(Table1[[#This Row],[voltage]]))-1))</f>
        <v>5098.9568345323742</v>
      </c>
      <c r="C38">
        <f t="shared" si="0"/>
        <v>0.10380612448152228</v>
      </c>
      <c r="D38">
        <f t="shared" si="3"/>
        <v>-2.2652303072787796</v>
      </c>
      <c r="E38">
        <f t="shared" si="6"/>
        <v>-5.6951632631111295E-4</v>
      </c>
      <c r="F38">
        <f t="shared" si="4"/>
        <v>2.7845001083694173E-3</v>
      </c>
      <c r="G38">
        <f t="shared" si="1"/>
        <v>359.13088923727594</v>
      </c>
      <c r="H38">
        <f t="shared" si="2"/>
        <v>85.98088923727596</v>
      </c>
      <c r="I38" s="4">
        <f t="shared" si="5"/>
        <v>85.98088923727596</v>
      </c>
    </row>
    <row r="39" spans="1:16" x14ac:dyDescent="0.25">
      <c r="A39">
        <v>2.28000000000001</v>
      </c>
      <c r="B39">
        <f>Rref*(1/((Vref/(Table1[[#This Row],[voltage]]))-1))</f>
        <v>5058.4946236559535</v>
      </c>
      <c r="C39">
        <f t="shared" si="0"/>
        <v>0.10298238240341925</v>
      </c>
      <c r="D39">
        <f t="shared" si="3"/>
        <v>-2.2731973500092995</v>
      </c>
      <c r="E39">
        <f t="shared" si="6"/>
        <v>-5.7151937248830272E-4</v>
      </c>
      <c r="F39">
        <f t="shared" si="4"/>
        <v>2.7824970621922276E-3</v>
      </c>
      <c r="G39">
        <f t="shared" si="1"/>
        <v>359.38941808338751</v>
      </c>
      <c r="H39">
        <f t="shared" si="2"/>
        <v>86.239418083387534</v>
      </c>
      <c r="I39" s="4">
        <f t="shared" si="5"/>
        <v>86.239418083387534</v>
      </c>
    </row>
    <row r="40" spans="1:16" x14ac:dyDescent="0.25">
      <c r="A40">
        <v>2.27</v>
      </c>
      <c r="B40">
        <f>Rref*(1/((Vref/(Table1[[#This Row],[voltage]]))-1))</f>
        <v>5018.3214285714275</v>
      </c>
      <c r="C40">
        <f t="shared" si="0"/>
        <v>0.10216452419730104</v>
      </c>
      <c r="D40">
        <f t="shared" si="3"/>
        <v>-2.2811707828302294</v>
      </c>
      <c r="E40">
        <f t="shared" si="6"/>
        <v>-5.7352402523980141E-4</v>
      </c>
      <c r="F40">
        <f t="shared" si="4"/>
        <v>2.780492409440729E-3</v>
      </c>
      <c r="G40">
        <f t="shared" si="1"/>
        <v>359.64852721937154</v>
      </c>
      <c r="H40">
        <f t="shared" si="2"/>
        <v>86.498527219371567</v>
      </c>
      <c r="I40" s="4">
        <f t="shared" si="5"/>
        <v>86.498527219371567</v>
      </c>
    </row>
    <row r="41" spans="1:16" x14ac:dyDescent="0.25">
      <c r="A41">
        <v>2.26000000000001</v>
      </c>
      <c r="B41">
        <f>Rref*(1/((Vref/(Table1[[#This Row],[voltage]]))-1))</f>
        <v>4978.4341637011075</v>
      </c>
      <c r="C41">
        <f t="shared" si="0"/>
        <v>0.10135248704603232</v>
      </c>
      <c r="D41">
        <f t="shared" si="3"/>
        <v>-2.2891508672038343</v>
      </c>
      <c r="E41">
        <f t="shared" si="6"/>
        <v>-5.755303503015421E-4</v>
      </c>
      <c r="F41">
        <f t="shared" si="4"/>
        <v>2.7784860843789883E-3</v>
      </c>
      <c r="G41">
        <f t="shared" si="1"/>
        <v>359.90822686574916</v>
      </c>
      <c r="H41">
        <f t="shared" si="2"/>
        <v>86.75822686574918</v>
      </c>
      <c r="I41" s="4">
        <f t="shared" si="5"/>
        <v>86.75822686574918</v>
      </c>
    </row>
    <row r="42" spans="1:16" x14ac:dyDescent="0.25">
      <c r="A42">
        <v>2.25</v>
      </c>
      <c r="B42">
        <f>Rref*(1/((Vref/(Table1[[#This Row],[voltage]]))-1))</f>
        <v>4938.8297872340427</v>
      </c>
      <c r="C42">
        <f t="shared" si="0"/>
        <v>0.10054620902349436</v>
      </c>
      <c r="D42">
        <f t="shared" si="3"/>
        <v>-2.2971378658760755</v>
      </c>
      <c r="E42">
        <f t="shared" si="6"/>
        <v>-5.77538413732201E-4</v>
      </c>
      <c r="F42">
        <f t="shared" si="4"/>
        <v>2.7764780209483292E-3</v>
      </c>
      <c r="G42">
        <f t="shared" si="1"/>
        <v>360.16852734113905</v>
      </c>
      <c r="H42">
        <f t="shared" si="2"/>
        <v>87.018527341139077</v>
      </c>
      <c r="I42" s="4">
        <f t="shared" si="5"/>
        <v>87.018527341139077</v>
      </c>
    </row>
    <row r="43" spans="1:16" x14ac:dyDescent="0.25">
      <c r="A43">
        <v>2.24000000000001</v>
      </c>
      <c r="B43">
        <f>Rref*(1/((Vref/(Table1[[#This Row],[voltage]]))-1))</f>
        <v>4899.5053003533967</v>
      </c>
      <c r="C43">
        <f t="shared" si="0"/>
        <v>9.9745629078855799E-2</v>
      </c>
      <c r="D43">
        <f t="shared" si="3"/>
        <v>-2.3051320429305719</v>
      </c>
      <c r="E43">
        <f t="shared" si="6"/>
        <v>-5.795482819267629E-4</v>
      </c>
      <c r="F43">
        <f t="shared" si="4"/>
        <v>2.7744681527537675E-3</v>
      </c>
      <c r="G43">
        <f t="shared" si="1"/>
        <v>360.42943906473067</v>
      </c>
      <c r="H43">
        <f t="shared" si="2"/>
        <v>87.279439064730695</v>
      </c>
      <c r="I43" s="4">
        <f t="shared" si="5"/>
        <v>87.279439064730695</v>
      </c>
    </row>
    <row r="44" spans="1:16" x14ac:dyDescent="0.25">
      <c r="A44">
        <v>2.2300000000000102</v>
      </c>
      <c r="B44">
        <f>Rref*(1/((Vref/(Table1[[#This Row],[voltage]]))-1))</f>
        <v>4860.4577464789118</v>
      </c>
      <c r="C44">
        <f t="shared" si="0"/>
        <v>9.895068702115048E-2</v>
      </c>
      <c r="D44">
        <f t="shared" si="3"/>
        <v>-2.3131336638434616</v>
      </c>
      <c r="E44">
        <f t="shared" si="6"/>
        <v>-5.8156002163031544E-4</v>
      </c>
      <c r="F44">
        <f t="shared" si="4"/>
        <v>2.7724564130502151E-3</v>
      </c>
      <c r="G44">
        <f t="shared" si="1"/>
        <v>360.69097255881292</v>
      </c>
      <c r="H44">
        <f t="shared" si="2"/>
        <v>87.540972558812939</v>
      </c>
      <c r="I44" s="4">
        <f t="shared" si="5"/>
        <v>87.540972558812939</v>
      </c>
    </row>
    <row r="45" spans="1:16" x14ac:dyDescent="0.25">
      <c r="A45">
        <v>2.22000000000001</v>
      </c>
      <c r="B45">
        <f>Rref*(1/((Vref/(Table1[[#This Row],[voltage]]))-1))</f>
        <v>4821.684210526354</v>
      </c>
      <c r="C45">
        <f t="shared" si="0"/>
        <v>9.8161323504201023E-2</v>
      </c>
      <c r="D45">
        <f t="shared" si="3"/>
        <v>-2.3211429955387453</v>
      </c>
      <c r="E45">
        <f t="shared" si="6"/>
        <v>-5.8357369995196238E-4</v>
      </c>
      <c r="F45">
        <f t="shared" si="4"/>
        <v>2.770442734728568E-3</v>
      </c>
      <c r="G45">
        <f t="shared" si="1"/>
        <v>360.95313845134365</v>
      </c>
      <c r="H45">
        <f t="shared" si="2"/>
        <v>87.803138451343671</v>
      </c>
      <c r="I45" s="4">
        <f t="shared" si="5"/>
        <v>87.803138451343671</v>
      </c>
    </row>
    <row r="46" spans="1:16" x14ac:dyDescent="0.25">
      <c r="A46">
        <v>2.2100000000000102</v>
      </c>
      <c r="B46">
        <f>Rref*(1/((Vref/(Table1[[#This Row],[voltage]]))-1))</f>
        <v>4783.1818181818562</v>
      </c>
      <c r="C46">
        <f t="shared" si="0"/>
        <v>9.737748001184561E-2</v>
      </c>
      <c r="D46">
        <f t="shared" si="3"/>
        <v>-2.3291603064444741</v>
      </c>
      <c r="E46">
        <f t="shared" si="6"/>
        <v>-5.8558938437895116E-4</v>
      </c>
      <c r="F46">
        <f t="shared" si="4"/>
        <v>2.7684270503015793E-3</v>
      </c>
      <c r="G46">
        <f t="shared" si="1"/>
        <v>361.21594747857444</v>
      </c>
      <c r="H46">
        <f t="shared" si="2"/>
        <v>88.065947478574458</v>
      </c>
      <c r="I46" s="4">
        <f t="shared" si="5"/>
        <v>88.065947478574458</v>
      </c>
    </row>
    <row r="47" spans="1:16" x14ac:dyDescent="0.25">
      <c r="A47">
        <v>2.2000000000000099</v>
      </c>
      <c r="B47">
        <f>Rref*(1/((Vref/(Table1[[#This Row],[voltage]]))-1))</f>
        <v>4744.9477351916739</v>
      </c>
      <c r="C47">
        <f t="shared" si="0"/>
        <v>9.6599098843478698E-2</v>
      </c>
      <c r="D47">
        <f t="shared" si="3"/>
        <v>-2.3371858665496341</v>
      </c>
      <c r="E47">
        <f t="shared" si="6"/>
        <v>-5.8760714279097346E-4</v>
      </c>
      <c r="F47">
        <f t="shared" si="4"/>
        <v>2.7664092918895569E-3</v>
      </c>
      <c r="G47">
        <f t="shared" si="1"/>
        <v>361.47941048772435</v>
      </c>
      <c r="H47">
        <f t="shared" si="2"/>
        <v>88.329410487724374</v>
      </c>
      <c r="I47" s="4">
        <f t="shared" si="5"/>
        <v>88.329410487724374</v>
      </c>
    </row>
    <row r="48" spans="1:16" x14ac:dyDescent="0.25">
      <c r="A48">
        <v>2.1900000000000102</v>
      </c>
      <c r="B48">
        <f>Rref*(1/((Vref/(Table1[[#This Row],[voltage]]))-1))</f>
        <v>4706.9791666667052</v>
      </c>
      <c r="C48">
        <f t="shared" si="0"/>
        <v>9.5826123099892205E-2</v>
      </c>
      <c r="D48">
        <f t="shared" si="3"/>
        <v>-2.3452199474618194</v>
      </c>
      <c r="E48">
        <f t="shared" si="6"/>
        <v>-5.8962704347466626E-4</v>
      </c>
      <c r="F48">
        <f t="shared" si="4"/>
        <v>2.7643893912058641E-3</v>
      </c>
      <c r="G48">
        <f t="shared" si="1"/>
        <v>361.74353843970817</v>
      </c>
      <c r="H48">
        <f t="shared" si="2"/>
        <v>88.593538439708198</v>
      </c>
      <c r="I48" s="4">
        <f t="shared" si="5"/>
        <v>88.593538439708198</v>
      </c>
    </row>
    <row r="49" spans="1:9" x14ac:dyDescent="0.25">
      <c r="A49">
        <v>2.1800000000000099</v>
      </c>
      <c r="B49">
        <f>Rref*(1/((Vref/(Table1[[#This Row],[voltage]]))-1))</f>
        <v>4669.2733564014206</v>
      </c>
      <c r="C49">
        <f t="shared" ref="C49:C80" si="7">B49/$B$4</f>
        <v>9.5058496669410034E-2</v>
      </c>
      <c r="D49">
        <f t="shared" si="3"/>
        <v>-2.3532628224657177</v>
      </c>
      <c r="E49">
        <f t="shared" ref="E49:E80" si="8">(1/$B$6)*D49</f>
        <v>-5.9164915513831525E-4</v>
      </c>
      <c r="F49">
        <f t="shared" ref="F49:F80" si="9">E49+((1/($B$5+273.15)))</f>
        <v>2.7623672795422148E-3</v>
      </c>
      <c r="G49">
        <f t="shared" ref="G49:G80" si="10">1/F49</f>
        <v>362.00834241191927</v>
      </c>
      <c r="H49">
        <f t="shared" si="2"/>
        <v>88.858342411919296</v>
      </c>
      <c r="I49" s="4">
        <f t="shared" si="5"/>
        <v>88.858342411919296</v>
      </c>
    </row>
    <row r="50" spans="1:9" x14ac:dyDescent="0.25">
      <c r="A50">
        <v>2.1700000000000101</v>
      </c>
      <c r="B50">
        <f>Rref*(1/((Vref/(Table1[[#This Row],[voltage]]))-1))</f>
        <v>4631.827586206934</v>
      </c>
      <c r="C50">
        <f t="shared" si="7"/>
        <v>9.4296164214310543E-2</v>
      </c>
      <c r="D50">
        <f t="shared" si="3"/>
        <v>-2.3613147665824346</v>
      </c>
      <c r="E50">
        <f t="shared" si="8"/>
        <v>-5.9367354692677044E-4</v>
      </c>
      <c r="F50">
        <f t="shared" si="9"/>
        <v>2.7603428877537601E-3</v>
      </c>
      <c r="G50">
        <f t="shared" si="10"/>
        <v>362.27383360106899</v>
      </c>
      <c r="H50">
        <f t="shared" si="2"/>
        <v>89.123833601069009</v>
      </c>
      <c r="I50" s="4">
        <f t="shared" si="5"/>
        <v>89.123833601069009</v>
      </c>
    </row>
    <row r="51" spans="1:9" x14ac:dyDescent="0.25">
      <c r="A51">
        <v>2.1600000000000099</v>
      </c>
      <c r="B51">
        <f>Rref*(1/((Vref/(Table1[[#This Row],[voltage]]))-1))</f>
        <v>4594.6391752577674</v>
      </c>
      <c r="C51">
        <f t="shared" si="7"/>
        <v>9.3539071157527839E-2</v>
      </c>
      <c r="D51">
        <f t="shared" si="3"/>
        <v>-2.3693760566297022</v>
      </c>
      <c r="E51">
        <f t="shared" si="8"/>
        <v>-5.9570028843658333E-4</v>
      </c>
      <c r="F51">
        <f t="shared" si="9"/>
        <v>2.7583161462439469E-3</v>
      </c>
      <c r="G51">
        <f t="shared" si="10"/>
        <v>362.54002332608593</v>
      </c>
      <c r="H51">
        <f t="shared" si="2"/>
        <v>89.390023326085952</v>
      </c>
      <c r="I51" s="4">
        <f t="shared" si="5"/>
        <v>89.390023326085952</v>
      </c>
    </row>
    <row r="52" spans="1:9" x14ac:dyDescent="0.25">
      <c r="A52">
        <v>2.1500000000000101</v>
      </c>
      <c r="B52">
        <f>Rref*(1/((Vref/(Table1[[#This Row],[voltage]]))-1))</f>
        <v>4557.7054794520918</v>
      </c>
      <c r="C52">
        <f t="shared" si="7"/>
        <v>9.2787163669627276E-2</v>
      </c>
      <c r="D52">
        <f t="shared" si="3"/>
        <v>-2.3774469712829931</v>
      </c>
      <c r="E52">
        <f t="shared" si="8"/>
        <v>-5.9772944973137223E-4</v>
      </c>
      <c r="F52">
        <f t="shared" si="9"/>
        <v>2.756286984949158E-3</v>
      </c>
      <c r="G52">
        <f t="shared" si="10"/>
        <v>362.80692303107395</v>
      </c>
      <c r="H52">
        <f t="shared" si="2"/>
        <v>89.656923031073973</v>
      </c>
      <c r="I52" s="4">
        <f t="shared" si="5"/>
        <v>89.656923031073973</v>
      </c>
    </row>
    <row r="53" spans="1:9" x14ac:dyDescent="0.25">
      <c r="A53">
        <v>2.1400000000000099</v>
      </c>
      <c r="B53">
        <f>Rref*(1/((Vref/(Table1[[#This Row],[voltage]]))-1))</f>
        <v>4521.0238907850189</v>
      </c>
      <c r="C53">
        <f t="shared" si="7"/>
        <v>9.2040388656046801E-2</v>
      </c>
      <c r="D53">
        <f t="shared" si="3"/>
        <v>-2.3855277911375903</v>
      </c>
      <c r="E53">
        <f t="shared" si="8"/>
        <v>-5.9976110135742731E-4</v>
      </c>
      <c r="F53">
        <f t="shared" si="9"/>
        <v>2.7542553333231032E-3</v>
      </c>
      <c r="G53">
        <f t="shared" si="10"/>
        <v>363.07454428833432</v>
      </c>
      <c r="H53">
        <f t="shared" si="2"/>
        <v>89.924544288334346</v>
      </c>
      <c r="I53" s="4">
        <f t="shared" si="5"/>
        <v>89.924544288334346</v>
      </c>
    </row>
    <row r="54" spans="1:9" x14ac:dyDescent="0.25">
      <c r="A54">
        <v>2.1300000000000101</v>
      </c>
      <c r="B54">
        <f>Rref*(1/((Vref/(Table1[[#This Row],[voltage]]))-1))</f>
        <v>4484.5918367347304</v>
      </c>
      <c r="C54">
        <f t="shared" si="7"/>
        <v>9.1298693744599563E-2</v>
      </c>
      <c r="D54">
        <f t="shared" si="3"/>
        <v>-2.3936187987716306</v>
      </c>
      <c r="E54">
        <f t="shared" si="8"/>
        <v>-6.0179531435956097E-4</v>
      </c>
      <c r="F54">
        <f t="shared" si="9"/>
        <v>2.7522211203209693E-3</v>
      </c>
      <c r="G54">
        <f t="shared" si="10"/>
        <v>363.34289880145172</v>
      </c>
      <c r="H54">
        <f t="shared" si="2"/>
        <v>90.192898801451747</v>
      </c>
      <c r="I54" s="4">
        <f t="shared" si="5"/>
        <v>90.192898801451747</v>
      </c>
    </row>
    <row r="55" spans="1:9" x14ac:dyDescent="0.25">
      <c r="A55">
        <v>2.1200000000000099</v>
      </c>
      <c r="B55">
        <f>Rref*(1/((Vref/(Table1[[#This Row],[voltage]]))-1))</f>
        <v>4448.4067796610516</v>
      </c>
      <c r="C55">
        <f t="shared" si="7"/>
        <v>9.0562027273229873E-2</v>
      </c>
      <c r="D55">
        <f t="shared" si="3"/>
        <v>-2.4017202788101821</v>
      </c>
      <c r="E55">
        <f t="shared" si="8"/>
        <v>-6.038321602972181E-4</v>
      </c>
      <c r="F55">
        <f t="shared" si="9"/>
        <v>2.7501842743833122E-3</v>
      </c>
      <c r="G55">
        <f t="shared" si="10"/>
        <v>363.61199840844665</v>
      </c>
      <c r="H55">
        <f t="shared" si="2"/>
        <v>90.461998408446675</v>
      </c>
      <c r="I55" s="4">
        <f t="shared" si="5"/>
        <v>90.461998408446675</v>
      </c>
    </row>
    <row r="56" spans="1:9" x14ac:dyDescent="0.25">
      <c r="A56">
        <v>2.1100000000000101</v>
      </c>
      <c r="B56">
        <f>Rref*(1/((Vref/(Table1[[#This Row],[voltage]]))-1))</f>
        <v>4412.4662162162522</v>
      </c>
      <c r="C56">
        <f t="shared" si="7"/>
        <v>8.983033827801816E-2</v>
      </c>
      <c r="D56">
        <f t="shared" si="3"/>
        <v>-2.4098325179903681</v>
      </c>
      <c r="E56">
        <f t="shared" si="8"/>
        <v>-6.0587171126084917E-4</v>
      </c>
      <c r="F56">
        <f t="shared" si="9"/>
        <v>2.748144723419681E-3</v>
      </c>
      <c r="G56">
        <f t="shared" si="10"/>
        <v>363.88185508499714</v>
      </c>
      <c r="H56">
        <f t="shared" si="2"/>
        <v>90.731855084997164</v>
      </c>
      <c r="I56" s="4">
        <f t="shared" si="5"/>
        <v>90.731855084997164</v>
      </c>
    </row>
    <row r="57" spans="1:9" x14ac:dyDescent="0.25">
      <c r="A57">
        <v>2.1000000000000099</v>
      </c>
      <c r="B57">
        <f>Rref*(1/((Vref/(Table1[[#This Row],[voltage]]))-1))</f>
        <v>4376.7676767677121</v>
      </c>
      <c r="C57">
        <f t="shared" si="7"/>
        <v>8.910357648142736E-2</v>
      </c>
      <c r="D57">
        <f t="shared" si="3"/>
        <v>-2.4179558052276051</v>
      </c>
      <c r="E57">
        <f t="shared" si="8"/>
        <v>-6.0791403988856324E-4</v>
      </c>
      <c r="F57">
        <f t="shared" si="9"/>
        <v>2.7461023947919672E-3</v>
      </c>
      <c r="G57">
        <f t="shared" si="10"/>
        <v>364.15248094773091</v>
      </c>
      <c r="H57">
        <f t="shared" si="2"/>
        <v>91.00248094773093</v>
      </c>
      <c r="I57" s="4">
        <f t="shared" si="5"/>
        <v>91.00248094773093</v>
      </c>
    </row>
    <row r="58" spans="1:9" x14ac:dyDescent="0.25">
      <c r="A58">
        <v>2.0900000000000101</v>
      </c>
      <c r="B58">
        <f>Rref*(1/((Vref/(Table1[[#This Row],[voltage]]))-1))</f>
        <v>4341.308724832249</v>
      </c>
      <c r="C58">
        <f t="shared" si="7"/>
        <v>8.8381692280786822E-2</v>
      </c>
      <c r="D58">
        <f t="shared" si="3"/>
        <v>-2.4260904316829679</v>
      </c>
      <c r="E58">
        <f t="shared" si="8"/>
        <v>-6.0995921938306551E-4</v>
      </c>
      <c r="F58">
        <f t="shared" si="9"/>
        <v>2.744057215297465E-3</v>
      </c>
      <c r="G58">
        <f t="shared" si="10"/>
        <v>364.4238882575911</v>
      </c>
      <c r="H58">
        <f t="shared" si="2"/>
        <v>91.273888257591125</v>
      </c>
      <c r="I58" s="4">
        <f t="shared" si="5"/>
        <v>91.273888257591125</v>
      </c>
    </row>
    <row r="59" spans="1:9" x14ac:dyDescent="0.25">
      <c r="A59">
        <v>2.0800000000000098</v>
      </c>
      <c r="B59">
        <f>Rref*(1/((Vref/(Table1[[#This Row],[voltage]]))-1))</f>
        <v>4306.0869565217745</v>
      </c>
      <c r="C59">
        <f t="shared" si="7"/>
        <v>8.7664636737006807E-2</v>
      </c>
      <c r="D59">
        <f t="shared" si="3"/>
        <v>-2.4342366908317428</v>
      </c>
      <c r="E59">
        <f t="shared" si="8"/>
        <v>-6.1200732352889153E-4</v>
      </c>
      <c r="F59">
        <f t="shared" si="9"/>
        <v>2.7420091111516388E-3</v>
      </c>
      <c r="G59">
        <f t="shared" si="10"/>
        <v>364.69608942327761</v>
      </c>
      <c r="H59">
        <f t="shared" si="2"/>
        <v>91.546089423277635</v>
      </c>
      <c r="I59" s="4">
        <f t="shared" si="5"/>
        <v>91.546089423277635</v>
      </c>
    </row>
    <row r="60" spans="1:9" x14ac:dyDescent="0.25">
      <c r="A60">
        <v>2.0700000000000101</v>
      </c>
      <c r="B60">
        <f>Rref*(1/((Vref/(Table1[[#This Row],[voltage]]))-1))</f>
        <v>4271.1000000000349</v>
      </c>
      <c r="C60">
        <f t="shared" si="7"/>
        <v>8.6952361563518626E-2</v>
      </c>
      <c r="D60">
        <f t="shared" si="3"/>
        <v>-2.4423948785332059</v>
      </c>
      <c r="E60">
        <f t="shared" si="8"/>
        <v>-6.1405842670995189E-4</v>
      </c>
      <c r="F60">
        <f t="shared" si="9"/>
        <v>2.7399580079705784E-3</v>
      </c>
      <c r="G60">
        <f t="shared" si="10"/>
        <v>364.96909700476618</v>
      </c>
      <c r="H60">
        <f t="shared" si="2"/>
        <v>91.819097004766206</v>
      </c>
      <c r="I60" s="4">
        <f t="shared" si="5"/>
        <v>91.819097004766206</v>
      </c>
    </row>
    <row r="61" spans="1:9" x14ac:dyDescent="0.25">
      <c r="A61">
        <v>2.0600000000000098</v>
      </c>
      <c r="B61">
        <f>Rref*(1/((Vref/(Table1[[#This Row],[voltage]]))-1))</f>
        <v>4236.3455149501997</v>
      </c>
      <c r="C61">
        <f t="shared" si="7"/>
        <v>8.6244819115435661E-2</v>
      </c>
      <c r="D61">
        <f t="shared" si="3"/>
        <v>-2.4505652931016688</v>
      </c>
      <c r="E61">
        <f t="shared" si="8"/>
        <v>-6.1611260392739327E-4</v>
      </c>
      <c r="F61">
        <f t="shared" si="9"/>
        <v>2.7379038307531372E-3</v>
      </c>
      <c r="G61">
        <f t="shared" si="10"/>
        <v>365.24292371690865</v>
      </c>
      <c r="H61">
        <f t="shared" si="2"/>
        <v>92.092923716908672</v>
      </c>
      <c r="I61" s="4">
        <f t="shared" si="5"/>
        <v>92.092923716908672</v>
      </c>
    </row>
    <row r="62" spans="1:9" x14ac:dyDescent="0.25">
      <c r="A62">
        <v>2.05000000000001</v>
      </c>
      <c r="B62">
        <f>Rref*(1/((Vref/(Table1[[#This Row],[voltage]]))-1))</f>
        <v>4201.8211920530148</v>
      </c>
      <c r="C62">
        <f t="shared" si="7"/>
        <v>8.5541962378929456E-2</v>
      </c>
      <c r="D62">
        <f t="shared" si="3"/>
        <v>-2.4587482353788355</v>
      </c>
      <c r="E62">
        <f t="shared" si="8"/>
        <v>-6.1816993081779069E-4</v>
      </c>
      <c r="F62">
        <f t="shared" si="9"/>
        <v>2.7358465038627398E-3</v>
      </c>
      <c r="G62">
        <f t="shared" si="10"/>
        <v>365.51758243311554</v>
      </c>
      <c r="H62">
        <f t="shared" si="2"/>
        <v>92.367582433115558</v>
      </c>
      <c r="I62" s="4">
        <f t="shared" si="5"/>
        <v>92.367582433115558</v>
      </c>
    </row>
    <row r="63" spans="1:9" x14ac:dyDescent="0.25">
      <c r="A63">
        <v>2.0400000000000098</v>
      </c>
      <c r="B63">
        <f>Rref*(1/((Vref/(Table1[[#This Row],[voltage]]))-1))</f>
        <v>4167.5247524752804</v>
      </c>
      <c r="C63">
        <f t="shared" si="7"/>
        <v>8.4843744960815967E-2</v>
      </c>
      <c r="D63">
        <f t="shared" si="3"/>
        <v>-2.466944008807527</v>
      </c>
      <c r="E63">
        <f t="shared" si="8"/>
        <v>-6.2023048367168293E-4</v>
      </c>
      <c r="F63">
        <f t="shared" si="9"/>
        <v>2.7337859510088475E-3</v>
      </c>
      <c r="G63">
        <f t="shared" si="10"/>
        <v>365.79308618912557</v>
      </c>
      <c r="H63">
        <f t="shared" si="2"/>
        <v>92.643086189125597</v>
      </c>
      <c r="I63" s="4">
        <f t="shared" si="5"/>
        <v>92.643086189125597</v>
      </c>
    </row>
    <row r="64" spans="1:9" x14ac:dyDescent="0.25">
      <c r="A64">
        <v>2.03000000000001</v>
      </c>
      <c r="B64">
        <f>Rref*(1/((Vref/(Table1[[#This Row],[voltage]]))-1))</f>
        <v>4133.4539473684536</v>
      </c>
      <c r="C64">
        <f t="shared" si="7"/>
        <v>8.4150121078347989E-2</v>
      </c>
      <c r="D64">
        <f t="shared" si="3"/>
        <v>-2.4751529195068089</v>
      </c>
      <c r="E64">
        <f t="shared" si="8"/>
        <v>-6.2229433945246106E-4</v>
      </c>
      <c r="F64">
        <f t="shared" si="9"/>
        <v>2.7317220952280691E-3</v>
      </c>
      <c r="G64">
        <f t="shared" si="10"/>
        <v>366.06944818686281</v>
      </c>
      <c r="H64">
        <f t="shared" si="2"/>
        <v>92.919448186862837</v>
      </c>
      <c r="I64" s="4">
        <f t="shared" si="5"/>
        <v>92.919448186862837</v>
      </c>
    </row>
    <row r="65" spans="1:9" x14ac:dyDescent="0.25">
      <c r="A65">
        <v>2.0200000000000098</v>
      </c>
      <c r="B65">
        <f>Rref*(1/((Vref/(Table1[[#This Row],[voltage]]))-1))</f>
        <v>4099.606557377082</v>
      </c>
      <c r="C65">
        <f t="shared" si="7"/>
        <v>8.3461045549207691E-2</v>
      </c>
      <c r="D65">
        <f t="shared" si="3"/>
        <v>-2.483375276348581</v>
      </c>
      <c r="E65">
        <f t="shared" si="8"/>
        <v>-6.2436157581562384E-4</v>
      </c>
      <c r="F65">
        <f t="shared" si="9"/>
        <v>2.7296548588649065E-3</v>
      </c>
      <c r="G65">
        <f t="shared" si="10"/>
        <v>366.34668179838593</v>
      </c>
      <c r="H65">
        <f t="shared" si="2"/>
        <v>93.196681798385953</v>
      </c>
      <c r="I65" s="4">
        <f t="shared" si="5"/>
        <v>93.196681798385953</v>
      </c>
    </row>
    <row r="66" spans="1:9" x14ac:dyDescent="0.25">
      <c r="A66">
        <v>2.01000000000001</v>
      </c>
      <c r="B66">
        <f>Rref*(1/((Vref/(Table1[[#This Row],[voltage]]))-1))</f>
        <v>4065.9803921568964</v>
      </c>
      <c r="C66">
        <f t="shared" si="7"/>
        <v>8.2776473781695781E-2</v>
      </c>
      <c r="D66">
        <f t="shared" si="3"/>
        <v>-2.4916113910356787</v>
      </c>
      <c r="E66">
        <f t="shared" si="8"/>
        <v>-6.2643227112841422E-4</v>
      </c>
      <c r="F66">
        <f t="shared" si="9"/>
        <v>2.7275841635521162E-3</v>
      </c>
      <c r="G66">
        <f t="shared" si="10"/>
        <v>366.62480056993223</v>
      </c>
      <c r="H66">
        <f t="shared" si="2"/>
        <v>93.474800569932256</v>
      </c>
      <c r="I66" s="4">
        <f t="shared" si="5"/>
        <v>93.474800569932256</v>
      </c>
    </row>
    <row r="67" spans="1:9" x14ac:dyDescent="0.25">
      <c r="A67" s="2">
        <v>2.0000000000000102</v>
      </c>
      <c r="B67">
        <f>Rref*(1/((Vref/(Table1[[#This Row],[voltage]]))-1))</f>
        <v>4032.5732899023137</v>
      </c>
      <c r="C67">
        <f t="shared" si="7"/>
        <v>8.2096361765112244E-2</v>
      </c>
      <c r="D67">
        <f t="shared" si="3"/>
        <v>-2.4998615781815343</v>
      </c>
      <c r="E67">
        <f t="shared" si="8"/>
        <v>-6.2850650448984728E-4</v>
      </c>
      <c r="F67">
        <f t="shared" si="9"/>
        <v>2.7255099301906833E-3</v>
      </c>
      <c r="G67">
        <f t="shared" si="10"/>
        <v>366.90381822605855</v>
      </c>
      <c r="H67">
        <f t="shared" si="2"/>
        <v>93.75381822605857</v>
      </c>
      <c r="I67" s="4">
        <f t="shared" si="5"/>
        <v>93.75381822605857</v>
      </c>
    </row>
    <row r="68" spans="1:9" x14ac:dyDescent="0.25">
      <c r="A68">
        <v>1.99000000000001</v>
      </c>
      <c r="B68">
        <f>Rref*(1/((Vref/(Table1[[#This Row],[voltage]]))-1))</f>
        <v>3999.3831168831503</v>
      </c>
      <c r="C68">
        <f t="shared" si="7"/>
        <v>8.142066606032472E-2</v>
      </c>
      <c r="D68">
        <f t="shared" si="3"/>
        <v>-2.508126155391456</v>
      </c>
      <c r="E68">
        <f t="shared" si="8"/>
        <v>-6.3058435575114502E-4</v>
      </c>
      <c r="F68">
        <f t="shared" si="9"/>
        <v>2.7234320789293852E-3</v>
      </c>
      <c r="G68">
        <f t="shared" si="10"/>
        <v>367.18374867388371</v>
      </c>
      <c r="H68">
        <f t="shared" si="2"/>
        <v>94.033748673883736</v>
      </c>
      <c r="I68" s="4">
        <f t="shared" si="5"/>
        <v>94.033748673883736</v>
      </c>
    </row>
    <row r="69" spans="1:9" x14ac:dyDescent="0.25">
      <c r="A69">
        <v>1.98000000000001</v>
      </c>
      <c r="B69">
        <f>Rref*(1/((Vref/(Table1[[#This Row],[voltage]]))-1))</f>
        <v>3966.407766990324</v>
      </c>
      <c r="C69">
        <f t="shared" si="7"/>
        <v>8.0749343790519623E-2</v>
      </c>
      <c r="D69">
        <f t="shared" si="3"/>
        <v>-2.5164054433455845</v>
      </c>
      <c r="E69">
        <f t="shared" si="8"/>
        <v>-6.3266590553659333E-4</v>
      </c>
      <c r="F69">
        <f t="shared" si="9"/>
        <v>2.721350529143937E-3</v>
      </c>
      <c r="G69">
        <f t="shared" si="10"/>
        <v>367.46460600743444</v>
      </c>
      <c r="H69">
        <f t="shared" si="2"/>
        <v>94.314606007434463</v>
      </c>
      <c r="I69" s="4">
        <f t="shared" si="5"/>
        <v>94.314606007434463</v>
      </c>
    </row>
    <row r="70" spans="1:9" x14ac:dyDescent="0.25">
      <c r="A70">
        <v>1.97000000000001</v>
      </c>
      <c r="B70">
        <f>Rref*(1/((Vref/(Table1[[#This Row],[voltage]]))-1))</f>
        <v>3933.6451612903547</v>
      </c>
      <c r="C70">
        <f t="shared" si="7"/>
        <v>8.0082352632132633E-2</v>
      </c>
      <c r="D70">
        <f t="shared" si="3"/>
        <v>-2.5246997658835775</v>
      </c>
      <c r="E70">
        <f t="shared" si="8"/>
        <v>-6.347512352648327E-4</v>
      </c>
      <c r="F70">
        <f t="shared" si="9"/>
        <v>2.7192651994156977E-3</v>
      </c>
      <c r="G70">
        <f t="shared" si="10"/>
        <v>367.74640451209945</v>
      </c>
      <c r="H70">
        <f t="shared" si="2"/>
        <v>94.596404512099468</v>
      </c>
      <c r="I70" s="4">
        <f t="shared" si="5"/>
        <v>94.596404512099468</v>
      </c>
    </row>
    <row r="71" spans="1:9" x14ac:dyDescent="0.25">
      <c r="A71">
        <v>1.96000000000001</v>
      </c>
      <c r="B71">
        <f>Rref*(1/((Vref/(Table1[[#This Row],[voltage]]))-1))</f>
        <v>3901.0932475884561</v>
      </c>
      <c r="C71">
        <f t="shared" si="7"/>
        <v>7.9419650805953909E-2</v>
      </c>
      <c r="D71">
        <f t="shared" si="3"/>
        <v>-2.5330094500910909</v>
      </c>
      <c r="E71">
        <f t="shared" si="8"/>
        <v>-6.3684042717060125E-4</v>
      </c>
      <c r="F71">
        <f t="shared" si="9"/>
        <v>2.7171760075099293E-3</v>
      </c>
      <c r="G71">
        <f t="shared" si="10"/>
        <v>368.02915866919443</v>
      </c>
      <c r="H71">
        <f t="shared" si="2"/>
        <v>94.879158669194453</v>
      </c>
      <c r="I71" s="4">
        <f t="shared" si="5"/>
        <v>94.879158669194453</v>
      </c>
    </row>
    <row r="72" spans="1:9" x14ac:dyDescent="0.25">
      <c r="A72">
        <v>1.9500000000000099</v>
      </c>
      <c r="B72">
        <f>Rref*(1/((Vref/(Table1[[#This Row],[voltage]]))-1))</f>
        <v>3868.7500000000323</v>
      </c>
      <c r="C72">
        <f t="shared" si="7"/>
        <v>7.8761197068404565E-2</v>
      </c>
      <c r="D72">
        <f t="shared" si="3"/>
        <v>-2.5413348263881095</v>
      </c>
      <c r="E72">
        <f t="shared" si="8"/>
        <v>-6.3893356432694255E-4</v>
      </c>
      <c r="F72">
        <f t="shared" si="9"/>
        <v>2.7150828703535876E-3</v>
      </c>
      <c r="G72">
        <f t="shared" si="10"/>
        <v>368.31288316064149</v>
      </c>
      <c r="H72">
        <f t="shared" si="2"/>
        <v>95.162883160641513</v>
      </c>
      <c r="I72" s="4">
        <f t="shared" si="5"/>
        <v>95.162883160641513</v>
      </c>
    </row>
    <row r="73" spans="1:9" x14ac:dyDescent="0.25">
      <c r="A73">
        <v>1.9400000000000099</v>
      </c>
      <c r="B73">
        <f>Rref*(1/((Vref/(Table1[[#This Row],[voltage]]))-1))</f>
        <v>3836.6134185303827</v>
      </c>
      <c r="C73">
        <f t="shared" si="7"/>
        <v>7.8106950702980099E-2</v>
      </c>
      <c r="D73">
        <f t="shared" si="3"/>
        <v>-2.5496762286191994</v>
      </c>
      <c r="E73">
        <f t="shared" si="8"/>
        <v>-6.4103073066789642E-4</v>
      </c>
      <c r="F73">
        <f t="shared" si="9"/>
        <v>2.712985704012634E-3</v>
      </c>
      <c r="G73">
        <f t="shared" si="10"/>
        <v>368.59759287376738</v>
      </c>
      <c r="H73">
        <f t="shared" si="2"/>
        <v>95.447592873767405</v>
      </c>
      <c r="I73" s="4">
        <f t="shared" si="5"/>
        <v>95.447592873767405</v>
      </c>
    </row>
    <row r="74" spans="1:9" x14ac:dyDescent="0.25">
      <c r="A74">
        <v>1.9300000000000099</v>
      </c>
      <c r="B74">
        <f>Rref*(1/((Vref/(Table1[[#This Row],[voltage]]))-1))</f>
        <v>3804.6815286624519</v>
      </c>
      <c r="C74">
        <f t="shared" si="7"/>
        <v>7.7456871511857733E-2</v>
      </c>
      <c r="D74">
        <f t="shared" si="3"/>
        <v>-2.5580339941457417</v>
      </c>
      <c r="E74">
        <f t="shared" si="8"/>
        <v>-6.4313201101168812E-4</v>
      </c>
      <c r="F74">
        <f t="shared" si="9"/>
        <v>2.7108844236688424E-3</v>
      </c>
      <c r="G74">
        <f t="shared" si="10"/>
        <v>368.88330290622469</v>
      </c>
      <c r="H74">
        <f t="shared" si="2"/>
        <v>95.733302906224708</v>
      </c>
      <c r="I74" s="4">
        <f t="shared" si="5"/>
        <v>95.733302906224708</v>
      </c>
    </row>
    <row r="75" spans="1:9" x14ac:dyDescent="0.25">
      <c r="A75">
        <v>1.9200000000000099</v>
      </c>
      <c r="B75">
        <f>Rref*(1/((Vref/(Table1[[#This Row],[voltage]]))-1))</f>
        <v>3772.9523809524117</v>
      </c>
      <c r="C75">
        <f t="shared" si="7"/>
        <v>7.6810919807663108E-2</v>
      </c>
      <c r="D75">
        <f t="shared" si="3"/>
        <v>-2.5664084639402258</v>
      </c>
      <c r="E75">
        <f t="shared" si="8"/>
        <v>-6.4523749108443506E-4</v>
      </c>
      <c r="F75">
        <f t="shared" si="9"/>
        <v>2.7087789435960952E-3</v>
      </c>
      <c r="G75">
        <f t="shared" si="10"/>
        <v>369.17002857103927</v>
      </c>
      <c r="H75">
        <f t="shared" si="2"/>
        <v>96.02002857103929</v>
      </c>
      <c r="I75" s="4">
        <f t="shared" si="5"/>
        <v>96.02002857103929</v>
      </c>
    </row>
    <row r="76" spans="1:9" x14ac:dyDescent="0.25">
      <c r="A76">
        <v>1.9100000000000099</v>
      </c>
      <c r="B76">
        <f>Rref*(1/((Vref/(Table1[[#This Row],[voltage]]))-1))</f>
        <v>3741.4240506329425</v>
      </c>
      <c r="C76">
        <f t="shared" si="7"/>
        <v>7.6169056405393773E-2</v>
      </c>
      <c r="D76">
        <f t="shared" si="3"/>
        <v>-2.5747999826826562</v>
      </c>
      <c r="E76">
        <f t="shared" si="8"/>
        <v>-6.4734725754438539E-4</v>
      </c>
      <c r="F76">
        <f t="shared" si="9"/>
        <v>2.7066691771361448E-3</v>
      </c>
      <c r="G76">
        <f t="shared" si="10"/>
        <v>369.45778540178804</v>
      </c>
      <c r="H76">
        <f t="shared" si="2"/>
        <v>96.307785401788067</v>
      </c>
      <c r="I76" s="4">
        <f t="shared" si="5"/>
        <v>96.307785401788067</v>
      </c>
    </row>
    <row r="77" spans="1:9" x14ac:dyDescent="0.25">
      <c r="A77">
        <v>1.9000000000000099</v>
      </c>
      <c r="B77">
        <f>Rref*(1/((Vref/(Table1[[#This Row],[voltage]]))-1))</f>
        <v>3710.0946372240055</v>
      </c>
      <c r="C77">
        <f t="shared" si="7"/>
        <v>7.5531242614495231E-2</v>
      </c>
      <c r="D77">
        <f t="shared" si="3"/>
        <v>-2.5832088988591684</v>
      </c>
      <c r="E77">
        <f t="shared" si="8"/>
        <v>-6.4946139800671151E-4</v>
      </c>
      <c r="F77">
        <f t="shared" si="9"/>
        <v>2.7045550366738189E-3</v>
      </c>
      <c r="G77">
        <f t="shared" si="10"/>
        <v>369.74658915791343</v>
      </c>
      <c r="H77">
        <f t="shared" si="2"/>
        <v>96.596589157913456</v>
      </c>
      <c r="I77" s="4">
        <f t="shared" si="5"/>
        <v>96.596589157913456</v>
      </c>
    </row>
    <row r="78" spans="1:9" x14ac:dyDescent="0.25">
      <c r="A78">
        <v>1.8900000000000099</v>
      </c>
      <c r="B78">
        <f>Rref*(1/((Vref/(Table1[[#This Row],[voltage]]))-1))</f>
        <v>3678.9622641509741</v>
      </c>
      <c r="C78">
        <f t="shared" si="7"/>
        <v>7.4897440231086604E-2</v>
      </c>
      <c r="D78">
        <f t="shared" si="3"/>
        <v>-2.5916355648629086</v>
      </c>
      <c r="E78">
        <f t="shared" si="8"/>
        <v>-6.5158000106887255E-4</v>
      </c>
      <c r="F78">
        <f t="shared" si="9"/>
        <v>2.7024364336116578E-3</v>
      </c>
      <c r="G78">
        <f t="shared" si="10"/>
        <v>370.03645583017652</v>
      </c>
      <c r="H78">
        <f t="shared" si="2"/>
        <v>96.886455830176544</v>
      </c>
      <c r="I78" s="4">
        <f t="shared" si="5"/>
        <v>96.886455830176544</v>
      </c>
    </row>
    <row r="79" spans="1:9" x14ac:dyDescent="0.25">
      <c r="A79">
        <v>1.8800000000000101</v>
      </c>
      <c r="B79">
        <f>Rref*(1/((Vref/(Table1[[#This Row],[voltage]]))-1))</f>
        <v>3648.0250783699366</v>
      </c>
      <c r="C79">
        <f t="shared" si="7"/>
        <v>7.4267611530332581E-2</v>
      </c>
      <c r="D79">
        <f t="shared" si="3"/>
        <v>-2.6000803370972694</v>
      </c>
      <c r="E79">
        <f t="shared" si="8"/>
        <v>-6.5370315633657015E-4</v>
      </c>
      <c r="F79">
        <f t="shared" si="9"/>
        <v>2.7003132783439601E-3</v>
      </c>
      <c r="G79">
        <f t="shared" si="10"/>
        <v>370.32740164625528</v>
      </c>
      <c r="H79">
        <f t="shared" si="2"/>
        <v>97.177401646255305</v>
      </c>
      <c r="I79" s="4">
        <f t="shared" si="5"/>
        <v>97.177401646255305</v>
      </c>
    </row>
    <row r="80" spans="1:9" x14ac:dyDescent="0.25">
      <c r="A80">
        <v>1.8700000000000101</v>
      </c>
      <c r="B80">
        <f>Rref*(1/((Vref/(Table1[[#This Row],[voltage]]))-1))</f>
        <v>3617.2812500000309</v>
      </c>
      <c r="C80">
        <f t="shared" si="7"/>
        <v>7.364171925895828E-2</v>
      </c>
      <c r="D80">
        <f t="shared" si="3"/>
        <v>-2.6085435760815594</v>
      </c>
      <c r="E80">
        <f t="shared" si="8"/>
        <v>-6.5583095445031516E-4</v>
      </c>
      <c r="F80">
        <f t="shared" si="9"/>
        <v>2.698185480230215E-3</v>
      </c>
      <c r="G80">
        <f t="shared" si="10"/>
        <v>370.61944307649219</v>
      </c>
      <c r="H80">
        <f t="shared" si="2"/>
        <v>97.469443076492212</v>
      </c>
      <c r="I80" s="4">
        <f t="shared" si="5"/>
        <v>97.469443076492212</v>
      </c>
    </row>
    <row r="81" spans="1:9" x14ac:dyDescent="0.25">
      <c r="A81">
        <v>1.8600000000000101</v>
      </c>
      <c r="B81">
        <f>Rref*(1/((Vref/(Table1[[#This Row],[voltage]]))-1))</f>
        <v>3586.7289719626474</v>
      </c>
      <c r="C81">
        <f t="shared" ref="C81:C112" si="11">B81/$B$4</f>
        <v>7.3019726627904055E-2</v>
      </c>
      <c r="D81">
        <f t="shared" si="3"/>
        <v>-2.6170256465591883</v>
      </c>
      <c r="E81">
        <f t="shared" ref="E81:E112" si="12">(1/$B$6)*D81</f>
        <v>-6.5796348711262727E-4</v>
      </c>
      <c r="F81">
        <f t="shared" ref="F81:F112" si="13">E81+((1/($B$5+273.15)))</f>
        <v>2.696052947567903E-3</v>
      </c>
      <c r="G81">
        <f t="shared" ref="G81:G112" si="14">1/F81</f>
        <v>370.912596839797</v>
      </c>
      <c r="H81">
        <f t="shared" si="2"/>
        <v>97.762596839797027</v>
      </c>
      <c r="I81" s="4">
        <f t="shared" si="5"/>
        <v>97.762596839797027</v>
      </c>
    </row>
    <row r="82" spans="1:9" x14ac:dyDescent="0.25">
      <c r="A82">
        <v>1.8500000000000101</v>
      </c>
      <c r="B82">
        <f>Rref*(1/((Vref/(Table1[[#This Row],[voltage]]))-1))</f>
        <v>3556.3664596273588</v>
      </c>
      <c r="C82">
        <f t="shared" si="11"/>
        <v>7.2401597305117235E-2</v>
      </c>
      <c r="D82">
        <f t="shared" ref="D82:D145" si="15">LN(C82)</f>
        <v>-2.6255269176084575</v>
      </c>
      <c r="E82">
        <f t="shared" si="12"/>
        <v>-6.6010084711588932E-4</v>
      </c>
      <c r="F82">
        <f t="shared" si="13"/>
        <v>2.6939155875646409E-3</v>
      </c>
      <c r="G82">
        <f t="shared" si="14"/>
        <v>371.20687990970868</v>
      </c>
      <c r="H82">
        <f t="shared" ref="H82:H145" si="16">G82-273.15</f>
        <v>98.056879909708698</v>
      </c>
      <c r="I82" s="4">
        <f t="shared" ref="I82:I145" si="17">H82/1</f>
        <v>98.056879909708698</v>
      </c>
    </row>
    <row r="83" spans="1:9" x14ac:dyDescent="0.25">
      <c r="A83">
        <v>1.8400000000000101</v>
      </c>
      <c r="B83">
        <f>Rref*(1/((Vref/(Table1[[#This Row],[voltage]]))-1))</f>
        <v>3526.1919504644261</v>
      </c>
      <c r="C83">
        <f t="shared" si="11"/>
        <v>7.1787295408477725E-2</v>
      </c>
      <c r="D83">
        <f t="shared" si="15"/>
        <v>-2.6340477627560448</v>
      </c>
      <c r="E83">
        <f t="shared" si="12"/>
        <v>-6.6224312837087987E-4</v>
      </c>
      <c r="F83">
        <f t="shared" si="13"/>
        <v>2.6917733063096506E-3</v>
      </c>
      <c r="G83">
        <f t="shared" si="14"/>
        <v>371.50230952062356</v>
      </c>
      <c r="H83">
        <f t="shared" si="16"/>
        <v>98.352309520623578</v>
      </c>
      <c r="I83" s="4">
        <f t="shared" si="17"/>
        <v>98.352309520623578</v>
      </c>
    </row>
    <row r="84" spans="1:9" x14ac:dyDescent="0.25">
      <c r="A84">
        <v>1.8300000000000101</v>
      </c>
      <c r="B84">
        <f>Rref*(1/((Vref/(Table1[[#This Row],[voltage]]))-1))</f>
        <v>3496.203703703733</v>
      </c>
      <c r="C84">
        <f t="shared" si="11"/>
        <v>7.1176785498854506E-2</v>
      </c>
      <c r="D84">
        <f t="shared" si="15"/>
        <v>-2.6425885600932824</v>
      </c>
      <c r="E84">
        <f t="shared" si="12"/>
        <v>-6.6439042593600668E-4</v>
      </c>
      <c r="F84">
        <f t="shared" si="13"/>
        <v>2.6896260087445239E-3</v>
      </c>
      <c r="G84">
        <f t="shared" si="14"/>
        <v>371.79890317419432</v>
      </c>
      <c r="H84">
        <f t="shared" si="16"/>
        <v>98.648903174194345</v>
      </c>
      <c r="I84" s="4">
        <f t="shared" si="17"/>
        <v>98.648903174194345</v>
      </c>
    </row>
    <row r="85" spans="1:9" x14ac:dyDescent="0.25">
      <c r="A85">
        <v>1.8200000000000101</v>
      </c>
      <c r="B85">
        <f>Rref*(1/((Vref/(Table1[[#This Row],[voltage]]))-1))</f>
        <v>3466.4000000000301</v>
      </c>
      <c r="C85">
        <f t="shared" si="11"/>
        <v>7.0570032573290517E-2</v>
      </c>
      <c r="D85">
        <f t="shared" si="15"/>
        <v>-2.6511496923953155</v>
      </c>
      <c r="E85">
        <f t="shared" si="12"/>
        <v>-6.6654283604726582E-4</v>
      </c>
      <c r="F85">
        <f t="shared" si="13"/>
        <v>2.6874735986332646E-3</v>
      </c>
      <c r="G85">
        <f t="shared" si="14"/>
        <v>372.09667864590659</v>
      </c>
      <c r="H85">
        <f t="shared" si="16"/>
        <v>98.946678645906616</v>
      </c>
      <c r="I85" s="4">
        <f t="shared" si="17"/>
        <v>98.946678645906616</v>
      </c>
    </row>
    <row r="86" spans="1:9" x14ac:dyDescent="0.25">
      <c r="A86">
        <v>1.81000000000002</v>
      </c>
      <c r="B86">
        <f>Rref*(1/((Vref/(Table1[[#This Row],[voltage]]))-1))</f>
        <v>3436.7791411043536</v>
      </c>
      <c r="C86">
        <f t="shared" si="11"/>
        <v>6.9967002058313382E-2</v>
      </c>
      <c r="D86">
        <f t="shared" si="15"/>
        <v>-2.659731547243247</v>
      </c>
      <c r="E86">
        <f t="shared" si="12"/>
        <v>-6.6870045614895004E-4</v>
      </c>
      <c r="F86">
        <f t="shared" si="13"/>
        <v>2.6853159785315802E-3</v>
      </c>
      <c r="G86">
        <f t="shared" si="14"/>
        <v>372.39565399183795</v>
      </c>
      <c r="H86">
        <f t="shared" si="16"/>
        <v>99.245653991837969</v>
      </c>
      <c r="I86" s="4">
        <f t="shared" si="17"/>
        <v>99.245653991837969</v>
      </c>
    </row>
    <row r="87" spans="1:9" x14ac:dyDescent="0.25">
      <c r="A87">
        <v>1.80000000000001</v>
      </c>
      <c r="B87">
        <f>Rref*(1/((Vref/(Table1[[#This Row],[voltage]]))-1))</f>
        <v>3407.3394495413136</v>
      </c>
      <c r="C87">
        <f t="shared" si="11"/>
        <v>6.9367659803365511E-2</v>
      </c>
      <c r="D87">
        <f t="shared" si="15"/>
        <v>-2.6683345171494168</v>
      </c>
      <c r="E87">
        <f t="shared" si="12"/>
        <v>-6.7086338492514715E-4</v>
      </c>
      <c r="F87">
        <f t="shared" si="13"/>
        <v>2.6831530497553832E-3</v>
      </c>
      <c r="G87">
        <f t="shared" si="14"/>
        <v>372.69584755560913</v>
      </c>
      <c r="H87">
        <f t="shared" si="16"/>
        <v>99.545847555609157</v>
      </c>
      <c r="I87" s="4">
        <f t="shared" si="17"/>
        <v>99.545847555609157</v>
      </c>
    </row>
    <row r="88" spans="1:9" x14ac:dyDescent="0.25">
      <c r="A88">
        <v>1.79000000000002</v>
      </c>
      <c r="B88">
        <f>Rref*(1/((Vref/(Table1[[#This Row],[voltage]]))-1))</f>
        <v>3378.0792682927417</v>
      </c>
      <c r="C88">
        <f t="shared" si="11"/>
        <v>6.8771972074363641E-2</v>
      </c>
      <c r="D88">
        <f t="shared" si="15"/>
        <v>-2.6769589996857537</v>
      </c>
      <c r="E88">
        <f t="shared" si="12"/>
        <v>-6.7303172233200859E-4</v>
      </c>
      <c r="F88">
        <f t="shared" si="13"/>
        <v>2.6809847123485217E-3</v>
      </c>
      <c r="G88">
        <f t="shared" si="14"/>
        <v>372.99727797552708</v>
      </c>
      <c r="H88">
        <f t="shared" si="16"/>
        <v>99.847277975527106</v>
      </c>
      <c r="I88" s="4">
        <f t="shared" si="17"/>
        <v>99.847277975527106</v>
      </c>
    </row>
    <row r="89" spans="1:9" x14ac:dyDescent="0.25">
      <c r="A89">
        <v>1.78000000000001</v>
      </c>
      <c r="B89">
        <f>Rref*(1/((Vref/(Table1[[#This Row],[voltage]]))-1))</f>
        <v>3348.9969604863504</v>
      </c>
      <c r="C89">
        <f t="shared" si="11"/>
        <v>6.8179905547360559E-2</v>
      </c>
      <c r="D89">
        <f t="shared" si="15"/>
        <v>-2.6856053976156606</v>
      </c>
      <c r="E89">
        <f t="shared" si="12"/>
        <v>-6.7520556963090864E-4</v>
      </c>
      <c r="F89">
        <f t="shared" si="13"/>
        <v>2.6788108650496216E-3</v>
      </c>
      <c r="G89">
        <f t="shared" si="14"/>
        <v>373.29996419193867</v>
      </c>
      <c r="H89">
        <f t="shared" si="16"/>
        <v>100.14996419193869</v>
      </c>
      <c r="I89" s="4">
        <f t="shared" si="17"/>
        <v>100.14996419193869</v>
      </c>
    </row>
    <row r="90" spans="1:9" x14ac:dyDescent="0.25">
      <c r="A90">
        <v>1.77000000000002</v>
      </c>
      <c r="B90">
        <f>Rref*(1/((Vref/(Table1[[#This Row],[voltage]]))-1))</f>
        <v>3320.0909090909663</v>
      </c>
      <c r="C90">
        <f t="shared" si="11"/>
        <v>6.7591427302340523E-2</v>
      </c>
      <c r="D90">
        <f t="shared" si="15"/>
        <v>-2.6942741190290618</v>
      </c>
      <c r="E90">
        <f t="shared" si="12"/>
        <v>-6.7738502942239699E-4</v>
      </c>
      <c r="F90">
        <f t="shared" si="13"/>
        <v>2.6766314052581331E-3</v>
      </c>
      <c r="G90">
        <f t="shared" si="14"/>
        <v>373.60392545478652</v>
      </c>
      <c r="H90">
        <f t="shared" si="16"/>
        <v>100.45392545478654</v>
      </c>
      <c r="I90" s="4">
        <f t="shared" si="17"/>
        <v>100.45392545478654</v>
      </c>
    </row>
    <row r="91" spans="1:9" x14ac:dyDescent="0.25">
      <c r="A91">
        <v>1.76000000000002</v>
      </c>
      <c r="B91">
        <f>Rref*(1/((Vref/(Table1[[#This Row],[voltage]]))-1))</f>
        <v>3291.3595166163714</v>
      </c>
      <c r="C91">
        <f t="shared" si="11"/>
        <v>6.7006504817108542E-2</v>
      </c>
      <c r="D91">
        <f t="shared" si="15"/>
        <v>-2.702965577481276</v>
      </c>
      <c r="E91">
        <f t="shared" si="12"/>
        <v>-6.7957020568111342E-4</v>
      </c>
      <c r="F91">
        <f t="shared" si="13"/>
        <v>2.6744462289994171E-3</v>
      </c>
      <c r="G91">
        <f t="shared" si="14"/>
        <v>373.90918133139178</v>
      </c>
      <c r="H91">
        <f t="shared" si="16"/>
        <v>100.7591813313918</v>
      </c>
      <c r="I91" s="4">
        <f t="shared" si="17"/>
        <v>100.7591813313918</v>
      </c>
    </row>
    <row r="92" spans="1:9" x14ac:dyDescent="0.25">
      <c r="A92">
        <v>1.75000000000002</v>
      </c>
      <c r="B92">
        <f>Rref*(1/((Vref/(Table1[[#This Row],[voltage]]))-1))</f>
        <v>3262.8012048193336</v>
      </c>
      <c r="C92">
        <f t="shared" si="11"/>
        <v>6.6425105961305658E-2</v>
      </c>
      <c r="D92">
        <f t="shared" si="15"/>
        <v>-2.7116801921353395</v>
      </c>
      <c r="E92">
        <f t="shared" si="12"/>
        <v>-6.817612037915711E-4</v>
      </c>
      <c r="F92">
        <f t="shared" si="13"/>
        <v>2.6722552308889591E-3</v>
      </c>
      <c r="G92">
        <f t="shared" si="14"/>
        <v>374.21575171445636</v>
      </c>
      <c r="H92">
        <f t="shared" si="16"/>
        <v>101.06575171445638</v>
      </c>
      <c r="I92" s="4">
        <f t="shared" si="17"/>
        <v>101.06575171445638</v>
      </c>
    </row>
    <row r="93" spans="1:9" x14ac:dyDescent="0.25">
      <c r="A93">
        <v>1.74000000000002</v>
      </c>
      <c r="B93">
        <f>Rref*(1/((Vref/(Table1[[#This Row],[voltage]]))-1))</f>
        <v>3234.4144144144707</v>
      </c>
      <c r="C93">
        <f t="shared" si="11"/>
        <v>6.5847198990522618E-2</v>
      </c>
      <c r="D93">
        <f t="shared" si="15"/>
        <v>-2.7204183879082797</v>
      </c>
      <c r="E93">
        <f t="shared" si="12"/>
        <v>-6.8395813058493124E-4</v>
      </c>
      <c r="F93">
        <f t="shared" si="13"/>
        <v>2.6700583040955989E-3</v>
      </c>
      <c r="G93">
        <f t="shared" si="14"/>
        <v>374.52365683030268</v>
      </c>
      <c r="H93">
        <f t="shared" si="16"/>
        <v>101.37365683030271</v>
      </c>
      <c r="I93" s="4">
        <f t="shared" si="17"/>
        <v>101.37365683030271</v>
      </c>
    </row>
    <row r="94" spans="1:9" x14ac:dyDescent="0.25">
      <c r="A94">
        <v>1.73000000000002</v>
      </c>
      <c r="B94">
        <f>Rref*(1/((Vref/(Table1[[#This Row],[voltage]]))-1))</f>
        <v>3206.197604790475</v>
      </c>
      <c r="C94">
        <f t="shared" si="11"/>
        <v>6.5272752540522699E-2</v>
      </c>
      <c r="D94">
        <f t="shared" si="15"/>
        <v>-2.7291805956212865</v>
      </c>
      <c r="E94">
        <f t="shared" si="12"/>
        <v>-6.8616109437675925E-4</v>
      </c>
      <c r="F94">
        <f t="shared" si="13"/>
        <v>2.6678553403037711E-3</v>
      </c>
      <c r="G94">
        <f t="shared" si="14"/>
        <v>374.83291724735591</v>
      </c>
      <c r="H94">
        <f t="shared" si="16"/>
        <v>101.68291724735593</v>
      </c>
      <c r="I94" s="4">
        <f t="shared" si="17"/>
        <v>101.68291724735593</v>
      </c>
    </row>
    <row r="95" spans="1:9" x14ac:dyDescent="0.25">
      <c r="A95">
        <v>1.72000000000002</v>
      </c>
      <c r="B95">
        <f>Rref*(1/((Vref/(Table1[[#This Row],[voltage]]))-1))</f>
        <v>3178.1492537313989</v>
      </c>
      <c r="C95">
        <f t="shared" si="11"/>
        <v>6.4701735621567572E-2</v>
      </c>
      <c r="D95">
        <f t="shared" si="15"/>
        <v>-2.737967252153978</v>
      </c>
      <c r="E95">
        <f t="shared" si="12"/>
        <v>-6.8837020500580942E-4</v>
      </c>
      <c r="F95">
        <f t="shared" si="13"/>
        <v>2.6656462296747209E-3</v>
      </c>
      <c r="G95">
        <f t="shared" si="14"/>
        <v>375.1435538848778</v>
      </c>
      <c r="H95">
        <f t="shared" si="16"/>
        <v>101.99355388487783</v>
      </c>
      <c r="I95" s="4">
        <f t="shared" si="17"/>
        <v>101.99355388487783</v>
      </c>
    </row>
    <row r="96" spans="1:9" x14ac:dyDescent="0.25">
      <c r="A96">
        <v>1.7100000000000199</v>
      </c>
      <c r="B96">
        <f>Rref*(1/((Vref/(Table1[[#This Row],[voltage]]))-1))</f>
        <v>3150.2678571429119</v>
      </c>
      <c r="C96">
        <f t="shared" si="11"/>
        <v>6.4134117612844294E-2</v>
      </c>
      <c r="D96">
        <f t="shared" si="15"/>
        <v>-2.7467788006029092</v>
      </c>
      <c r="E96">
        <f t="shared" si="12"/>
        <v>-6.9058557387387655E-4</v>
      </c>
      <c r="F96">
        <f t="shared" si="13"/>
        <v>2.6634308608066539E-3</v>
      </c>
      <c r="G96">
        <f t="shared" si="14"/>
        <v>375.45558802196098</v>
      </c>
      <c r="H96">
        <f t="shared" si="16"/>
        <v>102.305588021961</v>
      </c>
      <c r="I96" s="4">
        <f t="shared" si="17"/>
        <v>102.305588021961</v>
      </c>
    </row>
    <row r="97" spans="1:9" x14ac:dyDescent="0.25">
      <c r="A97">
        <v>1.7000000000000199</v>
      </c>
      <c r="B97">
        <f>Rref*(1/((Vref/(Table1[[#This Row],[voltage]]))-1))</f>
        <v>3122.5519287834377</v>
      </c>
      <c r="C97">
        <f t="shared" si="11"/>
        <v>6.3569868256991804E-2</v>
      </c>
      <c r="D97">
        <f t="shared" si="15"/>
        <v>-2.7556156904444649</v>
      </c>
      <c r="E97">
        <f t="shared" si="12"/>
        <v>-6.9280731398675037E-4</v>
      </c>
      <c r="F97">
        <f t="shared" si="13"/>
        <v>2.6612091206937799E-3</v>
      </c>
      <c r="G97">
        <f t="shared" si="14"/>
        <v>375.7690413067948</v>
      </c>
      <c r="H97">
        <f t="shared" si="16"/>
        <v>102.61904130679483</v>
      </c>
      <c r="I97" s="4">
        <f t="shared" si="17"/>
        <v>102.61904130679483</v>
      </c>
    </row>
    <row r="98" spans="1:9" x14ac:dyDescent="0.25">
      <c r="A98">
        <v>1.6900000000000199</v>
      </c>
      <c r="B98">
        <f>Rref*(1/((Vref/(Table1[[#This Row],[voltage]]))-1))</f>
        <v>3095.0000000000541</v>
      </c>
      <c r="C98">
        <f t="shared" si="11"/>
        <v>6.3008957654724224E-2</v>
      </c>
      <c r="D98">
        <f t="shared" si="15"/>
        <v>-2.7644783777023103</v>
      </c>
      <c r="E98">
        <f t="shared" si="12"/>
        <v>-6.950355399963149E-4</v>
      </c>
      <c r="F98">
        <f t="shared" si="13"/>
        <v>2.6589808946842156E-3</v>
      </c>
      <c r="G98">
        <f t="shared" si="14"/>
        <v>376.08393576621069</v>
      </c>
      <c r="H98">
        <f t="shared" si="16"/>
        <v>102.93393576621071</v>
      </c>
      <c r="I98" s="4">
        <f t="shared" si="17"/>
        <v>102.93393576621071</v>
      </c>
    </row>
    <row r="99" spans="1:9" x14ac:dyDescent="0.25">
      <c r="A99">
        <v>1.6800000000000199</v>
      </c>
      <c r="B99">
        <f>Rref*(1/((Vref/(Table1[[#This Row],[voltage]]))-1))</f>
        <v>3067.6106194690806</v>
      </c>
      <c r="C99">
        <f t="shared" si="11"/>
        <v>6.2451356259549687E-2</v>
      </c>
      <c r="D99">
        <f t="shared" si="15"/>
        <v>-2.7733673251195561</v>
      </c>
      <c r="E99">
        <f t="shared" si="12"/>
        <v>-6.9727036824383381E-4</v>
      </c>
      <c r="F99">
        <f t="shared" si="13"/>
        <v>2.6567460664366966E-3</v>
      </c>
      <c r="G99">
        <f t="shared" si="14"/>
        <v>376.40029381552012</v>
      </c>
      <c r="H99">
        <f t="shared" si="16"/>
        <v>103.25029381552014</v>
      </c>
      <c r="I99" s="4">
        <f t="shared" si="17"/>
        <v>103.25029381552014</v>
      </c>
    </row>
    <row r="100" spans="1:9" x14ac:dyDescent="0.25">
      <c r="A100">
        <v>1.6700000000000199</v>
      </c>
      <c r="B100">
        <f>Rref*(1/((Vref/(Table1[[#This Row],[voltage]]))-1))</f>
        <v>3040.3823529412302</v>
      </c>
      <c r="C100">
        <f t="shared" si="11"/>
        <v>6.1897034872582052E-2</v>
      </c>
      <c r="D100">
        <f t="shared" si="15"/>
        <v>-2.7822830023358165</v>
      </c>
      <c r="E100">
        <f t="shared" si="12"/>
        <v>-6.9951191680446567E-4</v>
      </c>
      <c r="F100">
        <f t="shared" si="13"/>
        <v>2.6545045178760648E-3</v>
      </c>
      <c r="G100">
        <f t="shared" si="14"/>
        <v>376.71813826865321</v>
      </c>
      <c r="H100">
        <f t="shared" si="16"/>
        <v>103.56813826865323</v>
      </c>
      <c r="I100" s="4">
        <f t="shared" si="17"/>
        <v>103.56813826865323</v>
      </c>
    </row>
    <row r="101" spans="1:9" x14ac:dyDescent="0.25">
      <c r="A101">
        <v>1.6600000000000199</v>
      </c>
      <c r="B101">
        <f>Rref*(1/((Vref/(Table1[[#This Row],[voltage]]))-1))</f>
        <v>3013.3137829912562</v>
      </c>
      <c r="C101">
        <f t="shared" si="11"/>
        <v>6.1345964637444142E-2</v>
      </c>
      <c r="D101">
        <f t="shared" si="15"/>
        <v>-2.7912258860693377</v>
      </c>
      <c r="E101">
        <f t="shared" si="12"/>
        <v>-7.0176030553305399E-4</v>
      </c>
      <c r="F101">
        <f t="shared" si="13"/>
        <v>2.6522561291474761E-3</v>
      </c>
      <c r="G101">
        <f t="shared" si="14"/>
        <v>377.03749234861169</v>
      </c>
      <c r="H101">
        <f t="shared" si="16"/>
        <v>103.88749234861172</v>
      </c>
      <c r="I101" s="4">
        <f t="shared" si="17"/>
        <v>103.88749234861172</v>
      </c>
    </row>
    <row r="102" spans="1:9" x14ac:dyDescent="0.25">
      <c r="A102">
        <v>1.6500000000000199</v>
      </c>
      <c r="B102">
        <f>Rref*(1/((Vref/(Table1[[#This Row],[voltage]]))-1))</f>
        <v>2986.4035087719826</v>
      </c>
      <c r="C102">
        <f t="shared" si="11"/>
        <v>6.0798117035260231E-2</v>
      </c>
      <c r="D102">
        <f t="shared" si="15"/>
        <v>-2.800196460304389</v>
      </c>
      <c r="E102">
        <f t="shared" si="12"/>
        <v>-7.0401565611124086E-4</v>
      </c>
      <c r="F102">
        <f t="shared" si="13"/>
        <v>2.6500007785692893E-3</v>
      </c>
      <c r="G102">
        <f t="shared" si="14"/>
        <v>377.35837969824695</v>
      </c>
      <c r="H102">
        <f t="shared" si="16"/>
        <v>104.20837969824697</v>
      </c>
      <c r="I102" s="4">
        <f t="shared" si="17"/>
        <v>104.20837969824697</v>
      </c>
    </row>
    <row r="103" spans="1:9" x14ac:dyDescent="0.25">
      <c r="A103">
        <v>1.6400000000000201</v>
      </c>
      <c r="B103">
        <f>Rref*(1/((Vref/(Table1[[#This Row],[voltage]]))-1))</f>
        <v>2959.6501457726481</v>
      </c>
      <c r="C103">
        <f t="shared" si="11"/>
        <v>6.0253463879736319E-2</v>
      </c>
      <c r="D103">
        <f t="shared" si="15"/>
        <v>-2.8091952164841056</v>
      </c>
      <c r="E103">
        <f t="shared" si="12"/>
        <v>-7.0627809209595019E-4</v>
      </c>
      <c r="F103">
        <f t="shared" si="13"/>
        <v>2.6477383425845802E-3</v>
      </c>
      <c r="G103">
        <f t="shared" si="14"/>
        <v>377.68082439137606</v>
      </c>
      <c r="H103">
        <f t="shared" si="16"/>
        <v>104.53082439137609</v>
      </c>
      <c r="I103" s="4">
        <f t="shared" si="17"/>
        <v>104.53082439137609</v>
      </c>
    </row>
    <row r="104" spans="1:9" x14ac:dyDescent="0.25">
      <c r="A104">
        <v>1.6300000000000201</v>
      </c>
      <c r="B104">
        <f>Rref*(1/((Vref/(Table1[[#This Row],[voltage]]))-1))</f>
        <v>2933.0523255814487</v>
      </c>
      <c r="C104">
        <f t="shared" si="11"/>
        <v>5.9711977312325908E-2</v>
      </c>
      <c r="D104">
        <f t="shared" si="15"/>
        <v>-2.8182226537090003</v>
      </c>
      <c r="E104">
        <f t="shared" si="12"/>
        <v>-7.0854773896929712E-4</v>
      </c>
      <c r="F104">
        <f t="shared" si="13"/>
        <v>2.6454686957112332E-3</v>
      </c>
      <c r="G104">
        <f t="shared" si="14"/>
        <v>378.0048509442484</v>
      </c>
      <c r="H104">
        <f t="shared" si="16"/>
        <v>104.85485094424843</v>
      </c>
      <c r="I104" s="4">
        <f t="shared" si="17"/>
        <v>104.85485094424843</v>
      </c>
    </row>
    <row r="105" spans="1:9" x14ac:dyDescent="0.25">
      <c r="A105">
        <v>1.6200000000000201</v>
      </c>
      <c r="B105">
        <f>Rref*(1/((Vref/(Table1[[#This Row],[voltage]]))-1))</f>
        <v>2906.6086956522267</v>
      </c>
      <c r="C105">
        <f t="shared" si="11"/>
        <v>5.9173629797480184E-2</v>
      </c>
      <c r="D105">
        <f t="shared" si="15"/>
        <v>-2.8272792789413397</v>
      </c>
      <c r="E105">
        <f t="shared" si="12"/>
        <v>-7.1082472418997197E-4</v>
      </c>
      <c r="F105">
        <f t="shared" si="13"/>
        <v>2.6431917104905583E-3</v>
      </c>
      <c r="G105">
        <f t="shared" si="14"/>
        <v>378.33048432737661</v>
      </c>
      <c r="H105">
        <f t="shared" si="16"/>
        <v>105.18048432737663</v>
      </c>
      <c r="I105" s="4">
        <f t="shared" si="17"/>
        <v>105.18048432737663</v>
      </c>
    </row>
    <row r="106" spans="1:9" x14ac:dyDescent="0.25">
      <c r="A106">
        <v>1.6100000000000201</v>
      </c>
      <c r="B106">
        <f>Rref*(1/((Vref/(Table1[[#This Row],[voltage]]))-1))</f>
        <v>2880.3179190751971</v>
      </c>
      <c r="C106">
        <f t="shared" si="11"/>
        <v>5.86383941179804E-2</v>
      </c>
      <c r="D106">
        <f t="shared" si="15"/>
        <v>-2.8363656072156251</v>
      </c>
      <c r="E106">
        <f t="shared" si="12"/>
        <v>-7.1310917724615782E-4</v>
      </c>
      <c r="F106">
        <f t="shared" si="13"/>
        <v>2.6409072574343725E-3</v>
      </c>
      <c r="G106">
        <f t="shared" si="14"/>
        <v>378.65774997774616</v>
      </c>
      <c r="H106">
        <f t="shared" si="16"/>
        <v>105.50774997774619</v>
      </c>
      <c r="I106" s="4">
        <f t="shared" si="17"/>
        <v>105.50774997774619</v>
      </c>
    </row>
    <row r="107" spans="1:9" x14ac:dyDescent="0.25">
      <c r="A107">
        <v>1.6000000000000201</v>
      </c>
      <c r="B107">
        <f>Rref*(1/((Vref/(Table1[[#This Row],[voltage]]))-1))</f>
        <v>2854.1786743516377</v>
      </c>
      <c r="C107">
        <f t="shared" si="11"/>
        <v>5.8106243370350932E-2</v>
      </c>
      <c r="D107">
        <f t="shared" si="15"/>
        <v>-2.8454821618553963</v>
      </c>
      <c r="E107">
        <f t="shared" si="12"/>
        <v>-7.1540122971003913E-4</v>
      </c>
      <c r="F107">
        <f t="shared" si="13"/>
        <v>2.6386152049704911E-3</v>
      </c>
      <c r="G107">
        <f t="shared" si="14"/>
        <v>378.98667381141826</v>
      </c>
      <c r="H107">
        <f t="shared" si="16"/>
        <v>105.83667381141828</v>
      </c>
      <c r="I107" s="4">
        <f t="shared" si="17"/>
        <v>105.83667381141828</v>
      </c>
    </row>
    <row r="108" spans="1:9" x14ac:dyDescent="0.25">
      <c r="A108">
        <v>1.5900000000000201</v>
      </c>
      <c r="B108">
        <f>Rref*(1/((Vref/(Table1[[#This Row],[voltage]]))-1))</f>
        <v>2828.1896551724653</v>
      </c>
      <c r="C108">
        <f t="shared" si="11"/>
        <v>5.7577150960351493E-2</v>
      </c>
      <c r="D108">
        <f t="shared" si="15"/>
        <v>-2.854629474696607</v>
      </c>
      <c r="E108">
        <f t="shared" si="12"/>
        <v>-7.1770101529396201E-4</v>
      </c>
      <c r="F108">
        <f t="shared" si="13"/>
        <v>2.6363154193865682E-3</v>
      </c>
      <c r="G108">
        <f t="shared" si="14"/>
        <v>379.31728223654108</v>
      </c>
      <c r="H108">
        <f t="shared" si="16"/>
        <v>106.1672822365411</v>
      </c>
      <c r="I108" s="4">
        <f t="shared" si="17"/>
        <v>106.1672822365411</v>
      </c>
    </row>
    <row r="109" spans="1:9" x14ac:dyDescent="0.25">
      <c r="A109">
        <v>1.5800000000000201</v>
      </c>
      <c r="B109">
        <f>Rref*(1/((Vref/(Table1[[#This Row],[voltage]]))-1))</f>
        <v>2802.3495702006244</v>
      </c>
      <c r="C109">
        <f t="shared" si="11"/>
        <v>5.7051090598546912E-2</v>
      </c>
      <c r="D109">
        <f t="shared" si="15"/>
        <v>-2.8638080863178246</v>
      </c>
      <c r="E109">
        <f t="shared" si="12"/>
        <v>-7.2000866990830977E-4</v>
      </c>
      <c r="F109">
        <f t="shared" si="13"/>
        <v>2.6340077647722207E-3</v>
      </c>
      <c r="G109">
        <f t="shared" si="14"/>
        <v>379.64960216678645</v>
      </c>
      <c r="H109">
        <f t="shared" si="16"/>
        <v>106.49960216678647</v>
      </c>
      <c r="I109" s="4">
        <f t="shared" si="17"/>
        <v>106.49960216678647</v>
      </c>
    </row>
    <row r="110" spans="1:9" x14ac:dyDescent="0.25">
      <c r="A110">
        <v>1.57000000000002</v>
      </c>
      <c r="B110">
        <f>Rref*(1/((Vref/(Table1[[#This Row],[voltage]]))-1))</f>
        <v>2776.6571428571938</v>
      </c>
      <c r="C110">
        <f t="shared" si="11"/>
        <v>5.6528036295952641E-2</v>
      </c>
      <c r="D110">
        <f t="shared" si="15"/>
        <v>-2.8730185462775153</v>
      </c>
      <c r="E110">
        <f t="shared" si="12"/>
        <v>-7.2232433172116095E-4</v>
      </c>
      <c r="F110">
        <f t="shared" si="13"/>
        <v>2.6316921029593695E-3</v>
      </c>
      <c r="G110">
        <f t="shared" si="14"/>
        <v>379.98366103522824</v>
      </c>
      <c r="H110">
        <f t="shared" si="16"/>
        <v>106.83366103522826</v>
      </c>
      <c r="I110" s="4">
        <f t="shared" si="17"/>
        <v>106.83366103522826</v>
      </c>
    </row>
    <row r="111" spans="1:9" x14ac:dyDescent="0.25">
      <c r="A111">
        <v>1.56000000000002</v>
      </c>
      <c r="B111">
        <f>Rref*(1/((Vref/(Table1[[#This Row],[voltage]]))-1))</f>
        <v>2751.1111111111622</v>
      </c>
      <c r="C111">
        <f t="shared" si="11"/>
        <v>5.6007962359754929E-2</v>
      </c>
      <c r="D111">
        <f t="shared" si="15"/>
        <v>-2.8822614133586923</v>
      </c>
      <c r="E111">
        <f t="shared" si="12"/>
        <v>-7.2464814121979751E-4</v>
      </c>
      <c r="F111">
        <f t="shared" si="13"/>
        <v>2.6293682934607327E-3</v>
      </c>
      <c r="G111">
        <f t="shared" si="14"/>
        <v>380.31948680867976</v>
      </c>
      <c r="H111">
        <f t="shared" si="16"/>
        <v>107.16948680867978</v>
      </c>
      <c r="I111" s="4">
        <f t="shared" si="17"/>
        <v>107.16948680867978</v>
      </c>
    </row>
    <row r="112" spans="1:9" x14ac:dyDescent="0.25">
      <c r="A112">
        <v>1.55000000000002</v>
      </c>
      <c r="B112">
        <f>Rref*(1/((Vref/(Table1[[#This Row],[voltage]]))-1))</f>
        <v>2725.710227272778</v>
      </c>
      <c r="C112">
        <f t="shared" si="11"/>
        <v>5.5490843389103789E-2</v>
      </c>
      <c r="D112">
        <f t="shared" si="15"/>
        <v>-2.891537255821214</v>
      </c>
      <c r="E112">
        <f t="shared" si="12"/>
        <v>-7.2698024127413685E-4</v>
      </c>
      <c r="F112">
        <f t="shared" si="13"/>
        <v>2.6270361934063935E-3</v>
      </c>
      <c r="G112">
        <f t="shared" si="14"/>
        <v>380.65710800250991</v>
      </c>
      <c r="H112">
        <f t="shared" si="16"/>
        <v>107.50710800250994</v>
      </c>
      <c r="I112" s="4">
        <f t="shared" si="17"/>
        <v>107.50710800250994</v>
      </c>
    </row>
    <row r="113" spans="1:9" x14ac:dyDescent="0.25">
      <c r="A113">
        <v>1.54000000000002</v>
      </c>
      <c r="B113">
        <f>Rref*(1/((Vref/(Table1[[#This Row],[voltage]]))-1))</f>
        <v>2700.4532577904188</v>
      </c>
      <c r="C113">
        <f t="shared" ref="C113:C144" si="18">B113/$B$4</f>
        <v>5.497665427097758E-2</v>
      </c>
      <c r="D113">
        <f t="shared" si="15"/>
        <v>-2.900846651662031</v>
      </c>
      <c r="E113">
        <f t="shared" ref="E113:E144" si="19">(1/$B$6)*D113</f>
        <v>-7.2932077720216232E-4</v>
      </c>
      <c r="F113">
        <f t="shared" ref="F113:F144" si="20">E113+((1/($B$5+273.15)))</f>
        <v>2.624695657478368E-3</v>
      </c>
      <c r="G113">
        <f t="shared" ref="G113:G144" si="21">1/F113</f>
        <v>380.99655369595615</v>
      </c>
      <c r="H113">
        <f t="shared" si="16"/>
        <v>107.84655369595617</v>
      </c>
      <c r="I113" s="4">
        <f t="shared" si="17"/>
        <v>107.84655369595617</v>
      </c>
    </row>
    <row r="114" spans="1:9" x14ac:dyDescent="0.25">
      <c r="A114">
        <v>1.53000000000002</v>
      </c>
      <c r="B114">
        <f>Rref*(1/((Vref/(Table1[[#This Row],[voltage]]))-1))</f>
        <v>2675.3389830508972</v>
      </c>
      <c r="C114">
        <f t="shared" si="18"/>
        <v>5.4465370176117613E-2</v>
      </c>
      <c r="D114">
        <f t="shared" si="15"/>
        <v>-2.9101901888837025</v>
      </c>
      <c r="E114">
        <f t="shared" si="19"/>
        <v>-7.3166989683743245E-4</v>
      </c>
      <c r="F114">
        <f t="shared" si="20"/>
        <v>2.622346537843098E-3</v>
      </c>
      <c r="G114">
        <f t="shared" si="21"/>
        <v>381.33785354795572</v>
      </c>
      <c r="H114">
        <f t="shared" si="16"/>
        <v>108.18785354795574</v>
      </c>
      <c r="I114" s="4">
        <f t="shared" si="17"/>
        <v>108.18785354795574</v>
      </c>
    </row>
    <row r="115" spans="1:9" x14ac:dyDescent="0.25">
      <c r="A115">
        <v>1.52000000000002</v>
      </c>
      <c r="B115">
        <f>Rref*(1/((Vref/(Table1[[#This Row],[voltage]]))-1))</f>
        <v>2650.3661971831484</v>
      </c>
      <c r="C115">
        <f t="shared" si="18"/>
        <v>5.3956966555031523E-2</v>
      </c>
      <c r="D115">
        <f t="shared" si="15"/>
        <v>-2.9195684657715031</v>
      </c>
      <c r="E115">
        <f t="shared" si="19"/>
        <v>-7.3402775059875031E-4</v>
      </c>
      <c r="F115">
        <f t="shared" si="20"/>
        <v>2.6199886840817801E-3</v>
      </c>
      <c r="G115">
        <f t="shared" si="21"/>
        <v>381.68103781351527</v>
      </c>
      <c r="H115">
        <f t="shared" si="16"/>
        <v>108.5310378135153</v>
      </c>
      <c r="I115" s="4">
        <f t="shared" si="17"/>
        <v>108.5310378135153</v>
      </c>
    </row>
    <row r="116" spans="1:9" x14ac:dyDescent="0.25">
      <c r="A116">
        <v>1.51000000000002</v>
      </c>
      <c r="B116">
        <f>Rref*(1/((Vref/(Table1[[#This Row],[voltage]]))-1))</f>
        <v>2625.5337078652178</v>
      </c>
      <c r="C116">
        <f t="shared" si="18"/>
        <v>5.3451419134063878E-2</v>
      </c>
      <c r="D116">
        <f t="shared" si="15"/>
        <v>-2.9289820911794697</v>
      </c>
      <c r="E116">
        <f t="shared" si="19"/>
        <v>-7.3639449156208067E-4</v>
      </c>
      <c r="F116">
        <f t="shared" si="20"/>
        <v>2.6176219431184498E-3</v>
      </c>
      <c r="G116">
        <f t="shared" si="21"/>
        <v>382.02613736064217</v>
      </c>
      <c r="H116">
        <f t="shared" si="16"/>
        <v>108.87613736064219</v>
      </c>
      <c r="I116" s="4">
        <f t="shared" si="17"/>
        <v>108.87613736064219</v>
      </c>
    </row>
    <row r="117" spans="1:9" x14ac:dyDescent="0.25">
      <c r="A117">
        <v>1.50000000000002</v>
      </c>
      <c r="B117">
        <f>Rref*(1/((Vref/(Table1[[#This Row],[voltage]]))-1))</f>
        <v>2600.8403361345031</v>
      </c>
      <c r="C117">
        <f t="shared" si="18"/>
        <v>5.2948703911533043E-2</v>
      </c>
      <c r="D117">
        <f t="shared" si="15"/>
        <v>-2.9384316848257468</v>
      </c>
      <c r="E117">
        <f t="shared" si="19"/>
        <v>-7.387702755348042E-4</v>
      </c>
      <c r="F117">
        <f t="shared" si="20"/>
        <v>2.615246159145726E-3</v>
      </c>
      <c r="G117">
        <f t="shared" si="21"/>
        <v>382.37318368786038</v>
      </c>
      <c r="H117">
        <f t="shared" si="16"/>
        <v>109.2231836878604</v>
      </c>
      <c r="I117" s="4">
        <f t="shared" si="17"/>
        <v>109.2231836878604</v>
      </c>
    </row>
    <row r="118" spans="1:9" x14ac:dyDescent="0.25">
      <c r="A118">
        <v>1.49000000000002</v>
      </c>
      <c r="B118">
        <f>Rref*(1/((Vref/(Table1[[#This Row],[voltage]]))-1))</f>
        <v>2576.2849162011662</v>
      </c>
      <c r="C118">
        <f t="shared" si="18"/>
        <v>5.2448797153932539E-2</v>
      </c>
      <c r="D118">
        <f t="shared" si="15"/>
        <v>-2.9479178775976043</v>
      </c>
      <c r="E118">
        <f t="shared" si="19"/>
        <v>-7.411552611324044E-4</v>
      </c>
      <c r="F118">
        <f t="shared" si="20"/>
        <v>2.6128611735481257E-3</v>
      </c>
      <c r="G118">
        <f t="shared" si="21"/>
        <v>382.72220894233487</v>
      </c>
      <c r="H118">
        <f t="shared" si="16"/>
        <v>109.5722089423349</v>
      </c>
      <c r="I118" s="4">
        <f t="shared" si="17"/>
        <v>109.5722089423349</v>
      </c>
    </row>
    <row r="119" spans="1:9" x14ac:dyDescent="0.25">
      <c r="A119">
        <v>1.48000000000002</v>
      </c>
      <c r="B119">
        <f>Rref*(1/((Vref/(Table1[[#This Row],[voltage]]))-1))</f>
        <v>2551.8662952646723</v>
      </c>
      <c r="C119">
        <f t="shared" si="18"/>
        <v>5.1951675392196098E-2</v>
      </c>
      <c r="D119">
        <f t="shared" si="15"/>
        <v>-2.957441311866527</v>
      </c>
      <c r="E119">
        <f t="shared" si="19"/>
        <v>-7.4354960985768609E-4</v>
      </c>
      <c r="F119">
        <f t="shared" si="20"/>
        <v>2.6104668248228442E-3</v>
      </c>
      <c r="G119">
        <f t="shared" si="21"/>
        <v>383.07324593863154</v>
      </c>
      <c r="H119">
        <f t="shared" si="16"/>
        <v>109.92324593863157</v>
      </c>
      <c r="I119" s="4">
        <f t="shared" si="17"/>
        <v>109.92324593863157</v>
      </c>
    </row>
    <row r="120" spans="1:9" x14ac:dyDescent="0.25">
      <c r="A120">
        <v>1.47000000000002</v>
      </c>
      <c r="B120">
        <f>Rref*(1/((Vref/(Table1[[#This Row],[voltage]]))-1))</f>
        <v>2527.5833333333812</v>
      </c>
      <c r="C120">
        <f t="shared" si="18"/>
        <v>5.1457315418024861E-2</v>
      </c>
      <c r="D120">
        <f t="shared" si="15"/>
        <v>-2.9670026418137829</v>
      </c>
      <c r="E120">
        <f t="shared" si="19"/>
        <v>-7.4595348618262849E-4</v>
      </c>
      <c r="F120">
        <f t="shared" si="20"/>
        <v>2.6080629484979017E-3</v>
      </c>
      <c r="G120">
        <f t="shared" si="21"/>
        <v>383.42632817813848</v>
      </c>
      <c r="H120">
        <f t="shared" si="16"/>
        <v>110.2763281781385</v>
      </c>
      <c r="I120" s="4">
        <f t="shared" si="17"/>
        <v>110.2763281781385</v>
      </c>
    </row>
    <row r="121" spans="1:9" x14ac:dyDescent="0.25">
      <c r="A121">
        <v>1.4600000000000199</v>
      </c>
      <c r="B121">
        <f>Rref*(1/((Vref/(Table1[[#This Row],[voltage]]))-1))</f>
        <v>2503.4349030471394</v>
      </c>
      <c r="C121">
        <f t="shared" si="18"/>
        <v>5.0965694280275642E-2</v>
      </c>
      <c r="D121">
        <f t="shared" si="15"/>
        <v>-2.9766025337669078</v>
      </c>
      <c r="E121">
        <f t="shared" si="19"/>
        <v>-7.4836705763298367E-4</v>
      </c>
      <c r="F121">
        <f t="shared" si="20"/>
        <v>2.6056493770475466E-3</v>
      </c>
      <c r="G121">
        <f t="shared" si="21"/>
        <v>383.78148986917688</v>
      </c>
      <c r="H121">
        <f t="shared" si="16"/>
        <v>110.6314898691769</v>
      </c>
      <c r="I121" s="4">
        <f t="shared" si="17"/>
        <v>110.6314898691769</v>
      </c>
    </row>
    <row r="122" spans="1:9" x14ac:dyDescent="0.25">
      <c r="A122">
        <v>1.4500000000000199</v>
      </c>
      <c r="B122">
        <f>Rref*(1/((Vref/(Table1[[#This Row],[voltage]]))-1))</f>
        <v>2479.4198895028098</v>
      </c>
      <c r="C122">
        <f t="shared" si="18"/>
        <v>5.0476789281408994E-2</v>
      </c>
      <c r="D122">
        <f t="shared" si="15"/>
        <v>-2.98624166654756</v>
      </c>
      <c r="E122">
        <f t="shared" si="19"/>
        <v>-7.5079049487573218E-4</v>
      </c>
      <c r="F122">
        <f t="shared" si="20"/>
        <v>2.603225939804798E-3</v>
      </c>
      <c r="G122">
        <f t="shared" si="21"/>
        <v>384.13876594783187</v>
      </c>
      <c r="H122">
        <f t="shared" si="16"/>
        <v>110.98876594783189</v>
      </c>
      <c r="I122" s="4">
        <f t="shared" si="17"/>
        <v>110.98876594783189</v>
      </c>
    </row>
    <row r="123" spans="1:9" x14ac:dyDescent="0.25">
      <c r="A123">
        <v>1.4400000000000199</v>
      </c>
      <c r="B123">
        <f>Rref*(1/((Vref/(Table1[[#This Row],[voltage]]))-1))</f>
        <v>2455.5371900826922</v>
      </c>
      <c r="C123">
        <f t="shared" si="18"/>
        <v>4.9990577973996177E-2</v>
      </c>
      <c r="D123">
        <f t="shared" si="15"/>
        <v>-2.9959207318312129</v>
      </c>
      <c r="E123">
        <f t="shared" si="19"/>
        <v>-7.5322397180951624E-4</v>
      </c>
      <c r="F123">
        <f t="shared" si="20"/>
        <v>2.6007924628710143E-3</v>
      </c>
      <c r="G123">
        <f t="shared" si="21"/>
        <v>384.49819209953421</v>
      </c>
      <c r="H123">
        <f t="shared" si="16"/>
        <v>111.34819209953423</v>
      </c>
      <c r="I123" s="4">
        <f t="shared" si="17"/>
        <v>111.34819209953423</v>
      </c>
    </row>
    <row r="124" spans="1:9" x14ac:dyDescent="0.25">
      <c r="A124">
        <v>1.4300000000000199</v>
      </c>
      <c r="B124">
        <f>Rref*(1/((Vref/(Table1[[#This Row],[voltage]]))-1))</f>
        <v>2431.7857142857615</v>
      </c>
      <c r="C124">
        <f t="shared" si="18"/>
        <v>4.9507038157283419E-2</v>
      </c>
      <c r="D124">
        <f t="shared" si="15"/>
        <v>-3.0056404345191963</v>
      </c>
      <c r="E124">
        <f t="shared" si="19"/>
        <v>-7.5566766565817671E-4</v>
      </c>
      <c r="F124">
        <f t="shared" si="20"/>
        <v>2.5983487690223535E-3</v>
      </c>
      <c r="G124">
        <f t="shared" si="21"/>
        <v>384.8598047814254</v>
      </c>
      <c r="H124">
        <f t="shared" si="16"/>
        <v>111.70980478142542</v>
      </c>
      <c r="I124" s="4">
        <f t="shared" si="17"/>
        <v>111.70980478142542</v>
      </c>
    </row>
    <row r="125" spans="1:9" x14ac:dyDescent="0.25">
      <c r="A125">
        <v>1.4200000000000199</v>
      </c>
      <c r="B125">
        <f>Rref*(1/((Vref/(Table1[[#This Row],[voltage]]))-1))</f>
        <v>2408.1643835616906</v>
      </c>
      <c r="C125">
        <f t="shared" si="18"/>
        <v>4.9026147873812917E-2</v>
      </c>
      <c r="D125">
        <f t="shared" si="15"/>
        <v>-3.0154014931235937</v>
      </c>
      <c r="E125">
        <f t="shared" si="19"/>
        <v>-7.5812175706752309E-4</v>
      </c>
      <c r="F125">
        <f t="shared" si="20"/>
        <v>2.595894677613007E-3</v>
      </c>
      <c r="G125">
        <f t="shared" si="21"/>
        <v>385.22364124554008</v>
      </c>
      <c r="H125">
        <f t="shared" si="16"/>
        <v>112.0736412455401</v>
      </c>
      <c r="I125" s="4">
        <f t="shared" si="17"/>
        <v>112.0736412455401</v>
      </c>
    </row>
    <row r="126" spans="1:9" x14ac:dyDescent="0.25">
      <c r="A126">
        <v>1.4100000000000199</v>
      </c>
      <c r="B126">
        <f>Rref*(1/((Vref/(Table1[[#This Row],[voltage]]))-1))</f>
        <v>2384.6721311475876</v>
      </c>
      <c r="C126">
        <f t="shared" si="18"/>
        <v>4.8547885406099098E-2</v>
      </c>
      <c r="D126">
        <f t="shared" si="15"/>
        <v>-3.0252046401655606</v>
      </c>
      <c r="E126">
        <f t="shared" si="19"/>
        <v>-7.6058643020547676E-4</v>
      </c>
      <c r="F126">
        <f t="shared" si="20"/>
        <v>2.5934300044750534E-3</v>
      </c>
      <c r="G126">
        <f t="shared" si="21"/>
        <v>385.58973956284353</v>
      </c>
      <c r="H126">
        <f t="shared" si="16"/>
        <v>112.43973956284356</v>
      </c>
      <c r="I126" s="4">
        <f t="shared" si="17"/>
        <v>112.43973956284356</v>
      </c>
    </row>
    <row r="127" spans="1:9" x14ac:dyDescent="0.25">
      <c r="A127">
        <v>1.4000000000000199</v>
      </c>
      <c r="B127">
        <f>Rref*(1/((Vref/(Table1[[#This Row],[voltage]]))-1))</f>
        <v>2361.307901907403</v>
      </c>
      <c r="C127">
        <f t="shared" si="18"/>
        <v>4.8072229273359184E-2</v>
      </c>
      <c r="D127">
        <f t="shared" si="15"/>
        <v>-3.0350506225876286</v>
      </c>
      <c r="E127">
        <f t="shared" si="19"/>
        <v>-7.6306187286573162E-4</v>
      </c>
      <c r="F127">
        <f t="shared" si="20"/>
        <v>2.5909545618147986E-3</v>
      </c>
      <c r="G127">
        <f t="shared" si="21"/>
        <v>385.95813864816051</v>
      </c>
      <c r="H127">
        <f t="shared" si="16"/>
        <v>112.80813864816054</v>
      </c>
      <c r="I127" s="4">
        <f t="shared" si="17"/>
        <v>112.80813864816054</v>
      </c>
    </row>
    <row r="128" spans="1:9" x14ac:dyDescent="0.25">
      <c r="A128">
        <v>1.3900000000000201</v>
      </c>
      <c r="B128">
        <f>Rref*(1/((Vref/(Table1[[#This Row],[voltage]]))-1))</f>
        <v>2338.0706521739594</v>
      </c>
      <c r="C128">
        <f t="shared" si="18"/>
        <v>4.7599158228297217E-2</v>
      </c>
      <c r="D128">
        <f t="shared" si="15"/>
        <v>-3.0449402021806016</v>
      </c>
      <c r="E128">
        <f t="shared" si="19"/>
        <v>-7.6554827657508218E-4</v>
      </c>
      <c r="F128">
        <f t="shared" si="20"/>
        <v>2.588468158105448E-3</v>
      </c>
      <c r="G128">
        <f t="shared" si="21"/>
        <v>386.32887828603623</v>
      </c>
      <c r="H128">
        <f t="shared" si="16"/>
        <v>113.17887828603625</v>
      </c>
      <c r="I128" s="4">
        <f t="shared" si="17"/>
        <v>113.17887828603625</v>
      </c>
    </row>
    <row r="129" spans="1:9" x14ac:dyDescent="0.25">
      <c r="A129">
        <v>1.3800000000000201</v>
      </c>
      <c r="B129">
        <f>Rref*(1/((Vref/(Table1[[#This Row],[voltage]]))-1))</f>
        <v>2314.9593495935424</v>
      </c>
      <c r="C129">
        <f t="shared" si="18"/>
        <v>4.7128651253940196E-2</v>
      </c>
      <c r="D129">
        <f t="shared" si="15"/>
        <v>-3.0548741560256847</v>
      </c>
      <c r="E129">
        <f t="shared" si="19"/>
        <v>-7.6804583670458276E-4</v>
      </c>
      <c r="F129">
        <f t="shared" si="20"/>
        <v>2.5859705979759473E-3</v>
      </c>
      <c r="G129">
        <f t="shared" si="21"/>
        <v>386.70199915757172</v>
      </c>
      <c r="H129">
        <f t="shared" si="16"/>
        <v>113.55199915757174</v>
      </c>
      <c r="I129" s="4">
        <f t="shared" si="17"/>
        <v>113.55199915757174</v>
      </c>
    </row>
    <row r="130" spans="1:9" x14ac:dyDescent="0.25">
      <c r="A130">
        <v>1.3700000000000201</v>
      </c>
      <c r="B130">
        <f>Rref*(1/((Vref/(Table1[[#This Row],[voltage]]))-1))</f>
        <v>2291.9729729730188</v>
      </c>
      <c r="C130">
        <f t="shared" si="18"/>
        <v>4.6660687560525625E-2</v>
      </c>
      <c r="D130">
        <f t="shared" si="15"/>
        <v>-3.0648532769525074</v>
      </c>
      <c r="E130">
        <f t="shared" si="19"/>
        <v>-7.7055475258470171E-4</v>
      </c>
      <c r="F130">
        <f t="shared" si="20"/>
        <v>2.5834616820958286E-3</v>
      </c>
      <c r="G130">
        <f t="shared" si="21"/>
        <v>387.07754286827736</v>
      </c>
      <c r="H130">
        <f t="shared" si="16"/>
        <v>113.92754286827738</v>
      </c>
      <c r="I130" s="4">
        <f t="shared" si="17"/>
        <v>113.92754286827738</v>
      </c>
    </row>
    <row r="131" spans="1:9" x14ac:dyDescent="0.25">
      <c r="A131">
        <v>1.3600000000000201</v>
      </c>
      <c r="B131">
        <f>Rref*(1/((Vref/(Table1[[#This Row],[voltage]]))-1))</f>
        <v>2269.1105121294258</v>
      </c>
      <c r="C131">
        <f t="shared" si="18"/>
        <v>4.6195246582439453E-2</v>
      </c>
      <c r="D131">
        <f t="shared" si="15"/>
        <v>-3.0748783740137453</v>
      </c>
      <c r="E131">
        <f t="shared" si="19"/>
        <v>-7.7307522762464919E-4</v>
      </c>
      <c r="F131">
        <f t="shared" si="20"/>
        <v>2.5809412070558809E-3</v>
      </c>
      <c r="G131">
        <f t="shared" si="21"/>
        <v>387.45555197699184</v>
      </c>
      <c r="H131">
        <f t="shared" si="16"/>
        <v>114.30555197699186</v>
      </c>
      <c r="I131" s="4">
        <f t="shared" si="17"/>
        <v>114.30555197699186</v>
      </c>
    </row>
    <row r="132" spans="1:9" x14ac:dyDescent="0.25">
      <c r="A132">
        <v>1.3500000000000201</v>
      </c>
      <c r="B132">
        <f>Rref*(1/((Vref/(Table1[[#This Row],[voltage]]))-1))</f>
        <v>2246.3709677419811</v>
      </c>
      <c r="C132">
        <f t="shared" si="18"/>
        <v>4.5732307975203196E-2</v>
      </c>
      <c r="D132">
        <f t="shared" si="15"/>
        <v>-3.0849502729770792</v>
      </c>
      <c r="E132">
        <f t="shared" si="19"/>
        <v>-7.7560746943606369E-4</v>
      </c>
      <c r="F132">
        <f t="shared" si="20"/>
        <v>2.5784089652444667E-3</v>
      </c>
      <c r="G132">
        <f t="shared" si="21"/>
        <v>387.83607002591498</v>
      </c>
      <c r="H132">
        <f t="shared" si="16"/>
        <v>114.686070025915</v>
      </c>
      <c r="I132" s="4">
        <f t="shared" si="17"/>
        <v>114.686070025915</v>
      </c>
    </row>
    <row r="133" spans="1:9" x14ac:dyDescent="0.25">
      <c r="A133">
        <v>1.3400000000000201</v>
      </c>
      <c r="B133">
        <f>Rref*(1/((Vref/(Table1[[#This Row],[voltage]]))-1))</f>
        <v>2223.7533512064792</v>
      </c>
      <c r="C133">
        <f t="shared" si="18"/>
        <v>4.5271851612509753E-2</v>
      </c>
      <c r="D133">
        <f t="shared" si="15"/>
        <v>-3.0950698168352662</v>
      </c>
      <c r="E133">
        <f t="shared" si="19"/>
        <v>-7.7815168996125267E-4</v>
      </c>
      <c r="F133">
        <f t="shared" si="20"/>
        <v>2.5758647447192778E-3</v>
      </c>
      <c r="G133">
        <f t="shared" si="21"/>
        <v>388.21914157180709</v>
      </c>
      <c r="H133">
        <f t="shared" si="16"/>
        <v>115.06914157180711</v>
      </c>
      <c r="I133" s="4">
        <f t="shared" si="17"/>
        <v>115.06914157180711</v>
      </c>
    </row>
    <row r="134" spans="1:9" x14ac:dyDescent="0.25">
      <c r="A134">
        <v>1.3300000000000201</v>
      </c>
      <c r="B134">
        <f>Rref*(1/((Vref/(Table1[[#This Row],[voltage]]))-1))</f>
        <v>2201.2566844920234</v>
      </c>
      <c r="C134">
        <f t="shared" si="18"/>
        <v>4.4813857583306665E-2</v>
      </c>
      <c r="D134">
        <f t="shared" si="15"/>
        <v>-3.1052378663351403</v>
      </c>
      <c r="E134">
        <f t="shared" si="19"/>
        <v>-7.8070810560619183E-4</v>
      </c>
      <c r="F134">
        <f t="shared" si="20"/>
        <v>2.5733083290743384E-3</v>
      </c>
      <c r="G134">
        <f t="shared" si="21"/>
        <v>388.6048122184086</v>
      </c>
      <c r="H134">
        <f t="shared" si="16"/>
        <v>115.45481221840862</v>
      </c>
      <c r="I134" s="4">
        <f t="shared" si="17"/>
        <v>115.45481221840862</v>
      </c>
    </row>
    <row r="135" spans="1:9" x14ac:dyDescent="0.25">
      <c r="A135">
        <v>1.32000000000003</v>
      </c>
      <c r="B135">
        <f>Rref*(1/((Vref/(Table1[[#This Row],[voltage]]))-1))</f>
        <v>2178.880000000067</v>
      </c>
      <c r="C135">
        <f t="shared" si="18"/>
        <v>4.4358306188926444E-2</v>
      </c>
      <c r="D135">
        <f t="shared" si="15"/>
        <v>-3.1154553005263916</v>
      </c>
      <c r="E135">
        <f t="shared" si="19"/>
        <v>-7.8327693737849727E-4</v>
      </c>
      <c r="F135">
        <f t="shared" si="20"/>
        <v>2.5707394973020332E-3</v>
      </c>
      <c r="G135">
        <f t="shared" si="21"/>
        <v>388.99312865013763</v>
      </c>
      <c r="H135">
        <f t="shared" si="16"/>
        <v>115.84312865013766</v>
      </c>
      <c r="I135" s="4">
        <f t="shared" si="17"/>
        <v>115.84312865013766</v>
      </c>
    </row>
    <row r="136" spans="1:9" x14ac:dyDescent="0.25">
      <c r="A136">
        <v>1.31000000000003</v>
      </c>
      <c r="B136">
        <f>Rref*(1/((Vref/(Table1[[#This Row],[voltage]]))-1))</f>
        <v>2156.6223404255984</v>
      </c>
      <c r="C136">
        <f t="shared" si="18"/>
        <v>4.3905177940260554E-2</v>
      </c>
      <c r="D136">
        <f t="shared" si="15"/>
        <v>-3.1257230173310946</v>
      </c>
      <c r="E136">
        <f t="shared" si="19"/>
        <v>-7.8585841103061434E-4</v>
      </c>
      <c r="F136">
        <f t="shared" si="20"/>
        <v>2.5681580236499159E-3</v>
      </c>
      <c r="G136">
        <f t="shared" si="21"/>
        <v>389.38413866712949</v>
      </c>
      <c r="H136">
        <f t="shared" si="16"/>
        <v>116.23413866712951</v>
      </c>
      <c r="I136" s="4">
        <f t="shared" si="17"/>
        <v>116.23413866712951</v>
      </c>
    </row>
    <row r="137" spans="1:9" x14ac:dyDescent="0.25">
      <c r="A137">
        <v>1.30000000000003</v>
      </c>
      <c r="B137">
        <f>Rref*(1/((Vref/(Table1[[#This Row],[voltage]]))-1))</f>
        <v>2134.4827586207557</v>
      </c>
      <c r="C137">
        <f t="shared" si="18"/>
        <v>4.3454453554982814E-2</v>
      </c>
      <c r="D137">
        <f t="shared" si="15"/>
        <v>-3.1360419341347798</v>
      </c>
      <c r="E137">
        <f t="shared" si="19"/>
        <v>-7.8845275720842295E-4</v>
      </c>
      <c r="F137">
        <f t="shared" si="20"/>
        <v>2.5655636774721074E-3</v>
      </c>
      <c r="G137">
        <f t="shared" si="21"/>
        <v>389.7778912216736</v>
      </c>
      <c r="H137">
        <f t="shared" si="16"/>
        <v>116.62789122167362</v>
      </c>
      <c r="I137" s="4">
        <f t="shared" si="17"/>
        <v>116.62789122167362</v>
      </c>
    </row>
    <row r="138" spans="1:9" x14ac:dyDescent="0.25">
      <c r="A138">
        <v>1.29000000000003</v>
      </c>
      <c r="B138">
        <f>Rref*(1/((Vref/(Table1[[#This Row],[voltage]]))-1))</f>
        <v>2112.4603174603831</v>
      </c>
      <c r="C138">
        <f t="shared" si="18"/>
        <v>4.300611395481236E-2</v>
      </c>
      <c r="D138">
        <f t="shared" si="15"/>
        <v>-3.1464129884002667</v>
      </c>
      <c r="E138">
        <f t="shared" si="19"/>
        <v>-7.9106021160556489E-4</v>
      </c>
      <c r="F138">
        <f t="shared" si="20"/>
        <v>2.5629562230749655E-3</v>
      </c>
      <c r="G138">
        <f t="shared" si="21"/>
        <v>390.17443645612764</v>
      </c>
      <c r="H138">
        <f t="shared" si="16"/>
        <v>117.02443645612766</v>
      </c>
      <c r="I138" s="4">
        <f t="shared" si="17"/>
        <v>117.02443645612766</v>
      </c>
    </row>
    <row r="139" spans="1:9" x14ac:dyDescent="0.25">
      <c r="A139">
        <v>1.28000000000003</v>
      </c>
      <c r="B139">
        <f>Rref*(1/((Vref/(Table1[[#This Row],[voltage]]))-1))</f>
        <v>2090.5540897098281</v>
      </c>
      <c r="C139">
        <f t="shared" si="18"/>
        <v>4.2560140262822233E-2</v>
      </c>
      <c r="D139">
        <f t="shared" si="15"/>
        <v>-3.1568371383051601</v>
      </c>
      <c r="E139">
        <f t="shared" si="19"/>
        <v>-7.9368101512372158E-4</v>
      </c>
      <c r="F139">
        <f t="shared" si="20"/>
        <v>2.560335419556809E-3</v>
      </c>
      <c r="G139">
        <f t="shared" si="21"/>
        <v>390.57382574237045</v>
      </c>
      <c r="H139">
        <f t="shared" si="16"/>
        <v>117.42382574237047</v>
      </c>
      <c r="I139" s="4">
        <f t="shared" si="17"/>
        <v>117.42382574237047</v>
      </c>
    </row>
    <row r="140" spans="1:9" x14ac:dyDescent="0.25">
      <c r="A140">
        <v>1.27000000000003</v>
      </c>
      <c r="B140">
        <f>Rref*(1/((Vref/(Table1[[#This Row],[voltage]]))-1))</f>
        <v>2068.7631578948021</v>
      </c>
      <c r="C140">
        <f t="shared" si="18"/>
        <v>4.2116513800789943E-2</v>
      </c>
      <c r="D140">
        <f t="shared" si="15"/>
        <v>-3.1673153634041911</v>
      </c>
      <c r="E140">
        <f t="shared" si="19"/>
        <v>-7.9631541403913677E-4</v>
      </c>
      <c r="F140">
        <f t="shared" si="20"/>
        <v>2.5577010206413934E-3</v>
      </c>
      <c r="G140">
        <f t="shared" si="21"/>
        <v>390.97611172287469</v>
      </c>
      <c r="H140">
        <f t="shared" si="16"/>
        <v>117.82611172287471</v>
      </c>
      <c r="I140" s="4">
        <f t="shared" si="17"/>
        <v>117.82611172287471</v>
      </c>
    </row>
    <row r="141" spans="1:9" x14ac:dyDescent="0.25">
      <c r="A141">
        <v>1.26000000000003</v>
      </c>
      <c r="B141">
        <f>Rref*(1/((Vref/(Table1[[#This Row],[voltage]]))-1))</f>
        <v>2047.0866141732927</v>
      </c>
      <c r="C141">
        <f t="shared" si="18"/>
        <v>4.1675216086589834E-2</v>
      </c>
      <c r="D141">
        <f t="shared" si="15"/>
        <v>-3.1778486653175739</v>
      </c>
      <c r="E141">
        <f t="shared" si="19"/>
        <v>-7.9896366017568178E-4</v>
      </c>
      <c r="F141">
        <f t="shared" si="20"/>
        <v>2.5550527745048486E-3</v>
      </c>
      <c r="G141">
        <f t="shared" si="21"/>
        <v>391.38134835347699</v>
      </c>
      <c r="H141">
        <f t="shared" si="16"/>
        <v>118.23134835347702</v>
      </c>
      <c r="I141" s="4">
        <f t="shared" si="17"/>
        <v>118.23134835347702</v>
      </c>
    </row>
    <row r="142" spans="1:9" x14ac:dyDescent="0.25">
      <c r="A142">
        <v>1.25000000000003</v>
      </c>
      <c r="B142">
        <f>Rref*(1/((Vref/(Table1[[#This Row],[voltage]]))-1))</f>
        <v>2025.5235602094883</v>
      </c>
      <c r="C142">
        <f t="shared" si="18"/>
        <v>4.1236228831626393E-2</v>
      </c>
      <c r="D142">
        <f t="shared" si="15"/>
        <v>-3.1884380684466245</v>
      </c>
      <c r="E142">
        <f t="shared" si="19"/>
        <v>-8.016260110847728E-4</v>
      </c>
      <c r="F142">
        <f t="shared" si="20"/>
        <v>2.5523904235957573E-3</v>
      </c>
      <c r="G142">
        <f t="shared" si="21"/>
        <v>391.78959094793174</v>
      </c>
      <c r="H142">
        <f t="shared" si="16"/>
        <v>118.63959094793177</v>
      </c>
      <c r="I142" s="4">
        <f t="shared" si="17"/>
        <v>118.63959094793177</v>
      </c>
    </row>
    <row r="143" spans="1:9" x14ac:dyDescent="0.25">
      <c r="A143">
        <v>1.24000000000003</v>
      </c>
      <c r="B143">
        <f>Rref*(1/((Vref/(Table1[[#This Row],[voltage]]))-1))</f>
        <v>2004.0731070496722</v>
      </c>
      <c r="C143">
        <f t="shared" si="18"/>
        <v>4.079953393830766E-2</v>
      </c>
      <c r="D143">
        <f t="shared" si="15"/>
        <v>-3.1990846207179597</v>
      </c>
      <c r="E143">
        <f t="shared" si="19"/>
        <v>-8.0430273023247574E-4</v>
      </c>
      <c r="F143">
        <f t="shared" si="20"/>
        <v>2.5497137044480545E-3</v>
      </c>
      <c r="G143">
        <f t="shared" si="21"/>
        <v>392.20089622433647</v>
      </c>
      <c r="H143">
        <f t="shared" si="16"/>
        <v>119.0508962243365</v>
      </c>
      <c r="I143" s="4">
        <f t="shared" si="17"/>
        <v>119.0508962243365</v>
      </c>
    </row>
    <row r="144" spans="1:9" x14ac:dyDescent="0.25">
      <c r="A144">
        <v>1.23000000000003</v>
      </c>
      <c r="B144">
        <f>Rref*(1/((Vref/(Table1[[#This Row],[voltage]]))-1))</f>
        <v>1982.7343750000637</v>
      </c>
      <c r="C144">
        <f t="shared" si="18"/>
        <v>4.0365113497558301E-2</v>
      </c>
      <c r="D144">
        <f t="shared" si="15"/>
        <v>-3.2097893943576596</v>
      </c>
      <c r="E144">
        <f t="shared" si="19"/>
        <v>-8.0699408719414275E-4</v>
      </c>
      <c r="F144">
        <f t="shared" si="20"/>
        <v>2.5470223474863877E-3</v>
      </c>
      <c r="G144">
        <f t="shared" si="21"/>
        <v>392.61532235352496</v>
      </c>
      <c r="H144">
        <f t="shared" si="16"/>
        <v>119.46532235352498</v>
      </c>
      <c r="I144" s="4">
        <f t="shared" si="17"/>
        <v>119.46532235352498</v>
      </c>
    </row>
    <row r="145" spans="1:9" x14ac:dyDescent="0.25">
      <c r="A145">
        <v>1.2200000000000299</v>
      </c>
      <c r="B145">
        <f>Rref*(1/((Vref/(Table1[[#This Row],[voltage]]))-1))</f>
        <v>1961.5064935065568</v>
      </c>
      <c r="C145">
        <f t="shared" ref="C145:C153" si="22">B145/$B$4</f>
        <v>3.9932949786371269E-2</v>
      </c>
      <c r="D145">
        <f t="shared" si="15"/>
        <v>-3.2205534866968777</v>
      </c>
      <c r="E145">
        <f t="shared" ref="E145:E153" si="23">(1/$B$6)*D145</f>
        <v>-8.0970035785695653E-4</v>
      </c>
      <c r="F145">
        <f t="shared" ref="F145:F153" si="24">E145+((1/($B$5+273.15)))</f>
        <v>2.544316076823574E-3</v>
      </c>
      <c r="G145">
        <f t="shared" ref="G145:G153" si="25">1/F145</f>
        <v>393.03292900952778</v>
      </c>
      <c r="H145">
        <f t="shared" si="16"/>
        <v>119.8829290095278</v>
      </c>
      <c r="I145" s="4">
        <f t="shared" si="17"/>
        <v>119.8829290095278</v>
      </c>
    </row>
    <row r="146" spans="1:9" x14ac:dyDescent="0.25">
      <c r="A146">
        <v>1.2100000000000299</v>
      </c>
      <c r="B146">
        <f>Rref*(1/((Vref/(Table1[[#This Row],[voltage]]))-1))</f>
        <v>1940.3886010363324</v>
      </c>
      <c r="C146">
        <f t="shared" si="22"/>
        <v>3.9503025265397645E-2</v>
      </c>
      <c r="D146">
        <f t="shared" ref="D146:D153" si="26">LN(C146)</f>
        <v>-3.2313780210104395</v>
      </c>
      <c r="E146">
        <f t="shared" si="23"/>
        <v>-8.1242182463076723E-4</v>
      </c>
      <c r="F146">
        <f t="shared" si="24"/>
        <v>2.5415946100497632E-3</v>
      </c>
      <c r="G146">
        <f t="shared" si="25"/>
        <v>393.45377742220677</v>
      </c>
      <c r="H146">
        <f t="shared" ref="H146:H153" si="27">G146-273.15</f>
        <v>120.30377742220679</v>
      </c>
      <c r="I146" s="4">
        <f t="shared" ref="I146:I153" si="28">H146/1</f>
        <v>120.30377742220679</v>
      </c>
    </row>
    <row r="147" spans="1:9" x14ac:dyDescent="0.25">
      <c r="A147">
        <v>1.2000000000000299</v>
      </c>
      <c r="B147">
        <f>Rref*(1/((Vref/(Table1[[#This Row],[voltage]]))-1))</f>
        <v>1919.3798449613028</v>
      </c>
      <c r="C147">
        <f t="shared" si="22"/>
        <v>3.907532257657375E-2</v>
      </c>
      <c r="D147">
        <f t="shared" si="26"/>
        <v>-3.2422641473900855</v>
      </c>
      <c r="E147">
        <f t="shared" si="23"/>
        <v>-8.1515877666764086E-4</v>
      </c>
      <c r="F147">
        <f t="shared" si="24"/>
        <v>2.5388576580128892E-3</v>
      </c>
      <c r="G147">
        <f t="shared" si="25"/>
        <v>393.87793043217675</v>
      </c>
      <c r="H147">
        <f t="shared" si="27"/>
        <v>120.72793043217678</v>
      </c>
      <c r="I147" s="4">
        <f t="shared" si="28"/>
        <v>120.72793043217678</v>
      </c>
    </row>
    <row r="148" spans="1:9" x14ac:dyDescent="0.25">
      <c r="A148">
        <v>1.1900000000000299</v>
      </c>
      <c r="B148">
        <f>Rref*(1/((Vref/(Table1[[#This Row],[voltage]]))-1))</f>
        <v>1898.479381443361</v>
      </c>
      <c r="C148">
        <f t="shared" si="22"/>
        <v>3.8649824540785034E-2</v>
      </c>
      <c r="D148">
        <f t="shared" si="26"/>
        <v>-3.2532130436540938</v>
      </c>
      <c r="E148">
        <f t="shared" si="23"/>
        <v>-8.1791151009055285E-4</v>
      </c>
      <c r="F148">
        <f t="shared" si="24"/>
        <v>2.5361049245899775E-3</v>
      </c>
      <c r="G148">
        <f t="shared" si="25"/>
        <v>394.30545254813308</v>
      </c>
      <c r="H148">
        <f t="shared" si="27"/>
        <v>121.1554525481331</v>
      </c>
      <c r="I148" s="4">
        <f t="shared" si="28"/>
        <v>121.1554525481331</v>
      </c>
    </row>
    <row r="149" spans="1:9" x14ac:dyDescent="0.25">
      <c r="A149">
        <v>1.1800000000000299</v>
      </c>
      <c r="B149">
        <f>Rref*(1/((Vref/(Table1[[#This Row],[voltage]]))-1))</f>
        <v>1877.6863753213986</v>
      </c>
      <c r="C149">
        <f t="shared" si="22"/>
        <v>3.8226514155565931E-2</v>
      </c>
      <c r="D149">
        <f t="shared" si="26"/>
        <v>-3.264225916295131</v>
      </c>
      <c r="E149">
        <f t="shared" si="23"/>
        <v>-8.2068032823169373E-4</v>
      </c>
      <c r="F149">
        <f t="shared" si="24"/>
        <v>2.5333361064488365E-3</v>
      </c>
      <c r="G149">
        <f t="shared" si="25"/>
        <v>394.73641000671387</v>
      </c>
      <c r="H149">
        <f t="shared" si="27"/>
        <v>121.58641000671389</v>
      </c>
      <c r="I149" s="4">
        <f t="shared" si="28"/>
        <v>121.58641000671389</v>
      </c>
    </row>
    <row r="150" spans="1:9" x14ac:dyDescent="0.25">
      <c r="A150">
        <v>1.1700000000000299</v>
      </c>
      <c r="B150">
        <f>Rref*(1/((Vref/(Table1[[#This Row],[voltage]]))-1))</f>
        <v>1857.0000000000614</v>
      </c>
      <c r="C150">
        <f t="shared" si="22"/>
        <v>3.7805374592835124E-2</v>
      </c>
      <c r="D150">
        <f t="shared" si="26"/>
        <v>-3.2753040014682853</v>
      </c>
      <c r="E150">
        <f t="shared" si="23"/>
        <v>-8.2346554188087698E-4</v>
      </c>
      <c r="F150">
        <f t="shared" si="24"/>
        <v>2.5305508927996531E-3</v>
      </c>
      <c r="G150">
        <f t="shared" si="25"/>
        <v>395.1708708350294</v>
      </c>
      <c r="H150">
        <f t="shared" si="27"/>
        <v>122.02087083502943</v>
      </c>
      <c r="I150" s="4">
        <f t="shared" si="28"/>
        <v>122.02087083502943</v>
      </c>
    </row>
    <row r="151" spans="1:9" x14ac:dyDescent="0.25">
      <c r="A151">
        <v>1.1600000000000299</v>
      </c>
      <c r="B151">
        <f>Rref*(1/((Vref/(Table1[[#This Row],[voltage]]))-1))</f>
        <v>1836.4194373402147</v>
      </c>
      <c r="C151">
        <f t="shared" si="22"/>
        <v>3.7386389196665606E-2</v>
      </c>
      <c r="D151">
        <f t="shared" si="26"/>
        <v>-3.2864485660213503</v>
      </c>
      <c r="E151">
        <f t="shared" si="23"/>
        <v>-8.2626746954456935E-4</v>
      </c>
      <c r="F151">
        <f t="shared" si="24"/>
        <v>2.527748965135961E-3</v>
      </c>
      <c r="G151">
        <f t="shared" si="25"/>
        <v>395.60890491600406</v>
      </c>
      <c r="H151">
        <f t="shared" si="27"/>
        <v>122.45890491600409</v>
      </c>
      <c r="I151" s="4">
        <f t="shared" si="28"/>
        <v>122.45890491600409</v>
      </c>
    </row>
    <row r="152" spans="1:9" x14ac:dyDescent="0.25">
      <c r="A152">
        <v>1.1500000000000301</v>
      </c>
      <c r="B152">
        <f>Rref*(1/((Vref/(Table1[[#This Row],[voltage]]))-1))</f>
        <v>1815.9438775510821</v>
      </c>
      <c r="C152">
        <f t="shared" si="22"/>
        <v>3.6969541481088802E-2</v>
      </c>
      <c r="D152">
        <f t="shared" si="26"/>
        <v>-3.297660908569561</v>
      </c>
      <c r="E152">
        <f t="shared" si="23"/>
        <v>-8.2908643771609702E-4</v>
      </c>
      <c r="F152">
        <f t="shared" si="24"/>
        <v>2.5249299969644333E-3</v>
      </c>
      <c r="G152">
        <f t="shared" si="25"/>
        <v>396.05058405668194</v>
      </c>
      <c r="H152">
        <f t="shared" si="27"/>
        <v>122.90058405668196</v>
      </c>
      <c r="I152" s="4">
        <f t="shared" si="28"/>
        <v>122.90058405668196</v>
      </c>
    </row>
    <row r="153" spans="1:9" x14ac:dyDescent="0.25">
      <c r="A153">
        <v>1.1400000000000301</v>
      </c>
      <c r="B153">
        <f>Rref*(1/((Vref/(Table1[[#This Row],[voltage]]))-1))</f>
        <v>1795.5725190840305</v>
      </c>
      <c r="C153">
        <f t="shared" si="22"/>
        <v>3.6554815127932218E-2</v>
      </c>
      <c r="D153">
        <f t="shared" si="26"/>
        <v>-3.308942360617114</v>
      </c>
      <c r="E153">
        <f t="shared" si="23"/>
        <v>-8.3192278115761474E-4</v>
      </c>
      <c r="F153">
        <f t="shared" si="24"/>
        <v>2.5220936535229155E-3</v>
      </c>
      <c r="G153">
        <f t="shared" si="25"/>
        <v>396.49598205965833</v>
      </c>
      <c r="H153">
        <f t="shared" si="27"/>
        <v>123.34598205965835</v>
      </c>
      <c r="I153" s="4">
        <f t="shared" si="28"/>
        <v>123.34598205965835</v>
      </c>
    </row>
  </sheetData>
  <dataValidations count="1">
    <dataValidation type="list" allowBlank="1" showInputMessage="1" showErrorMessage="1" sqref="B8" xr:uid="{C9DDB794-2A6A-46EC-9310-984C3F8F9F36}">
      <formula1>"2,3,4"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A640-A789-4850-90AD-863774E615AB}">
  <dimension ref="A1:K94"/>
  <sheetViews>
    <sheetView zoomScale="40" zoomScaleNormal="40" workbookViewId="0">
      <selection activeCell="G45" sqref="G45"/>
    </sheetView>
  </sheetViews>
  <sheetFormatPr defaultRowHeight="15" x14ac:dyDescent="0.25"/>
  <cols>
    <col min="1" max="1" width="13.140625" customWidth="1"/>
    <col min="2" max="2" width="15" customWidth="1"/>
    <col min="3" max="3" width="13.85546875" customWidth="1"/>
    <col min="4" max="4" width="18.28515625" customWidth="1"/>
    <col min="5" max="5" width="20.42578125" customWidth="1"/>
  </cols>
  <sheetData>
    <row r="1" spans="1:5" x14ac:dyDescent="0.25">
      <c r="A1" t="s">
        <v>13</v>
      </c>
    </row>
    <row r="3" spans="1:5" x14ac:dyDescent="0.25">
      <c r="A3" t="s">
        <v>14</v>
      </c>
      <c r="B3" t="s">
        <v>15</v>
      </c>
      <c r="C3" t="s">
        <v>16</v>
      </c>
      <c r="D3" t="s">
        <v>17</v>
      </c>
      <c r="E3" t="s">
        <v>31</v>
      </c>
    </row>
    <row r="4" spans="1:5" x14ac:dyDescent="0.25">
      <c r="A4">
        <v>10</v>
      </c>
      <c r="B4" s="6">
        <v>89.61</v>
      </c>
      <c r="C4" s="6">
        <v>98.32</v>
      </c>
      <c r="D4" s="6">
        <v>107.8</v>
      </c>
      <c r="E4" s="6">
        <f>(SteinHart!$B$4*EXP(((1/(Table2[[#This Row],[Temp (°C)]]+273.15))-(1/(SteinHart!$B$5+273.15)))/(1/'LM Thermistor Data'!$H$38)))/1000</f>
        <v>99.582270328313996</v>
      </c>
    </row>
    <row r="5" spans="1:5" x14ac:dyDescent="0.25">
      <c r="A5">
        <v>11</v>
      </c>
      <c r="B5" s="6">
        <v>85.47</v>
      </c>
      <c r="C5" s="6">
        <v>93.68</v>
      </c>
      <c r="D5" s="6">
        <v>102.6</v>
      </c>
      <c r="E5" s="6">
        <f>(SteinHart!$B$4*EXP(((1/(Table2[[#This Row],[Temp (°C)]]+273.15))-(1/(SteinHart!$B$5+273.15)))/(1/'LM Thermistor Data'!$H$38)))/1000</f>
        <v>94.779040718925117</v>
      </c>
    </row>
    <row r="6" spans="1:5" x14ac:dyDescent="0.25">
      <c r="A6">
        <v>12</v>
      </c>
      <c r="B6" s="6">
        <v>81.540000000000006</v>
      </c>
      <c r="C6" s="6">
        <v>89.29</v>
      </c>
      <c r="D6" s="6">
        <v>97.72</v>
      </c>
      <c r="E6" s="6">
        <f>(SteinHart!$B$4*EXP(((1/(Table2[[#This Row],[Temp (°C)]]+273.15))-(1/(SteinHart!$B$5+273.15)))/(1/'LM Thermistor Data'!$H$38)))/1000</f>
        <v>90.238772625327812</v>
      </c>
    </row>
    <row r="7" spans="1:5" x14ac:dyDescent="0.25">
      <c r="A7">
        <v>13</v>
      </c>
      <c r="B7" s="6">
        <v>77.819999999999993</v>
      </c>
      <c r="C7" s="6">
        <v>85.13</v>
      </c>
      <c r="D7" s="6">
        <v>93.08</v>
      </c>
      <c r="E7" s="6">
        <f>(SteinHart!$B$4*EXP(((1/(Table2[[#This Row],[Temp (°C)]]+273.15))-(1/(SteinHart!$B$5+273.15)))/(1/'LM Thermistor Data'!$H$38)))/1000</f>
        <v>85.945483120669479</v>
      </c>
    </row>
    <row r="8" spans="1:5" x14ac:dyDescent="0.25">
      <c r="A8">
        <v>14</v>
      </c>
      <c r="B8" s="6">
        <v>74.290000000000006</v>
      </c>
      <c r="C8" s="6">
        <v>81.19</v>
      </c>
      <c r="D8" s="6">
        <v>88.68</v>
      </c>
      <c r="E8" s="6">
        <f>(SteinHart!$B$4*EXP(((1/(Table2[[#This Row],[Temp (°C)]]+273.15))-(1/(SteinHart!$B$5+273.15)))/(1/'LM Thermistor Data'!$H$38)))/1000</f>
        <v>81.884251717102387</v>
      </c>
    </row>
    <row r="9" spans="1:5" x14ac:dyDescent="0.25">
      <c r="A9">
        <v>15</v>
      </c>
      <c r="B9" s="6">
        <v>70.930000000000007</v>
      </c>
      <c r="C9" s="6">
        <v>77.45</v>
      </c>
      <c r="D9" s="6">
        <v>84.52</v>
      </c>
      <c r="E9" s="6">
        <f>(SteinHart!$B$4*EXP(((1/(Table2[[#This Row],[Temp (°C)]]+273.15))-(1/(SteinHart!$B$5+273.15)))/(1/'LM Thermistor Data'!$H$38)))/1000</f>
        <v>78.041143973079087</v>
      </c>
    </row>
    <row r="10" spans="1:5" x14ac:dyDescent="0.25">
      <c r="A10">
        <v>16</v>
      </c>
      <c r="B10" s="6">
        <v>67.75</v>
      </c>
      <c r="C10" s="6">
        <v>73.91</v>
      </c>
      <c r="D10" s="6">
        <v>80.58</v>
      </c>
      <c r="E10" s="6">
        <f>(SteinHart!$B$4*EXP(((1/(Table2[[#This Row],[Temp (°C)]]+273.15))-(1/(SteinHart!$B$5+273.15)))/(1/'LM Thermistor Data'!$H$38)))/1000</f>
        <v>74.403140992000417</v>
      </c>
    </row>
    <row r="11" spans="1:5" x14ac:dyDescent="0.25">
      <c r="A11">
        <v>17</v>
      </c>
      <c r="B11" s="6">
        <v>64.739999999999995</v>
      </c>
      <c r="C11" s="6">
        <v>70.55</v>
      </c>
      <c r="D11" s="6">
        <v>76.84</v>
      </c>
      <c r="E11" s="6">
        <f>(SteinHart!$B$4*EXP(((1/(Table2[[#This Row],[Temp (°C)]]+273.15))-(1/(SteinHart!$B$5+273.15)))/(1/'LM Thermistor Data'!$H$38)))/1000</f>
        <v>70.958074328207161</v>
      </c>
    </row>
    <row r="12" spans="1:5" x14ac:dyDescent="0.25">
      <c r="A12">
        <v>18</v>
      </c>
      <c r="B12" s="6">
        <v>61.87</v>
      </c>
      <c r="C12" s="6">
        <v>67.36</v>
      </c>
      <c r="D12" s="6">
        <v>73.3</v>
      </c>
      <c r="E12" s="6">
        <f>(SteinHart!$B$4*EXP(((1/(Table2[[#This Row],[Temp (°C)]]+273.15))-(1/(SteinHart!$B$5+273.15)))/(1/'LM Thermistor Data'!$H$38)))/1000</f>
        <v>67.694565858430309</v>
      </c>
    </row>
    <row r="13" spans="1:5" x14ac:dyDescent="0.25">
      <c r="A13">
        <v>19</v>
      </c>
      <c r="B13" s="6">
        <v>59.14</v>
      </c>
      <c r="C13" s="6">
        <v>64.34</v>
      </c>
      <c r="D13" s="6">
        <v>69.94</v>
      </c>
      <c r="E13" s="6">
        <f>(SteinHart!$B$4*EXP(((1/(Table2[[#This Row],[Temp (°C)]]+273.15))-(1/(SteinHart!$B$5+273.15)))/(1/'LM Thermistor Data'!$H$38)))/1000</f>
        <v>64.601972215079783</v>
      </c>
    </row>
    <row r="14" spans="1:5" x14ac:dyDescent="0.25">
      <c r="A14">
        <v>20</v>
      </c>
      <c r="B14" s="6">
        <v>56.56</v>
      </c>
      <c r="C14" s="6">
        <v>61.47</v>
      </c>
      <c r="D14" s="6">
        <v>66.760000000000005</v>
      </c>
      <c r="E14" s="6">
        <f>(SteinHart!$B$4*EXP(((1/(Table2[[#This Row],[Temp (°C)]]+273.15))-(1/(SteinHart!$B$5+273.15)))/(1/'LM Thermistor Data'!$H$38)))/1000</f>
        <v>61.67033341251603</v>
      </c>
    </row>
    <row r="15" spans="1:5" x14ac:dyDescent="0.25">
      <c r="A15">
        <v>21</v>
      </c>
      <c r="B15" s="6">
        <v>54.1</v>
      </c>
      <c r="C15" s="6">
        <v>58.74</v>
      </c>
      <c r="D15" s="6">
        <v>63.74</v>
      </c>
      <c r="E15" s="6">
        <f>(SteinHart!$B$4*EXP(((1/(Table2[[#This Row],[Temp (°C)]]+273.15))-(1/(SteinHart!$B$5+273.15)))/(1/'LM Thermistor Data'!$H$38)))/1000</f>
        <v>58.890325329056516</v>
      </c>
    </row>
    <row r="16" spans="1:5" x14ac:dyDescent="0.25">
      <c r="A16">
        <v>22</v>
      </c>
      <c r="B16" s="6">
        <v>51.76</v>
      </c>
      <c r="C16" s="6">
        <v>56.15</v>
      </c>
      <c r="D16" s="6">
        <v>60.87</v>
      </c>
      <c r="E16" s="6">
        <f>(SteinHart!$B$4*EXP(((1/(Table2[[#This Row],[Temp (°C)]]+273.15))-(1/(SteinHart!$B$5+273.15)))/(1/'LM Thermistor Data'!$H$38)))/1000</f>
        <v>56.253215736222614</v>
      </c>
    </row>
    <row r="17" spans="1:11" x14ac:dyDescent="0.25">
      <c r="A17">
        <v>23</v>
      </c>
      <c r="B17" s="6">
        <v>49.53</v>
      </c>
      <c r="C17" s="6">
        <v>53.68</v>
      </c>
      <c r="D17" s="6">
        <v>58.15</v>
      </c>
      <c r="E17" s="6">
        <f>(SteinHart!$B$4*EXP(((1/(Table2[[#This Row],[Temp (°C)]]+273.15))-(1/(SteinHart!$B$5+273.15)))/(1/'LM Thermistor Data'!$H$38)))/1000</f>
        <v>53.750823592894207</v>
      </c>
    </row>
    <row r="18" spans="1:11" x14ac:dyDescent="0.25">
      <c r="A18">
        <v>24</v>
      </c>
      <c r="B18" s="6">
        <v>47.42</v>
      </c>
      <c r="C18" s="6">
        <v>51.34</v>
      </c>
      <c r="D18" s="6">
        <v>55.56</v>
      </c>
      <c r="E18" s="6">
        <f>(SteinHart!$B$4*EXP(((1/(Table2[[#This Row],[Temp (°C)]]+273.15))-(1/(SteinHart!$B$5+273.15)))/(1/'LM Thermistor Data'!$H$38)))/1000</f>
        <v>51.375481345866092</v>
      </c>
    </row>
    <row r="19" spans="1:11" x14ac:dyDescent="0.25">
      <c r="A19">
        <v>25</v>
      </c>
      <c r="B19" s="6">
        <v>45.4</v>
      </c>
      <c r="C19" s="6">
        <v>49.12</v>
      </c>
      <c r="D19" s="6">
        <v>53.11</v>
      </c>
      <c r="E19" s="6">
        <f>(SteinHart!$B$4*EXP(((1/(Table2[[#This Row],[Temp (°C)]]+273.15))-(1/(SteinHart!$B$5+273.15)))/(1/'LM Thermistor Data'!$H$38)))/1000</f>
        <v>49.12</v>
      </c>
    </row>
    <row r="20" spans="1:11" x14ac:dyDescent="0.25">
      <c r="A20">
        <v>26</v>
      </c>
      <c r="B20" s="6">
        <v>43.49</v>
      </c>
      <c r="C20" s="6">
        <v>47</v>
      </c>
      <c r="D20" s="6">
        <v>50.78</v>
      </c>
      <c r="E20" s="6">
        <f>(SteinHart!$B$4*EXP(((1/(Table2[[#This Row],[Temp (°C)]]+273.15))-(1/(SteinHart!$B$5+273.15)))/(1/'LM Thermistor Data'!$H$38)))/1000</f>
        <v>46.977636740948192</v>
      </c>
    </row>
    <row r="21" spans="1:11" x14ac:dyDescent="0.25">
      <c r="A21">
        <v>27</v>
      </c>
      <c r="B21" s="6">
        <v>41.66</v>
      </c>
      <c r="C21" s="6">
        <v>44.99</v>
      </c>
      <c r="D21" s="6">
        <v>48.56</v>
      </c>
      <c r="E21" s="6">
        <f>(SteinHart!$B$4*EXP(((1/(Table2[[#This Row],[Temp (°C)]]+273.15))-(1/(SteinHart!$B$5+273.15)))/(1/'LM Thermistor Data'!$H$38)))/1000</f>
        <v>44.942064911458687</v>
      </c>
    </row>
    <row r="22" spans="1:11" x14ac:dyDescent="0.25">
      <c r="A22">
        <v>28</v>
      </c>
      <c r="B22" s="6">
        <v>39.92</v>
      </c>
      <c r="C22" s="6">
        <v>43.08</v>
      </c>
      <c r="D22" s="6">
        <v>46.45</v>
      </c>
      <c r="E22" s="6">
        <f>(SteinHart!$B$4*EXP(((1/(Table2[[#This Row],[Temp (°C)]]+273.15))-(1/(SteinHart!$B$5+273.15)))/(1/'LM Thermistor Data'!$H$38)))/1000</f>
        <v>43.007346158725973</v>
      </c>
    </row>
    <row r="23" spans="1:11" x14ac:dyDescent="0.25">
      <c r="A23">
        <v>29</v>
      </c>
      <c r="B23" s="6">
        <v>38.270000000000003</v>
      </c>
      <c r="C23" s="6">
        <v>41.25</v>
      </c>
      <c r="D23" s="6">
        <v>44.45</v>
      </c>
      <c r="E23" s="6">
        <f>(SteinHart!$B$4*EXP(((1/(Table2[[#This Row],[Temp (°C)]]+273.15))-(1/(SteinHart!$B$5+273.15)))/(1/'LM Thermistor Data'!$H$38)))/1000</f>
        <v>41.167904585271266</v>
      </c>
    </row>
    <row r="24" spans="1:11" x14ac:dyDescent="0.25">
      <c r="A24">
        <v>30</v>
      </c>
      <c r="B24" s="6">
        <v>36.69</v>
      </c>
      <c r="C24" s="6">
        <v>39.520000000000003</v>
      </c>
      <c r="D24" s="6">
        <v>42.54</v>
      </c>
      <c r="E24" s="6">
        <f>(SteinHart!$B$4*EXP(((1/(Table2[[#This Row],[Temp (°C)]]+273.15))-(1/(SteinHart!$B$5+273.15)))/(1/'LM Thermistor Data'!$H$38)))/1000</f>
        <v>39.418502749545794</v>
      </c>
    </row>
    <row r="25" spans="1:11" x14ac:dyDescent="0.25">
      <c r="A25">
        <v>31</v>
      </c>
      <c r="B25" s="6">
        <v>35.18</v>
      </c>
      <c r="C25" s="6">
        <v>37.86</v>
      </c>
      <c r="D25" s="6">
        <v>40.72</v>
      </c>
      <c r="E25" s="6">
        <f>(SteinHart!$B$4*EXP(((1/(Table2[[#This Row],[Temp (°C)]]+273.15))-(1/(SteinHart!$B$5+273.15)))/(1/'LM Thermistor Data'!$H$38)))/1000</f>
        <v>37.754219374981041</v>
      </c>
    </row>
    <row r="26" spans="1:11" x14ac:dyDescent="0.25">
      <c r="A26">
        <v>32</v>
      </c>
      <c r="B26" s="6">
        <v>33.75</v>
      </c>
      <c r="C26" s="6">
        <v>36.29</v>
      </c>
      <c r="D26" s="6">
        <v>39</v>
      </c>
      <c r="E26" s="6">
        <f>(SteinHart!$B$4*EXP(((1/(Table2[[#This Row],[Temp (°C)]]+273.15))-(1/(SteinHart!$B$5+273.15)))/(1/'LM Thermistor Data'!$H$38)))/1000</f>
        <v>36.17042863766072</v>
      </c>
    </row>
    <row r="27" spans="1:11" x14ac:dyDescent="0.25">
      <c r="A27">
        <v>33</v>
      </c>
      <c r="B27" s="6">
        <v>32.380000000000003</v>
      </c>
      <c r="C27" s="6">
        <v>34.79</v>
      </c>
      <c r="D27" s="6">
        <v>37.35</v>
      </c>
      <c r="E27" s="6">
        <f>(SteinHart!$B$4*EXP(((1/(Table2[[#This Row],[Temp (°C)]]+273.15))-(1/(SteinHart!$B$5+273.15)))/(1/'LM Thermistor Data'!$H$38)))/1000</f>
        <v>34.66278091325686</v>
      </c>
    </row>
    <row r="28" spans="1:11" x14ac:dyDescent="0.25">
      <c r="A28">
        <v>34</v>
      </c>
      <c r="B28" s="6">
        <v>31.08</v>
      </c>
      <c r="C28" s="6">
        <v>33.46</v>
      </c>
      <c r="D28" s="6">
        <v>35.79</v>
      </c>
      <c r="E28" s="6">
        <f>(SteinHart!$B$4*EXP(((1/(Table2[[#This Row],[Temp (°C)]]+273.15))-(1/(SteinHart!$B$5+273.15)))/(1/'LM Thermistor Data'!$H$38)))/1000</f>
        <v>33.227184873453368</v>
      </c>
    </row>
    <row r="29" spans="1:11" x14ac:dyDescent="0.25">
      <c r="A29">
        <v>35</v>
      </c>
      <c r="B29" s="6">
        <v>29.83</v>
      </c>
      <c r="C29" s="6">
        <v>32</v>
      </c>
      <c r="D29" s="6">
        <v>34.299999999999997</v>
      </c>
      <c r="E29" s="6">
        <f>(SteinHart!$B$4*EXP(((1/(Table2[[#This Row],[Temp (°C)]]+273.15))-(1/(SteinHart!$B$5+273.15)))/(1/'LM Thermistor Data'!$H$38)))/1000</f>
        <v>31.859790830846752</v>
      </c>
    </row>
    <row r="30" spans="1:11" x14ac:dyDescent="0.25">
      <c r="A30">
        <v>36</v>
      </c>
      <c r="B30" s="6">
        <v>28.64</v>
      </c>
      <c r="C30" s="6">
        <v>30.7</v>
      </c>
      <c r="D30" s="6">
        <v>32.880000000000003</v>
      </c>
      <c r="E30" s="6">
        <f>(SteinHart!$B$4*EXP(((1/(Table2[[#This Row],[Temp (°C)]]+273.15))-(1/(SteinHart!$B$5+273.15)))/(1/'LM Thermistor Data'!$H$38)))/1000</f>
        <v>30.556975239338175</v>
      </c>
    </row>
    <row r="31" spans="1:11" x14ac:dyDescent="0.25">
      <c r="A31">
        <v>37</v>
      </c>
      <c r="B31" s="6">
        <v>27.51</v>
      </c>
      <c r="C31" s="6">
        <v>29.46</v>
      </c>
      <c r="D31" s="6">
        <v>31.52</v>
      </c>
      <c r="E31" s="6">
        <f>(SteinHart!$B$4*EXP(((1/(Table2[[#This Row],[Temp (°C)]]+273.15))-(1/(SteinHart!$B$5+273.15)))/(1/'LM Thermistor Data'!$H$38)))/1000</f>
        <v>29.315326264388084</v>
      </c>
      <c r="G31" t="s">
        <v>18</v>
      </c>
      <c r="H31">
        <v>25</v>
      </c>
      <c r="J31" t="s">
        <v>20</v>
      </c>
      <c r="K31">
        <f>INDEX(Table2[Nominal (kΩ)],MATCH(H31,Table2[Temp (°C)],0))*1000</f>
        <v>49120</v>
      </c>
    </row>
    <row r="32" spans="1:11" x14ac:dyDescent="0.25">
      <c r="A32">
        <v>38</v>
      </c>
      <c r="B32" s="6">
        <v>26.43</v>
      </c>
      <c r="C32" s="6">
        <v>28.27</v>
      </c>
      <c r="D32" s="6">
        <v>30.23</v>
      </c>
      <c r="E32" s="6">
        <f>(SteinHart!$B$4*EXP(((1/(Table2[[#This Row],[Temp (°C)]]+273.15))-(1/(SteinHart!$B$5+273.15)))/(1/'LM Thermistor Data'!$H$38)))/1000</f>
        <v>28.131630344239493</v>
      </c>
      <c r="H32">
        <f>H31+273.15</f>
        <v>298.14999999999998</v>
      </c>
    </row>
    <row r="33" spans="1:11" x14ac:dyDescent="0.25">
      <c r="A33">
        <v>39</v>
      </c>
      <c r="B33" s="6">
        <v>25.39</v>
      </c>
      <c r="C33" s="6">
        <v>27.14</v>
      </c>
      <c r="D33" s="6">
        <v>29</v>
      </c>
      <c r="E33" s="6">
        <f>(SteinHart!$B$4*EXP(((1/(Table2[[#This Row],[Temp (°C)]]+273.15))-(1/(SteinHart!$B$5+273.15)))/(1/'LM Thermistor Data'!$H$38)))/1000</f>
        <v>27.002859669396798</v>
      </c>
      <c r="G33" t="s">
        <v>19</v>
      </c>
      <c r="H33">
        <v>50</v>
      </c>
      <c r="J33" t="s">
        <v>21</v>
      </c>
      <c r="K33">
        <f>INDEX(Table2[Nominal (kΩ)],MATCH(H33,Table2[Temp (°C)],0))*1000</f>
        <v>17500</v>
      </c>
    </row>
    <row r="34" spans="1:11" x14ac:dyDescent="0.25">
      <c r="A34">
        <v>40</v>
      </c>
      <c r="B34" s="6">
        <v>24.4</v>
      </c>
      <c r="C34" s="6">
        <v>26.06</v>
      </c>
      <c r="D34" s="6">
        <v>27.82</v>
      </c>
      <c r="E34" s="6">
        <f>(SteinHart!$B$4*EXP(((1/(Table2[[#This Row],[Temp (°C)]]+273.15))-(1/(SteinHart!$B$5+273.15)))/(1/'LM Thermistor Data'!$H$38)))/1000</f>
        <v>25.926160513313469</v>
      </c>
      <c r="H34">
        <f>H33+273.15</f>
        <v>323.14999999999998</v>
      </c>
    </row>
    <row r="35" spans="1:11" x14ac:dyDescent="0.25">
      <c r="A35">
        <v>41</v>
      </c>
      <c r="B35" s="6">
        <v>23.46</v>
      </c>
      <c r="C35" s="6">
        <v>25.04</v>
      </c>
      <c r="D35" s="6">
        <v>26.6</v>
      </c>
      <c r="E35" s="6">
        <f>(SteinHart!$B$4*EXP(((1/(Table2[[#This Row],[Temp (°C)]]+273.15))-(1/(SteinHart!$B$5+273.15)))/(1/'LM Thermistor Data'!$H$38)))/1000</f>
        <v>24.898842352441051</v>
      </c>
      <c r="H35" s="3"/>
    </row>
    <row r="36" spans="1:11" x14ac:dyDescent="0.25">
      <c r="A36">
        <v>42</v>
      </c>
      <c r="B36" s="6">
        <v>22.55</v>
      </c>
      <c r="C36" s="6">
        <v>24.05</v>
      </c>
      <c r="D36" s="6">
        <v>25.63</v>
      </c>
      <c r="E36" s="6">
        <f>(SteinHart!$B$4*EXP(((1/(Table2[[#This Row],[Temp (°C)]]+273.15))-(1/(SteinHart!$B$5+273.15)))/(1/'LM Thermistor Data'!$H$38)))/1000</f>
        <v>23.918367718567566</v>
      </c>
    </row>
    <row r="37" spans="1:11" x14ac:dyDescent="0.25">
      <c r="A37">
        <v>43</v>
      </c>
      <c r="B37" s="6">
        <v>21.69</v>
      </c>
      <c r="C37" s="6">
        <v>23.11</v>
      </c>
      <c r="D37" s="6">
        <v>24.61</v>
      </c>
      <c r="E37" s="6">
        <f>(SteinHart!$B$4*EXP(((1/(Table2[[#This Row],[Temp (°C)]]+273.15))-(1/(SteinHart!$B$5+273.15)))/(1/'LM Thermistor Data'!$H$38)))/1000</f>
        <v>22.982342730756155</v>
      </c>
    </row>
    <row r="38" spans="1:11" x14ac:dyDescent="0.25">
      <c r="A38">
        <v>44</v>
      </c>
      <c r="B38" s="6">
        <v>20.86</v>
      </c>
      <c r="C38" s="6">
        <v>22.22</v>
      </c>
      <c r="D38" s="6">
        <v>23.64</v>
      </c>
      <c r="E38" s="6">
        <f>(SteinHart!$B$4*EXP(((1/(Table2[[#This Row],[Temp (°C)]]+273.15))-(1/(SteinHart!$B$5+273.15)))/(1/'LM Thermistor Data'!$H$38)))/1000</f>
        <v>22.088508258224447</v>
      </c>
      <c r="G38" t="s">
        <v>22</v>
      </c>
      <c r="H38" s="3">
        <f>(LN(K31/K33))/((1/H32)-(1/H34))</f>
        <v>3977.4633362158252</v>
      </c>
    </row>
    <row r="39" spans="1:11" x14ac:dyDescent="0.25">
      <c r="A39">
        <v>45</v>
      </c>
      <c r="B39" s="6">
        <v>20.07</v>
      </c>
      <c r="C39" s="6">
        <v>21.36</v>
      </c>
      <c r="D39" s="6">
        <v>22.71</v>
      </c>
      <c r="E39" s="6">
        <f>(SteinHart!$B$4*EXP(((1/(Table2[[#This Row],[Temp (°C)]]+273.15))-(1/(SteinHart!$B$5+273.15)))/(1/'LM Thermistor Data'!$H$38)))/1000</f>
        <v>21.234731669206404</v>
      </c>
    </row>
    <row r="40" spans="1:11" x14ac:dyDescent="0.25">
      <c r="A40">
        <v>46</v>
      </c>
      <c r="B40" s="6">
        <v>19.32</v>
      </c>
      <c r="C40" s="6">
        <v>20.54</v>
      </c>
      <c r="D40" s="6">
        <v>21.82</v>
      </c>
      <c r="E40" s="6">
        <f>(SteinHart!$B$4*EXP(((1/(Table2[[#This Row],[Temp (°C)]]+273.15))-(1/(SteinHart!$B$5+273.15)))/(1/'LM Thermistor Data'!$H$38)))/1000</f>
        <v>20.418999124244262</v>
      </c>
    </row>
    <row r="41" spans="1:11" x14ac:dyDescent="0.25">
      <c r="A41">
        <v>47</v>
      </c>
      <c r="B41" s="6">
        <v>18.600000000000001</v>
      </c>
      <c r="C41" s="6">
        <v>19.75</v>
      </c>
      <c r="D41" s="6">
        <v>20.97</v>
      </c>
      <c r="E41" s="6">
        <f>(SteinHart!$B$4*EXP(((1/(Table2[[#This Row],[Temp (°C)]]+273.15))-(1/(SteinHart!$B$5+273.15)))/(1/'LM Thermistor Data'!$H$38)))/1000</f>
        <v>19.639408375489705</v>
      </c>
    </row>
    <row r="42" spans="1:11" x14ac:dyDescent="0.25">
      <c r="A42">
        <v>48</v>
      </c>
      <c r="B42" s="6">
        <v>17.899999999999999</v>
      </c>
      <c r="C42" s="6">
        <v>19</v>
      </c>
      <c r="D42" s="6">
        <v>20.16</v>
      </c>
      <c r="E42" s="6">
        <f>(SteinHart!$B$4*EXP(((1/(Table2[[#This Row],[Temp (°C)]]+273.15))-(1/(SteinHart!$B$5+273.15)))/(1/'LM Thermistor Data'!$H$38)))/1000</f>
        <v>18.894162036475624</v>
      </c>
    </row>
    <row r="43" spans="1:11" x14ac:dyDescent="0.25">
      <c r="A43">
        <v>49</v>
      </c>
      <c r="B43" s="6">
        <v>17.239999999999998</v>
      </c>
      <c r="C43" s="6">
        <v>18.29</v>
      </c>
      <c r="D43" s="6">
        <v>19.38</v>
      </c>
      <c r="E43" s="6">
        <f>(SteinHart!$B$4*EXP(((1/(Table2[[#This Row],[Temp (°C)]]+273.15))-(1/(SteinHart!$B$5+273.15)))/(1/'LM Thermistor Data'!$H$38)))/1000</f>
        <v>18.181561289474249</v>
      </c>
    </row>
    <row r="44" spans="1:11" x14ac:dyDescent="0.25">
      <c r="A44">
        <v>50</v>
      </c>
      <c r="B44" s="6">
        <v>16.61</v>
      </c>
      <c r="C44" s="6">
        <v>17.5</v>
      </c>
      <c r="D44" s="6">
        <v>18.64</v>
      </c>
      <c r="E44" s="6">
        <f>(SteinHart!$B$4*EXP(((1/(Table2[[#This Row],[Temp (°C)]]+273.15))-(1/(SteinHart!$B$5+273.15)))/(1/'LM Thermistor Data'!$H$38)))/1000</f>
        <v>17.5</v>
      </c>
    </row>
    <row r="45" spans="1:11" x14ac:dyDescent="0.25">
      <c r="A45">
        <v>51</v>
      </c>
      <c r="B45" s="6"/>
      <c r="C45" s="6"/>
      <c r="D45" s="6"/>
      <c r="E45" s="6">
        <f>(SteinHart!$B$4*EXP(((1/(Table2[[#This Row],[Temp (°C)]]+273.15))-(1/(SteinHart!$B$5+273.15)))/(1/'LM Thermistor Data'!$H$38)))/1000</f>
        <v>16.847959210269341</v>
      </c>
    </row>
    <row r="46" spans="1:11" x14ac:dyDescent="0.25">
      <c r="A46">
        <v>52</v>
      </c>
      <c r="B46" s="6"/>
      <c r="C46" s="6"/>
      <c r="D46" s="6"/>
      <c r="E46" s="6">
        <f>(SteinHart!$B$4*EXP(((1/(Table2[[#This Row],[Temp (°C)]]+273.15))-(1/(SteinHart!$B$5+273.15)))/(1/'LM Thermistor Data'!$H$38)))/1000</f>
        <v>16.224001985503335</v>
      </c>
    </row>
    <row r="47" spans="1:11" x14ac:dyDescent="0.25">
      <c r="A47">
        <v>53</v>
      </c>
      <c r="B47" s="6"/>
      <c r="C47" s="6"/>
      <c r="D47" s="6"/>
      <c r="E47" s="6">
        <f>(SteinHart!$B$4*EXP(((1/(Table2[[#This Row],[Temp (°C)]]+273.15))-(1/(SteinHart!$B$5+273.15)))/(1/'LM Thermistor Data'!$H$38)))/1000</f>
        <v>15.626768588874473</v>
      </c>
    </row>
    <row r="48" spans="1:11" x14ac:dyDescent="0.25">
      <c r="A48">
        <v>54</v>
      </c>
      <c r="B48" s="6"/>
      <c r="C48" s="6"/>
      <c r="D48" s="6"/>
      <c r="E48" s="6">
        <f>(SteinHart!$B$4*EXP(((1/(Table2[[#This Row],[Temp (°C)]]+273.15))-(1/(SteinHart!$B$5+273.15)))/(1/'LM Thermistor Data'!$H$38)))/1000</f>
        <v>15.054971962663389</v>
      </c>
    </row>
    <row r="49" spans="1:5" x14ac:dyDescent="0.25">
      <c r="A49">
        <v>55</v>
      </c>
      <c r="B49" s="6"/>
      <c r="C49" s="6"/>
      <c r="D49" s="6"/>
      <c r="E49" s="6">
        <f>(SteinHart!$B$4*EXP(((1/(Table2[[#This Row],[Temp (°C)]]+273.15))-(1/(SteinHart!$B$5+273.15)))/(1/'LM Thermistor Data'!$H$38)))/1000</f>
        <v>14.507393494821022</v>
      </c>
    </row>
    <row r="50" spans="1:5" x14ac:dyDescent="0.25">
      <c r="A50">
        <v>56</v>
      </c>
      <c r="B50" s="6"/>
      <c r="C50" s="6"/>
      <c r="D50" s="6"/>
      <c r="E50" s="6">
        <f>(SteinHart!$B$4*EXP(((1/(Table2[[#This Row],[Temp (°C)]]+273.15))-(1/(SteinHart!$B$5+273.15)))/(1/'LM Thermistor Data'!$H$38)))/1000</f>
        <v>13.982879051635352</v>
      </c>
    </row>
    <row r="51" spans="1:5" x14ac:dyDescent="0.25">
      <c r="A51">
        <v>57</v>
      </c>
      <c r="B51" s="6"/>
      <c r="C51" s="6"/>
      <c r="D51" s="6"/>
      <c r="E51" s="6">
        <f>(SteinHart!$B$4*EXP(((1/(Table2[[#This Row],[Temp (°C)]]+273.15))-(1/(SteinHart!$B$5+273.15)))/(1/'LM Thermistor Data'!$H$38)))/1000</f>
        <v>13.480335258591063</v>
      </c>
    </row>
    <row r="52" spans="1:5" x14ac:dyDescent="0.25">
      <c r="A52">
        <v>58</v>
      </c>
      <c r="B52" s="6"/>
      <c r="C52" s="6"/>
      <c r="D52" s="6"/>
      <c r="E52" s="6">
        <f>(SteinHart!$B$4*EXP(((1/(Table2[[#This Row],[Temp (°C)]]+273.15))-(1/(SteinHart!$B$5+273.15)))/(1/'LM Thermistor Data'!$H$38)))/1000</f>
        <v>12.99872601279305</v>
      </c>
    </row>
    <row r="53" spans="1:5" x14ac:dyDescent="0.25">
      <c r="A53">
        <v>59</v>
      </c>
      <c r="B53" s="6"/>
      <c r="C53" s="6"/>
      <c r="D53" s="6"/>
      <c r="E53" s="6">
        <f>(SteinHart!$B$4*EXP(((1/(Table2[[#This Row],[Temp (°C)]]+273.15))-(1/(SteinHart!$B$5+273.15)))/(1/'LM Thermistor Data'!$H$38)))/1000</f>
        <v>12.537069211510973</v>
      </c>
    </row>
    <row r="54" spans="1:5" x14ac:dyDescent="0.25">
      <c r="A54">
        <v>60</v>
      </c>
      <c r="B54" s="6"/>
      <c r="C54" s="6"/>
      <c r="D54" s="6"/>
      <c r="E54" s="6">
        <f>(SteinHart!$B$4*EXP(((1/(Table2[[#This Row],[Temp (°C)]]+273.15))-(1/(SteinHart!$B$5+273.15)))/(1/'LM Thermistor Data'!$H$38)))/1000</f>
        <v>12.094433682497804</v>
      </c>
    </row>
    <row r="55" spans="1:5" x14ac:dyDescent="0.25">
      <c r="A55">
        <v>61</v>
      </c>
      <c r="B55" s="6"/>
      <c r="C55" s="6"/>
      <c r="D55" s="6"/>
      <c r="E55" s="6">
        <f>(SteinHart!$B$4*EXP(((1/(Table2[[#This Row],[Temp (°C)]]+273.15))-(1/(SteinHart!$B$5+273.15)))/(1/'LM Thermistor Data'!$H$38)))/1000</f>
        <v>11.669936302749521</v>
      </c>
    </row>
    <row r="56" spans="1:5" x14ac:dyDescent="0.25">
      <c r="A56">
        <v>62</v>
      </c>
      <c r="B56" s="6"/>
      <c r="C56" s="6"/>
      <c r="D56" s="6"/>
      <c r="E56" s="6">
        <f>(SteinHart!$B$4*EXP(((1/(Table2[[#This Row],[Temp (°C)]]+273.15))-(1/(SteinHart!$B$5+273.15)))/(1/'LM Thermistor Data'!$H$38)))/1000</f>
        <v>11.262739293310997</v>
      </c>
    </row>
    <row r="57" spans="1:5" x14ac:dyDescent="0.25">
      <c r="A57">
        <v>63</v>
      </c>
      <c r="B57" s="6"/>
      <c r="C57" s="6"/>
      <c r="D57" s="6"/>
      <c r="E57" s="6">
        <f>(SteinHart!$B$4*EXP(((1/(Table2[[#This Row],[Temp (°C)]]+273.15))-(1/(SteinHart!$B$5+273.15)))/(1/'LM Thermistor Data'!$H$38)))/1000</f>
        <v>10.872047678600996</v>
      </c>
    </row>
    <row r="58" spans="1:5" x14ac:dyDescent="0.25">
      <c r="A58">
        <v>64</v>
      </c>
      <c r="B58" s="6"/>
      <c r="C58" s="6"/>
      <c r="D58" s="6"/>
      <c r="E58" s="6">
        <f>(SteinHart!$B$4*EXP(((1/(Table2[[#This Row],[Temp (°C)]]+273.15))-(1/(SteinHart!$B$5+273.15)))/(1/'LM Thermistor Data'!$H$38)))/1000</f>
        <v>10.49710689953303</v>
      </c>
    </row>
    <row r="59" spans="1:5" x14ac:dyDescent="0.25">
      <c r="A59">
        <v>65</v>
      </c>
      <c r="B59" s="6"/>
      <c r="C59" s="6"/>
      <c r="D59" s="6"/>
      <c r="E59" s="6">
        <f>(SteinHart!$B$4*EXP(((1/(Table2[[#This Row],[Temp (°C)]]+273.15))-(1/(SteinHart!$B$5+273.15)))/(1/'LM Thermistor Data'!$H$38)))/1000</f>
        <v>10.137200570453418</v>
      </c>
    </row>
    <row r="60" spans="1:5" x14ac:dyDescent="0.25">
      <c r="A60">
        <v>66</v>
      </c>
      <c r="B60" s="6"/>
      <c r="C60" s="6"/>
      <c r="D60" s="6"/>
      <c r="E60" s="6">
        <f>(SteinHart!$B$4*EXP(((1/(Table2[[#This Row],[Temp (°C)]]+273.15))-(1/(SteinHart!$B$5+273.15)))/(1/'LM Thermistor Data'!$H$38)))/1000</f>
        <v>9.791648370606854</v>
      </c>
    </row>
    <row r="61" spans="1:5" x14ac:dyDescent="0.25">
      <c r="A61">
        <v>67</v>
      </c>
      <c r="B61" s="6"/>
      <c r="C61" s="6"/>
      <c r="D61" s="6"/>
      <c r="E61" s="6">
        <f>(SteinHart!$B$4*EXP(((1/(Table2[[#This Row],[Temp (°C)]]+273.15))-(1/(SteinHart!$B$5+273.15)))/(1/'LM Thermistor Data'!$H$38)))/1000</f>
        <v>9.4598040614795558</v>
      </c>
    </row>
    <row r="62" spans="1:5" x14ac:dyDescent="0.25">
      <c r="A62">
        <v>68</v>
      </c>
      <c r="B62" s="6"/>
      <c r="C62" s="6"/>
      <c r="D62" s="6"/>
      <c r="E62" s="6">
        <f>(SteinHart!$B$4*EXP(((1/(Table2[[#This Row],[Temp (°C)]]+273.15))-(1/(SteinHart!$B$5+273.15)))/(1/'LM Thermistor Data'!$H$38)))/1000</f>
        <v>9.1410536219622198</v>
      </c>
    </row>
    <row r="63" spans="1:5" x14ac:dyDescent="0.25">
      <c r="A63">
        <v>69</v>
      </c>
      <c r="B63" s="6"/>
      <c r="C63" s="6"/>
      <c r="D63" s="6"/>
      <c r="E63" s="6">
        <f>(SteinHart!$B$4*EXP(((1/(Table2[[#This Row],[Temp (°C)]]+273.15))-(1/(SteinHart!$B$5+273.15)))/(1/'LM Thermistor Data'!$H$38)))/1000</f>
        <v>8.8348134938245941</v>
      </c>
    </row>
    <row r="64" spans="1:5" x14ac:dyDescent="0.25">
      <c r="A64">
        <v>70</v>
      </c>
      <c r="B64" s="6"/>
      <c r="C64" s="6"/>
      <c r="D64" s="6"/>
      <c r="E64" s="6">
        <f>(SteinHart!$B$4*EXP(((1/(Table2[[#This Row],[Temp (°C)]]+273.15))-(1/(SteinHart!$B$5+273.15)))/(1/'LM Thermistor Data'!$H$38)))/1000</f>
        <v>8.5405289305032728</v>
      </c>
    </row>
    <row r="65" spans="1:5" x14ac:dyDescent="0.25">
      <c r="A65">
        <v>71</v>
      </c>
      <c r="B65" s="6"/>
      <c r="C65" s="6"/>
      <c r="D65" s="6"/>
      <c r="E65" s="6">
        <f>(SteinHart!$B$4*EXP(((1/(Table2[[#This Row],[Temp (°C)]]+273.15))-(1/(SteinHart!$B$5+273.15)))/(1/'LM Thermistor Data'!$H$38)))/1000</f>
        <v>8.2576724426774888</v>
      </c>
    </row>
    <row r="66" spans="1:5" x14ac:dyDescent="0.25">
      <c r="A66">
        <v>72</v>
      </c>
      <c r="B66" s="6"/>
      <c r="C66" s="6"/>
      <c r="D66" s="6"/>
      <c r="E66" s="6">
        <f>(SteinHart!$B$4*EXP(((1/(Table2[[#This Row],[Temp (°C)]]+273.15))-(1/(SteinHart!$B$5+273.15)))/(1/'LM Thermistor Data'!$H$38)))/1000</f>
        <v>7.9857423345469378</v>
      </c>
    </row>
    <row r="67" spans="1:5" x14ac:dyDescent="0.25">
      <c r="A67">
        <v>73</v>
      </c>
      <c r="B67" s="6"/>
      <c r="C67" s="6"/>
      <c r="D67" s="6"/>
      <c r="E67" s="6">
        <f>(SteinHart!$B$4*EXP(((1/(Table2[[#This Row],[Temp (°C)]]+273.15))-(1/(SteinHart!$B$5+273.15)))/(1/'LM Thermistor Data'!$H$38)))/1000</f>
        <v>7.7242613251332353</v>
      </c>
    </row>
    <row r="68" spans="1:5" x14ac:dyDescent="0.25">
      <c r="A68">
        <v>74</v>
      </c>
      <c r="B68" s="6"/>
      <c r="C68" s="6"/>
      <c r="D68" s="6"/>
      <c r="E68" s="6">
        <f>(SteinHart!$B$4*EXP(((1/(Table2[[#This Row],[Temp (°C)]]+273.15))-(1/(SteinHart!$B$5+273.15)))/(1/'LM Thermistor Data'!$H$38)))/1000</f>
        <v>7.4727752493058999</v>
      </c>
    </row>
    <row r="69" spans="1:5" x14ac:dyDescent="0.25">
      <c r="A69">
        <v>75</v>
      </c>
      <c r="B69" s="6"/>
      <c r="C69" s="6"/>
      <c r="D69" s="6"/>
      <c r="E69" s="6">
        <f>(SteinHart!$B$4*EXP(((1/(Table2[[#This Row],[Temp (°C)]]+273.15))-(1/(SteinHart!$B$5+273.15)))/(1/'LM Thermistor Data'!$H$38)))/1000</f>
        <v>7.2308518335857306</v>
      </c>
    </row>
    <row r="70" spans="1:5" x14ac:dyDescent="0.25">
      <c r="A70">
        <v>76</v>
      </c>
      <c r="B70" s="6"/>
      <c r="C70" s="6"/>
      <c r="D70" s="6"/>
      <c r="E70" s="6">
        <f>(SteinHart!$B$4*EXP(((1/(Table2[[#This Row],[Temp (°C)]]+273.15))-(1/(SteinHart!$B$5+273.15)))/(1/'LM Thermistor Data'!$H$38)))/1000</f>
        <v>6.9980795421054358</v>
      </c>
    </row>
    <row r="71" spans="1:5" x14ac:dyDescent="0.25">
      <c r="A71">
        <v>77</v>
      </c>
      <c r="B71" s="6"/>
      <c r="C71" s="6"/>
      <c r="D71" s="6"/>
      <c r="E71" s="6">
        <f>(SteinHart!$B$4*EXP(((1/(Table2[[#This Row],[Temp (°C)]]+273.15))-(1/(SteinHart!$B$5+273.15)))/(1/'LM Thermistor Data'!$H$38)))/1000</f>
        <v>6.7740664884122275</v>
      </c>
    </row>
    <row r="72" spans="1:5" x14ac:dyDescent="0.25">
      <c r="A72">
        <v>78</v>
      </c>
      <c r="B72" s="6"/>
      <c r="C72" s="6"/>
      <c r="D72" s="6"/>
      <c r="E72" s="6">
        <f>(SteinHart!$B$4*EXP(((1/(Table2[[#This Row],[Temp (°C)]]+273.15))-(1/(SteinHart!$B$5+273.15)))/(1/'LM Thermistor Data'!$H$38)))/1000</f>
        <v>6.5584394090796243</v>
      </c>
    </row>
    <row r="73" spans="1:5" x14ac:dyDescent="0.25">
      <c r="A73">
        <v>79</v>
      </c>
      <c r="B73" s="6"/>
      <c r="C73" s="6"/>
      <c r="D73" s="6"/>
      <c r="E73" s="6">
        <f>(SteinHart!$B$4*EXP(((1/(Table2[[#This Row],[Temp (°C)]]+273.15))-(1/(SteinHart!$B$5+273.15)))/(1/'LM Thermistor Data'!$H$38)))/1000</f>
        <v>6.350842695359586</v>
      </c>
    </row>
    <row r="74" spans="1:5" x14ac:dyDescent="0.25">
      <c r="A74">
        <v>80</v>
      </c>
      <c r="B74" s="6"/>
      <c r="C74" s="6"/>
      <c r="D74" s="6"/>
      <c r="E74" s="6">
        <f>(SteinHart!$B$4*EXP(((1/(Table2[[#This Row],[Temp (°C)]]+273.15))-(1/(SteinHart!$B$5+273.15)))/(1/'LM Thermistor Data'!$H$38)))/1000</f>
        <v>6.1509374793507225</v>
      </c>
    </row>
    <row r="75" spans="1:5" x14ac:dyDescent="0.25">
      <c r="A75">
        <v>81</v>
      </c>
      <c r="B75" s="6"/>
      <c r="C75" s="6"/>
      <c r="D75" s="6"/>
      <c r="E75" s="6">
        <f>(SteinHart!$B$4*EXP(((1/(Table2[[#This Row],[Temp (°C)]]+273.15))-(1/(SteinHart!$B$5+273.15)))/(1/'LM Thermistor Data'!$H$38)))/1000</f>
        <v>5.9584007713870859</v>
      </c>
    </row>
    <row r="76" spans="1:5" x14ac:dyDescent="0.25">
      <c r="A76">
        <v>82</v>
      </c>
      <c r="B76" s="6"/>
      <c r="C76" s="6"/>
      <c r="D76" s="6"/>
      <c r="E76" s="6">
        <f>(SteinHart!$B$4*EXP(((1/(Table2[[#This Row],[Temp (°C)]]+273.15))-(1/(SteinHart!$B$5+273.15)))/(1/'LM Thermistor Data'!$H$38)))/1000</f>
        <v>5.7729246455640784</v>
      </c>
    </row>
    <row r="77" spans="1:5" x14ac:dyDescent="0.25">
      <c r="A77">
        <v>83</v>
      </c>
      <c r="B77" s="6"/>
      <c r="C77" s="6"/>
      <c r="D77" s="6"/>
      <c r="E77" s="6">
        <f>(SteinHart!$B$4*EXP(((1/(Table2[[#This Row],[Temp (°C)]]+273.15))-(1/(SteinHart!$B$5+273.15)))/(1/'LM Thermistor Data'!$H$38)))/1000</f>
        <v>5.594215470516378</v>
      </c>
    </row>
    <row r="78" spans="1:5" x14ac:dyDescent="0.25">
      <c r="A78">
        <v>84</v>
      </c>
      <c r="B78" s="6"/>
      <c r="C78" s="6"/>
      <c r="D78" s="6"/>
      <c r="E78" s="6">
        <f>(SteinHart!$B$4*EXP(((1/(Table2[[#This Row],[Temp (°C)]]+273.15))-(1/(SteinHart!$B$5+273.15)))/(1/'LM Thermistor Data'!$H$38)))/1000</f>
        <v>5.4219931827471273</v>
      </c>
    </row>
    <row r="79" spans="1:5" x14ac:dyDescent="0.25">
      <c r="A79">
        <v>85</v>
      </c>
      <c r="B79" s="6"/>
      <c r="C79" s="6"/>
      <c r="D79" s="6"/>
      <c r="E79" s="6">
        <f>(SteinHart!$B$4*EXP(((1/(Table2[[#This Row],[Temp (°C)]]+273.15))-(1/(SteinHart!$B$5+273.15)))/(1/'LM Thermistor Data'!$H$38)))/1000</f>
        <v>5.2559905999796763</v>
      </c>
    </row>
    <row r="80" spans="1:5" x14ac:dyDescent="0.25">
      <c r="A80">
        <v>86</v>
      </c>
      <c r="B80" s="6"/>
      <c r="C80" s="6"/>
      <c r="D80" s="6"/>
      <c r="E80" s="6">
        <f>(SteinHart!$B$4*EXP(((1/(Table2[[#This Row],[Temp (°C)]]+273.15))-(1/(SteinHart!$B$5+273.15)))/(1/'LM Thermistor Data'!$H$38)))/1000</f>
        <v>5.095952772163459</v>
      </c>
    </row>
    <row r="81" spans="1:5" x14ac:dyDescent="0.25">
      <c r="A81">
        <v>87</v>
      </c>
      <c r="B81" s="6"/>
      <c r="C81" s="6"/>
      <c r="D81" s="6"/>
      <c r="E81" s="6">
        <f>(SteinHart!$B$4*EXP(((1/(Table2[[#This Row],[Temp (°C)]]+273.15))-(1/(SteinHart!$B$5+273.15)))/(1/'LM Thermistor Data'!$H$38)))/1000</f>
        <v>4.941636367915299</v>
      </c>
    </row>
    <row r="82" spans="1:5" x14ac:dyDescent="0.25">
      <c r="A82">
        <v>88</v>
      </c>
      <c r="B82" s="6"/>
      <c r="C82" s="6"/>
      <c r="D82" s="6"/>
      <c r="E82" s="6">
        <f>(SteinHart!$B$4*EXP(((1/(Table2[[#This Row],[Temp (°C)]]+273.15))-(1/(SteinHart!$B$5+273.15)))/(1/'LM Thermistor Data'!$H$38)))/1000</f>
        <v>4.7928090943168487</v>
      </c>
    </row>
    <row r="83" spans="1:5" x14ac:dyDescent="0.25">
      <c r="A83">
        <v>89</v>
      </c>
      <c r="B83" s="6"/>
      <c r="C83" s="6"/>
      <c r="D83" s="6"/>
      <c r="E83" s="6">
        <f>(SteinHart!$B$4*EXP(((1/(Table2[[#This Row],[Temp (°C)]]+273.15))-(1/(SteinHart!$B$5+273.15)))/(1/'LM Thermistor Data'!$H$38)))/1000</f>
        <v>4.6492491481190825</v>
      </c>
    </row>
    <row r="84" spans="1:5" x14ac:dyDescent="0.25">
      <c r="A84">
        <v>90</v>
      </c>
      <c r="B84" s="6"/>
      <c r="C84" s="6"/>
      <c r="D84" s="6"/>
      <c r="E84" s="6">
        <f>(SteinHart!$B$4*EXP(((1/(Table2[[#This Row],[Temp (°C)]]+273.15))-(1/(SteinHart!$B$5+273.15)))/(1/'LM Thermistor Data'!$H$38)))/1000</f>
        <v>4.5107446965266114</v>
      </c>
    </row>
    <row r="85" spans="1:5" x14ac:dyDescent="0.25">
      <c r="A85">
        <v>91</v>
      </c>
      <c r="B85" s="6"/>
      <c r="C85" s="6"/>
      <c r="D85" s="6"/>
      <c r="E85" s="6">
        <f>(SteinHart!$B$4*EXP(((1/(Table2[[#This Row],[Temp (°C)]]+273.15))-(1/(SteinHart!$B$5+273.15)))/(1/'LM Thermistor Data'!$H$38)))/1000</f>
        <v>4.3770933858476546</v>
      </c>
    </row>
    <row r="86" spans="1:5" x14ac:dyDescent="0.25">
      <c r="A86">
        <v>92</v>
      </c>
      <c r="B86" s="6"/>
      <c r="C86" s="6"/>
      <c r="D86" s="6"/>
      <c r="E86" s="6">
        <f>(SteinHart!$B$4*EXP(((1/(Table2[[#This Row],[Temp (°C)]]+273.15))-(1/(SteinHart!$B$5+273.15)))/(1/'LM Thermistor Data'!$H$38)))/1000</f>
        <v>4.2481018764019902</v>
      </c>
    </row>
    <row r="87" spans="1:5" x14ac:dyDescent="0.25">
      <c r="A87">
        <v>93</v>
      </c>
      <c r="B87" s="6"/>
      <c r="C87" s="6"/>
      <c r="D87" s="6"/>
      <c r="E87" s="6">
        <f>(SteinHart!$B$4*EXP(((1/(Table2[[#This Row],[Temp (°C)]]+273.15))-(1/(SteinHart!$B$5+273.15)))/(1/'LM Thermistor Data'!$H$38)))/1000</f>
        <v>4.1235854021779144</v>
      </c>
    </row>
    <row r="88" spans="1:5" x14ac:dyDescent="0.25">
      <c r="A88">
        <v>94</v>
      </c>
      <c r="B88" s="6"/>
      <c r="C88" s="6"/>
      <c r="D88" s="6"/>
      <c r="E88" s="6">
        <f>(SteinHart!$B$4*EXP(((1/(Table2[[#This Row],[Temp (°C)]]+273.15))-(1/(SteinHart!$B$5+273.15)))/(1/'LM Thermistor Data'!$H$38)))/1000</f>
        <v>4.0033673538221439</v>
      </c>
    </row>
    <row r="89" spans="1:5" x14ac:dyDescent="0.25">
      <c r="A89">
        <v>95</v>
      </c>
      <c r="B89" s="6"/>
      <c r="C89" s="6"/>
      <c r="D89" s="6"/>
      <c r="E89" s="6">
        <f>(SteinHart!$B$4*EXP(((1/(Table2[[#This Row],[Temp (°C)]]+273.15))-(1/(SteinHart!$B$5+273.15)))/(1/'LM Thermistor Data'!$H$38)))/1000</f>
        <v>3.8872788836328285</v>
      </c>
    </row>
    <row r="90" spans="1:5" x14ac:dyDescent="0.25">
      <c r="A90">
        <v>96</v>
      </c>
      <c r="B90" s="6"/>
      <c r="C90" s="6"/>
      <c r="D90" s="6"/>
      <c r="E90" s="6">
        <f>(SteinHart!$B$4*EXP(((1/(Table2[[#This Row],[Temp (°C)]]+273.15))-(1/(SteinHart!$B$5+273.15)))/(1/'LM Thermistor Data'!$H$38)))/1000</f>
        <v>3.7751585313070586</v>
      </c>
    </row>
    <row r="91" spans="1:5" x14ac:dyDescent="0.25">
      <c r="A91">
        <v>97</v>
      </c>
      <c r="B91" s="6"/>
      <c r="C91" s="6"/>
      <c r="D91" s="6"/>
      <c r="E91" s="6">
        <f>(SteinHart!$B$4*EXP(((1/(Table2[[#This Row],[Temp (°C)]]+273.15))-(1/(SteinHart!$B$5+273.15)))/(1/'LM Thermistor Data'!$H$38)))/1000</f>
        <v>3.6668518692698298</v>
      </c>
    </row>
    <row r="92" spans="1:5" x14ac:dyDescent="0.25">
      <c r="A92">
        <v>98</v>
      </c>
      <c r="B92" s="6"/>
      <c r="C92" s="6"/>
      <c r="D92" s="6"/>
      <c r="E92" s="6">
        <f>(SteinHart!$B$4*EXP(((1/(Table2[[#This Row],[Temp (°C)]]+273.15))-(1/(SteinHart!$B$5+273.15)))/(1/'LM Thermistor Data'!$H$38)))/1000</f>
        <v>3.5622111664821596</v>
      </c>
    </row>
    <row r="93" spans="1:5" x14ac:dyDescent="0.25">
      <c r="A93">
        <v>99</v>
      </c>
      <c r="B93" s="6"/>
      <c r="C93" s="6"/>
      <c r="D93" s="6"/>
      <c r="E93" s="6">
        <f>(SteinHart!$B$4*EXP(((1/(Table2[[#This Row],[Temp (°C)]]+273.15))-(1/(SteinHart!$B$5+273.15)))/(1/'LM Thermistor Data'!$H$38)))/1000</f>
        <v>3.4610950696925795</v>
      </c>
    </row>
    <row r="94" spans="1:5" x14ac:dyDescent="0.25">
      <c r="A94">
        <v>100</v>
      </c>
      <c r="B94" s="6"/>
      <c r="C94" s="6"/>
      <c r="D94" s="6"/>
      <c r="E94" s="6">
        <f>(SteinHart!$B$4*EXP(((1/(Table2[[#This Row],[Temp (°C)]]+273.15))-(1/(SteinHart!$B$5+273.15)))/(1/'LM Thermistor Data'!$H$38)))/1000</f>
        <v>3.3633683011580624</v>
      </c>
    </row>
  </sheetData>
  <dataValidations count="1">
    <dataValidation type="list" allowBlank="1" showInputMessage="1" showErrorMessage="1" sqref="H31 H33" xr:uid="{1BFE16F3-BE09-4700-A760-2834DC93D959}">
      <formula1>Temp__°C</formula1>
    </dataValidation>
  </dataValidation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73D6-2340-4E8B-847B-D093BBF09D9B}">
  <dimension ref="A1:O16"/>
  <sheetViews>
    <sheetView workbookViewId="0">
      <selection activeCell="F3" sqref="F3"/>
    </sheetView>
  </sheetViews>
  <sheetFormatPr defaultRowHeight="15" x14ac:dyDescent="0.25"/>
  <cols>
    <col min="4" max="4" width="11.5703125" bestFit="1" customWidth="1"/>
  </cols>
  <sheetData>
    <row r="1" spans="1:15" x14ac:dyDescent="0.25">
      <c r="A1">
        <v>2.2200000000000002</v>
      </c>
      <c r="D1">
        <v>2.2200000000000002</v>
      </c>
    </row>
    <row r="2" spans="1:15" x14ac:dyDescent="0.25">
      <c r="A2">
        <v>2.12</v>
      </c>
      <c r="B2">
        <f>A1/A2</f>
        <v>1.0471698113207548</v>
      </c>
      <c r="D2">
        <v>0.19</v>
      </c>
      <c r="F2">
        <f>D1/D2</f>
        <v>11.684210526315791</v>
      </c>
      <c r="N2">
        <v>1.806</v>
      </c>
      <c r="O2">
        <v>2.54</v>
      </c>
    </row>
    <row r="3" spans="1:15" x14ac:dyDescent="0.25">
      <c r="K3">
        <v>6.96</v>
      </c>
    </row>
    <row r="4" spans="1:15" x14ac:dyDescent="0.25">
      <c r="K4">
        <v>4.29</v>
      </c>
    </row>
    <row r="9" spans="1:15" x14ac:dyDescent="0.25">
      <c r="C9">
        <v>41</v>
      </c>
      <c r="D9">
        <f>C9*D12</f>
        <v>0.18417968749999999</v>
      </c>
      <c r="E9">
        <f>D9*E12</f>
        <v>2.15121875</v>
      </c>
      <c r="M9">
        <v>0.82</v>
      </c>
      <c r="N9">
        <v>2.23</v>
      </c>
      <c r="O9">
        <f>$K$10/(M9*N9)</f>
        <v>3806.1905282729963</v>
      </c>
    </row>
    <row r="10" spans="1:15" x14ac:dyDescent="0.25">
      <c r="K10">
        <f>K3*1000</f>
        <v>6960</v>
      </c>
      <c r="M10">
        <v>1</v>
      </c>
      <c r="N10">
        <v>2.23</v>
      </c>
      <c r="O10">
        <f>K10/N10</f>
        <v>3121.0762331838564</v>
      </c>
    </row>
    <row r="11" spans="1:15" x14ac:dyDescent="0.25">
      <c r="N11">
        <v>2.23</v>
      </c>
      <c r="O11">
        <f>$K$10/N11</f>
        <v>3121.0762331838564</v>
      </c>
    </row>
    <row r="12" spans="1:15" x14ac:dyDescent="0.25">
      <c r="D12">
        <f>4.6/1024</f>
        <v>4.4921874999999997E-3</v>
      </c>
      <c r="E12">
        <v>11.68</v>
      </c>
      <c r="G12">
        <f>D12*E12</f>
        <v>5.2468749999999995E-2</v>
      </c>
      <c r="H12">
        <f>1024/2</f>
        <v>512</v>
      </c>
      <c r="I12">
        <f>H12*G12</f>
        <v>26.863999999999997</v>
      </c>
    </row>
    <row r="15" spans="1:15" x14ac:dyDescent="0.25">
      <c r="D15">
        <v>619000</v>
      </c>
    </row>
    <row r="16" spans="1:15" x14ac:dyDescent="0.25">
      <c r="D16" s="1">
        <f>D15/E9</f>
        <v>287743.86612240155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SteinHart</vt:lpstr>
      <vt:lpstr>LM Thermistor Data</vt:lpstr>
      <vt:lpstr>Sheet1</vt:lpstr>
      <vt:lpstr>Rref</vt:lpstr>
      <vt:lpstr>Temp__°C</vt:lpstr>
      <vt:lpstr>Vref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Roaster</dc:creator>
  <cp:lastModifiedBy>Roaster</cp:lastModifiedBy>
  <dcterms:created xsi:type="dcterms:W3CDTF">2019-04-14T01:15:29Z</dcterms:created>
  <dcterms:modified xsi:type="dcterms:W3CDTF">2019-12-13T06:08:50Z</dcterms:modified>
</cp:coreProperties>
</file>