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40A90CB6-8412-4BC9-AEF0-A9DA3BA5896E}" xr6:coauthVersionLast="47" xr6:coauthVersionMax="47" xr10:uidLastSave="{00000000-0000-0000-0000-000000000000}"/>
  <bookViews>
    <workbookView xWindow="-120" yWindow="-120" windowWidth="29040" windowHeight="17640" xr2:uid="{8387191E-7D8B-4623-897E-A5E3E75A545C}"/>
  </bookViews>
  <sheets>
    <sheet name="Hardware" sheetId="1" r:id="rId1"/>
    <sheet name="Sprites" sheetId="2" r:id="rId2"/>
  </sheets>
  <definedNames>
    <definedName name="SCREEN_BORDER_WIDTH">Hardware!$G$30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D41" i="1" s="1"/>
  <c r="G38" i="1"/>
  <c r="O31" i="1"/>
  <c r="O29" i="1"/>
  <c r="G25" i="1"/>
  <c r="G26" i="1" s="1"/>
  <c r="L28" i="1" s="1"/>
  <c r="O28" i="1" s="1"/>
  <c r="G14" i="1"/>
  <c r="G15" i="1" s="1"/>
  <c r="G16" i="1" s="1"/>
  <c r="L35" i="1" s="1"/>
  <c r="H30" i="1"/>
  <c r="L30" i="1" s="1"/>
  <c r="O30" i="1" s="1"/>
  <c r="H31" i="1"/>
  <c r="G5" i="1"/>
  <c r="G6" i="1" s="1"/>
  <c r="G7" i="1" s="1"/>
  <c r="O34" i="1"/>
  <c r="H26" i="1" l="1"/>
  <c r="H37" i="1"/>
  <c r="L33" i="1"/>
  <c r="O33" i="1" s="1"/>
  <c r="O26" i="1"/>
  <c r="O27" i="1"/>
  <c r="O23" i="1"/>
  <c r="O21" i="1"/>
  <c r="O19" i="1"/>
  <c r="O17" i="1"/>
  <c r="O15" i="1"/>
  <c r="O13" i="1"/>
  <c r="O11" i="1"/>
  <c r="O9" i="1"/>
  <c r="O7" i="1"/>
  <c r="O4" i="1"/>
  <c r="O5" i="1"/>
  <c r="O6" i="1"/>
  <c r="O8" i="1"/>
  <c r="O10" i="1"/>
  <c r="O12" i="1"/>
  <c r="O14" i="1"/>
  <c r="O16" i="1"/>
  <c r="O18" i="1"/>
  <c r="O20" i="1"/>
  <c r="O22" i="1"/>
  <c r="O24" i="1"/>
  <c r="O25" i="1"/>
  <c r="O32" i="1"/>
  <c r="O3" i="1"/>
  <c r="N3" i="1"/>
  <c r="O35" i="1"/>
  <c r="P3" i="1" l="1"/>
  <c r="M3" i="1" s="1"/>
  <c r="K4" i="1" s="1"/>
  <c r="N4" i="1" l="1"/>
  <c r="P4" i="1" l="1"/>
  <c r="M4" i="1" s="1"/>
  <c r="K5" i="1" s="1"/>
  <c r="N5" i="1" s="1"/>
  <c r="P5" i="1" l="1"/>
  <c r="M5" i="1" s="1"/>
  <c r="K6" i="1" s="1"/>
  <c r="N6" i="1" s="1"/>
  <c r="P6" i="1" l="1"/>
  <c r="M6" i="1" s="1"/>
  <c r="K7" i="1" s="1"/>
  <c r="N7" i="1" s="1"/>
  <c r="P7" i="1" l="1"/>
  <c r="M7" i="1" s="1"/>
  <c r="K8" i="1" s="1"/>
  <c r="N8" i="1" s="1"/>
  <c r="P8" i="1" l="1"/>
  <c r="M8" i="1" s="1"/>
  <c r="K9" i="1" s="1"/>
  <c r="N9" i="1" s="1"/>
  <c r="P9" i="1" l="1"/>
  <c r="M9" i="1" s="1"/>
  <c r="K10" i="1" s="1"/>
  <c r="N10" i="1" s="1"/>
  <c r="P10" i="1" l="1"/>
  <c r="M10" i="1" s="1"/>
  <c r="K11" i="1" s="1"/>
  <c r="N11" i="1" s="1"/>
  <c r="P11" i="1" l="1"/>
  <c r="M11" i="1" s="1"/>
  <c r="K12" i="1" s="1"/>
  <c r="N12" i="1" s="1"/>
  <c r="P12" i="1" l="1"/>
  <c r="M12" i="1" s="1"/>
  <c r="K13" i="1" s="1"/>
  <c r="N13" i="1" s="1"/>
  <c r="P13" i="1" l="1"/>
  <c r="M13" i="1" s="1"/>
  <c r="K14" i="1" s="1"/>
  <c r="N14" i="1" s="1"/>
  <c r="P14" i="1" l="1"/>
  <c r="M14" i="1" s="1"/>
  <c r="K15" i="1" s="1"/>
  <c r="N15" i="1" s="1"/>
  <c r="P15" i="1" l="1"/>
  <c r="M15" i="1" s="1"/>
  <c r="K16" i="1" s="1"/>
  <c r="N16" i="1" s="1"/>
  <c r="P16" i="1" l="1"/>
  <c r="M16" i="1" s="1"/>
  <c r="K17" i="1" s="1"/>
  <c r="N17" i="1" s="1"/>
  <c r="P17" i="1" l="1"/>
  <c r="M17" i="1" s="1"/>
  <c r="K18" i="1" s="1"/>
  <c r="N18" i="1" s="1"/>
  <c r="P18" i="1" l="1"/>
  <c r="M18" i="1" s="1"/>
  <c r="K19" i="1" s="1"/>
  <c r="N19" i="1" s="1"/>
  <c r="P19" i="1" l="1"/>
  <c r="M19" i="1" s="1"/>
  <c r="K20" i="1" s="1"/>
  <c r="N20" i="1" s="1"/>
  <c r="P20" i="1" l="1"/>
  <c r="M20" i="1" s="1"/>
  <c r="K21" i="1" s="1"/>
  <c r="N21" i="1" s="1"/>
  <c r="P21" i="1" l="1"/>
  <c r="M21" i="1" s="1"/>
  <c r="K22" i="1" s="1"/>
  <c r="N22" i="1" s="1"/>
  <c r="P22" i="1" l="1"/>
  <c r="M22" i="1" s="1"/>
  <c r="K23" i="1" s="1"/>
  <c r="N23" i="1" s="1"/>
  <c r="P23" i="1" l="1"/>
  <c r="M23" i="1" s="1"/>
  <c r="K24" i="1" l="1"/>
  <c r="N24" i="1" s="1"/>
  <c r="P24" i="1" s="1"/>
  <c r="M24" i="1" s="1"/>
  <c r="K25" i="1" l="1"/>
  <c r="N25" i="1" s="1"/>
  <c r="P25" i="1" s="1"/>
  <c r="M25" i="1" s="1"/>
  <c r="K26" i="1" s="1"/>
  <c r="N26" i="1" s="1"/>
  <c r="P26" i="1" s="1"/>
  <c r="M26" i="1" s="1"/>
  <c r="K27" i="1" s="1"/>
  <c r="N27" i="1" l="1"/>
  <c r="P27" i="1" s="1"/>
  <c r="M27" i="1" s="1"/>
  <c r="K28" i="1" s="1"/>
  <c r="N28" i="1" s="1"/>
  <c r="P28" i="1" s="1"/>
  <c r="M28" i="1" s="1"/>
  <c r="K29" i="1" l="1"/>
  <c r="N29" i="1" s="1"/>
  <c r="P29" i="1" s="1"/>
  <c r="M29" i="1" s="1"/>
  <c r="K30" i="1" l="1"/>
  <c r="N30" i="1" s="1"/>
  <c r="P30" i="1" s="1"/>
  <c r="M30" i="1" s="1"/>
  <c r="K31" i="1" s="1"/>
  <c r="N31" i="1" s="1"/>
  <c r="P31" i="1" s="1"/>
  <c r="M31" i="1" s="1"/>
  <c r="K32" i="1" s="1"/>
  <c r="N32" i="1" s="1"/>
  <c r="P32" i="1" s="1"/>
  <c r="M32" i="1" s="1"/>
  <c r="K33" i="1" s="1"/>
  <c r="N33" i="1" s="1"/>
  <c r="P33" i="1" s="1"/>
  <c r="M33" i="1" s="1"/>
  <c r="K34" i="1" s="1"/>
  <c r="N34" i="1" s="1"/>
  <c r="P34" i="1" s="1"/>
  <c r="M34" i="1" s="1"/>
  <c r="K35" i="1" s="1"/>
  <c r="N35" i="1" s="1"/>
  <c r="P35" i="1" s="1"/>
  <c r="M35" i="1" s="1"/>
</calcChain>
</file>

<file path=xl/sharedStrings.xml><?xml version="1.0" encoding="utf-8"?>
<sst xmlns="http://schemas.openxmlformats.org/spreadsheetml/2006/main" count="150" uniqueCount="126">
  <si>
    <t>Per sprite</t>
  </si>
  <si>
    <t>BITS</t>
  </si>
  <si>
    <t>BYTES</t>
  </si>
  <si>
    <t>HEIGHT</t>
  </si>
  <si>
    <t>X_POS</t>
  </si>
  <si>
    <t>Y_POS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</si>
  <si>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</si>
  <si>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</si>
  <si>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</si>
  <si>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</si>
  <si>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</si>
  <si>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</si>
  <si>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</si>
  <si>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</si>
  <si>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</si>
  <si>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</si>
  <si>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</si>
  <si>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</si>
  <si>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</si>
  <si>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</si>
  <si>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</si>
  <si>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</si>
  <si>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</si>
  <si>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</si>
  <si>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</si>
  <si>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Timer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</si>
  <si>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</si>
  <si>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</si>
  <si>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</si>
  <si>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</si>
  <si>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</si>
  <si>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</si>
  <si>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</si>
  <si>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</si>
  <si>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</si>
  <si>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</si>
  <si>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</si>
  <si>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</si>
  <si>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</si>
  <si>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</si>
  <si>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</si>
  <si>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</si>
  <si>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</si>
  <si>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</si>
  <si>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</si>
  <si>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</si>
  <si>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</si>
  <si>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0x0700</t>
  </si>
  <si>
    <t>0x00FF</t>
  </si>
  <si>
    <t>0x06EF</t>
  </si>
  <si>
    <t>0X8000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</si>
  <si>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</si>
  <si>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</si>
  <si>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</si>
  <si>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</si>
  <si>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</si>
  <si>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</si>
  <si>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</si>
  <si>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</si>
  <si>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0kb-64Kb
CPU addressable</t>
  </si>
  <si>
    <t>64Kb-128Kb
Non-CPU addressable</t>
  </si>
  <si>
    <t>Sprite ROM</t>
  </si>
  <si>
    <t>PALETTE_COLOR_DEPTH</t>
  </si>
  <si>
    <t>PALETTE_COLORS</t>
  </si>
  <si>
    <t>PALETTE_ROM_SIZE</t>
  </si>
  <si>
    <t>Palette ROM</t>
  </si>
  <si>
    <t>Palettes</t>
  </si>
  <si>
    <t>Comet (Sprite engine)</t>
  </si>
  <si>
    <t>Sprite RAM</t>
  </si>
  <si>
    <t>PALETTE_COUNT</t>
  </si>
  <si>
    <t>4-bit index for palette colour</t>
  </si>
  <si>
    <t>Sprite ROM Data</t>
  </si>
  <si>
    <t>Sprite RAM data</t>
  </si>
  <si>
    <t>Screen</t>
  </si>
  <si>
    <t>SPRITE_COUNT</t>
  </si>
  <si>
    <t>SPRITE_ROM_SIZE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</si>
  <si>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</si>
  <si>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</si>
  <si>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</si>
  <si>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</si>
  <si>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</si>
  <si>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</si>
  <si>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</si>
  <si>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</si>
  <si>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IMAGE_ROM_SIZE</t>
  </si>
  <si>
    <t>SPRITE_POS_X</t>
  </si>
  <si>
    <t>SPRITE_POS_Y</t>
  </si>
  <si>
    <t>0x0780</t>
  </si>
  <si>
    <t>0x0FE0</t>
  </si>
  <si>
    <t>Sprite linebuffer</t>
  </si>
  <si>
    <t>LINEBUFFER_PIXEL_COUNT</t>
  </si>
  <si>
    <t>LINEBUFFER_PIXEL_WIDTH</t>
  </si>
  <si>
    <t>LINEBUFFER_BITS</t>
  </si>
  <si>
    <t>LINEBUFFER_RAM_SIZE</t>
  </si>
  <si>
    <t>Sprite Linebuffer RAM</t>
  </si>
  <si>
    <t>cycles per line</t>
  </si>
  <si>
    <t>cycles per line (unblanked)</t>
  </si>
  <si>
    <t>Hsync goes high</t>
  </si>
  <si>
    <t>Reset sprite index</t>
  </si>
  <si>
    <t>Set address to read sprite Y</t>
  </si>
  <si>
    <t>Read sprite Y into Y register</t>
  </si>
  <si>
    <t>Is sprite Y &gt;= line &amp; Y+15 &lt;= line?</t>
  </si>
  <si>
    <t>Set address to read sprite X</t>
  </si>
  <si>
    <t>Set to X</t>
  </si>
  <si>
    <t>Read sprite X into line buffer position register</t>
  </si>
  <si>
    <t>Set address to read sprite index</t>
  </si>
  <si>
    <t>Read sprite index into index register</t>
  </si>
  <si>
    <t>Sprite engine registers:</t>
  </si>
  <si>
    <t>SpriteY</t>
  </si>
  <si>
    <t>LineX</t>
  </si>
  <si>
    <t>SpriteIndex</t>
  </si>
  <si>
    <t>Actions</t>
  </si>
  <si>
    <t>State</t>
  </si>
  <si>
    <t>Cycles</t>
  </si>
  <si>
    <t>ImageIndex</t>
  </si>
  <si>
    <t>RESET</t>
  </si>
  <si>
    <t>SETUP_READ_Y</t>
  </si>
  <si>
    <t>READ_Y</t>
  </si>
  <si>
    <t>CHECK_Y</t>
  </si>
  <si>
    <t>READ_X</t>
  </si>
  <si>
    <t>SETUP_READ_INDEX</t>
  </si>
  <si>
    <t>READ_INDEX</t>
  </si>
  <si>
    <t>SPRITE_ENABLE</t>
  </si>
  <si>
    <t>LINEBUFFER_COUNT</t>
  </si>
  <si>
    <t>SPRITE_IMAGE_INDEX</t>
  </si>
  <si>
    <t>R5G5B5A1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</si>
</sst>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name val="Consolas"/>
      <family val="3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1" fillId="8" borderId="1" xfId="0" applyFont="1" applyFill="1" applyBorder="1"/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9" borderId="2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0" xfId="0" applyFill="1"/>
    <xf numFmtId="0" fontId="0" fillId="13" borderId="0" xfId="0" applyFill="1"/>
    <xf numFmtId="0" fontId="0" fillId="0" borderId="7" xfId="0" applyBorder="1"/>
    <xf numFmtId="0" fontId="0" fillId="3" borderId="4" xfId="0" applyFill="1" applyBorder="1" applyAlignment="1">
      <alignment vertical="center" wrapText="1"/>
    </xf>
    <xf numFmtId="0" fontId="0" fillId="0" borderId="7" xfId="0" applyFill="1" applyBorder="1"/>
    <xf numFmtId="0" fontId="4" fillId="0" borderId="0" xfId="0" applyFont="1" applyAlignment="1">
      <alignment horizontal="right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A1:Q58"/>
  <sheetViews>
    <sheetView tabSelected="1" topLeftCell="B1" zoomScale="115" zoomScaleNormal="115" workbookViewId="0">
      <selection activeCell="G7" sqref="G7"/>
    </sheetView>
  </sheetViews>
  <sheetFormatPr defaultRowHeight="15" x14ac:dyDescent="0.25"/>
  <cols>
    <col min="1" max="1" width="13.42578125" customWidth="1"/>
    <col min="2" max="2" width="15.140625" bestFit="1" customWidth="1"/>
    <col min="3" max="3" width="7.7109375" customWidth="1"/>
    <col min="4" max="4" width="7.5703125" customWidth="1"/>
    <col min="5" max="5" width="18.85546875" customWidth="1"/>
    <col min="6" max="6" width="40.7109375" customWidth="1"/>
    <col min="8" max="8" width="27" bestFit="1" customWidth="1"/>
    <col min="9" max="9" width="23.28515625" customWidth="1"/>
    <col min="10" max="10" width="24.28515625" customWidth="1"/>
    <col min="11" max="11" width="8.7109375" customWidth="1"/>
    <col min="12" max="13" width="8.7109375" bestFit="1" customWidth="1"/>
    <col min="14" max="14" width="6.85546875" bestFit="1" customWidth="1"/>
    <col min="15" max="15" width="8.7109375" bestFit="1" customWidth="1"/>
    <col min="16" max="16" width="7.85546875" customWidth="1"/>
    <col min="17" max="17" width="27.28515625" customWidth="1"/>
    <col min="18" max="18" width="9.5703125" customWidth="1"/>
  </cols>
  <sheetData>
    <row r="1" spans="1:17" ht="18.75" x14ac:dyDescent="0.25">
      <c r="C1" t="s">
        <v>1</v>
      </c>
      <c r="D1" t="s">
        <v>2</v>
      </c>
      <c r="F1" s="1" t="s">
        <v>66</v>
      </c>
      <c r="I1" s="2" t="s">
        <v>34</v>
      </c>
    </row>
    <row r="2" spans="1:17" x14ac:dyDescent="0.25">
      <c r="B2" t="s">
        <v>4</v>
      </c>
      <c r="C2">
        <v>9</v>
      </c>
      <c r="D2">
        <v>2</v>
      </c>
      <c r="F2" s="9" t="s">
        <v>69</v>
      </c>
      <c r="G2" s="9">
        <v>1</v>
      </c>
      <c r="I2" s="5" t="s">
        <v>58</v>
      </c>
      <c r="J2" s="5" t="s">
        <v>51</v>
      </c>
      <c r="K2" s="5" t="s">
        <v>41</v>
      </c>
      <c r="L2" s="5" t="s">
        <v>42</v>
      </c>
      <c r="M2" s="5" t="s">
        <v>43</v>
      </c>
      <c r="N2" s="5" t="s">
        <v>39</v>
      </c>
      <c r="O2" s="5" t="s">
        <v>38</v>
      </c>
      <c r="P2" s="5" t="s">
        <v>40</v>
      </c>
      <c r="Q2" s="5" t="s">
        <v>33</v>
      </c>
    </row>
    <row r="3" spans="1:17" ht="15" customHeight="1" x14ac:dyDescent="0.25">
      <c r="B3" t="s">
        <v>5</v>
      </c>
      <c r="C3">
        <v>8</v>
      </c>
      <c r="D3">
        <v>2</v>
      </c>
      <c r="F3" t="s">
        <v>62</v>
      </c>
      <c r="G3">
        <v>16</v>
      </c>
      <c r="H3" t="s">
        <v>125</v>
      </c>
      <c r="I3" s="11" t="s">
        <v>59</v>
      </c>
      <c r="J3" s="14" t="s">
        <v>12</v>
      </c>
      <c r="K3" s="3" t="s">
        <v>10</v>
      </c>
      <c r="L3" s="3" t="s">
        <v>50</v>
      </c>
      <c r="M3" s="3" t="str">
        <f>_xlfn.CONCAT("0x",DEC2HEX(P3))</f>
        <v>0x8000</v>
      </c>
      <c r="N3" s="3">
        <f t="shared" ref="N3:O6" si="0">HEX2DEC(MID(K3, 3, LEN(K3)-2))</f>
        <v>0</v>
      </c>
      <c r="O3" s="3">
        <f t="shared" si="0"/>
        <v>32768</v>
      </c>
      <c r="P3" s="3">
        <f>N3+O3</f>
        <v>32768</v>
      </c>
      <c r="Q3" s="3" t="s">
        <v>12</v>
      </c>
    </row>
    <row r="4" spans="1:17" x14ac:dyDescent="0.25">
      <c r="F4" t="s">
        <v>63</v>
      </c>
      <c r="G4">
        <v>16</v>
      </c>
      <c r="I4" s="12"/>
      <c r="J4" s="26" t="s">
        <v>52</v>
      </c>
      <c r="K4" s="3" t="str">
        <f t="shared" ref="K4:K35" si="1">M3</f>
        <v>0x8000</v>
      </c>
      <c r="L4" s="3" t="s">
        <v>15</v>
      </c>
      <c r="M4" s="3" t="str">
        <f>_xlfn.CONCAT("0x",DEC2HEX(P4))</f>
        <v>0x8001</v>
      </c>
      <c r="N4" s="3">
        <f t="shared" si="0"/>
        <v>32768</v>
      </c>
      <c r="O4" s="3">
        <f t="shared" si="0"/>
        <v>1</v>
      </c>
      <c r="P4" s="3">
        <f>N4+O4</f>
        <v>32769</v>
      </c>
      <c r="Q4" s="3" t="s">
        <v>16</v>
      </c>
    </row>
    <row r="5" spans="1:17" x14ac:dyDescent="0.25">
      <c r="F5" s="8" t="s">
        <v>76</v>
      </c>
      <c r="G5" s="8">
        <f>G3*G4</f>
        <v>256</v>
      </c>
      <c r="I5" s="12"/>
      <c r="J5" s="26"/>
      <c r="K5" s="4" t="str">
        <f t="shared" si="1"/>
        <v>0x8001</v>
      </c>
      <c r="L5" s="4" t="s">
        <v>48</v>
      </c>
      <c r="M5" s="4" t="str">
        <f t="shared" ref="M5" si="2">_xlfn.CONCAT("0x",DEC2HEX(P5))</f>
        <v>0x8100</v>
      </c>
      <c r="N5" s="4">
        <f t="shared" si="0"/>
        <v>32769</v>
      </c>
      <c r="O5" s="4">
        <f t="shared" si="0"/>
        <v>255</v>
      </c>
      <c r="P5" s="4">
        <f>N5+O5</f>
        <v>33024</v>
      </c>
      <c r="Q5" s="4" t="s">
        <v>35</v>
      </c>
    </row>
    <row r="6" spans="1:17" x14ac:dyDescent="0.25">
      <c r="F6" t="s">
        <v>77</v>
      </c>
      <c r="G6">
        <f>G5/8</f>
        <v>32</v>
      </c>
      <c r="I6" s="12"/>
      <c r="J6" s="26"/>
      <c r="K6" s="3" t="str">
        <f t="shared" si="1"/>
        <v>0x8100</v>
      </c>
      <c r="L6" s="3" t="s">
        <v>18</v>
      </c>
      <c r="M6" s="3" t="str">
        <f>_xlfn.CONCAT("0x",DEC2HEX(P6))</f>
        <v>0x81C0</v>
      </c>
      <c r="N6" s="3">
        <f t="shared" si="0"/>
        <v>33024</v>
      </c>
      <c r="O6" s="3">
        <f t="shared" si="0"/>
        <v>192</v>
      </c>
      <c r="P6" s="3">
        <f>N6+O6</f>
        <v>33216</v>
      </c>
      <c r="Q6" s="3" t="s">
        <v>17</v>
      </c>
    </row>
    <row r="7" spans="1:17" x14ac:dyDescent="0.25">
      <c r="A7" s="1"/>
      <c r="B7" s="1"/>
      <c r="C7" s="1"/>
      <c r="D7" s="1"/>
      <c r="E7" s="1"/>
      <c r="F7" s="8" t="s">
        <v>64</v>
      </c>
      <c r="G7" s="8">
        <f>G6</f>
        <v>32</v>
      </c>
      <c r="I7" s="12"/>
      <c r="J7" s="26"/>
      <c r="K7" s="4" t="str">
        <f t="shared" si="1"/>
        <v>0x81C0</v>
      </c>
      <c r="L7" s="4" t="s">
        <v>36</v>
      </c>
      <c r="M7" s="4" t="str">
        <f t="shared" ref="M7" si="3">_xlfn.CONCAT("0x",DEC2HEX(P7))</f>
        <v>0x8200</v>
      </c>
      <c r="N7" s="4">
        <f t="shared" ref="N7" si="4">HEX2DEC(MID(K7, 3, LEN(K7)-2))</f>
        <v>33216</v>
      </c>
      <c r="O7" s="4">
        <f t="shared" ref="O7" si="5">HEX2DEC(MID(L7, 3, LEN(L7)-2))</f>
        <v>64</v>
      </c>
      <c r="P7" s="4">
        <f t="shared" ref="P7" si="6">N7+O7</f>
        <v>33280</v>
      </c>
      <c r="Q7" s="4" t="s">
        <v>35</v>
      </c>
    </row>
    <row r="8" spans="1:17" x14ac:dyDescent="0.25">
      <c r="I8" s="12"/>
      <c r="J8" s="26"/>
      <c r="K8" s="3" t="str">
        <f t="shared" si="1"/>
        <v>0x8200</v>
      </c>
      <c r="L8" s="3" t="s">
        <v>19</v>
      </c>
      <c r="M8" s="3" t="str">
        <f>_xlfn.CONCAT("0x",DEC2HEX(P8))</f>
        <v>0x8260</v>
      </c>
      <c r="N8" s="3">
        <f t="shared" ref="N8:O10" si="7">HEX2DEC(MID(K8, 3, LEN(K8)-2))</f>
        <v>33280</v>
      </c>
      <c r="O8" s="3">
        <f t="shared" si="7"/>
        <v>96</v>
      </c>
      <c r="P8" s="3">
        <f>N8+O8</f>
        <v>33376</v>
      </c>
      <c r="Q8" s="3" t="s">
        <v>32</v>
      </c>
    </row>
    <row r="9" spans="1:17" x14ac:dyDescent="0.25">
      <c r="F9" s="1" t="s">
        <v>71</v>
      </c>
      <c r="I9" s="12"/>
      <c r="J9" s="26"/>
      <c r="K9" s="4" t="str">
        <f t="shared" si="1"/>
        <v>0x8260</v>
      </c>
      <c r="L9" s="4" t="s">
        <v>37</v>
      </c>
      <c r="M9" s="4" t="str">
        <f t="shared" ref="M9" si="8">_xlfn.CONCAT("0x",DEC2HEX(P9))</f>
        <v>0x8300</v>
      </c>
      <c r="N9" s="4">
        <f t="shared" si="7"/>
        <v>33376</v>
      </c>
      <c r="O9" s="4">
        <f t="shared" si="7"/>
        <v>160</v>
      </c>
      <c r="P9" s="4">
        <f>N9+O9</f>
        <v>33536</v>
      </c>
      <c r="Q9" s="4" t="s">
        <v>35</v>
      </c>
    </row>
    <row r="10" spans="1:17" x14ac:dyDescent="0.25">
      <c r="F10" s="9" t="s">
        <v>78</v>
      </c>
      <c r="G10" s="9">
        <v>16</v>
      </c>
      <c r="I10" s="12"/>
      <c r="J10" s="26"/>
      <c r="K10" s="3" t="str">
        <f t="shared" si="1"/>
        <v>0x8300</v>
      </c>
      <c r="L10" s="3" t="s">
        <v>19</v>
      </c>
      <c r="M10" s="3" t="str">
        <f>_xlfn.CONCAT("0x",DEC2HEX(P10))</f>
        <v>0x8360</v>
      </c>
      <c r="N10" s="3">
        <f t="shared" si="7"/>
        <v>33536</v>
      </c>
      <c r="O10" s="3">
        <f t="shared" si="7"/>
        <v>96</v>
      </c>
      <c r="P10" s="3">
        <f>N10+O10</f>
        <v>33632</v>
      </c>
      <c r="Q10" s="3" t="s">
        <v>31</v>
      </c>
    </row>
    <row r="11" spans="1:17" x14ac:dyDescent="0.25">
      <c r="F11" t="s">
        <v>79</v>
      </c>
      <c r="G11">
        <v>16</v>
      </c>
      <c r="I11" s="12"/>
      <c r="J11" s="26"/>
      <c r="K11" s="4" t="str">
        <f t="shared" si="1"/>
        <v>0x8360</v>
      </c>
      <c r="L11" s="4" t="s">
        <v>37</v>
      </c>
      <c r="M11" s="4" t="str">
        <f t="shared" ref="M11" si="9">_xlfn.CONCAT("0x",DEC2HEX(P11))</f>
        <v>0x8400</v>
      </c>
      <c r="N11" s="4">
        <f t="shared" ref="N11" si="10">HEX2DEC(MID(K11, 3, LEN(K11)-2))</f>
        <v>33632</v>
      </c>
      <c r="O11" s="4">
        <f t="shared" ref="O11" si="11">HEX2DEC(MID(L11, 3, LEN(L11)-2))</f>
        <v>160</v>
      </c>
      <c r="P11" s="4">
        <f t="shared" ref="P11" si="12">N11+O11</f>
        <v>33792</v>
      </c>
      <c r="Q11" s="4" t="s">
        <v>35</v>
      </c>
    </row>
    <row r="12" spans="1:17" x14ac:dyDescent="0.25">
      <c r="F12" t="s">
        <v>80</v>
      </c>
      <c r="G12">
        <v>16</v>
      </c>
      <c r="I12" s="12"/>
      <c r="J12" s="26"/>
      <c r="K12" s="3" t="str">
        <f t="shared" si="1"/>
        <v>0x8400</v>
      </c>
      <c r="L12" s="3" t="s">
        <v>20</v>
      </c>
      <c r="M12" s="3" t="str">
        <f>_xlfn.CONCAT("0x",DEC2HEX(P12))</f>
        <v>0x8430</v>
      </c>
      <c r="N12" s="3">
        <f t="shared" ref="N12:O14" si="13">HEX2DEC(MID(K12, 3, LEN(K12)-2))</f>
        <v>33792</v>
      </c>
      <c r="O12" s="3">
        <f t="shared" si="13"/>
        <v>48</v>
      </c>
      <c r="P12" s="3">
        <f>N12+O12</f>
        <v>33840</v>
      </c>
      <c r="Q12" s="3" t="s">
        <v>30</v>
      </c>
    </row>
    <row r="13" spans="1:17" x14ac:dyDescent="0.25">
      <c r="F13" t="s">
        <v>81</v>
      </c>
      <c r="G13">
        <v>4</v>
      </c>
      <c r="H13" t="s">
        <v>70</v>
      </c>
      <c r="I13" s="12"/>
      <c r="J13" s="26"/>
      <c r="K13" s="4" t="str">
        <f t="shared" si="1"/>
        <v>0x8430</v>
      </c>
      <c r="L13" s="4" t="s">
        <v>44</v>
      </c>
      <c r="M13" s="4" t="str">
        <f t="shared" ref="M13" si="14">_xlfn.CONCAT("0x",DEC2HEX(P13))</f>
        <v>0x8500</v>
      </c>
      <c r="N13" s="4">
        <f t="shared" si="13"/>
        <v>33840</v>
      </c>
      <c r="O13" s="4">
        <f t="shared" si="13"/>
        <v>208</v>
      </c>
      <c r="P13" s="4">
        <f>N13+O13</f>
        <v>34048</v>
      </c>
      <c r="Q13" s="4" t="s">
        <v>35</v>
      </c>
    </row>
    <row r="14" spans="1:17" x14ac:dyDescent="0.25">
      <c r="F14" s="8" t="s">
        <v>82</v>
      </c>
      <c r="G14" s="8">
        <f>G11*G12*G13</f>
        <v>1024</v>
      </c>
      <c r="I14" s="12"/>
      <c r="J14" s="26"/>
      <c r="K14" s="3" t="str">
        <f t="shared" si="1"/>
        <v>0x8500</v>
      </c>
      <c r="L14" s="3" t="s">
        <v>19</v>
      </c>
      <c r="M14" s="3" t="str">
        <f>_xlfn.CONCAT("0x",DEC2HEX(P14))</f>
        <v>0x8560</v>
      </c>
      <c r="N14" s="3">
        <f t="shared" si="13"/>
        <v>34048</v>
      </c>
      <c r="O14" s="3">
        <f t="shared" si="13"/>
        <v>96</v>
      </c>
      <c r="P14" s="3">
        <f>N14+O14</f>
        <v>34144</v>
      </c>
      <c r="Q14" s="3" t="s">
        <v>29</v>
      </c>
    </row>
    <row r="15" spans="1:17" x14ac:dyDescent="0.25">
      <c r="F15" t="s">
        <v>83</v>
      </c>
      <c r="G15">
        <f>G14/8</f>
        <v>128</v>
      </c>
      <c r="I15" s="12"/>
      <c r="J15" s="26"/>
      <c r="K15" s="4" t="str">
        <f t="shared" si="1"/>
        <v>0x8560</v>
      </c>
      <c r="L15" s="4" t="s">
        <v>37</v>
      </c>
      <c r="M15" s="4" t="str">
        <f t="shared" ref="M15" si="15">_xlfn.CONCAT("0x",DEC2HEX(P15))</f>
        <v>0x8600</v>
      </c>
      <c r="N15" s="4">
        <f t="shared" ref="N15" si="16">HEX2DEC(MID(K15, 3, LEN(K15)-2))</f>
        <v>34144</v>
      </c>
      <c r="O15" s="4">
        <f t="shared" ref="O15" si="17">HEX2DEC(MID(L15, 3, LEN(L15)-2))</f>
        <v>160</v>
      </c>
      <c r="P15" s="4">
        <f t="shared" ref="P15" si="18">N15+O15</f>
        <v>34304</v>
      </c>
      <c r="Q15" s="4" t="s">
        <v>35</v>
      </c>
    </row>
    <row r="16" spans="1:17" x14ac:dyDescent="0.25">
      <c r="F16" s="8" t="s">
        <v>84</v>
      </c>
      <c r="G16" s="8">
        <f>G10*G15</f>
        <v>2048</v>
      </c>
      <c r="I16" s="12"/>
      <c r="J16" s="26"/>
      <c r="K16" s="3" t="str">
        <f t="shared" si="1"/>
        <v>0x8600</v>
      </c>
      <c r="L16" s="3" t="s">
        <v>21</v>
      </c>
      <c r="M16" s="3" t="str">
        <f>_xlfn.CONCAT("0x",DEC2HEX(P16))</f>
        <v>0x860C</v>
      </c>
      <c r="N16" s="3">
        <f t="shared" ref="N16:O18" si="19">HEX2DEC(MID(K16, 3, LEN(K16)-2))</f>
        <v>34304</v>
      </c>
      <c r="O16" s="3">
        <f t="shared" si="19"/>
        <v>12</v>
      </c>
      <c r="P16" s="3">
        <f>N16+O16</f>
        <v>34316</v>
      </c>
      <c r="Q16" s="3" t="s">
        <v>28</v>
      </c>
    </row>
    <row r="17" spans="6:17" x14ac:dyDescent="0.25">
      <c r="I17" s="12"/>
      <c r="J17" s="26"/>
      <c r="K17" s="4" t="str">
        <f t="shared" si="1"/>
        <v>0x860C</v>
      </c>
      <c r="L17" s="4" t="s">
        <v>45</v>
      </c>
      <c r="M17" s="4" t="str">
        <f t="shared" ref="M17" si="20">_xlfn.CONCAT("0x",DEC2HEX(P17))</f>
        <v>0x8700</v>
      </c>
      <c r="N17" s="4">
        <f t="shared" si="19"/>
        <v>34316</v>
      </c>
      <c r="O17" s="4">
        <f t="shared" si="19"/>
        <v>244</v>
      </c>
      <c r="P17" s="4">
        <f>N17+O17</f>
        <v>34560</v>
      </c>
      <c r="Q17" s="4" t="s">
        <v>35</v>
      </c>
    </row>
    <row r="18" spans="6:17" x14ac:dyDescent="0.25">
      <c r="F18" s="1" t="s">
        <v>72</v>
      </c>
      <c r="I18" s="12"/>
      <c r="J18" s="26"/>
      <c r="K18" s="3" t="str">
        <f t="shared" si="1"/>
        <v>0x8700</v>
      </c>
      <c r="L18" s="3" t="s">
        <v>20</v>
      </c>
      <c r="M18" s="3" t="str">
        <f>_xlfn.CONCAT("0x",DEC2HEX(P18))</f>
        <v>0x8730</v>
      </c>
      <c r="N18" s="3">
        <f t="shared" si="19"/>
        <v>34560</v>
      </c>
      <c r="O18" s="3">
        <f t="shared" si="19"/>
        <v>48</v>
      </c>
      <c r="P18" s="3">
        <f>N18+O18</f>
        <v>34608</v>
      </c>
      <c r="Q18" s="3" t="s">
        <v>27</v>
      </c>
    </row>
    <row r="19" spans="6:17" x14ac:dyDescent="0.25">
      <c r="F19" s="9" t="s">
        <v>74</v>
      </c>
      <c r="G19" s="9">
        <v>8</v>
      </c>
      <c r="I19" s="12"/>
      <c r="J19" s="26"/>
      <c r="K19" s="4" t="str">
        <f t="shared" si="1"/>
        <v>0x8730</v>
      </c>
      <c r="L19" s="4" t="s">
        <v>44</v>
      </c>
      <c r="M19" s="4" t="str">
        <f t="shared" ref="M19" si="21">_xlfn.CONCAT("0x",DEC2HEX(P19))</f>
        <v>0x8800</v>
      </c>
      <c r="N19" s="4">
        <f t="shared" ref="N19" si="22">HEX2DEC(MID(K19, 3, LEN(K19)-2))</f>
        <v>34608</v>
      </c>
      <c r="O19" s="4">
        <f t="shared" ref="O19" si="23">HEX2DEC(MID(L19, 3, LEN(L19)-2))</f>
        <v>208</v>
      </c>
      <c r="P19" s="4">
        <f t="shared" ref="P19" si="24">N19+O19</f>
        <v>34816</v>
      </c>
      <c r="Q19" s="4" t="s">
        <v>35</v>
      </c>
    </row>
    <row r="20" spans="6:17" x14ac:dyDescent="0.25">
      <c r="F20" s="10" t="s">
        <v>122</v>
      </c>
      <c r="G20">
        <v>1</v>
      </c>
      <c r="I20" s="12"/>
      <c r="J20" s="26"/>
      <c r="K20" s="3" t="str">
        <f t="shared" si="1"/>
        <v>0x8800</v>
      </c>
      <c r="L20" s="3" t="s">
        <v>22</v>
      </c>
      <c r="M20" s="3" t="str">
        <f>_xlfn.CONCAT("0x",DEC2HEX(P20))</f>
        <v>0x8821</v>
      </c>
      <c r="N20" s="3">
        <f t="shared" ref="N20:O22" si="25">HEX2DEC(MID(K20, 3, LEN(K20)-2))</f>
        <v>34816</v>
      </c>
      <c r="O20" s="3">
        <f t="shared" si="25"/>
        <v>33</v>
      </c>
      <c r="P20" s="3">
        <f>N20+O20</f>
        <v>34849</v>
      </c>
      <c r="Q20" s="3" t="s">
        <v>26</v>
      </c>
    </row>
    <row r="21" spans="6:17" x14ac:dyDescent="0.25">
      <c r="F21" s="10" t="s">
        <v>86</v>
      </c>
      <c r="G21">
        <v>15</v>
      </c>
      <c r="I21" s="12"/>
      <c r="J21" s="26"/>
      <c r="K21" s="4" t="str">
        <f t="shared" si="1"/>
        <v>0x8821</v>
      </c>
      <c r="L21" s="4" t="s">
        <v>46</v>
      </c>
      <c r="M21" s="4" t="str">
        <f t="shared" ref="M21" si="26">_xlfn.CONCAT("0x",DEC2HEX(P21))</f>
        <v>0x8900</v>
      </c>
      <c r="N21" s="4">
        <f t="shared" si="25"/>
        <v>34849</v>
      </c>
      <c r="O21" s="4">
        <f t="shared" si="25"/>
        <v>223</v>
      </c>
      <c r="P21" s="4">
        <f>N21+O21</f>
        <v>35072</v>
      </c>
      <c r="Q21" s="4" t="s">
        <v>35</v>
      </c>
    </row>
    <row r="22" spans="6:17" x14ac:dyDescent="0.25">
      <c r="F22" s="10" t="s">
        <v>124</v>
      </c>
      <c r="G22">
        <v>4</v>
      </c>
      <c r="I22" s="12"/>
      <c r="J22" s="26"/>
      <c r="K22" s="3" t="str">
        <f t="shared" si="1"/>
        <v>0x8900</v>
      </c>
      <c r="L22" s="3" t="s">
        <v>23</v>
      </c>
      <c r="M22" s="3" t="str">
        <f>_xlfn.CONCAT("0x",DEC2HEX(P22))</f>
        <v>0x8911</v>
      </c>
      <c r="N22" s="3">
        <f t="shared" si="25"/>
        <v>35072</v>
      </c>
      <c r="O22" s="3">
        <f t="shared" si="25"/>
        <v>17</v>
      </c>
      <c r="P22" s="3">
        <f>N22+O22</f>
        <v>35089</v>
      </c>
      <c r="Q22" s="3" t="s">
        <v>25</v>
      </c>
    </row>
    <row r="23" spans="6:17" x14ac:dyDescent="0.25">
      <c r="F23" s="10" t="s">
        <v>85</v>
      </c>
      <c r="G23">
        <v>12</v>
      </c>
      <c r="I23" s="12"/>
      <c r="J23" s="26"/>
      <c r="K23" s="4" t="str">
        <f t="shared" si="1"/>
        <v>0x8911</v>
      </c>
      <c r="L23" s="4" t="s">
        <v>49</v>
      </c>
      <c r="M23" s="4" t="str">
        <f t="shared" ref="M23" si="27">_xlfn.CONCAT("0x",DEC2HEX(P23))</f>
        <v>0x9000</v>
      </c>
      <c r="N23" s="4">
        <f t="shared" ref="N23" si="28">HEX2DEC(MID(K23, 3, LEN(K23)-2))</f>
        <v>35089</v>
      </c>
      <c r="O23" s="4">
        <f t="shared" ref="O23" si="29">HEX2DEC(MID(L23, 3, LEN(L23)-2))</f>
        <v>1775</v>
      </c>
      <c r="P23" s="4">
        <f t="shared" ref="P23" si="30">N23+O23</f>
        <v>36864</v>
      </c>
      <c r="Q23" s="4" t="s">
        <v>35</v>
      </c>
    </row>
    <row r="24" spans="6:17" x14ac:dyDescent="0.25">
      <c r="F24" s="10"/>
      <c r="I24" s="12"/>
      <c r="J24" s="27" t="s">
        <v>56</v>
      </c>
      <c r="K24" s="3" t="str">
        <f t="shared" si="1"/>
        <v>0x9000</v>
      </c>
      <c r="L24" s="3" t="s">
        <v>13</v>
      </c>
      <c r="M24" s="3" t="str">
        <f>_xlfn.CONCAT("0x",DEC2HEX(P24))</f>
        <v>0x9800</v>
      </c>
      <c r="N24" s="3">
        <f>HEX2DEC(MID(K24, 3, LEN(K24)-2))</f>
        <v>36864</v>
      </c>
      <c r="O24" s="3">
        <f>HEX2DEC(MID(L24, 3, LEN(L24)-2))</f>
        <v>2048</v>
      </c>
      <c r="P24" s="3">
        <f>N24+O24</f>
        <v>38912</v>
      </c>
      <c r="Q24" s="3" t="s">
        <v>14</v>
      </c>
    </row>
    <row r="25" spans="6:17" x14ac:dyDescent="0.25">
      <c r="F25" s="8" t="s">
        <v>9</v>
      </c>
      <c r="G25" s="8">
        <f>SUM(G20:G24)</f>
        <v>32</v>
      </c>
      <c r="I25" s="12"/>
      <c r="J25" s="27"/>
      <c r="K25" s="3" t="str">
        <f t="shared" si="1"/>
        <v>0x9800</v>
      </c>
      <c r="L25" s="3" t="s">
        <v>13</v>
      </c>
      <c r="M25" s="3" t="str">
        <f>_xlfn.CONCAT("0x",DEC2HEX(P25))</f>
        <v>0xA000</v>
      </c>
      <c r="N25" s="3">
        <f>HEX2DEC(MID(K25, 3, LEN(K25)-2))</f>
        <v>38912</v>
      </c>
      <c r="O25" s="3">
        <f>HEX2DEC(MID(L25, 3, LEN(L25)-2))</f>
        <v>2048</v>
      </c>
      <c r="P25" s="3">
        <f>N25+O25</f>
        <v>40960</v>
      </c>
      <c r="Q25" s="3" t="s">
        <v>54</v>
      </c>
    </row>
    <row r="26" spans="6:17" x14ac:dyDescent="0.25">
      <c r="F26" t="s">
        <v>8</v>
      </c>
      <c r="G26">
        <f>G25/8</f>
        <v>4</v>
      </c>
      <c r="H26" s="8">
        <f>G19*G26</f>
        <v>32</v>
      </c>
      <c r="I26" s="12"/>
      <c r="J26" s="27"/>
      <c r="K26" s="3" t="str">
        <f t="shared" si="1"/>
        <v>0xA000</v>
      </c>
      <c r="L26" s="3" t="s">
        <v>13</v>
      </c>
      <c r="M26" s="3" t="str">
        <f t="shared" ref="M26" si="31">_xlfn.CONCAT("0x",DEC2HEX(P26))</f>
        <v>0xA800</v>
      </c>
      <c r="N26" s="3">
        <f t="shared" ref="N26" si="32">HEX2DEC(MID(K26, 3, LEN(K26)-2))</f>
        <v>40960</v>
      </c>
      <c r="O26" s="3">
        <f t="shared" ref="O26" si="33">HEX2DEC(MID(L26, 3, LEN(L26)-2))</f>
        <v>2048</v>
      </c>
      <c r="P26" s="3">
        <f t="shared" ref="P26" si="34">N26+O26</f>
        <v>43008</v>
      </c>
      <c r="Q26" s="3" t="s">
        <v>53</v>
      </c>
    </row>
    <row r="27" spans="6:17" x14ac:dyDescent="0.25">
      <c r="F27" s="8" t="s">
        <v>75</v>
      </c>
      <c r="G27" s="8">
        <v>128</v>
      </c>
      <c r="I27" s="12"/>
      <c r="J27" s="27"/>
      <c r="K27" s="3" t="str">
        <f t="shared" si="1"/>
        <v>0xA800</v>
      </c>
      <c r="L27" s="3" t="s">
        <v>13</v>
      </c>
      <c r="M27" s="3" t="str">
        <f t="shared" ref="M27" si="35">_xlfn.CONCAT("0x",DEC2HEX(P27))</f>
        <v>0xB000</v>
      </c>
      <c r="N27" s="3">
        <f t="shared" ref="N27" si="36">HEX2DEC(MID(K27, 3, LEN(K27)-2))</f>
        <v>43008</v>
      </c>
      <c r="O27" s="3">
        <f t="shared" ref="O27" si="37">HEX2DEC(MID(L27, 3, LEN(L27)-2))</f>
        <v>2048</v>
      </c>
      <c r="P27" s="3">
        <f t="shared" ref="P27" si="38">N27+O27</f>
        <v>45056</v>
      </c>
      <c r="Q27" s="3" t="s">
        <v>55</v>
      </c>
    </row>
    <row r="28" spans="6:17" x14ac:dyDescent="0.25">
      <c r="I28" s="12"/>
      <c r="J28" s="23" t="s">
        <v>67</v>
      </c>
      <c r="K28" s="3" t="str">
        <f t="shared" si="1"/>
        <v>0xB000</v>
      </c>
      <c r="L28" s="3" t="str">
        <f>_xlfn.CONCAT("0x",DEC2HEX(G27))</f>
        <v>0x80</v>
      </c>
      <c r="M28" s="3" t="str">
        <f t="shared" ref="M28:M30" si="39">_xlfn.CONCAT("0x",DEC2HEX(P28))</f>
        <v>0xB080</v>
      </c>
      <c r="N28" s="3">
        <f t="shared" ref="N28:N30" si="40">HEX2DEC(MID(K28, 3, LEN(K28)-2))</f>
        <v>45056</v>
      </c>
      <c r="O28" s="3">
        <f t="shared" ref="O28:O30" si="41">HEX2DEC(MID(L28, 3, LEN(L28)-2))</f>
        <v>128</v>
      </c>
      <c r="P28" s="3">
        <f t="shared" ref="P28:P30" si="42">N28+O28</f>
        <v>45184</v>
      </c>
      <c r="Q28" s="3" t="s">
        <v>68</v>
      </c>
    </row>
    <row r="29" spans="6:17" x14ac:dyDescent="0.25">
      <c r="F29" s="1" t="s">
        <v>73</v>
      </c>
      <c r="I29" s="12"/>
      <c r="J29" s="24"/>
      <c r="K29" s="4" t="str">
        <f t="shared" si="1"/>
        <v>0xB080</v>
      </c>
      <c r="L29" s="4" t="s">
        <v>87</v>
      </c>
      <c r="M29" s="4" t="str">
        <f t="shared" si="39"/>
        <v>0xB800</v>
      </c>
      <c r="N29" s="4">
        <f t="shared" si="40"/>
        <v>45184</v>
      </c>
      <c r="O29" s="4">
        <f t="shared" si="41"/>
        <v>1920</v>
      </c>
      <c r="P29" s="4">
        <f t="shared" si="42"/>
        <v>47104</v>
      </c>
      <c r="Q29" s="4" t="s">
        <v>35</v>
      </c>
    </row>
    <row r="30" spans="6:17" x14ac:dyDescent="0.25">
      <c r="F30" t="s">
        <v>7</v>
      </c>
      <c r="G30">
        <v>32</v>
      </c>
      <c r="H30">
        <f>G31+SCREEN_BORDER_WIDTH</f>
        <v>352</v>
      </c>
      <c r="I30" s="12"/>
      <c r="J30" s="24"/>
      <c r="K30" s="3" t="str">
        <f t="shared" si="1"/>
        <v>0xB800</v>
      </c>
      <c r="L30" s="3" t="str">
        <f>_xlfn.CONCAT("0x",DEC2HEX(G38))</f>
        <v>0x1600</v>
      </c>
      <c r="M30" s="3" t="str">
        <f t="shared" si="39"/>
        <v>0xCE00</v>
      </c>
      <c r="N30" s="3">
        <f t="shared" si="40"/>
        <v>47104</v>
      </c>
      <c r="O30" s="3">
        <f t="shared" si="41"/>
        <v>5632</v>
      </c>
      <c r="P30" s="3">
        <f t="shared" si="42"/>
        <v>52736</v>
      </c>
      <c r="Q30" s="3" t="s">
        <v>94</v>
      </c>
    </row>
    <row r="31" spans="6:17" ht="15" customHeight="1" x14ac:dyDescent="0.25">
      <c r="F31" t="s">
        <v>6</v>
      </c>
      <c r="G31">
        <v>320</v>
      </c>
      <c r="H31">
        <f>G32+SCREEN_BORDER_WIDTH</f>
        <v>272</v>
      </c>
      <c r="I31" s="12"/>
      <c r="J31" s="25"/>
      <c r="K31" s="4" t="str">
        <f t="shared" si="1"/>
        <v>0xCE00</v>
      </c>
      <c r="L31" s="4" t="s">
        <v>47</v>
      </c>
      <c r="M31" s="4" t="str">
        <f t="shared" ref="M31" si="43">_xlfn.CONCAT("0x",DEC2HEX(P31))</f>
        <v>0xD500</v>
      </c>
      <c r="N31" s="4">
        <f t="shared" ref="N31" si="44">HEX2DEC(MID(K31, 3, LEN(K31)-2))</f>
        <v>52736</v>
      </c>
      <c r="O31" s="4">
        <f t="shared" ref="O31" si="45">HEX2DEC(MID(L31, 3, LEN(L31)-2))</f>
        <v>1792</v>
      </c>
      <c r="P31" s="4">
        <f t="shared" ref="P31" si="46">N31+O31</f>
        <v>54528</v>
      </c>
      <c r="Q31" s="4" t="s">
        <v>35</v>
      </c>
    </row>
    <row r="32" spans="6:17" x14ac:dyDescent="0.25">
      <c r="F32" t="s">
        <v>3</v>
      </c>
      <c r="G32">
        <v>240</v>
      </c>
      <c r="I32" s="13"/>
      <c r="J32" s="15" t="s">
        <v>57</v>
      </c>
      <c r="K32" s="3" t="str">
        <f t="shared" si="1"/>
        <v>0xD500</v>
      </c>
      <c r="L32" s="3" t="s">
        <v>11</v>
      </c>
      <c r="M32" s="3" t="str">
        <f>_xlfn.CONCAT("0x",DEC2HEX(P32))</f>
        <v>0x11500</v>
      </c>
      <c r="N32" s="3">
        <f>HEX2DEC(MID(K32, 3, LEN(K32)-2))</f>
        <v>54528</v>
      </c>
      <c r="O32" s="3">
        <f>HEX2DEC(MID(L32, 3, LEN(L32)-2))</f>
        <v>16384</v>
      </c>
      <c r="P32" s="3">
        <f>N32+O32</f>
        <v>70912</v>
      </c>
      <c r="Q32" s="3" t="s">
        <v>24</v>
      </c>
    </row>
    <row r="33" spans="1:17" ht="30" x14ac:dyDescent="0.25">
      <c r="I33" s="6" t="s">
        <v>60</v>
      </c>
      <c r="J33" s="28" t="s">
        <v>66</v>
      </c>
      <c r="K33" s="3" t="str">
        <f t="shared" si="1"/>
        <v>0x11500</v>
      </c>
      <c r="L33" s="3" t="str">
        <f>_xlfn.CONCAT("0x",DEC2HEX(G6))</f>
        <v>0x20</v>
      </c>
      <c r="M33" s="3" t="str">
        <f>_xlfn.CONCAT("0x",DEC2HEX(P33))</f>
        <v>0x11520</v>
      </c>
      <c r="N33" s="3">
        <f>HEX2DEC(MID(K33, 3, LEN(K33)-2))</f>
        <v>70912</v>
      </c>
      <c r="O33" s="3">
        <f>HEX2DEC(MID(L33, 3, LEN(L33)-2))</f>
        <v>32</v>
      </c>
      <c r="P33" s="3">
        <f>N33+O33</f>
        <v>70944</v>
      </c>
      <c r="Q33" s="3" t="s">
        <v>65</v>
      </c>
    </row>
    <row r="34" spans="1:17" x14ac:dyDescent="0.25">
      <c r="F34" s="1" t="s">
        <v>89</v>
      </c>
      <c r="I34" s="7"/>
      <c r="J34" s="29"/>
      <c r="K34" s="4" t="str">
        <f t="shared" si="1"/>
        <v>0x11520</v>
      </c>
      <c r="L34" s="4" t="s">
        <v>88</v>
      </c>
      <c r="M34" s="4" t="str">
        <f t="shared" ref="M34" si="47">_xlfn.CONCAT("0x",DEC2HEX(P34))</f>
        <v>0x12500</v>
      </c>
      <c r="N34" s="4">
        <f t="shared" ref="N34" si="48">HEX2DEC(MID(K34, 3, LEN(K34)-2))</f>
        <v>70944</v>
      </c>
      <c r="O34" s="4">
        <f t="shared" ref="O34" si="49">HEX2DEC(MID(L34, 3, LEN(L34)-2))</f>
        <v>4064</v>
      </c>
      <c r="P34" s="4">
        <f t="shared" ref="P34" si="50">N34+O34</f>
        <v>75008</v>
      </c>
      <c r="Q34" s="4" t="s">
        <v>35</v>
      </c>
    </row>
    <row r="35" spans="1:17" x14ac:dyDescent="0.25">
      <c r="F35" t="s">
        <v>123</v>
      </c>
      <c r="G35">
        <v>4</v>
      </c>
      <c r="I35" s="7"/>
      <c r="J35" s="16" t="s">
        <v>67</v>
      </c>
      <c r="K35" s="3" t="str">
        <f t="shared" si="1"/>
        <v>0x12500</v>
      </c>
      <c r="L35" s="3" t="str">
        <f>_xlfn.CONCAT("0x",DEC2HEX(G16))</f>
        <v>0x800</v>
      </c>
      <c r="M35" s="3" t="str">
        <f>_xlfn.CONCAT("0x",DEC2HEX(P35))</f>
        <v>0x12D00</v>
      </c>
      <c r="N35" s="3">
        <f>HEX2DEC(MID(K35, 3, LEN(K35)-2))</f>
        <v>75008</v>
      </c>
      <c r="O35" s="3">
        <f>HEX2DEC(MID(L35, 3, LEN(L35)-2))</f>
        <v>2048</v>
      </c>
      <c r="P35" s="3">
        <f>N35+O35</f>
        <v>77056</v>
      </c>
      <c r="Q35" s="3" t="s">
        <v>61</v>
      </c>
    </row>
    <row r="36" spans="1:17" x14ac:dyDescent="0.25">
      <c r="F36" t="s">
        <v>90</v>
      </c>
      <c r="G36">
        <v>352</v>
      </c>
      <c r="I36" s="7"/>
    </row>
    <row r="37" spans="1:17" x14ac:dyDescent="0.25">
      <c r="F37" t="s">
        <v>91</v>
      </c>
      <c r="G37">
        <v>4</v>
      </c>
      <c r="H37">
        <f>G37/8</f>
        <v>0.5</v>
      </c>
      <c r="I37" s="7"/>
    </row>
    <row r="38" spans="1:17" x14ac:dyDescent="0.25">
      <c r="F38" s="8" t="s">
        <v>92</v>
      </c>
      <c r="G38" s="19">
        <f>G35*G36*G37</f>
        <v>5632</v>
      </c>
      <c r="I38" s="7"/>
    </row>
    <row r="39" spans="1:17" x14ac:dyDescent="0.25">
      <c r="F39" s="8" t="s">
        <v>93</v>
      </c>
      <c r="G39">
        <v>256</v>
      </c>
      <c r="I39" s="7"/>
    </row>
    <row r="40" spans="1:17" x14ac:dyDescent="0.25">
      <c r="I40" s="7"/>
    </row>
    <row r="41" spans="1:17" x14ac:dyDescent="0.25">
      <c r="B41" s="30">
        <v>24000000</v>
      </c>
      <c r="C41">
        <f>B41/250</f>
        <v>96000</v>
      </c>
      <c r="D41">
        <f>C41/60</f>
        <v>1600</v>
      </c>
      <c r="I41" s="7"/>
    </row>
    <row r="42" spans="1:17" x14ac:dyDescent="0.25">
      <c r="I42" s="7"/>
    </row>
    <row r="43" spans="1:17" x14ac:dyDescent="0.25">
      <c r="C43">
        <v>640</v>
      </c>
      <c r="D43" t="s">
        <v>96</v>
      </c>
      <c r="I43" s="7"/>
    </row>
    <row r="44" spans="1:17" x14ac:dyDescent="0.25">
      <c r="C44">
        <v>791</v>
      </c>
      <c r="D44" t="s">
        <v>95</v>
      </c>
      <c r="I44" s="7"/>
    </row>
    <row r="45" spans="1:17" x14ac:dyDescent="0.25">
      <c r="E45" s="1" t="s">
        <v>112</v>
      </c>
      <c r="F45" s="1" t="s">
        <v>111</v>
      </c>
      <c r="G45" s="1" t="s">
        <v>113</v>
      </c>
      <c r="I45" s="7"/>
    </row>
    <row r="46" spans="1:17" x14ac:dyDescent="0.25">
      <c r="C46" t="s">
        <v>97</v>
      </c>
      <c r="E46" s="9" t="s">
        <v>115</v>
      </c>
      <c r="F46" s="9" t="s">
        <v>98</v>
      </c>
      <c r="G46" s="9">
        <v>1</v>
      </c>
      <c r="I46" s="7"/>
    </row>
    <row r="47" spans="1:17" x14ac:dyDescent="0.25">
      <c r="D47" s="22" t="s">
        <v>0</v>
      </c>
      <c r="E47" s="19" t="s">
        <v>116</v>
      </c>
      <c r="F47" s="19" t="s">
        <v>99</v>
      </c>
      <c r="G47" s="19">
        <v>1</v>
      </c>
      <c r="I47" s="7"/>
    </row>
    <row r="48" spans="1:17" x14ac:dyDescent="0.25">
      <c r="A48" t="s">
        <v>107</v>
      </c>
      <c r="E48" s="19" t="s">
        <v>117</v>
      </c>
      <c r="F48" s="19" t="s">
        <v>100</v>
      </c>
      <c r="G48" s="19">
        <v>1</v>
      </c>
      <c r="I48" s="7"/>
    </row>
    <row r="49" spans="1:9" x14ac:dyDescent="0.25">
      <c r="A49" t="s">
        <v>110</v>
      </c>
      <c r="E49" t="s">
        <v>118</v>
      </c>
      <c r="F49" t="s">
        <v>101</v>
      </c>
      <c r="I49" s="7"/>
    </row>
    <row r="50" spans="1:9" x14ac:dyDescent="0.25">
      <c r="A50" t="s">
        <v>108</v>
      </c>
      <c r="E50" s="9"/>
      <c r="F50" s="9" t="s">
        <v>102</v>
      </c>
      <c r="G50" s="9">
        <v>1</v>
      </c>
      <c r="I50" s="7"/>
    </row>
    <row r="51" spans="1:9" x14ac:dyDescent="0.25">
      <c r="A51" t="s">
        <v>109</v>
      </c>
      <c r="E51" s="19" t="s">
        <v>119</v>
      </c>
      <c r="F51" s="19" t="s">
        <v>104</v>
      </c>
      <c r="G51" s="21">
        <v>1</v>
      </c>
      <c r="I51" s="7"/>
    </row>
    <row r="52" spans="1:9" x14ac:dyDescent="0.25">
      <c r="A52" t="s">
        <v>114</v>
      </c>
      <c r="E52" s="9" t="s">
        <v>120</v>
      </c>
      <c r="F52" s="9" t="s">
        <v>105</v>
      </c>
      <c r="G52" s="9">
        <v>1</v>
      </c>
      <c r="I52" s="7"/>
    </row>
    <row r="53" spans="1:9" x14ac:dyDescent="0.25">
      <c r="E53" s="8" t="s">
        <v>121</v>
      </c>
      <c r="F53" s="8" t="s">
        <v>106</v>
      </c>
      <c r="G53" s="8">
        <v>1</v>
      </c>
      <c r="I53" s="7"/>
    </row>
    <row r="54" spans="1:9" x14ac:dyDescent="0.25">
      <c r="E54" s="9"/>
      <c r="F54" s="9"/>
      <c r="G54" s="9"/>
      <c r="I54" s="7"/>
    </row>
    <row r="55" spans="1:9" x14ac:dyDescent="0.25">
      <c r="I55" s="7"/>
    </row>
    <row r="56" spans="1:9" x14ac:dyDescent="0.25">
      <c r="E56" s="9"/>
      <c r="F56" s="9" t="s">
        <v>103</v>
      </c>
      <c r="G56" s="9">
        <v>1</v>
      </c>
      <c r="I56" s="7"/>
    </row>
    <row r="57" spans="1:9" x14ac:dyDescent="0.25">
      <c r="I57" s="7"/>
    </row>
    <row r="58" spans="1:9" x14ac:dyDescent="0.25">
      <c r="I58" s="20"/>
    </row>
  </sheetData>
  <mergeCells count="4">
    <mergeCell ref="J28:J31"/>
    <mergeCell ref="J4:J23"/>
    <mergeCell ref="J24:J27"/>
    <mergeCell ref="J33:J3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2444-8FD1-4C27-9164-182BDCF5517E}">
  <dimension ref="A1:R18"/>
  <sheetViews>
    <sheetView workbookViewId="0">
      <selection activeCell="N6" sqref="N6"/>
    </sheetView>
  </sheetViews>
  <sheetFormatPr defaultColWidth="2.7109375" defaultRowHeight="15" x14ac:dyDescent="0.25"/>
  <sheetData>
    <row r="1" spans="1:18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5">
      <c r="A2" s="17"/>
      <c r="F2" s="18"/>
      <c r="R2" s="17"/>
    </row>
    <row r="3" spans="1:18" x14ac:dyDescent="0.25">
      <c r="A3" s="17"/>
      <c r="R3" s="17"/>
    </row>
    <row r="4" spans="1:18" x14ac:dyDescent="0.25">
      <c r="A4" s="17"/>
      <c r="R4" s="17"/>
    </row>
    <row r="5" spans="1:18" x14ac:dyDescent="0.25">
      <c r="A5" s="17"/>
      <c r="H5" s="18"/>
      <c r="R5" s="17"/>
    </row>
    <row r="6" spans="1:18" x14ac:dyDescent="0.25">
      <c r="A6" s="17"/>
      <c r="N6" s="18"/>
      <c r="R6" s="17"/>
    </row>
    <row r="7" spans="1:18" x14ac:dyDescent="0.25">
      <c r="A7" s="17"/>
      <c r="E7" s="18"/>
      <c r="R7" s="17"/>
    </row>
    <row r="8" spans="1:18" x14ac:dyDescent="0.25">
      <c r="A8" s="17"/>
      <c r="R8" s="17"/>
    </row>
    <row r="9" spans="1:18" x14ac:dyDescent="0.25">
      <c r="A9" s="17"/>
      <c r="L9" s="18"/>
      <c r="R9" s="17"/>
    </row>
    <row r="10" spans="1:18" x14ac:dyDescent="0.25">
      <c r="A10" s="17"/>
      <c r="R10" s="17"/>
    </row>
    <row r="11" spans="1:18" x14ac:dyDescent="0.25">
      <c r="A11" s="17"/>
      <c r="F11" s="18"/>
      <c r="R11" s="17"/>
    </row>
    <row r="12" spans="1:18" x14ac:dyDescent="0.25">
      <c r="A12" s="17"/>
      <c r="K12" s="18"/>
      <c r="R12" s="17"/>
    </row>
    <row r="13" spans="1:18" x14ac:dyDescent="0.25">
      <c r="A13" s="17"/>
      <c r="R13" s="17"/>
    </row>
    <row r="14" spans="1:18" x14ac:dyDescent="0.25">
      <c r="A14" s="17"/>
      <c r="R14" s="17"/>
    </row>
    <row r="15" spans="1:18" x14ac:dyDescent="0.25">
      <c r="A15" s="17"/>
      <c r="R15" s="17"/>
    </row>
    <row r="16" spans="1:18" x14ac:dyDescent="0.25">
      <c r="A16" s="17"/>
      <c r="R16" s="17"/>
    </row>
    <row r="17" spans="1:18" x14ac:dyDescent="0.25">
      <c r="A17" s="17"/>
      <c r="R17" s="17"/>
    </row>
    <row r="18" spans="1:18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Hardware</vt:lpstr>
      <vt:lpstr>Sprites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2021-10-31T16:49:21Z</dcterms:modified>
</cp:coreProperties>
</file>