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B5225089-5867-4D4C-A05B-5CF7609BEF7F}" xr6:coauthVersionLast="47" xr6:coauthVersionMax="47" xr10:uidLastSave="{00000000-0000-0000-0000-000000000000}"/>
  <bookViews>
    <workbookView xWindow="-120" yWindow="-120" windowWidth="29040" windowHeight="1752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  <sheet name="Vector" sheetId="5" r:id="rId5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B8" i="1"/>
  <c r="H54" i="1"/>
  <c r="I54" i="1" s="1"/>
  <c r="F54" i="1" s="1"/>
  <c r="H33" i="1"/>
  <c r="M19" i="1"/>
  <c r="M20" i="1" s="1"/>
  <c r="M21" i="1" s="1"/>
  <c r="H35" i="1" s="1"/>
  <c r="H36" i="1"/>
  <c r="H7" i="1"/>
  <c r="H6" i="1"/>
  <c r="H10" i="1"/>
  <c r="N17" i="1"/>
  <c r="O5" i="1"/>
  <c r="O4" i="1"/>
  <c r="H5" i="1"/>
  <c r="H19" i="1"/>
  <c r="H28" i="1"/>
  <c r="A2" i="4"/>
  <c r="M94" i="1"/>
  <c r="M95" i="1" s="1"/>
  <c r="M96" i="1" s="1"/>
  <c r="M86" i="1"/>
  <c r="M87" i="1" s="1"/>
  <c r="E27" i="1" s="1"/>
  <c r="H27" i="1" s="1"/>
  <c r="M79" i="1"/>
  <c r="M80" i="1" s="1"/>
  <c r="E26" i="1" s="1"/>
  <c r="H34" i="1" l="1"/>
  <c r="O7" i="1"/>
  <c r="H26" i="1"/>
  <c r="M12" i="1"/>
  <c r="M13" i="1" s="1"/>
  <c r="M14" i="1" s="1"/>
  <c r="B2" i="4"/>
  <c r="D2" i="3"/>
  <c r="C2" i="3"/>
  <c r="H52" i="1"/>
  <c r="H20" i="1"/>
  <c r="H22" i="1"/>
  <c r="H51" i="1"/>
  <c r="O62" i="1"/>
  <c r="M70" i="1"/>
  <c r="M71" i="1" s="1"/>
  <c r="E48" i="1" s="1"/>
  <c r="H48" i="1" s="1"/>
  <c r="M64" i="1"/>
  <c r="M65" i="1" s="1"/>
  <c r="E39" i="1" s="1"/>
  <c r="M58" i="1"/>
  <c r="M59" i="1" s="1"/>
  <c r="H40" i="1"/>
  <c r="H29" i="1"/>
  <c r="H21" i="1"/>
  <c r="H17" i="1"/>
  <c r="H16" i="1"/>
  <c r="H15" i="1"/>
  <c r="H18" i="1"/>
  <c r="H38" i="1"/>
  <c r="M50" i="1"/>
  <c r="M51" i="1" s="1"/>
  <c r="M36" i="1"/>
  <c r="M37" i="1" s="1"/>
  <c r="M38" i="1" s="1"/>
  <c r="E47" i="1" s="1"/>
  <c r="H47" i="1" s="1"/>
  <c r="N3" i="1"/>
  <c r="N4" i="1"/>
  <c r="M27" i="1"/>
  <c r="M28" i="1" s="1"/>
  <c r="M29" i="1" s="1"/>
  <c r="E44" i="1" s="1"/>
  <c r="C2" i="4" l="1"/>
  <c r="A5" i="4"/>
  <c r="H39" i="1"/>
  <c r="E41" i="1"/>
  <c r="H41" i="1" s="1"/>
  <c r="M52" i="1"/>
  <c r="E37" i="1" s="1"/>
  <c r="H37" i="1" s="1"/>
  <c r="H44" i="1"/>
  <c r="H31" i="1"/>
  <c r="H32" i="1"/>
  <c r="H25" i="1"/>
  <c r="H4" i="1"/>
  <c r="H8" i="1"/>
  <c r="H9" i="1"/>
  <c r="H11" i="1"/>
  <c r="H12" i="1"/>
  <c r="H13" i="1"/>
  <c r="H14" i="1"/>
  <c r="H30" i="1"/>
  <c r="H42" i="1"/>
  <c r="H3" i="1"/>
  <c r="G3" i="1"/>
  <c r="I3" i="1" l="1"/>
  <c r="F3" i="1" s="1"/>
  <c r="D4" i="1" s="1"/>
  <c r="G4" i="1" l="1"/>
  <c r="I4" i="1" l="1"/>
  <c r="F4" i="1" s="1"/>
  <c r="D5" i="1" l="1"/>
  <c r="G5" i="1" s="1"/>
  <c r="I5" i="1" s="1"/>
  <c r="F5" i="1" s="1"/>
  <c r="D6" i="1" s="1"/>
  <c r="G6" i="1" l="1"/>
  <c r="I6" i="1" s="1"/>
  <c r="F6" i="1" s="1"/>
  <c r="D7" i="1" s="1"/>
  <c r="G7" i="1" l="1"/>
  <c r="I7" i="1" s="1"/>
  <c r="F7" i="1" s="1"/>
  <c r="D8" i="1" l="1"/>
  <c r="G8" i="1" s="1"/>
  <c r="I8" i="1" s="1"/>
  <c r="F8" i="1" s="1"/>
  <c r="D9" i="1" l="1"/>
  <c r="G9" i="1" s="1"/>
  <c r="I9" i="1" s="1"/>
  <c r="F9" i="1" s="1"/>
  <c r="D10" i="1" s="1"/>
  <c r="G10" i="1" s="1"/>
  <c r="I10" i="1" l="1"/>
  <c r="F10" i="1" s="1"/>
  <c r="D11" i="1" s="1"/>
  <c r="G11" i="1" l="1"/>
  <c r="I11" i="1" l="1"/>
  <c r="F11" i="1" s="1"/>
  <c r="D12" i="1" s="1"/>
  <c r="G12" i="1" l="1"/>
  <c r="I12" i="1" l="1"/>
  <c r="F12" i="1" s="1"/>
  <c r="D13" i="1" s="1"/>
  <c r="G13" i="1" l="1"/>
  <c r="I13" i="1" l="1"/>
  <c r="F13" i="1" s="1"/>
  <c r="D14" i="1" s="1"/>
  <c r="G14" i="1" l="1"/>
  <c r="I14" i="1" l="1"/>
  <c r="F14" i="1" s="1"/>
  <c r="D15" i="1" s="1"/>
  <c r="G15" i="1" l="1"/>
  <c r="I15" i="1" s="1"/>
  <c r="F15" i="1" s="1"/>
  <c r="D16" i="1" s="1"/>
  <c r="G16" i="1" s="1"/>
  <c r="I16" i="1" s="1"/>
  <c r="F16" i="1" s="1"/>
  <c r="D17" i="1" s="1"/>
  <c r="G17" i="1" s="1"/>
  <c r="I17" i="1" s="1"/>
  <c r="F17" i="1" s="1"/>
  <c r="D18" i="1" s="1"/>
  <c r="G18" i="1" s="1"/>
  <c r="I18" i="1" s="1"/>
  <c r="F18" i="1" s="1"/>
  <c r="D19" i="1" s="1"/>
  <c r="G19" i="1" s="1"/>
  <c r="I19" i="1" s="1"/>
  <c r="F19" i="1" s="1"/>
  <c r="D20" i="1" s="1"/>
  <c r="G20" i="1" s="1"/>
  <c r="I20" i="1" s="1"/>
  <c r="F20" i="1" s="1"/>
  <c r="D21" i="1" l="1"/>
  <c r="G21" i="1" s="1"/>
  <c r="I21" i="1" s="1"/>
  <c r="F21" i="1" s="1"/>
  <c r="D22" i="1" s="1"/>
  <c r="G22" i="1" s="1"/>
  <c r="I22" i="1" s="1"/>
  <c r="F22" i="1" s="1"/>
  <c r="D23" i="1" l="1"/>
  <c r="G23" i="1" s="1"/>
  <c r="I23" i="1" s="1"/>
  <c r="F23" i="1" s="1"/>
  <c r="D24" i="1" s="1"/>
  <c r="G24" i="1" s="1"/>
  <c r="I24" i="1" s="1"/>
  <c r="F24" i="1" s="1"/>
  <c r="D25" i="1" s="1"/>
  <c r="G25" i="1" s="1"/>
  <c r="I25" i="1" s="1"/>
  <c r="F25" i="1" s="1"/>
  <c r="D26" i="1" s="1"/>
  <c r="G26" i="1" s="1"/>
  <c r="I26" i="1" s="1"/>
  <c r="F26" i="1" s="1"/>
  <c r="D27" i="1" s="1"/>
  <c r="G27" i="1" s="1"/>
  <c r="I27" i="1" s="1"/>
  <c r="F27" i="1" s="1"/>
  <c r="D28" i="1" s="1"/>
  <c r="G28" i="1" s="1"/>
  <c r="I28" i="1" s="1"/>
  <c r="F28" i="1" s="1"/>
  <c r="D29" i="1" s="1"/>
  <c r="G29" i="1" s="1"/>
  <c r="I29" i="1" s="1"/>
  <c r="F29" i="1" s="1"/>
  <c r="D30" i="1" s="1"/>
  <c r="G30" i="1" s="1"/>
  <c r="I30" i="1" s="1"/>
  <c r="F30" i="1" s="1"/>
  <c r="D31" i="1" s="1"/>
  <c r="G31" i="1" l="1"/>
  <c r="I31" i="1" s="1"/>
  <c r="F31" i="1" s="1"/>
  <c r="D32" i="1" l="1"/>
  <c r="G32" i="1" s="1"/>
  <c r="I32" i="1" s="1"/>
  <c r="F32" i="1" s="1"/>
  <c r="D33" i="1" l="1"/>
  <c r="G33" i="1" s="1"/>
  <c r="I33" i="1" s="1"/>
  <c r="F33" i="1" s="1"/>
  <c r="D34" i="1" s="1"/>
  <c r="G34" i="1" s="1"/>
  <c r="I34" i="1" s="1"/>
  <c r="F34" i="1" s="1"/>
  <c r="D35" i="1" s="1"/>
  <c r="G35" i="1" s="1"/>
  <c r="I35" i="1" s="1"/>
  <c r="F35" i="1" s="1"/>
  <c r="D36" i="1" s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s="1"/>
  <c r="I39" i="1" s="1"/>
  <c r="F39" i="1" s="1"/>
  <c r="D40" i="1" s="1"/>
  <c r="G40" i="1" s="1"/>
  <c r="I40" i="1" s="1"/>
  <c r="F40" i="1" s="1"/>
  <c r="D41" i="1" s="1"/>
  <c r="G41" i="1" s="1"/>
  <c r="I41" i="1" s="1"/>
  <c r="F41" i="1" s="1"/>
  <c r="D42" i="1" s="1"/>
  <c r="G42" i="1" l="1"/>
  <c r="I42" i="1" s="1"/>
  <c r="F42" i="1" s="1"/>
  <c r="D44" i="1" l="1"/>
  <c r="G44" i="1" s="1"/>
  <c r="I44" i="1" s="1"/>
  <c r="F44" i="1" s="1"/>
</calcChain>
</file>

<file path=xl/sharedStrings.xml><?xml version="1.0" encoding="utf-8"?>
<sst xmlns="http://schemas.openxmlformats.org/spreadsheetml/2006/main" count="280" uniqueCount="238">
  <si>
    <t>HEIGHT</t>
  </si>
  <si>
    <t>SCREEN_WIDTH</t>
  </si>
  <si>
    <t>SCREEN_BORDER_WIDTH</t>
  </si>
  <si>
    <t>SPRITE_BYTES_PER</t>
  </si>
  <si>
    <t>SPRITE_BITS_PER</t>
  </si>
  <si>
    <t>0x0000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</si>
  <si>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</si>
  <si>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</si>
  <si>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</si>
  <si>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</si>
  <si>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</si>
  <si>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</si>
  <si>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</si>
  <si>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</si>
  <si>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</si>
  <si>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</si>
  <si>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Work RAM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</si>
  <si>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</si>
  <si>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</si>
  <si>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</si>
  <si>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</si>
  <si>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</si>
  <si>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</si>
  <si>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</si>
  <si>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</si>
  <si>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</si>
  <si>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</si>
  <si>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Length D</t>
  </si>
  <si>
    <t>Start D</t>
  </si>
  <si>
    <t>End D</t>
  </si>
  <si>
    <t>Start H</t>
  </si>
  <si>
    <t>Length H</t>
  </si>
  <si>
    <t>End H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</si>
  <si>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</si>
  <si>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</si>
  <si>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</si>
  <si>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</si>
  <si>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</si>
  <si>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</si>
  <si>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</si>
  <si>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</si>
  <si>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</si>
  <si>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</si>
  <si>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</si>
  <si>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</si>
  <si>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</si>
  <si>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</si>
  <si>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</si>
  <si>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</si>
  <si>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</si>
  <si>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</si>
  <si>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</si>
  <si>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</si>
  <si>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</si>
  <si>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</si>
  <si>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</si>
  <si>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</si>
  <si>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</si>
  <si>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</si>
  <si>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</si>
  <si>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</si>
  <si>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</si>
  <si>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</si>
  <si>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</si>
  <si>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</si>
  <si>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</si>
  <si>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</si>
  <si>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</si>
  <si>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</si>
  <si>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</si>
  <si>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</si>
  <si>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</si>
  <si>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</si>
  <si>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</si>
  <si>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</si>
  <si>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</si>
  <si>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</si>
  <si>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</si>
  <si>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</si>
  <si>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</si>
  <si>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</si>
  <si>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</si>
  <si>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</si>
  <si>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</si>
  <si>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</si>
  <si>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</si>
  <si>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</si>
  <si>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</si>
  <si>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</si>
  <si>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</si>
  <si>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</si>
  <si>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</si>
  <si>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</si>
  <si>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</si>
  <si>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</si>
  <si>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</si>
  <si>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</si>
  <si>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</si>
  <si>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</si>
  <si>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</si>
  <si>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</si>
  <si>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</si>
  <si>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</si>
  <si>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</si>
  <si>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</si>
  <si>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</si>
  <si>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</si>
  <si>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</si>
  <si>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</si>
  <si>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</si>
  <si>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</si>
  <si>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</si>
  <si>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</si>
  <si>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</si>
  <si>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</si>
  <si>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</si>
  <si>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</si>
  <si>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</si>
  <si>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</si>
  <si>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</si>
  <si>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</si>
  <si>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</si>
  <si>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</si>
  <si>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</si>
  <si>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</si>
  <si>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</si>
  <si>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</si>
  <si>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</si>
  <si>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</si>
  <si>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</si>
  <si>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</si>
  <si>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</si>
  <si>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</si>
  <si>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</si>
  <si>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</si>
  <si>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</si>
  <si>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</si>
  <si>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</si>
  <si>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</si>
  <si>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</si>
  <si>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</si>
  <si>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</si>
  <si>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</si>
  <si>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</si>
  <si>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</si>
  <si>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</si>
  <si>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</si>
  <si>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</si>
  <si>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</si>
  <si>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</si>
  <si>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</si>
  <si>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</si>
  <si>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</si>
  <si>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</si>
  <si>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</si>
  <si>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</si>
  <si>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</si>
  <si>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</si>
  <si>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</si>
  <si>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</si>
  <si>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</si>
  <si>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</si>
  <si>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</si>
  <si>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</si>
  <si>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</si>
  <si>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</si>
  <si>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</si>
  <si>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</si>
  <si>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</si>
  <si>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</si>
  <si>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</si>
  <si>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</si>
  <si>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</si>
  <si>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</si>
  <si>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</si>
  <si>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</si>
  <si>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</si>
  <si>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</si>
  <si>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</si>
  <si>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</si>
  <si>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</si>
  <si>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</si>
  <si>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</si>
  <si>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</si>
  <si>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</si>
  <si>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</si>
  <si>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</si>
  <si>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</si>
  <si>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</si>
  <si>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</si>
  <si>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</si>
  <si>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</si>
  <si>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</si>
  <si>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</si>
  <si>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</si>
  <si>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</si>
  <si>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</si>
  <si>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</si>
  <si>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</si>
  <si>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</si>
  <si>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</si>
  <si>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System menu trigger</t>
  </si>
  <si>
    <t>System outputs (video options)</t>
  </si>
  <si>
    <t>Millisecond Timer</t>
  </si>
  <si>
    <t>SPRITE_MIRROR</t>
  </si>
  <si>
    <t>0x0004</t>
  </si>
  <si>
    <t>Char Palette RAM</t>
  </si>
  <si>
    <t>CHAR_PALETTE_RAM_COUNT</t>
  </si>
  <si>
    <t>CHAR_PALETTE_RAM_COLOUR_DEPTH</t>
  </si>
  <si>
    <t>CHAR_PALETTE_RAM_BITS_PER</t>
  </si>
  <si>
    <t>CHAR_PALETTE_RAM_BYTES_PER</t>
  </si>
  <si>
    <t>CHAR_PALETTE_RAM_BYTES_TOTAL</t>
  </si>
  <si>
    <t>0x100</t>
  </si>
  <si>
    <t>0x0300</t>
  </si>
  <si>
    <t>Char Palette RAM R</t>
  </si>
  <si>
    <t>Char Palette RAM G</t>
  </si>
  <si>
    <t>Char Palette RAM B</t>
  </si>
  <si>
    <t>Vector instruction RAM area</t>
  </si>
  <si>
    <t>=- Stores lists of line drawing instructions</t>
  </si>
  <si>
    <t>Content</t>
  </si>
  <si>
    <t>Intensity / Colour?</t>
  </si>
  <si>
    <t>4 bits for intensity , 4 for colour palette index?</t>
  </si>
  <si>
    <t>Byte</t>
  </si>
  <si>
    <t>Length</t>
  </si>
  <si>
    <t>Notes</t>
  </si>
  <si>
    <t>Number of points making up this polyline</t>
  </si>
  <si>
    <t>Start X</t>
  </si>
  <si>
    <t>Start Y</t>
  </si>
  <si>
    <t>Move to X</t>
  </si>
  <si>
    <t>Move to Y</t>
  </si>
  <si>
    <t>Vulcan (Vector engine)</t>
  </si>
  <si>
    <t>Line RAM</t>
  </si>
  <si>
    <t>0x0028</t>
  </si>
  <si>
    <t>0x0048</t>
  </si>
  <si>
    <t>Vulcan (Vector system)</t>
  </si>
  <si>
    <t>0x0200</t>
  </si>
  <si>
    <t>0x00E0</t>
  </si>
  <si>
    <t>0x4000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</si>
</sst>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6" xfId="0" applyBorder="1"/>
    <xf numFmtId="0" fontId="3" fillId="0" borderId="6" xfId="0" applyFont="1" applyBorder="1"/>
    <xf numFmtId="0" fontId="0" fillId="0" borderId="6" xfId="0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quotePrefix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top"/>
    </xf>
    <xf numFmtId="0" fontId="0" fillId="0" borderId="7" xfId="0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96"/>
  <sheetViews>
    <sheetView tabSelected="1" zoomScaleNormal="100" workbookViewId="0">
      <selection activeCell="H3" sqref="H3"/>
    </sheetView>
  </sheetViews>
  <sheetFormatPr defaultRowHeight="12.75" x14ac:dyDescent="0.2"/>
  <cols>
    <col min="1" max="1" width="3.140625" style="18" customWidth="1"/>
    <col min="2" max="2" width="23.28515625" style="18" customWidth="1"/>
    <col min="3" max="3" width="22.85546875" style="18" customWidth="1"/>
    <col min="4" max="4" width="7.85546875" style="18" bestFit="1" customWidth="1"/>
    <col min="5" max="5" width="8" style="18" bestFit="1" customWidth="1"/>
    <col min="6" max="6" width="7.85546875" style="18" bestFit="1" customWidth="1"/>
    <col min="7" max="7" width="6.42578125" style="18" bestFit="1" customWidth="1"/>
    <col min="8" max="8" width="8" style="18" bestFit="1" customWidth="1"/>
    <col min="9" max="9" width="6" style="18" bestFit="1" customWidth="1"/>
    <col min="10" max="10" width="24.85546875" style="18" customWidth="1"/>
    <col min="11" max="11" width="5.5703125" style="18" customWidth="1"/>
    <col min="12" max="12" width="43.28515625" style="18" customWidth="1"/>
    <col min="13" max="13" width="9.140625" style="18"/>
    <col min="14" max="14" width="27" style="18" bestFit="1" customWidth="1"/>
    <col min="15" max="16384" width="9.140625" style="18"/>
  </cols>
  <sheetData>
    <row r="1" spans="2:15" x14ac:dyDescent="0.2">
      <c r="B1" s="17" t="s">
        <v>25</v>
      </c>
    </row>
    <row r="2" spans="2:15" x14ac:dyDescent="0.2">
      <c r="B2" s="19" t="s">
        <v>40</v>
      </c>
      <c r="C2" s="19" t="s">
        <v>33</v>
      </c>
      <c r="D2" s="19" t="s">
        <v>30</v>
      </c>
      <c r="E2" s="19" t="s">
        <v>31</v>
      </c>
      <c r="F2" s="19" t="s">
        <v>32</v>
      </c>
      <c r="G2" s="19" t="s">
        <v>28</v>
      </c>
      <c r="H2" s="19" t="s">
        <v>27</v>
      </c>
      <c r="I2" s="19" t="s">
        <v>29</v>
      </c>
      <c r="J2" s="19" t="s">
        <v>24</v>
      </c>
      <c r="L2" s="20" t="s">
        <v>51</v>
      </c>
    </row>
    <row r="3" spans="2:15" ht="15" customHeight="1" x14ac:dyDescent="0.2">
      <c r="B3" s="21" t="s">
        <v>140</v>
      </c>
      <c r="C3" s="22" t="s">
        <v>6</v>
      </c>
      <c r="D3" s="23" t="s">
        <v>5</v>
      </c>
      <c r="E3" s="23" t="s">
        <v>74</v>
      </c>
      <c r="F3" s="23" t="str">
        <f>_xlfn.CONCAT("0x",DEC2HEX(I3))</f>
        <v>0x8000</v>
      </c>
      <c r="G3" s="23">
        <f t="shared" ref="G3:H8" si="0">HEX2DEC(MID(D3, 3, LEN(D3)-2))</f>
        <v>0</v>
      </c>
      <c r="H3" s="23">
        <f t="shared" si="0"/>
        <v>32768</v>
      </c>
      <c r="I3" s="23">
        <f t="shared" ref="I3:I7" si="1">G3+H3</f>
        <v>32768</v>
      </c>
      <c r="J3" s="23" t="s">
        <v>6</v>
      </c>
      <c r="L3" s="18" t="s">
        <v>2</v>
      </c>
      <c r="M3" s="18">
        <v>32</v>
      </c>
      <c r="N3" s="18">
        <f>M4+SCREEN_BORDER_WIDTH</f>
        <v>352</v>
      </c>
    </row>
    <row r="4" spans="2:15" x14ac:dyDescent="0.2">
      <c r="B4" s="24" t="s">
        <v>141</v>
      </c>
      <c r="C4" s="25" t="s">
        <v>34</v>
      </c>
      <c r="D4" s="23" t="str">
        <f t="shared" ref="D4:D38" si="2">F3</f>
        <v>0x8000</v>
      </c>
      <c r="E4" s="23" t="s">
        <v>9</v>
      </c>
      <c r="F4" s="23" t="str">
        <f>_xlfn.CONCAT("0x",DEC2HEX(I4))</f>
        <v>0x8001</v>
      </c>
      <c r="G4" s="23">
        <f t="shared" si="0"/>
        <v>32768</v>
      </c>
      <c r="H4" s="23">
        <f t="shared" si="0"/>
        <v>1</v>
      </c>
      <c r="I4" s="23">
        <f t="shared" si="1"/>
        <v>32769</v>
      </c>
      <c r="J4" s="23" t="s">
        <v>10</v>
      </c>
      <c r="L4" s="18" t="s">
        <v>1</v>
      </c>
      <c r="M4" s="18">
        <v>320</v>
      </c>
      <c r="N4" s="18">
        <f>M5+SCREEN_BORDER_WIDTH</f>
        <v>272</v>
      </c>
      <c r="O4" s="18">
        <f>M4/8</f>
        <v>40</v>
      </c>
    </row>
    <row r="5" spans="2:15" x14ac:dyDescent="0.2">
      <c r="B5" s="24"/>
      <c r="C5" s="26"/>
      <c r="D5" s="23" t="str">
        <f t="shared" ref="D5" si="3">F4</f>
        <v>0x8001</v>
      </c>
      <c r="E5" s="23" t="s">
        <v>9</v>
      </c>
      <c r="F5" s="23" t="str">
        <f>_xlfn.CONCAT("0x",DEC2HEX(I5))</f>
        <v>0x8002</v>
      </c>
      <c r="G5" s="23">
        <f t="shared" ref="G5" si="4">HEX2DEC(MID(D5, 3, LEN(D5)-2))</f>
        <v>32769</v>
      </c>
      <c r="H5" s="23">
        <f t="shared" ref="H5" si="5">HEX2DEC(MID(E5, 3, LEN(E5)-2))</f>
        <v>1</v>
      </c>
      <c r="I5" s="23">
        <f t="shared" si="1"/>
        <v>32770</v>
      </c>
      <c r="J5" s="23" t="s">
        <v>202</v>
      </c>
      <c r="L5" s="18" t="s">
        <v>0</v>
      </c>
      <c r="M5" s="18">
        <v>240</v>
      </c>
      <c r="O5" s="18">
        <f>M5/8</f>
        <v>30</v>
      </c>
    </row>
    <row r="6" spans="2:15" x14ac:dyDescent="0.2">
      <c r="B6" s="24"/>
      <c r="C6" s="26"/>
      <c r="D6" s="23" t="str">
        <f>F5</f>
        <v>0x8002</v>
      </c>
      <c r="E6" s="23" t="s">
        <v>232</v>
      </c>
      <c r="F6" s="23" t="str">
        <f>_xlfn.CONCAT("0x",DEC2HEX(I6))</f>
        <v>0x802A</v>
      </c>
      <c r="G6" s="23">
        <f t="shared" si="0"/>
        <v>32770</v>
      </c>
      <c r="H6" s="23">
        <f t="shared" si="0"/>
        <v>40</v>
      </c>
      <c r="I6" s="23">
        <f t="shared" si="1"/>
        <v>32810</v>
      </c>
      <c r="J6" s="23" t="s">
        <v>17</v>
      </c>
    </row>
    <row r="7" spans="2:15" x14ac:dyDescent="0.2">
      <c r="B7" s="24"/>
      <c r="C7" s="26"/>
      <c r="D7" s="23" t="str">
        <f>F6</f>
        <v>0x802A</v>
      </c>
      <c r="E7" s="23" t="s">
        <v>75</v>
      </c>
      <c r="F7" s="23" t="str">
        <f>_xlfn.CONCAT("0x",DEC2HEX(I7))</f>
        <v>0x803A</v>
      </c>
      <c r="G7" s="23">
        <f t="shared" ref="G7" si="6">HEX2DEC(MID(D7, 3, LEN(D7)-2))</f>
        <v>32810</v>
      </c>
      <c r="H7" s="23">
        <f t="shared" ref="H7" si="7">HEX2DEC(MID(E7, 3, LEN(E7)-2))</f>
        <v>16</v>
      </c>
      <c r="I7" s="23">
        <f t="shared" si="1"/>
        <v>32826</v>
      </c>
      <c r="J7" s="23" t="s">
        <v>203</v>
      </c>
      <c r="L7" s="20" t="s">
        <v>165</v>
      </c>
      <c r="O7" s="18">
        <f>O4*O5</f>
        <v>1200</v>
      </c>
    </row>
    <row r="8" spans="2:15" x14ac:dyDescent="0.2">
      <c r="B8" s="24">
        <f>8*5</f>
        <v>40</v>
      </c>
      <c r="C8" s="26"/>
      <c r="D8" s="23" t="str">
        <f>F7</f>
        <v>0x803A</v>
      </c>
      <c r="E8" s="23" t="s">
        <v>12</v>
      </c>
      <c r="F8" s="23" t="str">
        <f>_xlfn.CONCAT("0x",DEC2HEX(I8))</f>
        <v>0x80FA</v>
      </c>
      <c r="G8" s="23">
        <f t="shared" si="0"/>
        <v>32826</v>
      </c>
      <c r="H8" s="23">
        <f t="shared" si="0"/>
        <v>192</v>
      </c>
      <c r="I8" s="23">
        <f>G8+H8</f>
        <v>33018</v>
      </c>
      <c r="J8" s="23" t="s">
        <v>11</v>
      </c>
      <c r="L8" s="28" t="s">
        <v>166</v>
      </c>
      <c r="M8" s="28">
        <v>256</v>
      </c>
    </row>
    <row r="9" spans="2:15" x14ac:dyDescent="0.2">
      <c r="B9" s="24"/>
      <c r="C9" s="26"/>
      <c r="D9" s="23" t="str">
        <f>F8</f>
        <v>0x80FA</v>
      </c>
      <c r="E9" s="23" t="s">
        <v>13</v>
      </c>
      <c r="F9" s="23" t="str">
        <f>_xlfn.CONCAT("0x",DEC2HEX(I9))</f>
        <v>0x815A</v>
      </c>
      <c r="G9" s="23">
        <f t="shared" ref="G9:H10" si="8">HEX2DEC(MID(D9, 3, LEN(D9)-2))</f>
        <v>33018</v>
      </c>
      <c r="H9" s="23">
        <f t="shared" si="8"/>
        <v>96</v>
      </c>
      <c r="I9" s="23">
        <f>G9+H9</f>
        <v>33114</v>
      </c>
      <c r="J9" s="23" t="s">
        <v>23</v>
      </c>
      <c r="L9" s="18" t="s">
        <v>167</v>
      </c>
      <c r="M9" s="18">
        <v>8</v>
      </c>
    </row>
    <row r="10" spans="2:15" x14ac:dyDescent="0.2">
      <c r="B10" s="24"/>
      <c r="C10" s="26"/>
      <c r="D10" s="23" t="str">
        <f>F9</f>
        <v>0x815A</v>
      </c>
      <c r="E10" s="23" t="s">
        <v>13</v>
      </c>
      <c r="F10" s="23" t="str">
        <f>_xlfn.CONCAT("0x",DEC2HEX(I10))</f>
        <v>0x81BA</v>
      </c>
      <c r="G10" s="23">
        <f t="shared" si="8"/>
        <v>33114</v>
      </c>
      <c r="H10" s="23">
        <f t="shared" si="8"/>
        <v>96</v>
      </c>
      <c r="I10" s="23">
        <f>G10+H10</f>
        <v>33210</v>
      </c>
      <c r="J10" s="23" t="s">
        <v>22</v>
      </c>
      <c r="L10" s="18" t="s">
        <v>168</v>
      </c>
      <c r="M10" s="18">
        <v>8</v>
      </c>
    </row>
    <row r="11" spans="2:15" x14ac:dyDescent="0.2">
      <c r="B11" s="24"/>
      <c r="C11" s="26"/>
      <c r="D11" s="23" t="str">
        <f>F10</f>
        <v>0x81BA</v>
      </c>
      <c r="E11" s="23" t="s">
        <v>14</v>
      </c>
      <c r="F11" s="23" t="str">
        <f>_xlfn.CONCAT("0x",DEC2HEX(I11))</f>
        <v>0x81EA</v>
      </c>
      <c r="G11" s="23">
        <f t="shared" ref="G11:H12" si="9">HEX2DEC(MID(D11, 3, LEN(D11)-2))</f>
        <v>33210</v>
      </c>
      <c r="H11" s="23">
        <f t="shared" si="9"/>
        <v>48</v>
      </c>
      <c r="I11" s="23">
        <f>G11+H11</f>
        <v>33258</v>
      </c>
      <c r="J11" s="23" t="s">
        <v>21</v>
      </c>
      <c r="L11" s="18" t="s">
        <v>169</v>
      </c>
      <c r="M11" s="18">
        <v>1</v>
      </c>
    </row>
    <row r="12" spans="2:15" x14ac:dyDescent="0.2">
      <c r="B12" s="24"/>
      <c r="C12" s="26"/>
      <c r="D12" s="23" t="str">
        <f>F11</f>
        <v>0x81EA</v>
      </c>
      <c r="E12" s="23" t="s">
        <v>13</v>
      </c>
      <c r="F12" s="23" t="str">
        <f>_xlfn.CONCAT("0x",DEC2HEX(I12))</f>
        <v>0x824A</v>
      </c>
      <c r="G12" s="23">
        <f t="shared" si="9"/>
        <v>33258</v>
      </c>
      <c r="H12" s="23">
        <f t="shared" si="9"/>
        <v>96</v>
      </c>
      <c r="I12" s="23">
        <f>G12+H12</f>
        <v>33354</v>
      </c>
      <c r="J12" s="23" t="s">
        <v>20</v>
      </c>
      <c r="L12" s="29" t="s">
        <v>170</v>
      </c>
      <c r="M12" s="29">
        <f>M9*M10*M11</f>
        <v>64</v>
      </c>
    </row>
    <row r="13" spans="2:15" x14ac:dyDescent="0.2">
      <c r="B13" s="24"/>
      <c r="C13" s="26"/>
      <c r="D13" s="23" t="str">
        <f>F12</f>
        <v>0x824A</v>
      </c>
      <c r="E13" s="23" t="s">
        <v>15</v>
      </c>
      <c r="F13" s="23" t="str">
        <f>_xlfn.CONCAT("0x",DEC2HEX(I13))</f>
        <v>0x8256</v>
      </c>
      <c r="G13" s="23">
        <f t="shared" ref="G13:H14" si="10">HEX2DEC(MID(D13, 3, LEN(D13)-2))</f>
        <v>33354</v>
      </c>
      <c r="H13" s="23">
        <f t="shared" si="10"/>
        <v>12</v>
      </c>
      <c r="I13" s="23">
        <f t="shared" ref="I13:I17" si="11">G13+H13</f>
        <v>33366</v>
      </c>
      <c r="J13" s="23" t="s">
        <v>19</v>
      </c>
      <c r="L13" s="18" t="s">
        <v>171</v>
      </c>
      <c r="M13" s="18">
        <f>M12/8</f>
        <v>8</v>
      </c>
    </row>
    <row r="14" spans="2:15" x14ac:dyDescent="0.2">
      <c r="B14" s="24"/>
      <c r="C14" s="26"/>
      <c r="D14" s="23" t="str">
        <f>F13</f>
        <v>0x8256</v>
      </c>
      <c r="E14" s="23" t="s">
        <v>14</v>
      </c>
      <c r="F14" s="23" t="str">
        <f>_xlfn.CONCAT("0x",DEC2HEX(I14))</f>
        <v>0x8286</v>
      </c>
      <c r="G14" s="23">
        <f t="shared" si="10"/>
        <v>33366</v>
      </c>
      <c r="H14" s="23">
        <f t="shared" si="10"/>
        <v>48</v>
      </c>
      <c r="I14" s="23">
        <f t="shared" si="11"/>
        <v>33414</v>
      </c>
      <c r="J14" s="23" t="s">
        <v>18</v>
      </c>
      <c r="L14" s="29" t="s">
        <v>172</v>
      </c>
      <c r="M14" s="29">
        <f>M8*M13</f>
        <v>2048</v>
      </c>
    </row>
    <row r="15" spans="2:15" x14ac:dyDescent="0.2">
      <c r="B15" s="24"/>
      <c r="C15" s="26"/>
      <c r="D15" s="23" t="str">
        <f>F14</f>
        <v>0x8286</v>
      </c>
      <c r="E15" s="23" t="s">
        <v>75</v>
      </c>
      <c r="F15" s="23" t="str">
        <f>_xlfn.CONCAT("0x",DEC2HEX(I15))</f>
        <v>0x8296</v>
      </c>
      <c r="G15" s="23">
        <f t="shared" ref="G15:H29" si="12">HEX2DEC(MID(D15, 3, LEN(D15)-2))</f>
        <v>33414</v>
      </c>
      <c r="H15" s="23">
        <f t="shared" si="12"/>
        <v>16</v>
      </c>
      <c r="I15" s="23">
        <f t="shared" si="11"/>
        <v>33430</v>
      </c>
      <c r="J15" s="23" t="s">
        <v>78</v>
      </c>
    </row>
    <row r="16" spans="2:15" x14ac:dyDescent="0.2">
      <c r="B16" s="24"/>
      <c r="C16" s="45"/>
      <c r="D16" s="23" t="str">
        <f t="shared" ref="D16:D22" si="13">F15</f>
        <v>0x8296</v>
      </c>
      <c r="E16" s="23" t="s">
        <v>75</v>
      </c>
      <c r="F16" s="23" t="str">
        <f>_xlfn.CONCAT("0x",DEC2HEX(I16))</f>
        <v>0x82A6</v>
      </c>
      <c r="G16" s="23">
        <f t="shared" ref="G16:G17" si="14">HEX2DEC(MID(D16, 3, LEN(D16)-2))</f>
        <v>33430</v>
      </c>
      <c r="H16" s="23">
        <f t="shared" si="12"/>
        <v>16</v>
      </c>
      <c r="I16" s="23">
        <f t="shared" si="11"/>
        <v>33446</v>
      </c>
      <c r="J16" s="23" t="s">
        <v>76</v>
      </c>
      <c r="L16" s="20" t="s">
        <v>206</v>
      </c>
    </row>
    <row r="17" spans="2:14" x14ac:dyDescent="0.2">
      <c r="B17" s="24"/>
      <c r="C17" s="45"/>
      <c r="D17" s="23" t="str">
        <f t="shared" si="13"/>
        <v>0x82A6</v>
      </c>
      <c r="E17" s="23" t="s">
        <v>75</v>
      </c>
      <c r="F17" s="23" t="str">
        <f>_xlfn.CONCAT("0x",DEC2HEX(I17))</f>
        <v>0x82B6</v>
      </c>
      <c r="G17" s="23">
        <f t="shared" si="14"/>
        <v>33446</v>
      </c>
      <c r="H17" s="23">
        <f t="shared" si="12"/>
        <v>16</v>
      </c>
      <c r="I17" s="23">
        <f t="shared" si="11"/>
        <v>33462</v>
      </c>
      <c r="J17" s="23" t="s">
        <v>77</v>
      </c>
      <c r="L17" s="28" t="s">
        <v>207</v>
      </c>
      <c r="M17" s="28">
        <v>256</v>
      </c>
      <c r="N17" s="18">
        <f>256*3</f>
        <v>768</v>
      </c>
    </row>
    <row r="18" spans="2:14" x14ac:dyDescent="0.2">
      <c r="B18" s="24"/>
      <c r="C18" s="26"/>
      <c r="D18" s="23" t="str">
        <f>F17</f>
        <v>0x82B6</v>
      </c>
      <c r="E18" s="23" t="s">
        <v>9</v>
      </c>
      <c r="F18" s="23" t="str">
        <f t="shared" ref="F18" si="15">_xlfn.CONCAT("0x",DEC2HEX(I18))</f>
        <v>0x82B7</v>
      </c>
      <c r="G18" s="23">
        <f>HEX2DEC(MID(D18, 3, LEN(D18)-2))</f>
        <v>33462</v>
      </c>
      <c r="H18" s="23">
        <f t="shared" ref="H18" si="16">HEX2DEC(MID(E18, 3, LEN(E18)-2))</f>
        <v>1</v>
      </c>
      <c r="I18" s="23">
        <f t="shared" ref="I18" si="17">G18+H18</f>
        <v>33463</v>
      </c>
      <c r="J18" s="23" t="s">
        <v>155</v>
      </c>
      <c r="L18" s="18" t="s">
        <v>208</v>
      </c>
      <c r="M18" s="18">
        <v>32</v>
      </c>
    </row>
    <row r="19" spans="2:14" x14ac:dyDescent="0.2">
      <c r="B19" s="24"/>
      <c r="C19" s="26"/>
      <c r="D19" s="23" t="str">
        <f>F18</f>
        <v>0x82B7</v>
      </c>
      <c r="E19" s="23" t="s">
        <v>9</v>
      </c>
      <c r="F19" s="23" t="str">
        <f t="shared" ref="F19" si="18">_xlfn.CONCAT("0x",DEC2HEX(I19))</f>
        <v>0x82B8</v>
      </c>
      <c r="G19" s="23">
        <f>HEX2DEC(MID(D19, 3, LEN(D19)-2))</f>
        <v>33463</v>
      </c>
      <c r="H19" s="23">
        <f t="shared" ref="H19" si="19">HEX2DEC(MID(E19, 3, LEN(E19)-2))</f>
        <v>1</v>
      </c>
      <c r="I19" s="23">
        <f t="shared" ref="I19" si="20">G19+H19</f>
        <v>33464</v>
      </c>
      <c r="J19" s="23" t="s">
        <v>201</v>
      </c>
      <c r="L19" s="29" t="s">
        <v>209</v>
      </c>
      <c r="M19" s="29">
        <f>M18</f>
        <v>32</v>
      </c>
    </row>
    <row r="20" spans="2:14" x14ac:dyDescent="0.2">
      <c r="B20" s="24"/>
      <c r="C20" s="27"/>
      <c r="D20" s="27" t="str">
        <f>F19</f>
        <v>0x82B8</v>
      </c>
      <c r="E20" s="27" t="s">
        <v>233</v>
      </c>
      <c r="F20" s="27" t="str">
        <f t="shared" ref="F20" si="21">_xlfn.CONCAT("0x",DEC2HEX(I20))</f>
        <v>0x8300</v>
      </c>
      <c r="G20" s="27">
        <f>HEX2DEC(MID(D20, 3, LEN(D20)-2))</f>
        <v>33464</v>
      </c>
      <c r="H20" s="27">
        <f t="shared" ref="H20" si="22">HEX2DEC(MID(E20, 3, LEN(E20)-2))</f>
        <v>72</v>
      </c>
      <c r="I20" s="27">
        <f t="shared" ref="I20" si="23">G20+H20</f>
        <v>33536</v>
      </c>
      <c r="J20" s="27" t="s">
        <v>26</v>
      </c>
      <c r="L20" s="18" t="s">
        <v>210</v>
      </c>
      <c r="M20" s="18">
        <f>M19/8</f>
        <v>4</v>
      </c>
    </row>
    <row r="21" spans="2:14" x14ac:dyDescent="0.2">
      <c r="B21" s="24"/>
      <c r="C21" s="46" t="s">
        <v>144</v>
      </c>
      <c r="D21" s="23" t="str">
        <f>F20</f>
        <v>0x8300</v>
      </c>
      <c r="E21" s="23" t="s">
        <v>75</v>
      </c>
      <c r="F21" s="23" t="str">
        <f>_xlfn.CONCAT("0x",DEC2HEX(I21))</f>
        <v>0x8310</v>
      </c>
      <c r="G21" s="23">
        <f t="shared" ref="G21" si="24">HEX2DEC(MID(D21, 3, LEN(D21)-2))</f>
        <v>33536</v>
      </c>
      <c r="H21" s="23">
        <f t="shared" si="12"/>
        <v>16</v>
      </c>
      <c r="I21" s="23">
        <f>G21+H21</f>
        <v>33552</v>
      </c>
      <c r="J21" s="23" t="s">
        <v>158</v>
      </c>
      <c r="L21" s="29" t="s">
        <v>211</v>
      </c>
      <c r="M21" s="29">
        <f>M17*M20</f>
        <v>1024</v>
      </c>
    </row>
    <row r="22" spans="2:14" x14ac:dyDescent="0.2">
      <c r="B22" s="24"/>
      <c r="C22" s="45"/>
      <c r="D22" s="23" t="str">
        <f t="shared" si="13"/>
        <v>0x8310</v>
      </c>
      <c r="E22" s="23" t="s">
        <v>205</v>
      </c>
      <c r="F22" s="23" t="str">
        <f>_xlfn.CONCAT("0x",DEC2HEX(I22))</f>
        <v>0x8314</v>
      </c>
      <c r="G22" s="23">
        <f t="shared" ref="G22:G24" si="25">HEX2DEC(MID(D22, 3, LEN(D22)-2))</f>
        <v>33552</v>
      </c>
      <c r="H22" s="23">
        <f t="shared" ref="H22:H24" si="26">HEX2DEC(MID(E22, 3, LEN(E22)-2))</f>
        <v>4</v>
      </c>
      <c r="I22" s="23">
        <f>G22+H22</f>
        <v>33556</v>
      </c>
      <c r="J22" s="23" t="s">
        <v>159</v>
      </c>
    </row>
    <row r="23" spans="2:14" x14ac:dyDescent="0.2">
      <c r="B23" s="24"/>
      <c r="C23" s="27"/>
      <c r="D23" s="27" t="str">
        <f>F22</f>
        <v>0x8314</v>
      </c>
      <c r="E23" s="27" t="s">
        <v>15</v>
      </c>
      <c r="F23" s="27" t="str">
        <f t="shared" ref="F23" si="27">_xlfn.CONCAT("0x",DEC2HEX(I23))</f>
        <v>0x8320</v>
      </c>
      <c r="G23" s="27">
        <f t="shared" si="25"/>
        <v>33556</v>
      </c>
      <c r="H23" s="27">
        <f t="shared" si="26"/>
        <v>12</v>
      </c>
      <c r="I23" s="27">
        <f t="shared" ref="I23" si="28">G23+H23</f>
        <v>33568</v>
      </c>
      <c r="J23" s="27" t="s">
        <v>26</v>
      </c>
      <c r="L23" s="20" t="s">
        <v>45</v>
      </c>
    </row>
    <row r="24" spans="2:14" x14ac:dyDescent="0.2">
      <c r="B24" s="24"/>
      <c r="C24" s="43" t="s">
        <v>234</v>
      </c>
      <c r="D24" s="23" t="str">
        <f>F23</f>
        <v>0x8320</v>
      </c>
      <c r="E24" s="23" t="s">
        <v>235</v>
      </c>
      <c r="F24" s="23" t="str">
        <f>_xlfn.CONCAT("0x",DEC2HEX(I24))</f>
        <v>0x8520</v>
      </c>
      <c r="G24" s="23">
        <f t="shared" si="25"/>
        <v>33568</v>
      </c>
      <c r="H24" s="23">
        <f t="shared" si="26"/>
        <v>512</v>
      </c>
      <c r="I24" s="23">
        <f>G24+H24</f>
        <v>34080</v>
      </c>
      <c r="J24" s="23" t="s">
        <v>175</v>
      </c>
      <c r="L24" s="28" t="s">
        <v>48</v>
      </c>
      <c r="M24" s="28">
        <v>4</v>
      </c>
    </row>
    <row r="25" spans="2:14" x14ac:dyDescent="0.2">
      <c r="B25" s="24"/>
      <c r="C25" s="27"/>
      <c r="D25" s="27" t="str">
        <f>F24</f>
        <v>0x8520</v>
      </c>
      <c r="E25" s="27" t="s">
        <v>236</v>
      </c>
      <c r="F25" s="27" t="str">
        <f t="shared" ref="F25" si="29">_xlfn.CONCAT("0x",DEC2HEX(I25))</f>
        <v>0x8600</v>
      </c>
      <c r="G25" s="27">
        <f t="shared" ref="G25:G27" si="30">HEX2DEC(MID(D25, 3, LEN(D25)-2))</f>
        <v>34080</v>
      </c>
      <c r="H25" s="27">
        <f t="shared" ref="H25:H28" si="31">HEX2DEC(MID(E25, 3, LEN(E25)-2))</f>
        <v>224</v>
      </c>
      <c r="I25" s="27">
        <f t="shared" ref="I25" si="32">G25+H25</f>
        <v>34304</v>
      </c>
      <c r="J25" s="27" t="s">
        <v>26</v>
      </c>
      <c r="L25" s="18" t="s">
        <v>42</v>
      </c>
      <c r="M25" s="18">
        <v>16</v>
      </c>
      <c r="N25" s="18" t="s">
        <v>72</v>
      </c>
    </row>
    <row r="26" spans="2:14" x14ac:dyDescent="0.2">
      <c r="B26" s="24"/>
      <c r="C26" s="43" t="s">
        <v>173</v>
      </c>
      <c r="D26" s="23" t="str">
        <f>F25</f>
        <v>0x8600</v>
      </c>
      <c r="E26" s="23" t="str">
        <f>_xlfn.CONCAT("0x",DEC2HEX(M80))</f>
        <v>0x10</v>
      </c>
      <c r="F26" s="23" t="str">
        <f>_xlfn.CONCAT("0x",DEC2HEX(I26))</f>
        <v>0x8610</v>
      </c>
      <c r="G26" s="23">
        <f t="shared" ref="G26" si="33">HEX2DEC(MID(D26, 3, LEN(D26)-2))</f>
        <v>34304</v>
      </c>
      <c r="H26" s="23">
        <f t="shared" si="31"/>
        <v>16</v>
      </c>
      <c r="I26" s="23">
        <f>G26+H26</f>
        <v>34320</v>
      </c>
      <c r="J26" s="23" t="s">
        <v>175</v>
      </c>
      <c r="L26" s="18" t="s">
        <v>43</v>
      </c>
      <c r="M26" s="18">
        <v>32</v>
      </c>
    </row>
    <row r="27" spans="2:14" x14ac:dyDescent="0.2">
      <c r="B27" s="24"/>
      <c r="C27" s="44"/>
      <c r="D27" s="23" t="str">
        <f>F26</f>
        <v>0x8610</v>
      </c>
      <c r="E27" s="23" t="str">
        <f>_xlfn.CONCAT("0x",DEC2HEX(M87))</f>
        <v>0x300</v>
      </c>
      <c r="F27" s="23" t="str">
        <f>_xlfn.CONCAT("0x",DEC2HEX(I27))</f>
        <v>0x8910</v>
      </c>
      <c r="G27" s="23">
        <f t="shared" si="30"/>
        <v>34320</v>
      </c>
      <c r="H27" s="23">
        <f t="shared" si="31"/>
        <v>768</v>
      </c>
      <c r="I27" s="23">
        <f>G27+H27</f>
        <v>35088</v>
      </c>
      <c r="J27" s="23" t="s">
        <v>180</v>
      </c>
      <c r="L27" s="29" t="s">
        <v>53</v>
      </c>
      <c r="M27" s="29">
        <f>M25*M26</f>
        <v>512</v>
      </c>
    </row>
    <row r="28" spans="2:14" x14ac:dyDescent="0.2">
      <c r="B28" s="24"/>
      <c r="C28" s="27"/>
      <c r="D28" s="27" t="str">
        <f>F27</f>
        <v>0x8910</v>
      </c>
      <c r="E28" s="27" t="s">
        <v>199</v>
      </c>
      <c r="F28" s="27" t="str">
        <f t="shared" ref="F28" si="34">_xlfn.CONCAT("0x",DEC2HEX(I28))</f>
        <v>0x8A00</v>
      </c>
      <c r="G28" s="27">
        <f t="shared" ref="G28" si="35">HEX2DEC(MID(D28, 3, LEN(D28)-2))</f>
        <v>35088</v>
      </c>
      <c r="H28" s="27">
        <f t="shared" si="31"/>
        <v>240</v>
      </c>
      <c r="I28" s="27">
        <f t="shared" ref="I28" si="36">G28+H28</f>
        <v>35328</v>
      </c>
      <c r="J28" s="27" t="s">
        <v>26</v>
      </c>
      <c r="L28" s="18" t="s">
        <v>54</v>
      </c>
      <c r="M28" s="18">
        <f>M27/8</f>
        <v>64</v>
      </c>
    </row>
    <row r="29" spans="2:14" x14ac:dyDescent="0.2">
      <c r="B29" s="24"/>
      <c r="C29" s="30" t="s">
        <v>38</v>
      </c>
      <c r="D29" s="23" t="str">
        <f>F28</f>
        <v>0x8A00</v>
      </c>
      <c r="E29" s="23" t="s">
        <v>7</v>
      </c>
      <c r="F29" s="23" t="str">
        <f>_xlfn.CONCAT("0x",DEC2HEX(I29))</f>
        <v>0x9200</v>
      </c>
      <c r="G29" s="23">
        <f>HEX2DEC(MID(D29, 3, LEN(D29)-2))</f>
        <v>35328</v>
      </c>
      <c r="H29" s="23">
        <f t="shared" si="12"/>
        <v>2048</v>
      </c>
      <c r="I29" s="23">
        <f>G29+H29</f>
        <v>37376</v>
      </c>
      <c r="J29" s="23" t="s">
        <v>8</v>
      </c>
      <c r="L29" s="29" t="s">
        <v>133</v>
      </c>
      <c r="M29" s="29">
        <f>M28*M24</f>
        <v>256</v>
      </c>
    </row>
    <row r="30" spans="2:14" x14ac:dyDescent="0.2">
      <c r="B30" s="24"/>
      <c r="C30" s="31"/>
      <c r="D30" s="23" t="str">
        <f t="shared" si="2"/>
        <v>0x9200</v>
      </c>
      <c r="E30" s="23" t="s">
        <v>7</v>
      </c>
      <c r="F30" s="23" t="str">
        <f>_xlfn.CONCAT("0x",DEC2HEX(I30))</f>
        <v>0x9A00</v>
      </c>
      <c r="G30" s="23">
        <f>HEX2DEC(MID(D30, 3, LEN(D30)-2))</f>
        <v>37376</v>
      </c>
      <c r="H30" s="23">
        <f>HEX2DEC(MID(E30, 3, LEN(E30)-2))</f>
        <v>2048</v>
      </c>
      <c r="I30" s="23">
        <f>G30+H30</f>
        <v>39424</v>
      </c>
      <c r="J30" s="23" t="s">
        <v>36</v>
      </c>
    </row>
    <row r="31" spans="2:14" x14ac:dyDescent="0.2">
      <c r="B31" s="24"/>
      <c r="C31" s="31"/>
      <c r="D31" s="23" t="str">
        <f t="shared" si="2"/>
        <v>0x9A00</v>
      </c>
      <c r="E31" s="23" t="s">
        <v>7</v>
      </c>
      <c r="F31" s="23" t="str">
        <f t="shared" ref="F31" si="37">_xlfn.CONCAT("0x",DEC2HEX(I31))</f>
        <v>0xA200</v>
      </c>
      <c r="G31" s="23">
        <f t="shared" ref="G31" si="38">HEX2DEC(MID(D31, 3, LEN(D31)-2))</f>
        <v>39424</v>
      </c>
      <c r="H31" s="23">
        <f t="shared" ref="H31" si="39">HEX2DEC(MID(E31, 3, LEN(E31)-2))</f>
        <v>2048</v>
      </c>
      <c r="I31" s="23">
        <f t="shared" ref="I31" si="40">G31+H31</f>
        <v>41472</v>
      </c>
      <c r="J31" s="23" t="s">
        <v>35</v>
      </c>
      <c r="L31" s="20" t="s">
        <v>49</v>
      </c>
      <c r="N31" s="18" t="s">
        <v>142</v>
      </c>
    </row>
    <row r="32" spans="2:14" x14ac:dyDescent="0.2">
      <c r="B32" s="24"/>
      <c r="C32" s="31"/>
      <c r="D32" s="23" t="str">
        <f t="shared" si="2"/>
        <v>0xA200</v>
      </c>
      <c r="E32" s="23" t="s">
        <v>7</v>
      </c>
      <c r="F32" s="23" t="str">
        <f t="shared" ref="F32:F36" si="41">_xlfn.CONCAT("0x",DEC2HEX(I32))</f>
        <v>0xAA00</v>
      </c>
      <c r="G32" s="23">
        <f t="shared" ref="G32:G36" si="42">HEX2DEC(MID(D32, 3, LEN(D32)-2))</f>
        <v>41472</v>
      </c>
      <c r="H32" s="23">
        <f t="shared" ref="H32:H36" si="43">HEX2DEC(MID(E32, 3, LEN(E32)-2))</f>
        <v>2048</v>
      </c>
      <c r="I32" s="23">
        <f t="shared" ref="I32:I36" si="44">G32+H32</f>
        <v>43520</v>
      </c>
      <c r="J32" s="23" t="s">
        <v>37</v>
      </c>
      <c r="L32" s="28" t="s">
        <v>55</v>
      </c>
      <c r="M32" s="28">
        <v>64</v>
      </c>
    </row>
    <row r="33" spans="2:14" ht="15" customHeight="1" x14ac:dyDescent="0.2">
      <c r="B33" s="24"/>
      <c r="C33" s="31"/>
      <c r="D33" s="23" t="str">
        <f>F32</f>
        <v>0xAA00</v>
      </c>
      <c r="E33" s="23" t="s">
        <v>212</v>
      </c>
      <c r="F33" s="23" t="str">
        <f t="shared" ref="F33" si="45">_xlfn.CONCAT("0x",DEC2HEX(I33))</f>
        <v>0xAB00</v>
      </c>
      <c r="G33" s="23">
        <f t="shared" ref="G33" si="46">HEX2DEC(MID(D33, 3, LEN(D33)-2))</f>
        <v>43520</v>
      </c>
      <c r="H33" s="23">
        <f t="shared" ref="H33" si="47">HEX2DEC(MID(E33, 3, LEN(E33)-2))</f>
        <v>256</v>
      </c>
      <c r="I33" s="23">
        <f t="shared" ref="I33" si="48">G33+H33</f>
        <v>43776</v>
      </c>
      <c r="J33" s="23" t="s">
        <v>214</v>
      </c>
      <c r="L33" s="18" t="s">
        <v>56</v>
      </c>
      <c r="M33" s="18">
        <v>16</v>
      </c>
    </row>
    <row r="34" spans="2:14" x14ac:dyDescent="0.2">
      <c r="B34" s="24"/>
      <c r="C34" s="31"/>
      <c r="D34" s="23" t="str">
        <f>F33</f>
        <v>0xAB00</v>
      </c>
      <c r="E34" s="23" t="s">
        <v>212</v>
      </c>
      <c r="F34" s="23" t="str">
        <f t="shared" si="41"/>
        <v>0xAC00</v>
      </c>
      <c r="G34" s="23">
        <f t="shared" si="42"/>
        <v>43776</v>
      </c>
      <c r="H34" s="23">
        <f t="shared" si="43"/>
        <v>256</v>
      </c>
      <c r="I34" s="23">
        <f t="shared" si="44"/>
        <v>44032</v>
      </c>
      <c r="J34" s="23" t="s">
        <v>215</v>
      </c>
      <c r="L34" s="18" t="s">
        <v>57</v>
      </c>
      <c r="M34" s="18">
        <v>16</v>
      </c>
    </row>
    <row r="35" spans="2:14" x14ac:dyDescent="0.2">
      <c r="B35" s="24"/>
      <c r="C35" s="32"/>
      <c r="D35" s="23" t="str">
        <f>F34</f>
        <v>0xAC00</v>
      </c>
      <c r="E35" s="23" t="s">
        <v>212</v>
      </c>
      <c r="F35" s="23" t="str">
        <f t="shared" ref="F35" si="49">_xlfn.CONCAT("0x",DEC2HEX(I35))</f>
        <v>0xAD00</v>
      </c>
      <c r="G35" s="23">
        <f t="shared" ref="G35" si="50">HEX2DEC(MID(D35, 3, LEN(D35)-2))</f>
        <v>44032</v>
      </c>
      <c r="H35" s="23">
        <f t="shared" ref="H35" si="51">HEX2DEC(MID(E35, 3, LEN(E35)-2))</f>
        <v>256</v>
      </c>
      <c r="I35" s="23">
        <f t="shared" ref="I35" si="52">G35+H35</f>
        <v>44288</v>
      </c>
      <c r="J35" s="23" t="s">
        <v>216</v>
      </c>
      <c r="L35" s="18" t="s">
        <v>58</v>
      </c>
      <c r="M35" s="18">
        <v>8</v>
      </c>
      <c r="N35" s="18" t="s">
        <v>153</v>
      </c>
    </row>
    <row r="36" spans="2:14" x14ac:dyDescent="0.2">
      <c r="B36" s="24"/>
      <c r="C36" s="27"/>
      <c r="D36" s="27" t="str">
        <f>F35</f>
        <v>0xAD00</v>
      </c>
      <c r="E36" s="27" t="s">
        <v>213</v>
      </c>
      <c r="F36" s="27" t="str">
        <f t="shared" si="41"/>
        <v>0xB000</v>
      </c>
      <c r="G36" s="27">
        <f t="shared" si="42"/>
        <v>44288</v>
      </c>
      <c r="H36" s="27">
        <f t="shared" si="43"/>
        <v>768</v>
      </c>
      <c r="I36" s="27">
        <f t="shared" si="44"/>
        <v>45056</v>
      </c>
      <c r="J36" s="27" t="s">
        <v>26</v>
      </c>
      <c r="L36" s="29" t="s">
        <v>59</v>
      </c>
      <c r="M36" s="29">
        <f>M33*M34*M35</f>
        <v>2048</v>
      </c>
    </row>
    <row r="37" spans="2:14" x14ac:dyDescent="0.2">
      <c r="B37" s="24"/>
      <c r="C37" s="33" t="s">
        <v>46</v>
      </c>
      <c r="D37" s="23" t="str">
        <f>F36</f>
        <v>0xB000</v>
      </c>
      <c r="E37" s="23" t="str">
        <f>_xlfn.CONCAT("0x",DEC2HEX(M52))</f>
        <v>0x80</v>
      </c>
      <c r="F37" s="23" t="str">
        <f t="shared" ref="F37:F38" si="53">_xlfn.CONCAT("0x",DEC2HEX(I37))</f>
        <v>0xB080</v>
      </c>
      <c r="G37" s="23">
        <f t="shared" ref="G37:G38" si="54">HEX2DEC(MID(D37, 3, LEN(D37)-2))</f>
        <v>45056</v>
      </c>
      <c r="H37" s="23">
        <f t="shared" ref="H37:H38" si="55">HEX2DEC(MID(E37, 3, LEN(E37)-2))</f>
        <v>128</v>
      </c>
      <c r="I37" s="23">
        <f t="shared" ref="I37:I38" si="56">G37+H37</f>
        <v>45184</v>
      </c>
      <c r="J37" s="23" t="s">
        <v>47</v>
      </c>
      <c r="L37" s="18" t="s">
        <v>60</v>
      </c>
      <c r="M37" s="18">
        <f>M36/8</f>
        <v>256</v>
      </c>
    </row>
    <row r="38" spans="2:14" x14ac:dyDescent="0.2">
      <c r="B38" s="24"/>
      <c r="C38" s="34"/>
      <c r="D38" s="27" t="str">
        <f t="shared" si="2"/>
        <v>0xB080</v>
      </c>
      <c r="E38" s="27" t="s">
        <v>80</v>
      </c>
      <c r="F38" s="27" t="str">
        <f t="shared" si="53"/>
        <v>0xB400</v>
      </c>
      <c r="G38" s="27">
        <f t="shared" si="54"/>
        <v>45184</v>
      </c>
      <c r="H38" s="27">
        <f t="shared" si="55"/>
        <v>896</v>
      </c>
      <c r="I38" s="27">
        <f t="shared" si="56"/>
        <v>46080</v>
      </c>
      <c r="J38" s="27" t="s">
        <v>26</v>
      </c>
      <c r="L38" s="29" t="s">
        <v>134</v>
      </c>
      <c r="M38" s="29">
        <f>M32*M37</f>
        <v>16384</v>
      </c>
    </row>
    <row r="39" spans="2:14" x14ac:dyDescent="0.2">
      <c r="B39" s="24"/>
      <c r="C39" s="34"/>
      <c r="D39" s="23" t="str">
        <f t="shared" ref="D39:D40" si="57">F38</f>
        <v>0xB400</v>
      </c>
      <c r="E39" s="23" t="str">
        <f>_xlfn.CONCAT("0x",DEC2HEX(M65))</f>
        <v>0x4</v>
      </c>
      <c r="F39" s="23" t="str">
        <f t="shared" ref="F39:F40" si="58">_xlfn.CONCAT("0x",DEC2HEX(I39))</f>
        <v>0xB404</v>
      </c>
      <c r="G39" s="23">
        <f t="shared" ref="G39:G40" si="59">HEX2DEC(MID(D39, 3, LEN(D39)-2))</f>
        <v>46080</v>
      </c>
      <c r="H39" s="23">
        <f t="shared" ref="H39:H40" si="60">HEX2DEC(MID(E39, 3, LEN(E39)-2))</f>
        <v>4</v>
      </c>
      <c r="I39" s="23">
        <f t="shared" ref="I39:I40" si="61">G39+H39</f>
        <v>46084</v>
      </c>
      <c r="J39" s="23" t="s">
        <v>79</v>
      </c>
    </row>
    <row r="40" spans="2:14" x14ac:dyDescent="0.2">
      <c r="B40" s="24"/>
      <c r="C40" s="34"/>
      <c r="D40" s="27" t="str">
        <f t="shared" si="57"/>
        <v>0xB404</v>
      </c>
      <c r="E40" s="27" t="s">
        <v>120</v>
      </c>
      <c r="F40" s="27" t="str">
        <f t="shared" si="58"/>
        <v>0xB800</v>
      </c>
      <c r="G40" s="27">
        <f t="shared" si="59"/>
        <v>46084</v>
      </c>
      <c r="H40" s="27">
        <f t="shared" si="60"/>
        <v>1020</v>
      </c>
      <c r="I40" s="27">
        <f t="shared" si="61"/>
        <v>47104</v>
      </c>
      <c r="J40" s="27" t="s">
        <v>26</v>
      </c>
      <c r="L40" s="20" t="s">
        <v>50</v>
      </c>
    </row>
    <row r="41" spans="2:14" x14ac:dyDescent="0.2">
      <c r="B41" s="24"/>
      <c r="C41" s="35"/>
      <c r="D41" s="23" t="str">
        <f>F40</f>
        <v>0xB800</v>
      </c>
      <c r="E41" s="23" t="str">
        <f>_xlfn.CONCAT("0x",DEC2HEX(M59))</f>
        <v>0x800</v>
      </c>
      <c r="F41" s="23" t="str">
        <f>_xlfn.CONCAT("0x",DEC2HEX(I41))</f>
        <v>0xC000</v>
      </c>
      <c r="G41" s="23">
        <f t="shared" ref="G41:H42" si="62">HEX2DEC(MID(D41, 3, LEN(D41)-2))</f>
        <v>47104</v>
      </c>
      <c r="H41" s="23">
        <f t="shared" si="62"/>
        <v>2048</v>
      </c>
      <c r="I41" s="23">
        <f>G41+H41</f>
        <v>49152</v>
      </c>
      <c r="J41" s="23" t="s">
        <v>66</v>
      </c>
      <c r="L41" s="28" t="s">
        <v>52</v>
      </c>
      <c r="M41" s="28">
        <v>32</v>
      </c>
    </row>
    <row r="42" spans="2:14" x14ac:dyDescent="0.2">
      <c r="B42" s="24"/>
      <c r="C42" s="36" t="s">
        <v>39</v>
      </c>
      <c r="D42" s="23" t="str">
        <f>F41</f>
        <v>0xC000</v>
      </c>
      <c r="E42" s="23" t="s">
        <v>237</v>
      </c>
      <c r="F42" s="23" t="str">
        <f>_xlfn.CONCAT("0x",DEC2HEX(I42))</f>
        <v>0x10000</v>
      </c>
      <c r="G42" s="23">
        <f t="shared" si="62"/>
        <v>49152</v>
      </c>
      <c r="H42" s="23">
        <f t="shared" si="62"/>
        <v>16384</v>
      </c>
      <c r="I42" s="23">
        <f>G42+H42</f>
        <v>65536</v>
      </c>
      <c r="J42" s="23" t="s">
        <v>16</v>
      </c>
      <c r="L42" s="18" t="s">
        <v>69</v>
      </c>
      <c r="M42" s="18">
        <v>1</v>
      </c>
    </row>
    <row r="43" spans="2:14" x14ac:dyDescent="0.2">
      <c r="L43" s="18" t="s">
        <v>151</v>
      </c>
      <c r="M43" s="18">
        <v>1</v>
      </c>
    </row>
    <row r="44" spans="2:14" x14ac:dyDescent="0.2">
      <c r="B44" s="37" t="s">
        <v>132</v>
      </c>
      <c r="C44" s="39" t="s">
        <v>45</v>
      </c>
      <c r="D44" s="23" t="str">
        <f>F42</f>
        <v>0x10000</v>
      </c>
      <c r="E44" s="23" t="str">
        <f>_xlfn.CONCAT("0x",DEC2HEX(M29))</f>
        <v>0x100</v>
      </c>
      <c r="F44" s="23" t="str">
        <f>_xlfn.CONCAT("0x",DEC2HEX(I44))</f>
        <v>0x10100</v>
      </c>
      <c r="G44" s="23">
        <f>HEX2DEC(MID(D44, 3, LEN(D44)-2))</f>
        <v>65536</v>
      </c>
      <c r="H44" s="23">
        <f>HEX2DEC(MID(E44, 3, LEN(E44)-2))</f>
        <v>256</v>
      </c>
      <c r="I44" s="23">
        <f>G44+H44</f>
        <v>65792</v>
      </c>
      <c r="J44" s="23" t="s">
        <v>44</v>
      </c>
      <c r="L44" s="18" t="s">
        <v>154</v>
      </c>
      <c r="M44" s="18">
        <v>2</v>
      </c>
    </row>
    <row r="45" spans="2:14" x14ac:dyDescent="0.2">
      <c r="B45" s="38" t="s">
        <v>131</v>
      </c>
      <c r="L45" s="18" t="s">
        <v>174</v>
      </c>
      <c r="M45" s="18">
        <v>2</v>
      </c>
    </row>
    <row r="46" spans="2:14" ht="15" x14ac:dyDescent="0.25">
      <c r="B46" s="38"/>
      <c r="C46"/>
      <c r="D46"/>
      <c r="E46"/>
      <c r="F46"/>
      <c r="G46"/>
      <c r="H46"/>
      <c r="I46"/>
      <c r="J46"/>
      <c r="L46" s="18" t="s">
        <v>204</v>
      </c>
      <c r="M46" s="18">
        <v>1</v>
      </c>
    </row>
    <row r="47" spans="2:14" x14ac:dyDescent="0.2">
      <c r="B47" s="38"/>
      <c r="C47" s="33" t="s">
        <v>46</v>
      </c>
      <c r="D47" s="23"/>
      <c r="E47" s="23" t="str">
        <f>_xlfn.CONCAT("0x",DEC2HEX(M38))</f>
        <v>0x4000</v>
      </c>
      <c r="F47" s="23"/>
      <c r="G47" s="23"/>
      <c r="H47" s="23">
        <f>HEX2DEC(MID(E47, 3, LEN(E47)-2))</f>
        <v>16384</v>
      </c>
      <c r="I47" s="23"/>
      <c r="J47" s="23" t="s">
        <v>41</v>
      </c>
      <c r="L47" s="18" t="s">
        <v>62</v>
      </c>
      <c r="M47" s="18">
        <v>9</v>
      </c>
    </row>
    <row r="48" spans="2:14" x14ac:dyDescent="0.2">
      <c r="B48" s="38"/>
      <c r="C48" s="35"/>
      <c r="D48" s="23"/>
      <c r="E48" s="23" t="str">
        <f>_xlfn.CONCAT("0x",DEC2HEX(M71))</f>
        <v>0x800</v>
      </c>
      <c r="F48" s="23"/>
      <c r="G48" s="23"/>
      <c r="H48" s="23">
        <f>HEX2DEC(MID(E48, 3, LEN(E48)-2))</f>
        <v>2048</v>
      </c>
      <c r="I48" s="23" t="s">
        <v>146</v>
      </c>
      <c r="J48" s="23" t="s">
        <v>122</v>
      </c>
      <c r="L48" s="18" t="s">
        <v>71</v>
      </c>
      <c r="M48" s="18">
        <v>7</v>
      </c>
    </row>
    <row r="49" spans="2:16" x14ac:dyDescent="0.2">
      <c r="B49" s="38"/>
      <c r="L49" s="18" t="s">
        <v>61</v>
      </c>
      <c r="M49" s="18">
        <v>9</v>
      </c>
    </row>
    <row r="50" spans="2:16" x14ac:dyDescent="0.2">
      <c r="B50" s="38"/>
      <c r="L50" s="29" t="s">
        <v>4</v>
      </c>
      <c r="M50" s="29">
        <f>SUM(M42:M49)</f>
        <v>32</v>
      </c>
    </row>
    <row r="51" spans="2:16" x14ac:dyDescent="0.2">
      <c r="B51" s="38"/>
      <c r="C51" s="39" t="s">
        <v>143</v>
      </c>
      <c r="D51" s="23"/>
      <c r="E51" s="23" t="s">
        <v>145</v>
      </c>
      <c r="F51" s="23"/>
      <c r="G51" s="23"/>
      <c r="H51" s="23">
        <f t="shared" ref="H51" si="63">HEX2DEC(MID(E51, 3, LEN(E51)-2))</f>
        <v>131072</v>
      </c>
      <c r="I51" s="23"/>
      <c r="J51" s="23" t="s">
        <v>143</v>
      </c>
      <c r="L51" s="18" t="s">
        <v>3</v>
      </c>
      <c r="M51" s="18">
        <f>M50/8</f>
        <v>4</v>
      </c>
    </row>
    <row r="52" spans="2:16" x14ac:dyDescent="0.2">
      <c r="B52" s="38"/>
      <c r="C52" s="39" t="s">
        <v>156</v>
      </c>
      <c r="D52" s="23"/>
      <c r="E52" s="23" t="s">
        <v>157</v>
      </c>
      <c r="F52" s="23"/>
      <c r="G52" s="23"/>
      <c r="H52" s="23">
        <f t="shared" ref="H52" si="64">HEX2DEC(MID(E52, 3, LEN(E52)-2))</f>
        <v>65536</v>
      </c>
      <c r="I52" s="23"/>
      <c r="J52" s="23" t="s">
        <v>156</v>
      </c>
      <c r="L52" s="29" t="s">
        <v>127</v>
      </c>
      <c r="M52" s="29">
        <f>M41*M51</f>
        <v>128</v>
      </c>
    </row>
    <row r="53" spans="2:16" x14ac:dyDescent="0.2">
      <c r="B53" s="38"/>
    </row>
    <row r="54" spans="2:16" x14ac:dyDescent="0.2">
      <c r="B54" s="38"/>
      <c r="C54" s="36" t="s">
        <v>230</v>
      </c>
      <c r="D54" s="23"/>
      <c r="E54" s="23" t="s">
        <v>157</v>
      </c>
      <c r="F54" s="23" t="str">
        <f>_xlfn.CONCAT("0x",DEC2HEX(I54))</f>
        <v>0x10000</v>
      </c>
      <c r="G54" s="23"/>
      <c r="H54" s="23">
        <f t="shared" ref="H54" si="65">HEX2DEC(MID(E54, 3, LEN(E54)-2))</f>
        <v>65536</v>
      </c>
      <c r="I54" s="23">
        <f>G54+H54</f>
        <v>65536</v>
      </c>
      <c r="J54" s="23" t="s">
        <v>231</v>
      </c>
      <c r="L54" s="20" t="s">
        <v>63</v>
      </c>
      <c r="M54" s="18" t="s">
        <v>124</v>
      </c>
    </row>
    <row r="55" spans="2:16" x14ac:dyDescent="0.2">
      <c r="B55" s="38"/>
      <c r="L55" s="18" t="s">
        <v>70</v>
      </c>
      <c r="M55" s="18">
        <v>2</v>
      </c>
    </row>
    <row r="56" spans="2:16" x14ac:dyDescent="0.2">
      <c r="B56" s="38"/>
      <c r="L56" s="18" t="s">
        <v>64</v>
      </c>
      <c r="M56" s="18">
        <v>512</v>
      </c>
    </row>
    <row r="57" spans="2:16" x14ac:dyDescent="0.2">
      <c r="B57" s="38"/>
      <c r="L57" s="28" t="s">
        <v>65</v>
      </c>
      <c r="M57" s="28">
        <v>16</v>
      </c>
    </row>
    <row r="58" spans="2:16" x14ac:dyDescent="0.2">
      <c r="B58" s="38"/>
      <c r="L58" s="18" t="s">
        <v>136</v>
      </c>
      <c r="M58" s="18">
        <f>M55*M56*M57</f>
        <v>16384</v>
      </c>
    </row>
    <row r="59" spans="2:16" x14ac:dyDescent="0.2">
      <c r="B59" s="38"/>
      <c r="L59" s="18" t="s">
        <v>135</v>
      </c>
      <c r="M59" s="18">
        <f>M58/8</f>
        <v>2048</v>
      </c>
    </row>
    <row r="60" spans="2:16" x14ac:dyDescent="0.2">
      <c r="B60" s="38"/>
    </row>
    <row r="61" spans="2:16" x14ac:dyDescent="0.2">
      <c r="B61" s="38"/>
      <c r="L61" s="20" t="s">
        <v>81</v>
      </c>
      <c r="M61" s="18" t="s">
        <v>121</v>
      </c>
      <c r="P61" s="18" t="s">
        <v>139</v>
      </c>
    </row>
    <row r="62" spans="2:16" x14ac:dyDescent="0.2">
      <c r="B62" s="38"/>
      <c r="L62" s="18" t="s">
        <v>52</v>
      </c>
      <c r="M62" s="18">
        <v>32</v>
      </c>
      <c r="O62" s="18">
        <f>384*2</f>
        <v>768</v>
      </c>
    </row>
    <row r="63" spans="2:16" x14ac:dyDescent="0.2">
      <c r="B63" s="38"/>
      <c r="L63" s="28" t="s">
        <v>4</v>
      </c>
      <c r="M63" s="28">
        <v>1</v>
      </c>
    </row>
    <row r="64" spans="2:16" x14ac:dyDescent="0.2">
      <c r="B64" s="38"/>
      <c r="L64" s="18" t="s">
        <v>128</v>
      </c>
      <c r="M64" s="18">
        <f>M62*M63</f>
        <v>32</v>
      </c>
    </row>
    <row r="65" spans="2:14" x14ac:dyDescent="0.2">
      <c r="B65" s="38"/>
      <c r="L65" s="18" t="s">
        <v>127</v>
      </c>
      <c r="M65" s="18">
        <f>M64/8</f>
        <v>4</v>
      </c>
    </row>
    <row r="66" spans="2:14" x14ac:dyDescent="0.2">
      <c r="B66" s="38"/>
    </row>
    <row r="67" spans="2:14" x14ac:dyDescent="0.2">
      <c r="B67" s="40"/>
      <c r="L67" s="20" t="s">
        <v>122</v>
      </c>
      <c r="M67" s="18" t="s">
        <v>125</v>
      </c>
    </row>
    <row r="68" spans="2:14" x14ac:dyDescent="0.2">
      <c r="L68" s="18" t="s">
        <v>123</v>
      </c>
      <c r="M68" s="18">
        <v>512</v>
      </c>
      <c r="N68" s="18" t="s">
        <v>138</v>
      </c>
    </row>
    <row r="69" spans="2:14" x14ac:dyDescent="0.2">
      <c r="L69" s="18" t="s">
        <v>137</v>
      </c>
      <c r="M69" s="28">
        <v>32</v>
      </c>
      <c r="N69" s="18" t="s">
        <v>126</v>
      </c>
    </row>
    <row r="70" spans="2:14" x14ac:dyDescent="0.2">
      <c r="L70" s="29" t="s">
        <v>130</v>
      </c>
      <c r="M70" s="18">
        <f>M68*M69</f>
        <v>16384</v>
      </c>
    </row>
    <row r="71" spans="2:14" x14ac:dyDescent="0.2">
      <c r="L71" s="18" t="s">
        <v>129</v>
      </c>
      <c r="M71" s="18">
        <f>M70/8</f>
        <v>2048</v>
      </c>
    </row>
    <row r="73" spans="2:14" x14ac:dyDescent="0.2">
      <c r="L73" s="20" t="s">
        <v>196</v>
      </c>
    </row>
    <row r="74" spans="2:14" x14ac:dyDescent="0.2">
      <c r="L74" s="18" t="s">
        <v>176</v>
      </c>
      <c r="M74" s="18">
        <v>8</v>
      </c>
    </row>
    <row r="75" spans="2:14" x14ac:dyDescent="0.2">
      <c r="L75" s="18" t="s">
        <v>177</v>
      </c>
      <c r="M75" s="18">
        <v>8</v>
      </c>
    </row>
    <row r="76" spans="2:14" x14ac:dyDescent="0.2">
      <c r="L76" s="18" t="s">
        <v>178</v>
      </c>
      <c r="M76" s="18">
        <v>8</v>
      </c>
    </row>
    <row r="77" spans="2:14" x14ac:dyDescent="0.2">
      <c r="L77" s="18" t="s">
        <v>179</v>
      </c>
      <c r="M77" s="18">
        <v>8</v>
      </c>
    </row>
    <row r="78" spans="2:14" x14ac:dyDescent="0.2">
      <c r="L78" s="42" t="s">
        <v>152</v>
      </c>
      <c r="M78" s="42">
        <v>96</v>
      </c>
    </row>
    <row r="79" spans="2:14" x14ac:dyDescent="0.2">
      <c r="L79" s="29" t="s">
        <v>182</v>
      </c>
      <c r="M79" s="29">
        <f>SUM(M74:M78)</f>
        <v>128</v>
      </c>
    </row>
    <row r="80" spans="2:14" x14ac:dyDescent="0.2">
      <c r="L80" s="18" t="s">
        <v>181</v>
      </c>
      <c r="M80" s="18">
        <f>M79/8</f>
        <v>16</v>
      </c>
    </row>
    <row r="82" spans="12:14" x14ac:dyDescent="0.2">
      <c r="L82" s="20" t="s">
        <v>180</v>
      </c>
    </row>
    <row r="83" spans="12:14" x14ac:dyDescent="0.2">
      <c r="L83" s="18" t="s">
        <v>183</v>
      </c>
      <c r="M83" s="18">
        <v>32</v>
      </c>
      <c r="N83" s="18" t="s">
        <v>197</v>
      </c>
    </row>
    <row r="84" spans="12:14" x14ac:dyDescent="0.2">
      <c r="L84" s="18" t="s">
        <v>184</v>
      </c>
      <c r="M84" s="18">
        <v>24</v>
      </c>
      <c r="N84" s="18" t="s">
        <v>198</v>
      </c>
    </row>
    <row r="85" spans="12:14" x14ac:dyDescent="0.2">
      <c r="L85" s="18" t="s">
        <v>187</v>
      </c>
      <c r="M85" s="18">
        <v>8</v>
      </c>
    </row>
    <row r="86" spans="12:14" x14ac:dyDescent="0.2">
      <c r="L86" s="29" t="s">
        <v>185</v>
      </c>
      <c r="M86" s="29">
        <f>M83*M84*M85</f>
        <v>6144</v>
      </c>
    </row>
    <row r="87" spans="12:14" x14ac:dyDescent="0.2">
      <c r="L87" s="18" t="s">
        <v>186</v>
      </c>
      <c r="M87" s="18">
        <f>M86/8</f>
        <v>768</v>
      </c>
    </row>
    <row r="89" spans="12:14" x14ac:dyDescent="0.2">
      <c r="L89" s="20" t="s">
        <v>188</v>
      </c>
    </row>
    <row r="90" spans="12:14" x14ac:dyDescent="0.2">
      <c r="L90" s="28" t="s">
        <v>189</v>
      </c>
      <c r="M90" s="28">
        <v>64</v>
      </c>
    </row>
    <row r="91" spans="12:14" x14ac:dyDescent="0.2">
      <c r="L91" s="18" t="s">
        <v>190</v>
      </c>
      <c r="M91" s="18">
        <v>16</v>
      </c>
    </row>
    <row r="92" spans="12:14" x14ac:dyDescent="0.2">
      <c r="L92" s="18" t="s">
        <v>191</v>
      </c>
      <c r="M92" s="18">
        <v>16</v>
      </c>
    </row>
    <row r="93" spans="12:14" x14ac:dyDescent="0.2">
      <c r="L93" s="18" t="s">
        <v>192</v>
      </c>
      <c r="M93" s="18">
        <v>16</v>
      </c>
      <c r="N93" s="18" t="s">
        <v>72</v>
      </c>
    </row>
    <row r="94" spans="12:14" x14ac:dyDescent="0.2">
      <c r="L94" s="29" t="s">
        <v>193</v>
      </c>
      <c r="M94" s="29">
        <f>M91*M92*M93</f>
        <v>4096</v>
      </c>
    </row>
    <row r="95" spans="12:14" x14ac:dyDescent="0.2">
      <c r="L95" s="18" t="s">
        <v>194</v>
      </c>
      <c r="M95" s="18">
        <f>M94/8</f>
        <v>512</v>
      </c>
    </row>
    <row r="96" spans="12:14" x14ac:dyDescent="0.2">
      <c r="L96" s="29" t="s">
        <v>195</v>
      </c>
      <c r="M96" s="29">
        <f>M90*M95</f>
        <v>32768</v>
      </c>
    </row>
  </sheetData>
  <mergeCells count="2">
    <mergeCell ref="C16:C17"/>
    <mergeCell ref="C21:C2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2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8" t="s">
        <v>112</v>
      </c>
      <c r="B1" s="2" t="s">
        <v>113</v>
      </c>
    </row>
    <row r="2" spans="1:7" ht="21" x14ac:dyDescent="0.35">
      <c r="A2" s="13"/>
      <c r="B2" s="14"/>
    </row>
    <row r="3" spans="1:7" ht="18.75" x14ac:dyDescent="0.25">
      <c r="A3" s="15" t="s">
        <v>114</v>
      </c>
      <c r="F3" s="15" t="s">
        <v>115</v>
      </c>
    </row>
    <row r="4" spans="1:7" x14ac:dyDescent="0.25">
      <c r="A4" s="9" t="s">
        <v>68</v>
      </c>
      <c r="B4" s="7" t="s">
        <v>67</v>
      </c>
      <c r="F4" s="9" t="s">
        <v>68</v>
      </c>
      <c r="G4" s="7" t="s">
        <v>67</v>
      </c>
    </row>
    <row r="5" spans="1:7" ht="30" x14ac:dyDescent="0.25">
      <c r="A5" s="10" t="s">
        <v>73</v>
      </c>
      <c r="B5" s="6" t="s">
        <v>119</v>
      </c>
      <c r="F5" s="10" t="s">
        <v>116</v>
      </c>
      <c r="G5" s="6" t="s">
        <v>118</v>
      </c>
    </row>
    <row r="6" spans="1:7" x14ac:dyDescent="0.25">
      <c r="A6" s="11" t="s">
        <v>83</v>
      </c>
      <c r="B6" s="16" t="s">
        <v>84</v>
      </c>
      <c r="F6" s="11" t="s">
        <v>117</v>
      </c>
      <c r="G6" s="16" t="s">
        <v>84</v>
      </c>
    </row>
    <row r="7" spans="1:7" ht="60" x14ac:dyDescent="0.25">
      <c r="A7" s="10" t="s">
        <v>82</v>
      </c>
      <c r="B7" s="3" t="s">
        <v>86</v>
      </c>
      <c r="F7" s="10"/>
      <c r="G7" s="3"/>
    </row>
    <row r="8" spans="1:7" ht="60" x14ac:dyDescent="0.25">
      <c r="A8" s="11" t="s">
        <v>85</v>
      </c>
      <c r="B8" s="4" t="s">
        <v>87</v>
      </c>
    </row>
    <row r="9" spans="1:7" ht="75" x14ac:dyDescent="0.25">
      <c r="A9" s="11" t="s">
        <v>88</v>
      </c>
      <c r="B9" s="5" t="s">
        <v>89</v>
      </c>
    </row>
    <row r="10" spans="1:7" ht="45" x14ac:dyDescent="0.25">
      <c r="A10" s="11" t="s">
        <v>90</v>
      </c>
      <c r="B10" s="4" t="s">
        <v>91</v>
      </c>
    </row>
    <row r="11" spans="1:7" ht="75" x14ac:dyDescent="0.25">
      <c r="A11" s="10" t="s">
        <v>92</v>
      </c>
      <c r="B11" s="6" t="s">
        <v>93</v>
      </c>
    </row>
    <row r="12" spans="1:7" ht="45" x14ac:dyDescent="0.25">
      <c r="A12" s="11" t="s">
        <v>94</v>
      </c>
      <c r="B12" s="4" t="s">
        <v>99</v>
      </c>
    </row>
    <row r="13" spans="1:7" ht="120" x14ac:dyDescent="0.25">
      <c r="A13" s="10" t="s">
        <v>95</v>
      </c>
      <c r="B13" s="3" t="s">
        <v>96</v>
      </c>
    </row>
    <row r="14" spans="1:7" ht="75" x14ac:dyDescent="0.25">
      <c r="A14" s="11" t="s">
        <v>97</v>
      </c>
      <c r="B14" s="4" t="s">
        <v>98</v>
      </c>
    </row>
    <row r="15" spans="1:7" ht="45" x14ac:dyDescent="0.25">
      <c r="A15" s="10" t="s">
        <v>100</v>
      </c>
      <c r="B15" s="4" t="s">
        <v>101</v>
      </c>
    </row>
    <row r="16" spans="1:7" ht="90" x14ac:dyDescent="0.25">
      <c r="A16" s="11" t="s">
        <v>102</v>
      </c>
      <c r="B16" s="4" t="s">
        <v>103</v>
      </c>
    </row>
    <row r="17" spans="1:9" ht="180" x14ac:dyDescent="0.25">
      <c r="A17" s="10" t="s">
        <v>104</v>
      </c>
      <c r="B17" s="3" t="s">
        <v>105</v>
      </c>
    </row>
    <row r="18" spans="1:9" ht="120" x14ac:dyDescent="0.25">
      <c r="A18" s="10" t="s">
        <v>106</v>
      </c>
      <c r="B18" s="3" t="s">
        <v>107</v>
      </c>
    </row>
    <row r="19" spans="1:9" ht="60" x14ac:dyDescent="0.25">
      <c r="A19" s="10" t="s">
        <v>108</v>
      </c>
      <c r="B19" s="6" t="s">
        <v>109</v>
      </c>
    </row>
    <row r="20" spans="1:9" ht="30" x14ac:dyDescent="0.25">
      <c r="A20" s="10" t="s">
        <v>110</v>
      </c>
      <c r="B20" s="6" t="s">
        <v>111</v>
      </c>
    </row>
    <row r="21" spans="1:9" x14ac:dyDescent="0.25">
      <c r="H21" t="s">
        <v>106</v>
      </c>
      <c r="I21" t="s">
        <v>147</v>
      </c>
    </row>
    <row r="22" spans="1:9" x14ac:dyDescent="0.25">
      <c r="I22" t="s">
        <v>148</v>
      </c>
    </row>
    <row r="23" spans="1:9" x14ac:dyDescent="0.25">
      <c r="I23" s="41" t="s">
        <v>149</v>
      </c>
    </row>
    <row r="24" spans="1:9" x14ac:dyDescent="0.25">
      <c r="I24" t="s">
        <v>150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160</v>
      </c>
      <c r="B1" t="s">
        <v>161</v>
      </c>
      <c r="C1" t="s">
        <v>162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163</v>
      </c>
      <c r="E1" t="s">
        <v>164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200</v>
      </c>
      <c r="L2" t="s">
        <v>200</v>
      </c>
    </row>
    <row r="3" spans="1:14" x14ac:dyDescent="0.25">
      <c r="M3" t="s">
        <v>200</v>
      </c>
      <c r="N3" t="s">
        <v>200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EDF3-3CB3-4ABF-97BD-1ACEAE07A369}">
  <dimension ref="A1:C10"/>
  <sheetViews>
    <sheetView workbookViewId="0">
      <selection activeCell="B6" sqref="B6"/>
    </sheetView>
  </sheetViews>
  <sheetFormatPr defaultRowHeight="15" x14ac:dyDescent="0.25"/>
  <cols>
    <col min="2" max="2" width="17" customWidth="1"/>
  </cols>
  <sheetData>
    <row r="1" spans="1:3" x14ac:dyDescent="0.25">
      <c r="A1" t="s">
        <v>217</v>
      </c>
    </row>
    <row r="2" spans="1:3" x14ac:dyDescent="0.25">
      <c r="A2" s="41" t="s">
        <v>218</v>
      </c>
    </row>
    <row r="4" spans="1:3" x14ac:dyDescent="0.25">
      <c r="A4" t="s">
        <v>222</v>
      </c>
      <c r="B4" t="s">
        <v>219</v>
      </c>
      <c r="C4" t="s">
        <v>224</v>
      </c>
    </row>
    <row r="5" spans="1:3" x14ac:dyDescent="0.25">
      <c r="A5">
        <v>0</v>
      </c>
      <c r="B5" t="s">
        <v>223</v>
      </c>
      <c r="C5" t="s">
        <v>225</v>
      </c>
    </row>
    <row r="6" spans="1:3" x14ac:dyDescent="0.25">
      <c r="A6">
        <v>1</v>
      </c>
      <c r="B6" t="s">
        <v>220</v>
      </c>
      <c r="C6" t="s">
        <v>221</v>
      </c>
    </row>
    <row r="7" spans="1:3" x14ac:dyDescent="0.25">
      <c r="A7">
        <v>2</v>
      </c>
      <c r="B7" t="s">
        <v>226</v>
      </c>
    </row>
    <row r="8" spans="1:3" x14ac:dyDescent="0.25">
      <c r="A8">
        <v>3</v>
      </c>
      <c r="B8" t="s">
        <v>227</v>
      </c>
    </row>
    <row r="9" spans="1:3" x14ac:dyDescent="0.25">
      <c r="A9">
        <v>4</v>
      </c>
      <c r="B9" t="s">
        <v>228</v>
      </c>
    </row>
    <row r="10" spans="1:3" x14ac:dyDescent="0.25">
      <c r="A10">
        <v>5</v>
      </c>
      <c r="B10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Hardware</vt:lpstr>
      <vt:lpstr>Casval</vt:lpstr>
      <vt:lpstr>Sound</vt:lpstr>
      <vt:lpstr>Tilemap</vt:lpstr>
      <vt:lpstr>Vector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2024-09-07T22:33:46Z</dcterms:modified>
</cp:coreProperties>
</file>