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Aznable\docs\"/>
    </mc:Choice>
  </mc:AlternateContent>
  <xr:revisionPtr revIDLastSave="0" documentId="13_ncr:1_{A8DBB97C-A0C3-475B-98F8-C063525E7804}" xr6:coauthVersionLast="47" xr6:coauthVersionMax="47" xr10:uidLastSave="{00000000-0000-0000-0000-000000000000}"/>
  <bookViews>
    <workbookView xWindow="-120" yWindow="-120" windowWidth="29040" windowHeight="17640" xr2:uid="{8387191E-7D8B-4623-897E-A5E3E75A545C}"/>
  </bookViews>
  <sheets>
    <sheet name="Hardware" sheetId="1" r:id="rId1"/>
    <sheet name="Sprites" sheetId="2" r:id="rId2"/>
  </sheets>
  <definedNames>
    <definedName name="SCREEN_BORDER_WIDTH">Hardware!$F$30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4" i="1" l="1"/>
  <c r="M24" i="1"/>
  <c r="J23" i="1"/>
  <c r="M23" i="1" s="1"/>
  <c r="N23" i="1"/>
  <c r="F38" i="1"/>
  <c r="B41" i="1"/>
  <c r="C41" i="1" s="1"/>
  <c r="N31" i="1"/>
  <c r="F25" i="1"/>
  <c r="F26" i="1" s="1"/>
  <c r="F14" i="1"/>
  <c r="F15" i="1" s="1"/>
  <c r="F16" i="1" s="1"/>
  <c r="K37" i="1" s="1"/>
  <c r="G30" i="1"/>
  <c r="K32" i="1" s="1"/>
  <c r="N32" i="1" s="1"/>
  <c r="G31" i="1"/>
  <c r="F5" i="1"/>
  <c r="F6" i="1" s="1"/>
  <c r="F7" i="1" s="1"/>
  <c r="N36" i="1"/>
  <c r="O24" i="1" l="1"/>
  <c r="L24" i="1" s="1"/>
  <c r="J25" i="1" s="1"/>
  <c r="O23" i="1"/>
  <c r="L23" i="1" s="1"/>
  <c r="F27" i="1"/>
  <c r="K30" i="1" s="1"/>
  <c r="N30" i="1" s="1"/>
  <c r="G26" i="1"/>
  <c r="G37" i="1"/>
  <c r="K35" i="1"/>
  <c r="N35" i="1" s="1"/>
  <c r="N28" i="1"/>
  <c r="N29" i="1"/>
  <c r="N25" i="1"/>
  <c r="N21" i="1"/>
  <c r="N19" i="1"/>
  <c r="N17" i="1"/>
  <c r="N15" i="1"/>
  <c r="N13" i="1"/>
  <c r="N11" i="1"/>
  <c r="N9" i="1"/>
  <c r="N7" i="1"/>
  <c r="N4" i="1"/>
  <c r="N5" i="1"/>
  <c r="N6" i="1"/>
  <c r="N8" i="1"/>
  <c r="N10" i="1"/>
  <c r="N12" i="1"/>
  <c r="N14" i="1"/>
  <c r="N16" i="1"/>
  <c r="N18" i="1"/>
  <c r="N20" i="1"/>
  <c r="N22" i="1"/>
  <c r="N26" i="1"/>
  <c r="N27" i="1"/>
  <c r="N34" i="1"/>
  <c r="N3" i="1"/>
  <c r="M3" i="1"/>
  <c r="N37" i="1"/>
  <c r="O3" i="1" l="1"/>
  <c r="L3" i="1" s="1"/>
  <c r="J4" i="1" s="1"/>
  <c r="M4" i="1" l="1"/>
  <c r="O4" i="1" l="1"/>
  <c r="L4" i="1" s="1"/>
  <c r="J5" i="1" s="1"/>
  <c r="M5" i="1" s="1"/>
  <c r="O5" i="1" l="1"/>
  <c r="L5" i="1" s="1"/>
  <c r="J6" i="1" s="1"/>
  <c r="M6" i="1" s="1"/>
  <c r="O6" i="1" l="1"/>
  <c r="L6" i="1" s="1"/>
  <c r="J7" i="1" s="1"/>
  <c r="M7" i="1" s="1"/>
  <c r="O7" i="1" l="1"/>
  <c r="L7" i="1" s="1"/>
  <c r="J8" i="1" s="1"/>
  <c r="M8" i="1" s="1"/>
  <c r="O8" i="1" l="1"/>
  <c r="L8" i="1" s="1"/>
  <c r="J9" i="1" s="1"/>
  <c r="M9" i="1" s="1"/>
  <c r="O9" i="1" l="1"/>
  <c r="L9" i="1" s="1"/>
  <c r="J10" i="1" s="1"/>
  <c r="M10" i="1" s="1"/>
  <c r="O10" i="1" l="1"/>
  <c r="L10" i="1" s="1"/>
  <c r="J11" i="1" s="1"/>
  <c r="M11" i="1" s="1"/>
  <c r="O11" i="1" l="1"/>
  <c r="L11" i="1" s="1"/>
  <c r="J12" i="1" s="1"/>
  <c r="M12" i="1" s="1"/>
  <c r="O12" i="1" l="1"/>
  <c r="L12" i="1" s="1"/>
  <c r="J13" i="1" s="1"/>
  <c r="M13" i="1" s="1"/>
  <c r="O13" i="1" l="1"/>
  <c r="L13" i="1" s="1"/>
  <c r="J14" i="1" s="1"/>
  <c r="M14" i="1" s="1"/>
  <c r="O14" i="1" l="1"/>
  <c r="L14" i="1" s="1"/>
  <c r="J15" i="1" s="1"/>
  <c r="M15" i="1" s="1"/>
  <c r="O15" i="1" l="1"/>
  <c r="L15" i="1" s="1"/>
  <c r="J16" i="1" s="1"/>
  <c r="M16" i="1" s="1"/>
  <c r="O16" i="1" l="1"/>
  <c r="L16" i="1" s="1"/>
  <c r="J17" i="1" s="1"/>
  <c r="M17" i="1" s="1"/>
  <c r="O17" i="1" l="1"/>
  <c r="L17" i="1" s="1"/>
  <c r="J18" i="1" s="1"/>
  <c r="M18" i="1" s="1"/>
  <c r="O18" i="1" l="1"/>
  <c r="L18" i="1" s="1"/>
  <c r="J19" i="1" s="1"/>
  <c r="M19" i="1" s="1"/>
  <c r="O19" i="1" l="1"/>
  <c r="L19" i="1" s="1"/>
  <c r="J20" i="1" s="1"/>
  <c r="M20" i="1" s="1"/>
  <c r="O20" i="1" l="1"/>
  <c r="L20" i="1" s="1"/>
  <c r="J21" i="1" s="1"/>
  <c r="M21" i="1" s="1"/>
  <c r="O21" i="1" l="1"/>
  <c r="L21" i="1" s="1"/>
  <c r="J22" i="1" s="1"/>
  <c r="M22" i="1" s="1"/>
  <c r="O22" i="1" l="1"/>
  <c r="L22" i="1" s="1"/>
  <c r="M25" i="1" s="1"/>
  <c r="O25" i="1" l="1"/>
  <c r="L25" i="1" s="1"/>
  <c r="J26" i="1" l="1"/>
  <c r="M26" i="1" s="1"/>
  <c r="O26" i="1" s="1"/>
  <c r="L26" i="1" s="1"/>
  <c r="J27" i="1" l="1"/>
  <c r="M27" i="1" s="1"/>
  <c r="O27" i="1" s="1"/>
  <c r="L27" i="1" s="1"/>
  <c r="J28" i="1" s="1"/>
  <c r="M28" i="1" s="1"/>
  <c r="O28" i="1" s="1"/>
  <c r="L28" i="1" s="1"/>
  <c r="J29" i="1" s="1"/>
  <c r="M29" i="1" l="1"/>
  <c r="O29" i="1" s="1"/>
  <c r="L29" i="1" s="1"/>
  <c r="J30" i="1" s="1"/>
  <c r="M30" i="1" s="1"/>
  <c r="O30" i="1" s="1"/>
  <c r="L30" i="1" s="1"/>
  <c r="J31" i="1" l="1"/>
  <c r="M31" i="1" s="1"/>
  <c r="O31" i="1" s="1"/>
  <c r="L31" i="1" s="1"/>
  <c r="J32" i="1" l="1"/>
  <c r="M32" i="1" s="1"/>
  <c r="O32" i="1" s="1"/>
  <c r="L32" i="1" s="1"/>
  <c r="J34" i="1" l="1"/>
  <c r="M34" i="1" s="1"/>
  <c r="O34" i="1" s="1"/>
  <c r="L34" i="1" s="1"/>
  <c r="J35" i="1" s="1"/>
  <c r="M35" i="1" s="1"/>
  <c r="O35" i="1" s="1"/>
  <c r="L35" i="1" s="1"/>
  <c r="J36" i="1" s="1"/>
  <c r="M36" i="1" s="1"/>
  <c r="O36" i="1" s="1"/>
  <c r="L36" i="1" s="1"/>
  <c r="J37" i="1" s="1"/>
  <c r="M37" i="1" s="1"/>
  <c r="O37" i="1" s="1"/>
  <c r="L37" i="1" s="1"/>
</calcChain>
</file>

<file path=xl/sharedStrings.xml><?xml version="1.0" encoding="utf-8"?>
<sst xmlns="http://schemas.openxmlformats.org/spreadsheetml/2006/main" count="148" uniqueCount="124">
  <si>
    <t>Per sprite</t>
  </si>
  <si>
    <t>BITS</t>
  </si>
  <si>
    <t>BYTES</t>
  </si>
  <si>
    <t>HEIGHT</t>
  </si>
  <si>
    <t>X_POS</t>
  </si>
  <si>
    <t>Y_POS</t>
  </si>
  <si>
    <t>SCREEN_WIDTH</t>
  </si>
  <si>
    <t>SCREEN_BORDER_WIDTH</t>
  </si>
  <si>
    <t>SPRITE_BYTES_PER</t>
  </si>
  <si>
    <t>SPRITE_BITS_PER</t>
  </si>
  <si>
    <t>0x0000</t>
  </si>
  <si>
    <t>0x4000</t>
  </si>
  <si>
    <t>Program ROM</t>
  </si>
  <si>
    <t>0x0800</t>
  </si>
  <si>
    <t>Char ROM</t>
  </si>
  <si>
    <t>0x0001</t>
  </si>
  <si>
    <t>System inputs (video signals)</t>
  </si>
  <si>
    <t>Joystick inputs</t>
  </si>
  <si>
    <t>0x00C0</t>
  </si>
  <si>
    <t>0x0060</t>
  </si>
  <si>
    <t>0x0030</t>
  </si>
  <si>
    <t>0x000C</t>
  </si>
  <si>
    <t>0x0021</t>
  </si>
  <si>
    <t>0x0011</t>
  </si>
  <si>
    <t>Work RAM</t>
  </si>
  <si>
    <t>Timer</t>
  </si>
  <si>
    <t>Timestamp</t>
  </si>
  <si>
    <t>PS2 mouse input</t>
  </si>
  <si>
    <t>PS2 keyboard input</t>
  </si>
  <si>
    <t>Spinner inputs</t>
  </si>
  <si>
    <t>Paddle inputs</t>
  </si>
  <si>
    <t>Analog right inputs</t>
  </si>
  <si>
    <t>Analog left inputs</t>
  </si>
  <si>
    <t>Name</t>
  </si>
  <si>
    <t>Memory Areas</t>
  </si>
  <si>
    <t>UNUSED</t>
  </si>
  <si>
    <t>0x0040</t>
  </si>
  <si>
    <t>0x00A0</t>
  </si>
  <si>
    <t>Length D</t>
  </si>
  <si>
    <t>Start D</t>
  </si>
  <si>
    <t>End D</t>
  </si>
  <si>
    <t>Start H</t>
  </si>
  <si>
    <t>Length H</t>
  </si>
  <si>
    <t>End H</t>
  </si>
  <si>
    <t>0x00D0</t>
  </si>
  <si>
    <t>0x00F4</t>
  </si>
  <si>
    <t>0x00DF</t>
  </si>
  <si>
    <t>0x00FF</t>
  </si>
  <si>
    <t>Area</t>
  </si>
  <si>
    <t>Memory mapped inputs</t>
  </si>
  <si>
    <t>Char Foreground Color RAM</t>
  </si>
  <si>
    <t>Char Index RAM</t>
  </si>
  <si>
    <t>Char Background Color RAM</t>
  </si>
  <si>
    <t>Casval (Character map)</t>
  </si>
  <si>
    <t>CPU Working RAM</t>
  </si>
  <si>
    <t>Bank</t>
  </si>
  <si>
    <t>0kb-64Kb
CPU addressable</t>
  </si>
  <si>
    <t>64Kb-128Kb
Non-CPU addressable</t>
  </si>
  <si>
    <t>Sprite ROM</t>
  </si>
  <si>
    <t>PALETTE_COLOR_DEPTH</t>
  </si>
  <si>
    <t>PALETTE_COLORS</t>
  </si>
  <si>
    <t>PALETTE_ROM_SIZE</t>
  </si>
  <si>
    <t>Palette ROM</t>
  </si>
  <si>
    <t>Palettes</t>
  </si>
  <si>
    <t>Comet (Sprite engine)</t>
  </si>
  <si>
    <t>Sprite RAM</t>
  </si>
  <si>
    <t>PALETTE_COUNT</t>
  </si>
  <si>
    <t>4-bit index for palette colour</t>
  </si>
  <si>
    <t>Sprite ROM Data</t>
  </si>
  <si>
    <t>Sprite RAM data</t>
  </si>
  <si>
    <t>Screen</t>
  </si>
  <si>
    <t>SPRITE_COUNT</t>
  </si>
  <si>
    <t>SPRITE_ROM_SIZE</t>
  </si>
  <si>
    <t>PALETTE_BITS_PER</t>
  </si>
  <si>
    <t>PALETTE_BYTES_PER</t>
  </si>
  <si>
    <t>IMAGE_COUNT</t>
  </si>
  <si>
    <t>IMAGE_WIDTH</t>
  </si>
  <si>
    <t>IMAGE_HEIGHT</t>
  </si>
  <si>
    <t>IMAGE_COLOUR_DEPTH</t>
  </si>
  <si>
    <t>IMAGE_BITS_PER</t>
  </si>
  <si>
    <t>IMAGE_BYTES_PER</t>
  </si>
  <si>
    <t>IMAGE_ROM_SIZE</t>
  </si>
  <si>
    <t>SPRITE_POS_X</t>
  </si>
  <si>
    <t>SPRITE_POS_Y</t>
  </si>
  <si>
    <t>0x0780</t>
  </si>
  <si>
    <t>0x0FE0</t>
  </si>
  <si>
    <t>Sprite linebuffer</t>
  </si>
  <si>
    <t>LINEBUFFER_PIXEL_COUNT</t>
  </si>
  <si>
    <t>LINEBUFFER_PIXEL_WIDTH</t>
  </si>
  <si>
    <t>LINEBUFFER_BITS</t>
  </si>
  <si>
    <t>LINEBUFFER_RAM_SIZE</t>
  </si>
  <si>
    <t>Sprite Linebuffer RAM</t>
  </si>
  <si>
    <t>cycles per line</t>
  </si>
  <si>
    <t>cycles per line (unblanked)</t>
  </si>
  <si>
    <t>Hsync goes high</t>
  </si>
  <si>
    <t>Reset sprite index</t>
  </si>
  <si>
    <t>Set address to read sprite Y</t>
  </si>
  <si>
    <t>Read sprite Y into Y register</t>
  </si>
  <si>
    <t>Is sprite Y &gt;= line &amp; Y+15 &lt;= line?</t>
  </si>
  <si>
    <t>Set address to read sprite X</t>
  </si>
  <si>
    <t>Set to X</t>
  </si>
  <si>
    <t>Read sprite X into line buffer position register</t>
  </si>
  <si>
    <t>Set address to read sprite index</t>
  </si>
  <si>
    <t>Read sprite index into index register</t>
  </si>
  <si>
    <t>Actions</t>
  </si>
  <si>
    <t>State</t>
  </si>
  <si>
    <t>Cycles</t>
  </si>
  <si>
    <t>SETUP_READ_Y</t>
  </si>
  <si>
    <t>READ_Y</t>
  </si>
  <si>
    <t>CHECK_Y</t>
  </si>
  <si>
    <t>READ_X</t>
  </si>
  <si>
    <t>SETUP_READ_INDEX</t>
  </si>
  <si>
    <t>READ_INDEX</t>
  </si>
  <si>
    <t>SPRITE_ENABLE</t>
  </si>
  <si>
    <t>LINEBUFFER_COUNT</t>
  </si>
  <si>
    <t>SPRITE_IMAGE_INDEX</t>
  </si>
  <si>
    <t>R5G5B5A1</t>
  </si>
  <si>
    <t>SE_INIT</t>
  </si>
  <si>
    <t>0x8000</t>
  </si>
  <si>
    <t>0x8A00</t>
  </si>
  <si>
    <t>0x00EF</t>
  </si>
  <si>
    <t>Starfield</t>
  </si>
  <si>
    <t>0x0010</t>
  </si>
  <si>
    <t>0x05F0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</si>
</sst>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i/>
      <sz val="14"/>
      <name val="Consolas"/>
      <family val="3"/>
    </font>
    <font>
      <i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/>
    <xf numFmtId="0" fontId="3" fillId="0" borderId="0" xfId="0" applyFont="1" applyAlignment="1">
      <alignment vertical="center"/>
    </xf>
    <xf numFmtId="0" fontId="0" fillId="2" borderId="1" xfId="0" applyFill="1" applyBorder="1"/>
    <xf numFmtId="0" fontId="0" fillId="3" borderId="1" xfId="0" applyFill="1" applyBorder="1"/>
    <xf numFmtId="0" fontId="1" fillId="8" borderId="1" xfId="0" applyFont="1" applyFill="1" applyBorder="1"/>
    <xf numFmtId="0" fontId="0" fillId="3" borderId="2" xfId="0" applyFill="1" applyBorder="1" applyAlignment="1">
      <alignment vertical="center" wrapText="1"/>
    </xf>
    <xf numFmtId="0" fontId="0" fillId="3" borderId="3" xfId="0" applyFill="1" applyBorder="1" applyAlignment="1">
      <alignment vertical="center" wrapText="1"/>
    </xf>
    <xf numFmtId="0" fontId="0" fillId="0" borderId="5" xfId="0" applyBorder="1"/>
    <xf numFmtId="0" fontId="0" fillId="0" borderId="6" xfId="0" applyBorder="1"/>
    <xf numFmtId="0" fontId="0" fillId="0" borderId="0" xfId="0" applyFill="1" applyBorder="1"/>
    <xf numFmtId="0" fontId="0" fillId="9" borderId="2" xfId="0" applyFill="1" applyBorder="1" applyAlignment="1">
      <alignment vertical="center" wrapText="1"/>
    </xf>
    <xf numFmtId="0" fontId="0" fillId="9" borderId="3" xfId="0" applyFill="1" applyBorder="1" applyAlignment="1">
      <alignment vertical="center" wrapText="1"/>
    </xf>
    <xf numFmtId="0" fontId="0" fillId="9" borderId="4" xfId="0" applyFill="1" applyBorder="1" applyAlignment="1">
      <alignment vertical="center" wrapText="1"/>
    </xf>
    <xf numFmtId="0" fontId="0" fillId="4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2" borderId="0" xfId="0" applyFill="1"/>
    <xf numFmtId="0" fontId="0" fillId="13" borderId="0" xfId="0" applyFill="1"/>
    <xf numFmtId="0" fontId="0" fillId="0" borderId="7" xfId="0" applyBorder="1"/>
    <xf numFmtId="0" fontId="0" fillId="3" borderId="4" xfId="0" applyFill="1" applyBorder="1" applyAlignment="1">
      <alignment vertical="center" wrapText="1"/>
    </xf>
    <xf numFmtId="0" fontId="0" fillId="0" borderId="7" xfId="0" applyFill="1" applyBorder="1"/>
    <xf numFmtId="0" fontId="4" fillId="0" borderId="0" xfId="0" applyFont="1" applyAlignment="1">
      <alignment horizontal="right"/>
    </xf>
    <xf numFmtId="1" fontId="0" fillId="0" borderId="0" xfId="0" applyNumberFormat="1"/>
    <xf numFmtId="0" fontId="0" fillId="10" borderId="2" xfId="0" applyFill="1" applyBorder="1" applyAlignment="1">
      <alignment horizontal="center" vertical="center"/>
    </xf>
    <xf numFmtId="0" fontId="0" fillId="10" borderId="3" xfId="0" applyFill="1" applyBorder="1" applyAlignment="1">
      <alignment horizontal="center" vertical="center"/>
    </xf>
    <xf numFmtId="0" fontId="0" fillId="10" borderId="4" xfId="0" applyFill="1" applyBorder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0" fontId="0" fillId="11" borderId="4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9FCBA-55CF-4FE5-A99F-6174DD3BEDA9}">
  <dimension ref="A1:P60"/>
  <sheetViews>
    <sheetView tabSelected="1" topLeftCell="F1" zoomScale="115" zoomScaleNormal="115" workbookViewId="0">
      <selection activeCell="K24" sqref="K24"/>
    </sheetView>
  </sheetViews>
  <sheetFormatPr defaultRowHeight="15" x14ac:dyDescent="0.25"/>
  <cols>
    <col min="1" max="1" width="5.140625" customWidth="1"/>
    <col min="2" max="2" width="7.7109375" customWidth="1"/>
    <col min="3" max="3" width="7.5703125" customWidth="1"/>
    <col min="4" max="4" width="18.85546875" bestFit="1" customWidth="1"/>
    <col min="5" max="5" width="40.7109375" customWidth="1"/>
    <col min="7" max="7" width="27" bestFit="1" customWidth="1"/>
    <col min="8" max="8" width="23.28515625" customWidth="1"/>
    <col min="9" max="9" width="24.28515625" customWidth="1"/>
    <col min="10" max="10" width="8.7109375" customWidth="1"/>
    <col min="11" max="12" width="8.7109375" bestFit="1" customWidth="1"/>
    <col min="13" max="13" width="6.85546875" bestFit="1" customWidth="1"/>
    <col min="14" max="14" width="8.7109375" bestFit="1" customWidth="1"/>
    <col min="15" max="15" width="7.85546875" customWidth="1"/>
    <col min="16" max="16" width="27.28515625" customWidth="1"/>
    <col min="17" max="17" width="9.5703125" customWidth="1"/>
  </cols>
  <sheetData>
    <row r="1" spans="1:16" ht="18.75" x14ac:dyDescent="0.25">
      <c r="B1" t="s">
        <v>1</v>
      </c>
      <c r="C1" t="s">
        <v>2</v>
      </c>
      <c r="E1" s="1" t="s">
        <v>63</v>
      </c>
      <c r="H1" s="2" t="s">
        <v>34</v>
      </c>
    </row>
    <row r="2" spans="1:16" x14ac:dyDescent="0.25">
      <c r="A2" t="s">
        <v>4</v>
      </c>
      <c r="B2">
        <v>9</v>
      </c>
      <c r="C2">
        <v>2</v>
      </c>
      <c r="E2" s="9" t="s">
        <v>66</v>
      </c>
      <c r="F2" s="9">
        <v>1</v>
      </c>
      <c r="H2" s="5" t="s">
        <v>55</v>
      </c>
      <c r="I2" s="5" t="s">
        <v>48</v>
      </c>
      <c r="J2" s="5" t="s">
        <v>41</v>
      </c>
      <c r="K2" s="5" t="s">
        <v>42</v>
      </c>
      <c r="L2" s="5" t="s">
        <v>43</v>
      </c>
      <c r="M2" s="5" t="s">
        <v>39</v>
      </c>
      <c r="N2" s="5" t="s">
        <v>38</v>
      </c>
      <c r="O2" s="5" t="s">
        <v>40</v>
      </c>
      <c r="P2" s="5" t="s">
        <v>33</v>
      </c>
    </row>
    <row r="3" spans="1:16" ht="15" customHeight="1" x14ac:dyDescent="0.25">
      <c r="A3" t="s">
        <v>5</v>
      </c>
      <c r="B3">
        <v>8</v>
      </c>
      <c r="C3">
        <v>2</v>
      </c>
      <c r="E3" t="s">
        <v>59</v>
      </c>
      <c r="F3">
        <v>16</v>
      </c>
      <c r="G3" t="s">
        <v>116</v>
      </c>
      <c r="H3" s="11" t="s">
        <v>56</v>
      </c>
      <c r="I3" s="14" t="s">
        <v>12</v>
      </c>
      <c r="J3" s="3" t="s">
        <v>10</v>
      </c>
      <c r="K3" s="3" t="s">
        <v>118</v>
      </c>
      <c r="L3" s="3" t="str">
        <f>_xlfn.CONCAT("0x",DEC2HEX(O3))</f>
        <v>0x8000</v>
      </c>
      <c r="M3" s="3">
        <f t="shared" ref="M3:N6" si="0">HEX2DEC(MID(J3, 3, LEN(J3)-2))</f>
        <v>0</v>
      </c>
      <c r="N3" s="3">
        <f t="shared" si="0"/>
        <v>32768</v>
      </c>
      <c r="O3" s="3">
        <f>M3+N3</f>
        <v>32768</v>
      </c>
      <c r="P3" s="3" t="s">
        <v>12</v>
      </c>
    </row>
    <row r="4" spans="1:16" x14ac:dyDescent="0.25">
      <c r="E4" t="s">
        <v>60</v>
      </c>
      <c r="F4">
        <v>16</v>
      </c>
      <c r="H4" s="12"/>
      <c r="I4" s="29" t="s">
        <v>49</v>
      </c>
      <c r="J4" s="3" t="str">
        <f t="shared" ref="J4:J37" si="1">L3</f>
        <v>0x8000</v>
      </c>
      <c r="K4" s="3" t="s">
        <v>15</v>
      </c>
      <c r="L4" s="3" t="str">
        <f>_xlfn.CONCAT("0x",DEC2HEX(O4))</f>
        <v>0x8001</v>
      </c>
      <c r="M4" s="3">
        <f t="shared" si="0"/>
        <v>32768</v>
      </c>
      <c r="N4" s="3">
        <f t="shared" si="0"/>
        <v>1</v>
      </c>
      <c r="O4" s="3">
        <f>M4+N4</f>
        <v>32769</v>
      </c>
      <c r="P4" s="3" t="s">
        <v>16</v>
      </c>
    </row>
    <row r="5" spans="1:16" x14ac:dyDescent="0.25">
      <c r="E5" s="8" t="s">
        <v>73</v>
      </c>
      <c r="F5" s="8">
        <f>F3*F4</f>
        <v>256</v>
      </c>
      <c r="H5" s="12"/>
      <c r="I5" s="30"/>
      <c r="J5" s="4" t="str">
        <f t="shared" si="1"/>
        <v>0x8001</v>
      </c>
      <c r="K5" s="4" t="s">
        <v>47</v>
      </c>
      <c r="L5" s="4" t="str">
        <f t="shared" ref="L5" si="2">_xlfn.CONCAT("0x",DEC2HEX(O5))</f>
        <v>0x8100</v>
      </c>
      <c r="M5" s="4">
        <f t="shared" si="0"/>
        <v>32769</v>
      </c>
      <c r="N5" s="4">
        <f t="shared" si="0"/>
        <v>255</v>
      </c>
      <c r="O5" s="4">
        <f>M5+N5</f>
        <v>33024</v>
      </c>
      <c r="P5" s="4" t="s">
        <v>35</v>
      </c>
    </row>
    <row r="6" spans="1:16" x14ac:dyDescent="0.25">
      <c r="E6" t="s">
        <v>74</v>
      </c>
      <c r="F6">
        <f>F5/8</f>
        <v>32</v>
      </c>
      <c r="H6" s="12"/>
      <c r="I6" s="30"/>
      <c r="J6" s="3" t="str">
        <f t="shared" si="1"/>
        <v>0x8100</v>
      </c>
      <c r="K6" s="3" t="s">
        <v>18</v>
      </c>
      <c r="L6" s="3" t="str">
        <f>_xlfn.CONCAT("0x",DEC2HEX(O6))</f>
        <v>0x81C0</v>
      </c>
      <c r="M6" s="3">
        <f t="shared" si="0"/>
        <v>33024</v>
      </c>
      <c r="N6" s="3">
        <f t="shared" si="0"/>
        <v>192</v>
      </c>
      <c r="O6" s="3">
        <f>M6+N6</f>
        <v>33216</v>
      </c>
      <c r="P6" s="3" t="s">
        <v>17</v>
      </c>
    </row>
    <row r="7" spans="1:16" x14ac:dyDescent="0.25">
      <c r="A7" s="1"/>
      <c r="B7" s="1"/>
      <c r="C7" s="1"/>
      <c r="D7" s="1"/>
      <c r="E7" s="8" t="s">
        <v>61</v>
      </c>
      <c r="F7" s="8">
        <f>F6</f>
        <v>32</v>
      </c>
      <c r="H7" s="12"/>
      <c r="I7" s="30"/>
      <c r="J7" s="4" t="str">
        <f t="shared" si="1"/>
        <v>0x81C0</v>
      </c>
      <c r="K7" s="4" t="s">
        <v>36</v>
      </c>
      <c r="L7" s="4" t="str">
        <f t="shared" ref="L7" si="3">_xlfn.CONCAT("0x",DEC2HEX(O7))</f>
        <v>0x8200</v>
      </c>
      <c r="M7" s="4">
        <f t="shared" ref="M7" si="4">HEX2DEC(MID(J7, 3, LEN(J7)-2))</f>
        <v>33216</v>
      </c>
      <c r="N7" s="4">
        <f t="shared" ref="N7" si="5">HEX2DEC(MID(K7, 3, LEN(K7)-2))</f>
        <v>64</v>
      </c>
      <c r="O7" s="4">
        <f t="shared" ref="O7" si="6">M7+N7</f>
        <v>33280</v>
      </c>
      <c r="P7" s="4" t="s">
        <v>35</v>
      </c>
    </row>
    <row r="8" spans="1:16" x14ac:dyDescent="0.25">
      <c r="H8" s="12"/>
      <c r="I8" s="30"/>
      <c r="J8" s="3" t="str">
        <f t="shared" si="1"/>
        <v>0x8200</v>
      </c>
      <c r="K8" s="3" t="s">
        <v>19</v>
      </c>
      <c r="L8" s="3" t="str">
        <f>_xlfn.CONCAT("0x",DEC2HEX(O8))</f>
        <v>0x8260</v>
      </c>
      <c r="M8" s="3">
        <f t="shared" ref="M8:N10" si="7">HEX2DEC(MID(J8, 3, LEN(J8)-2))</f>
        <v>33280</v>
      </c>
      <c r="N8" s="3">
        <f t="shared" si="7"/>
        <v>96</v>
      </c>
      <c r="O8" s="3">
        <f>M8+N8</f>
        <v>33376</v>
      </c>
      <c r="P8" s="3" t="s">
        <v>32</v>
      </c>
    </row>
    <row r="9" spans="1:16" x14ac:dyDescent="0.25">
      <c r="E9" s="1" t="s">
        <v>68</v>
      </c>
      <c r="H9" s="12"/>
      <c r="I9" s="30"/>
      <c r="J9" s="4" t="str">
        <f t="shared" si="1"/>
        <v>0x8260</v>
      </c>
      <c r="K9" s="4" t="s">
        <v>37</v>
      </c>
      <c r="L9" s="4" t="str">
        <f t="shared" ref="L9" si="8">_xlfn.CONCAT("0x",DEC2HEX(O9))</f>
        <v>0x8300</v>
      </c>
      <c r="M9" s="4">
        <f t="shared" si="7"/>
        <v>33376</v>
      </c>
      <c r="N9" s="4">
        <f t="shared" si="7"/>
        <v>160</v>
      </c>
      <c r="O9" s="4">
        <f>M9+N9</f>
        <v>33536</v>
      </c>
      <c r="P9" s="4" t="s">
        <v>35</v>
      </c>
    </row>
    <row r="10" spans="1:16" x14ac:dyDescent="0.25">
      <c r="E10" s="9" t="s">
        <v>75</v>
      </c>
      <c r="F10" s="9">
        <v>16</v>
      </c>
      <c r="H10" s="12"/>
      <c r="I10" s="30"/>
      <c r="J10" s="3" t="str">
        <f t="shared" si="1"/>
        <v>0x8300</v>
      </c>
      <c r="K10" s="3" t="s">
        <v>19</v>
      </c>
      <c r="L10" s="3" t="str">
        <f>_xlfn.CONCAT("0x",DEC2HEX(O10))</f>
        <v>0x8360</v>
      </c>
      <c r="M10" s="3">
        <f t="shared" si="7"/>
        <v>33536</v>
      </c>
      <c r="N10" s="3">
        <f t="shared" si="7"/>
        <v>96</v>
      </c>
      <c r="O10" s="3">
        <f>M10+N10</f>
        <v>33632</v>
      </c>
      <c r="P10" s="3" t="s">
        <v>31</v>
      </c>
    </row>
    <row r="11" spans="1:16" x14ac:dyDescent="0.25">
      <c r="E11" t="s">
        <v>76</v>
      </c>
      <c r="F11">
        <v>16</v>
      </c>
      <c r="H11" s="12"/>
      <c r="I11" s="30"/>
      <c r="J11" s="4" t="str">
        <f t="shared" si="1"/>
        <v>0x8360</v>
      </c>
      <c r="K11" s="4" t="s">
        <v>37</v>
      </c>
      <c r="L11" s="4" t="str">
        <f t="shared" ref="L11" si="9">_xlfn.CONCAT("0x",DEC2HEX(O11))</f>
        <v>0x8400</v>
      </c>
      <c r="M11" s="4">
        <f t="shared" ref="M11" si="10">HEX2DEC(MID(J11, 3, LEN(J11)-2))</f>
        <v>33632</v>
      </c>
      <c r="N11" s="4">
        <f t="shared" ref="N11" si="11">HEX2DEC(MID(K11, 3, LEN(K11)-2))</f>
        <v>160</v>
      </c>
      <c r="O11" s="4">
        <f t="shared" ref="O11" si="12">M11+N11</f>
        <v>33792</v>
      </c>
      <c r="P11" s="4" t="s">
        <v>35</v>
      </c>
    </row>
    <row r="12" spans="1:16" x14ac:dyDescent="0.25">
      <c r="E12" t="s">
        <v>77</v>
      </c>
      <c r="F12">
        <v>16</v>
      </c>
      <c r="H12" s="12"/>
      <c r="I12" s="30"/>
      <c r="J12" s="3" t="str">
        <f t="shared" si="1"/>
        <v>0x8400</v>
      </c>
      <c r="K12" s="3" t="s">
        <v>20</v>
      </c>
      <c r="L12" s="3" t="str">
        <f>_xlfn.CONCAT("0x",DEC2HEX(O12))</f>
        <v>0x8430</v>
      </c>
      <c r="M12" s="3">
        <f t="shared" ref="M12:N14" si="13">HEX2DEC(MID(J12, 3, LEN(J12)-2))</f>
        <v>33792</v>
      </c>
      <c r="N12" s="3">
        <f t="shared" si="13"/>
        <v>48</v>
      </c>
      <c r="O12" s="3">
        <f>M12+N12</f>
        <v>33840</v>
      </c>
      <c r="P12" s="3" t="s">
        <v>30</v>
      </c>
    </row>
    <row r="13" spans="1:16" x14ac:dyDescent="0.25">
      <c r="E13" t="s">
        <v>78</v>
      </c>
      <c r="F13">
        <v>4</v>
      </c>
      <c r="G13" t="s">
        <v>67</v>
      </c>
      <c r="H13" s="12"/>
      <c r="I13" s="30"/>
      <c r="J13" s="4" t="str">
        <f t="shared" si="1"/>
        <v>0x8430</v>
      </c>
      <c r="K13" s="4" t="s">
        <v>44</v>
      </c>
      <c r="L13" s="4" t="str">
        <f t="shared" ref="L13" si="14">_xlfn.CONCAT("0x",DEC2HEX(O13))</f>
        <v>0x8500</v>
      </c>
      <c r="M13" s="4">
        <f t="shared" si="13"/>
        <v>33840</v>
      </c>
      <c r="N13" s="4">
        <f t="shared" si="13"/>
        <v>208</v>
      </c>
      <c r="O13" s="4">
        <f>M13+N13</f>
        <v>34048</v>
      </c>
      <c r="P13" s="4" t="s">
        <v>35</v>
      </c>
    </row>
    <row r="14" spans="1:16" x14ac:dyDescent="0.25">
      <c r="E14" s="8" t="s">
        <v>79</v>
      </c>
      <c r="F14" s="8">
        <f>F11*F12*F13</f>
        <v>1024</v>
      </c>
      <c r="H14" s="12"/>
      <c r="I14" s="30"/>
      <c r="J14" s="3" t="str">
        <f t="shared" si="1"/>
        <v>0x8500</v>
      </c>
      <c r="K14" s="3" t="s">
        <v>19</v>
      </c>
      <c r="L14" s="3" t="str">
        <f>_xlfn.CONCAT("0x",DEC2HEX(O14))</f>
        <v>0x8560</v>
      </c>
      <c r="M14" s="3">
        <f t="shared" si="13"/>
        <v>34048</v>
      </c>
      <c r="N14" s="3">
        <f t="shared" si="13"/>
        <v>96</v>
      </c>
      <c r="O14" s="3">
        <f>M14+N14</f>
        <v>34144</v>
      </c>
      <c r="P14" s="3" t="s">
        <v>29</v>
      </c>
    </row>
    <row r="15" spans="1:16" x14ac:dyDescent="0.25">
      <c r="E15" t="s">
        <v>80</v>
      </c>
      <c r="F15">
        <f>F14/8</f>
        <v>128</v>
      </c>
      <c r="H15" s="12"/>
      <c r="I15" s="30"/>
      <c r="J15" s="4" t="str">
        <f t="shared" si="1"/>
        <v>0x8560</v>
      </c>
      <c r="K15" s="4" t="s">
        <v>37</v>
      </c>
      <c r="L15" s="4" t="str">
        <f t="shared" ref="L15" si="15">_xlfn.CONCAT("0x",DEC2HEX(O15))</f>
        <v>0x8600</v>
      </c>
      <c r="M15" s="4">
        <f t="shared" ref="M15" si="16">HEX2DEC(MID(J15, 3, LEN(J15)-2))</f>
        <v>34144</v>
      </c>
      <c r="N15" s="4">
        <f t="shared" ref="N15" si="17">HEX2DEC(MID(K15, 3, LEN(K15)-2))</f>
        <v>160</v>
      </c>
      <c r="O15" s="4">
        <f t="shared" ref="O15" si="18">M15+N15</f>
        <v>34304</v>
      </c>
      <c r="P15" s="4" t="s">
        <v>35</v>
      </c>
    </row>
    <row r="16" spans="1:16" x14ac:dyDescent="0.25">
      <c r="E16" s="8" t="s">
        <v>81</v>
      </c>
      <c r="F16" s="8">
        <f>F10*F15</f>
        <v>2048</v>
      </c>
      <c r="H16" s="12"/>
      <c r="I16" s="30"/>
      <c r="J16" s="3" t="str">
        <f t="shared" si="1"/>
        <v>0x8600</v>
      </c>
      <c r="K16" s="3" t="s">
        <v>21</v>
      </c>
      <c r="L16" s="3" t="str">
        <f>_xlfn.CONCAT("0x",DEC2HEX(O16))</f>
        <v>0x860C</v>
      </c>
      <c r="M16" s="3">
        <f t="shared" ref="M16:N18" si="19">HEX2DEC(MID(J16, 3, LEN(J16)-2))</f>
        <v>34304</v>
      </c>
      <c r="N16" s="3">
        <f t="shared" si="19"/>
        <v>12</v>
      </c>
      <c r="O16" s="3">
        <f>M16+N16</f>
        <v>34316</v>
      </c>
      <c r="P16" s="3" t="s">
        <v>28</v>
      </c>
    </row>
    <row r="17" spans="5:16" x14ac:dyDescent="0.25">
      <c r="H17" s="12"/>
      <c r="I17" s="30"/>
      <c r="J17" s="4" t="str">
        <f t="shared" si="1"/>
        <v>0x860C</v>
      </c>
      <c r="K17" s="4" t="s">
        <v>45</v>
      </c>
      <c r="L17" s="4" t="str">
        <f t="shared" ref="L17" si="20">_xlfn.CONCAT("0x",DEC2HEX(O17))</f>
        <v>0x8700</v>
      </c>
      <c r="M17" s="4">
        <f t="shared" si="19"/>
        <v>34316</v>
      </c>
      <c r="N17" s="4">
        <f t="shared" si="19"/>
        <v>244</v>
      </c>
      <c r="O17" s="4">
        <f>M17+N17</f>
        <v>34560</v>
      </c>
      <c r="P17" s="4" t="s">
        <v>35</v>
      </c>
    </row>
    <row r="18" spans="5:16" x14ac:dyDescent="0.25">
      <c r="E18" s="1" t="s">
        <v>69</v>
      </c>
      <c r="H18" s="12"/>
      <c r="I18" s="30"/>
      <c r="J18" s="3" t="str">
        <f t="shared" si="1"/>
        <v>0x8700</v>
      </c>
      <c r="K18" s="3" t="s">
        <v>20</v>
      </c>
      <c r="L18" s="3" t="str">
        <f>_xlfn.CONCAT("0x",DEC2HEX(O18))</f>
        <v>0x8730</v>
      </c>
      <c r="M18" s="3">
        <f t="shared" si="19"/>
        <v>34560</v>
      </c>
      <c r="N18" s="3">
        <f t="shared" si="19"/>
        <v>48</v>
      </c>
      <c r="O18" s="3">
        <f>M18+N18</f>
        <v>34608</v>
      </c>
      <c r="P18" s="3" t="s">
        <v>27</v>
      </c>
    </row>
    <row r="19" spans="5:16" x14ac:dyDescent="0.25">
      <c r="E19" s="9" t="s">
        <v>71</v>
      </c>
      <c r="F19" s="9">
        <v>32</v>
      </c>
      <c r="H19" s="12"/>
      <c r="I19" s="30"/>
      <c r="J19" s="4" t="str">
        <f t="shared" si="1"/>
        <v>0x8730</v>
      </c>
      <c r="K19" s="4" t="s">
        <v>44</v>
      </c>
      <c r="L19" s="4" t="str">
        <f t="shared" ref="L19" si="21">_xlfn.CONCAT("0x",DEC2HEX(O19))</f>
        <v>0x8800</v>
      </c>
      <c r="M19" s="4">
        <f t="shared" ref="M19" si="22">HEX2DEC(MID(J19, 3, LEN(J19)-2))</f>
        <v>34608</v>
      </c>
      <c r="N19" s="4">
        <f t="shared" ref="N19" si="23">HEX2DEC(MID(K19, 3, LEN(K19)-2))</f>
        <v>208</v>
      </c>
      <c r="O19" s="4">
        <f t="shared" ref="O19" si="24">M19+N19</f>
        <v>34816</v>
      </c>
      <c r="P19" s="4" t="s">
        <v>35</v>
      </c>
    </row>
    <row r="20" spans="5:16" x14ac:dyDescent="0.25">
      <c r="E20" s="10" t="s">
        <v>113</v>
      </c>
      <c r="F20">
        <v>1</v>
      </c>
      <c r="H20" s="12"/>
      <c r="I20" s="30"/>
      <c r="J20" s="3" t="str">
        <f t="shared" si="1"/>
        <v>0x8800</v>
      </c>
      <c r="K20" s="3" t="s">
        <v>22</v>
      </c>
      <c r="L20" s="3" t="str">
        <f>_xlfn.CONCAT("0x",DEC2HEX(O20))</f>
        <v>0x8821</v>
      </c>
      <c r="M20" s="3">
        <f t="shared" ref="M20:N23" si="25">HEX2DEC(MID(J20, 3, LEN(J20)-2))</f>
        <v>34816</v>
      </c>
      <c r="N20" s="3">
        <f t="shared" si="25"/>
        <v>33</v>
      </c>
      <c r="O20" s="3">
        <f>M20+N20</f>
        <v>34849</v>
      </c>
      <c r="P20" s="3" t="s">
        <v>26</v>
      </c>
    </row>
    <row r="21" spans="5:16" x14ac:dyDescent="0.25">
      <c r="E21" s="10" t="s">
        <v>83</v>
      </c>
      <c r="F21">
        <v>15</v>
      </c>
      <c r="H21" s="12"/>
      <c r="I21" s="30"/>
      <c r="J21" s="4" t="str">
        <f t="shared" si="1"/>
        <v>0x8821</v>
      </c>
      <c r="K21" s="4" t="s">
        <v>46</v>
      </c>
      <c r="L21" s="4" t="str">
        <f t="shared" ref="L21" si="26">_xlfn.CONCAT("0x",DEC2HEX(O21))</f>
        <v>0x8900</v>
      </c>
      <c r="M21" s="4">
        <f t="shared" si="25"/>
        <v>34849</v>
      </c>
      <c r="N21" s="4">
        <f t="shared" si="25"/>
        <v>223</v>
      </c>
      <c r="O21" s="4">
        <f>M21+N21</f>
        <v>35072</v>
      </c>
      <c r="P21" s="4" t="s">
        <v>35</v>
      </c>
    </row>
    <row r="22" spans="5:16" x14ac:dyDescent="0.25">
      <c r="E22" s="10" t="s">
        <v>115</v>
      </c>
      <c r="F22">
        <v>4</v>
      </c>
      <c r="H22" s="12"/>
      <c r="I22" s="30"/>
      <c r="J22" s="3" t="str">
        <f t="shared" si="1"/>
        <v>0x8900</v>
      </c>
      <c r="K22" s="3" t="s">
        <v>23</v>
      </c>
      <c r="L22" s="3" t="str">
        <f>_xlfn.CONCAT("0x",DEC2HEX(O22))</f>
        <v>0x8911</v>
      </c>
      <c r="M22" s="3">
        <f t="shared" si="25"/>
        <v>35072</v>
      </c>
      <c r="N22" s="3">
        <f t="shared" si="25"/>
        <v>17</v>
      </c>
      <c r="O22" s="3">
        <f>M22+N22</f>
        <v>35089</v>
      </c>
      <c r="P22" s="3" t="s">
        <v>25</v>
      </c>
    </row>
    <row r="23" spans="5:16" x14ac:dyDescent="0.25">
      <c r="E23" s="10" t="s">
        <v>82</v>
      </c>
      <c r="F23">
        <v>12</v>
      </c>
      <c r="H23" s="12"/>
      <c r="I23" s="30"/>
      <c r="J23" s="4" t="str">
        <f>L22</f>
        <v>0x8911</v>
      </c>
      <c r="K23" s="4" t="s">
        <v>120</v>
      </c>
      <c r="L23" s="4" t="str">
        <f t="shared" ref="L23" si="27">_xlfn.CONCAT("0x",DEC2HEX(O23))</f>
        <v>0x8A00</v>
      </c>
      <c r="M23" s="4">
        <f t="shared" si="25"/>
        <v>35089</v>
      </c>
      <c r="N23" s="4">
        <f t="shared" si="25"/>
        <v>239</v>
      </c>
      <c r="O23" s="4">
        <f t="shared" ref="O23" si="28">M23+N23</f>
        <v>35328</v>
      </c>
      <c r="P23" s="4" t="s">
        <v>35</v>
      </c>
    </row>
    <row r="24" spans="5:16" x14ac:dyDescent="0.25">
      <c r="E24" s="10"/>
      <c r="H24" s="12"/>
      <c r="I24" s="30"/>
      <c r="J24" s="3" t="s">
        <v>119</v>
      </c>
      <c r="K24" s="3" t="s">
        <v>122</v>
      </c>
      <c r="L24" s="3" t="str">
        <f>_xlfn.CONCAT("0x",DEC2HEX(O24))</f>
        <v>0x8A10</v>
      </c>
      <c r="M24" s="3">
        <f t="shared" ref="M24" si="29">HEX2DEC(MID(J24, 3, LEN(J24)-2))</f>
        <v>35328</v>
      </c>
      <c r="N24" s="3">
        <f t="shared" ref="N24" si="30">HEX2DEC(MID(K24, 3, LEN(K24)-2))</f>
        <v>16</v>
      </c>
      <c r="O24" s="3">
        <f>M24+N24</f>
        <v>35344</v>
      </c>
      <c r="P24" s="3" t="s">
        <v>121</v>
      </c>
    </row>
    <row r="25" spans="5:16" x14ac:dyDescent="0.25">
      <c r="E25" s="8" t="s">
        <v>9</v>
      </c>
      <c r="F25" s="8">
        <f>SUM(F20:F24)</f>
        <v>32</v>
      </c>
      <c r="H25" s="12"/>
      <c r="I25" s="31"/>
      <c r="J25" s="4" t="str">
        <f>L24</f>
        <v>0x8A10</v>
      </c>
      <c r="K25" s="4" t="s">
        <v>123</v>
      </c>
      <c r="L25" s="4" t="str">
        <f t="shared" ref="L25" si="31">_xlfn.CONCAT("0x",DEC2HEX(O25))</f>
        <v>0x9000</v>
      </c>
      <c r="M25" s="4">
        <f t="shared" ref="M25" si="32">HEX2DEC(MID(J25, 3, LEN(J25)-2))</f>
        <v>35344</v>
      </c>
      <c r="N25" s="4">
        <f t="shared" ref="N25" si="33">HEX2DEC(MID(K25, 3, LEN(K25)-2))</f>
        <v>1520</v>
      </c>
      <c r="O25" s="4">
        <f t="shared" ref="O25" si="34">M25+N25</f>
        <v>36864</v>
      </c>
      <c r="P25" s="4" t="s">
        <v>35</v>
      </c>
    </row>
    <row r="26" spans="5:16" x14ac:dyDescent="0.25">
      <c r="E26" t="s">
        <v>8</v>
      </c>
      <c r="F26">
        <f>F25/8</f>
        <v>4</v>
      </c>
      <c r="G26" s="8">
        <f>F19*F26</f>
        <v>128</v>
      </c>
      <c r="H26" s="12"/>
      <c r="I26" s="32" t="s">
        <v>53</v>
      </c>
      <c r="J26" s="3" t="str">
        <f t="shared" si="1"/>
        <v>0x9000</v>
      </c>
      <c r="K26" s="3" t="s">
        <v>13</v>
      </c>
      <c r="L26" s="3" t="str">
        <f>_xlfn.CONCAT("0x",DEC2HEX(O26))</f>
        <v>0x9800</v>
      </c>
      <c r="M26" s="3">
        <f>HEX2DEC(MID(J26, 3, LEN(J26)-2))</f>
        <v>36864</v>
      </c>
      <c r="N26" s="3">
        <f>HEX2DEC(MID(K26, 3, LEN(K26)-2))</f>
        <v>2048</v>
      </c>
      <c r="O26" s="3">
        <f>M26+N26</f>
        <v>38912</v>
      </c>
      <c r="P26" s="3" t="s">
        <v>14</v>
      </c>
    </row>
    <row r="27" spans="5:16" x14ac:dyDescent="0.25">
      <c r="E27" s="8" t="s">
        <v>72</v>
      </c>
      <c r="F27" s="8">
        <f>F19*F26</f>
        <v>128</v>
      </c>
      <c r="H27" s="12"/>
      <c r="I27" s="33"/>
      <c r="J27" s="3" t="str">
        <f t="shared" si="1"/>
        <v>0x9800</v>
      </c>
      <c r="K27" s="3" t="s">
        <v>13</v>
      </c>
      <c r="L27" s="3" t="str">
        <f>_xlfn.CONCAT("0x",DEC2HEX(O27))</f>
        <v>0xA000</v>
      </c>
      <c r="M27" s="3">
        <f>HEX2DEC(MID(J27, 3, LEN(J27)-2))</f>
        <v>38912</v>
      </c>
      <c r="N27" s="3">
        <f>HEX2DEC(MID(K27, 3, LEN(K27)-2))</f>
        <v>2048</v>
      </c>
      <c r="O27" s="3">
        <f>M27+N27</f>
        <v>40960</v>
      </c>
      <c r="P27" s="3" t="s">
        <v>51</v>
      </c>
    </row>
    <row r="28" spans="5:16" x14ac:dyDescent="0.25">
      <c r="H28" s="12"/>
      <c r="I28" s="33"/>
      <c r="J28" s="3" t="str">
        <f t="shared" si="1"/>
        <v>0xA000</v>
      </c>
      <c r="K28" s="3" t="s">
        <v>13</v>
      </c>
      <c r="L28" s="3" t="str">
        <f t="shared" ref="L28" si="35">_xlfn.CONCAT("0x",DEC2HEX(O28))</f>
        <v>0xA800</v>
      </c>
      <c r="M28" s="3">
        <f t="shared" ref="M28" si="36">HEX2DEC(MID(J28, 3, LEN(J28)-2))</f>
        <v>40960</v>
      </c>
      <c r="N28" s="3">
        <f t="shared" ref="N28" si="37">HEX2DEC(MID(K28, 3, LEN(K28)-2))</f>
        <v>2048</v>
      </c>
      <c r="O28" s="3">
        <f t="shared" ref="O28" si="38">M28+N28</f>
        <v>43008</v>
      </c>
      <c r="P28" s="3" t="s">
        <v>50</v>
      </c>
    </row>
    <row r="29" spans="5:16" x14ac:dyDescent="0.25">
      <c r="E29" s="1" t="s">
        <v>70</v>
      </c>
      <c r="H29" s="12"/>
      <c r="I29" s="34"/>
      <c r="J29" s="3" t="str">
        <f t="shared" si="1"/>
        <v>0xA800</v>
      </c>
      <c r="K29" s="3" t="s">
        <v>13</v>
      </c>
      <c r="L29" s="3" t="str">
        <f t="shared" ref="L29" si="39">_xlfn.CONCAT("0x",DEC2HEX(O29))</f>
        <v>0xB000</v>
      </c>
      <c r="M29" s="3">
        <f t="shared" ref="M29" si="40">HEX2DEC(MID(J29, 3, LEN(J29)-2))</f>
        <v>43008</v>
      </c>
      <c r="N29" s="3">
        <f t="shared" ref="N29" si="41">HEX2DEC(MID(K29, 3, LEN(K29)-2))</f>
        <v>2048</v>
      </c>
      <c r="O29" s="3">
        <f t="shared" ref="O29" si="42">M29+N29</f>
        <v>45056</v>
      </c>
      <c r="P29" s="3" t="s">
        <v>52</v>
      </c>
    </row>
    <row r="30" spans="5:16" x14ac:dyDescent="0.25">
      <c r="E30" t="s">
        <v>7</v>
      </c>
      <c r="F30">
        <v>32</v>
      </c>
      <c r="G30">
        <f>F31+SCREEN_BORDER_WIDTH</f>
        <v>352</v>
      </c>
      <c r="H30" s="12"/>
      <c r="I30" s="24" t="s">
        <v>64</v>
      </c>
      <c r="J30" s="3" t="str">
        <f t="shared" si="1"/>
        <v>0xB000</v>
      </c>
      <c r="K30" s="3" t="str">
        <f>_xlfn.CONCAT("0x",DEC2HEX(F27))</f>
        <v>0x80</v>
      </c>
      <c r="L30" s="3" t="str">
        <f t="shared" ref="L30:L32" si="43">_xlfn.CONCAT("0x",DEC2HEX(O30))</f>
        <v>0xB080</v>
      </c>
      <c r="M30" s="3">
        <f t="shared" ref="M30:M32" si="44">HEX2DEC(MID(J30, 3, LEN(J30)-2))</f>
        <v>45056</v>
      </c>
      <c r="N30" s="3">
        <f t="shared" ref="N30:N32" si="45">HEX2DEC(MID(K30, 3, LEN(K30)-2))</f>
        <v>128</v>
      </c>
      <c r="O30" s="3">
        <f t="shared" ref="O30:O32" si="46">M30+N30</f>
        <v>45184</v>
      </c>
      <c r="P30" s="3" t="s">
        <v>65</v>
      </c>
    </row>
    <row r="31" spans="5:16" ht="15" customHeight="1" x14ac:dyDescent="0.25">
      <c r="E31" t="s">
        <v>6</v>
      </c>
      <c r="F31">
        <v>320</v>
      </c>
      <c r="G31">
        <f>F32+SCREEN_BORDER_WIDTH</f>
        <v>272</v>
      </c>
      <c r="H31" s="12"/>
      <c r="I31" s="25"/>
      <c r="J31" s="4" t="str">
        <f t="shared" si="1"/>
        <v>0xB080</v>
      </c>
      <c r="K31" s="4" t="s">
        <v>84</v>
      </c>
      <c r="L31" s="4" t="str">
        <f t="shared" si="43"/>
        <v>0xB800</v>
      </c>
      <c r="M31" s="4">
        <f t="shared" si="44"/>
        <v>45184</v>
      </c>
      <c r="N31" s="4">
        <f t="shared" si="45"/>
        <v>1920</v>
      </c>
      <c r="O31" s="4">
        <f t="shared" si="46"/>
        <v>47104</v>
      </c>
      <c r="P31" s="4" t="s">
        <v>35</v>
      </c>
    </row>
    <row r="32" spans="5:16" x14ac:dyDescent="0.25">
      <c r="E32" t="s">
        <v>3</v>
      </c>
      <c r="F32">
        <v>240</v>
      </c>
      <c r="H32" s="12"/>
      <c r="I32" s="25"/>
      <c r="J32" s="3" t="str">
        <f t="shared" si="1"/>
        <v>0xB800</v>
      </c>
      <c r="K32" s="3" t="str">
        <f>_xlfn.CONCAT("0x",DEC2HEX(F38))</f>
        <v>0x800</v>
      </c>
      <c r="L32" s="3" t="str">
        <f t="shared" si="43"/>
        <v>0xC000</v>
      </c>
      <c r="M32" s="3">
        <f t="shared" si="44"/>
        <v>47104</v>
      </c>
      <c r="N32" s="3">
        <f t="shared" si="45"/>
        <v>2048</v>
      </c>
      <c r="O32" s="3">
        <f t="shared" si="46"/>
        <v>49152</v>
      </c>
      <c r="P32" s="3" t="s">
        <v>91</v>
      </c>
    </row>
    <row r="33" spans="1:16" x14ac:dyDescent="0.25">
      <c r="H33" s="12"/>
      <c r="I33" s="26"/>
      <c r="J33" s="4"/>
      <c r="K33" s="4"/>
      <c r="L33" s="4"/>
      <c r="M33" s="4"/>
      <c r="N33" s="4"/>
      <c r="O33" s="4"/>
      <c r="P33" s="4"/>
    </row>
    <row r="34" spans="1:16" x14ac:dyDescent="0.25">
      <c r="E34" s="1" t="s">
        <v>86</v>
      </c>
      <c r="H34" s="13"/>
      <c r="I34" s="15" t="s">
        <v>54</v>
      </c>
      <c r="J34" s="3" t="str">
        <f>L32</f>
        <v>0xC000</v>
      </c>
      <c r="K34" s="3" t="s">
        <v>11</v>
      </c>
      <c r="L34" s="3" t="str">
        <f>_xlfn.CONCAT("0x",DEC2HEX(O34))</f>
        <v>0x10000</v>
      </c>
      <c r="M34" s="3">
        <f>HEX2DEC(MID(J34, 3, LEN(J34)-2))</f>
        <v>49152</v>
      </c>
      <c r="N34" s="3">
        <f>HEX2DEC(MID(K34, 3, LEN(K34)-2))</f>
        <v>16384</v>
      </c>
      <c r="O34" s="3">
        <f>M34+N34</f>
        <v>65536</v>
      </c>
      <c r="P34" s="3" t="s">
        <v>24</v>
      </c>
    </row>
    <row r="35" spans="1:16" ht="30" x14ac:dyDescent="0.25">
      <c r="E35" t="s">
        <v>114</v>
      </c>
      <c r="F35">
        <v>2</v>
      </c>
      <c r="H35" s="6" t="s">
        <v>57</v>
      </c>
      <c r="I35" s="27" t="s">
        <v>63</v>
      </c>
      <c r="J35" s="3" t="str">
        <f t="shared" si="1"/>
        <v>0x10000</v>
      </c>
      <c r="K35" s="3" t="str">
        <f>_xlfn.CONCAT("0x",DEC2HEX(F6))</f>
        <v>0x20</v>
      </c>
      <c r="L35" s="3" t="str">
        <f>_xlfn.CONCAT("0x",DEC2HEX(O35))</f>
        <v>0x10020</v>
      </c>
      <c r="M35" s="3">
        <f>HEX2DEC(MID(J35, 3, LEN(J35)-2))</f>
        <v>65536</v>
      </c>
      <c r="N35" s="3">
        <f>HEX2DEC(MID(K35, 3, LEN(K35)-2))</f>
        <v>32</v>
      </c>
      <c r="O35" s="3">
        <f>M35+N35</f>
        <v>65568</v>
      </c>
      <c r="P35" s="3" t="s">
        <v>62</v>
      </c>
    </row>
    <row r="36" spans="1:16" x14ac:dyDescent="0.25">
      <c r="E36" t="s">
        <v>87</v>
      </c>
      <c r="F36">
        <v>512</v>
      </c>
      <c r="H36" s="7"/>
      <c r="I36" s="28"/>
      <c r="J36" s="4" t="str">
        <f t="shared" si="1"/>
        <v>0x10020</v>
      </c>
      <c r="K36" s="4" t="s">
        <v>85</v>
      </c>
      <c r="L36" s="4" t="str">
        <f t="shared" ref="L36" si="47">_xlfn.CONCAT("0x",DEC2HEX(O36))</f>
        <v>0x11000</v>
      </c>
      <c r="M36" s="4">
        <f t="shared" ref="M36" si="48">HEX2DEC(MID(J36, 3, LEN(J36)-2))</f>
        <v>65568</v>
      </c>
      <c r="N36" s="4">
        <f t="shared" ref="N36" si="49">HEX2DEC(MID(K36, 3, LEN(K36)-2))</f>
        <v>4064</v>
      </c>
      <c r="O36" s="4">
        <f t="shared" ref="O36" si="50">M36+N36</f>
        <v>69632</v>
      </c>
      <c r="P36" s="4" t="s">
        <v>35</v>
      </c>
    </row>
    <row r="37" spans="1:16" x14ac:dyDescent="0.25">
      <c r="E37" t="s">
        <v>88</v>
      </c>
      <c r="F37">
        <v>16</v>
      </c>
      <c r="G37">
        <f>F37/8</f>
        <v>2</v>
      </c>
      <c r="H37" s="7"/>
      <c r="I37" s="16" t="s">
        <v>64</v>
      </c>
      <c r="J37" s="3" t="str">
        <f t="shared" si="1"/>
        <v>0x11000</v>
      </c>
      <c r="K37" s="3" t="str">
        <f>_xlfn.CONCAT("0x",DEC2HEX(F16))</f>
        <v>0x800</v>
      </c>
      <c r="L37" s="3" t="str">
        <f>_xlfn.CONCAT("0x",DEC2HEX(O37))</f>
        <v>0x11800</v>
      </c>
      <c r="M37" s="3">
        <f>HEX2DEC(MID(J37, 3, LEN(J37)-2))</f>
        <v>69632</v>
      </c>
      <c r="N37" s="3">
        <f>HEX2DEC(MID(K37, 3, LEN(K37)-2))</f>
        <v>2048</v>
      </c>
      <c r="O37" s="3">
        <f>M37+N37</f>
        <v>71680</v>
      </c>
      <c r="P37" s="3" t="s">
        <v>58</v>
      </c>
    </row>
    <row r="38" spans="1:16" x14ac:dyDescent="0.25">
      <c r="E38" s="8" t="s">
        <v>89</v>
      </c>
      <c r="F38" s="19">
        <f>F35*F36*F37/8</f>
        <v>2048</v>
      </c>
      <c r="H38" s="7"/>
    </row>
    <row r="39" spans="1:16" x14ac:dyDescent="0.25">
      <c r="E39" s="8" t="s">
        <v>90</v>
      </c>
      <c r="F39">
        <v>256</v>
      </c>
      <c r="H39" s="7"/>
    </row>
    <row r="40" spans="1:16" x14ac:dyDescent="0.25">
      <c r="H40" s="7"/>
    </row>
    <row r="41" spans="1:16" x14ac:dyDescent="0.25">
      <c r="A41" s="23">
        <v>24000000</v>
      </c>
      <c r="B41">
        <f>A41/250</f>
        <v>96000</v>
      </c>
      <c r="C41">
        <f>B41/60</f>
        <v>1600</v>
      </c>
      <c r="H41" s="7"/>
    </row>
    <row r="42" spans="1:16" x14ac:dyDescent="0.25">
      <c r="H42" s="7"/>
    </row>
    <row r="43" spans="1:16" x14ac:dyDescent="0.25">
      <c r="B43">
        <v>640</v>
      </c>
      <c r="C43" t="s">
        <v>93</v>
      </c>
      <c r="H43" s="7"/>
    </row>
    <row r="44" spans="1:16" x14ac:dyDescent="0.25">
      <c r="B44">
        <v>791</v>
      </c>
      <c r="C44" t="s">
        <v>92</v>
      </c>
      <c r="H44" s="7"/>
    </row>
    <row r="45" spans="1:16" x14ac:dyDescent="0.25">
      <c r="D45" s="1" t="s">
        <v>105</v>
      </c>
      <c r="E45" s="1" t="s">
        <v>104</v>
      </c>
      <c r="F45" s="1" t="s">
        <v>106</v>
      </c>
      <c r="H45" s="7"/>
    </row>
    <row r="46" spans="1:16" x14ac:dyDescent="0.25">
      <c r="B46" t="s">
        <v>94</v>
      </c>
      <c r="D46" s="9" t="s">
        <v>117</v>
      </c>
      <c r="E46" s="9" t="s">
        <v>95</v>
      </c>
      <c r="F46" s="9">
        <v>1</v>
      </c>
      <c r="H46" s="7"/>
    </row>
    <row r="47" spans="1:16" x14ac:dyDescent="0.25">
      <c r="C47" s="22" t="s">
        <v>0</v>
      </c>
      <c r="D47" s="19" t="s">
        <v>107</v>
      </c>
      <c r="E47" s="19" t="s">
        <v>96</v>
      </c>
      <c r="F47" s="19">
        <v>1</v>
      </c>
      <c r="H47" s="7"/>
    </row>
    <row r="48" spans="1:16" x14ac:dyDescent="0.25">
      <c r="D48" s="19" t="s">
        <v>108</v>
      </c>
      <c r="E48" s="19" t="s">
        <v>97</v>
      </c>
      <c r="F48" s="19">
        <v>1</v>
      </c>
      <c r="H48" s="7"/>
    </row>
    <row r="49" spans="4:8" x14ac:dyDescent="0.25">
      <c r="D49" t="s">
        <v>109</v>
      </c>
      <c r="E49" t="s">
        <v>98</v>
      </c>
      <c r="H49" s="7"/>
    </row>
    <row r="50" spans="4:8" x14ac:dyDescent="0.25">
      <c r="D50" s="9"/>
      <c r="E50" s="9" t="s">
        <v>99</v>
      </c>
      <c r="F50" s="9">
        <v>1</v>
      </c>
      <c r="H50" s="7"/>
    </row>
    <row r="51" spans="4:8" x14ac:dyDescent="0.25">
      <c r="D51" s="19" t="s">
        <v>110</v>
      </c>
      <c r="E51" s="19" t="s">
        <v>101</v>
      </c>
      <c r="F51" s="21">
        <v>1</v>
      </c>
      <c r="H51" s="7"/>
    </row>
    <row r="52" spans="4:8" x14ac:dyDescent="0.25">
      <c r="D52" s="9" t="s">
        <v>111</v>
      </c>
      <c r="E52" s="9" t="s">
        <v>102</v>
      </c>
      <c r="F52" s="9">
        <v>1</v>
      </c>
      <c r="H52" s="7"/>
    </row>
    <row r="53" spans="4:8" x14ac:dyDescent="0.25">
      <c r="D53" s="8" t="s">
        <v>112</v>
      </c>
      <c r="E53" s="8" t="s">
        <v>103</v>
      </c>
      <c r="F53" s="8">
        <v>1</v>
      </c>
      <c r="H53" s="7"/>
    </row>
    <row r="54" spans="4:8" x14ac:dyDescent="0.25">
      <c r="D54" s="9"/>
      <c r="E54" s="9"/>
      <c r="F54" s="9"/>
      <c r="H54" s="7"/>
    </row>
    <row r="55" spans="4:8" x14ac:dyDescent="0.25">
      <c r="H55" s="7"/>
    </row>
    <row r="56" spans="4:8" x14ac:dyDescent="0.25">
      <c r="D56" s="9"/>
      <c r="E56" s="9" t="s">
        <v>100</v>
      </c>
      <c r="F56" s="9">
        <v>1</v>
      </c>
      <c r="H56" s="7"/>
    </row>
    <row r="57" spans="4:8" x14ac:dyDescent="0.25">
      <c r="H57" s="7"/>
    </row>
    <row r="58" spans="4:8" x14ac:dyDescent="0.25">
      <c r="H58" s="7"/>
    </row>
    <row r="59" spans="4:8" x14ac:dyDescent="0.25">
      <c r="H59" s="7"/>
    </row>
    <row r="60" spans="4:8" x14ac:dyDescent="0.25">
      <c r="H60" s="20"/>
    </row>
  </sheetData>
  <mergeCells count="1">
    <mergeCell ref="I35:I36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42444-8FD1-4C27-9164-182BDCF5517E}">
  <dimension ref="A1:R18"/>
  <sheetViews>
    <sheetView workbookViewId="0">
      <selection activeCell="N6" sqref="N6"/>
    </sheetView>
  </sheetViews>
  <sheetFormatPr defaultColWidth="2.7109375" defaultRowHeight="15" x14ac:dyDescent="0.25"/>
  <sheetData>
    <row r="1" spans="1:18" x14ac:dyDescent="0.25">
      <c r="A1" s="17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</row>
    <row r="2" spans="1:18" x14ac:dyDescent="0.25">
      <c r="A2" s="17"/>
      <c r="F2" s="18"/>
      <c r="R2" s="17"/>
    </row>
    <row r="3" spans="1:18" x14ac:dyDescent="0.25">
      <c r="A3" s="17"/>
      <c r="R3" s="17"/>
    </row>
    <row r="4" spans="1:18" x14ac:dyDescent="0.25">
      <c r="A4" s="17"/>
      <c r="R4" s="17"/>
    </row>
    <row r="5" spans="1:18" x14ac:dyDescent="0.25">
      <c r="A5" s="17"/>
      <c r="H5" s="18"/>
      <c r="R5" s="17"/>
    </row>
    <row r="6" spans="1:18" x14ac:dyDescent="0.25">
      <c r="A6" s="17"/>
      <c r="N6" s="18"/>
      <c r="R6" s="17"/>
    </row>
    <row r="7" spans="1:18" x14ac:dyDescent="0.25">
      <c r="A7" s="17"/>
      <c r="E7" s="18"/>
      <c r="R7" s="17"/>
    </row>
    <row r="8" spans="1:18" x14ac:dyDescent="0.25">
      <c r="A8" s="17"/>
      <c r="R8" s="17"/>
    </row>
    <row r="9" spans="1:18" x14ac:dyDescent="0.25">
      <c r="A9" s="17"/>
      <c r="L9" s="18"/>
      <c r="R9" s="17"/>
    </row>
    <row r="10" spans="1:18" x14ac:dyDescent="0.25">
      <c r="A10" s="17"/>
      <c r="R10" s="17"/>
    </row>
    <row r="11" spans="1:18" x14ac:dyDescent="0.25">
      <c r="A11" s="17"/>
      <c r="F11" s="18"/>
      <c r="R11" s="17"/>
    </row>
    <row r="12" spans="1:18" x14ac:dyDescent="0.25">
      <c r="A12" s="17"/>
      <c r="K12" s="18"/>
      <c r="R12" s="17"/>
    </row>
    <row r="13" spans="1:18" x14ac:dyDescent="0.25">
      <c r="A13" s="17"/>
      <c r="R13" s="17"/>
    </row>
    <row r="14" spans="1:18" x14ac:dyDescent="0.25">
      <c r="A14" s="17"/>
      <c r="R14" s="17"/>
    </row>
    <row r="15" spans="1:18" x14ac:dyDescent="0.25">
      <c r="A15" s="17"/>
      <c r="R15" s="17"/>
    </row>
    <row r="16" spans="1:18" x14ac:dyDescent="0.25">
      <c r="A16" s="17"/>
      <c r="R16" s="17"/>
    </row>
    <row r="17" spans="1:18" x14ac:dyDescent="0.25">
      <c r="A17" s="17"/>
      <c r="R17" s="17"/>
    </row>
    <row r="18" spans="1:18" x14ac:dyDescent="0.25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Hardware</vt:lpstr>
      <vt:lpstr>Sprites</vt:lpstr>
      <vt:lpstr>SCREEN_BORDER_WIDTH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Gregory</dc:creator>
  <cp:lastModifiedBy>Jim Gregory</cp:lastModifiedBy>
  <dcterms:created xsi:type="dcterms:W3CDTF">2021-10-21T18:45:46Z</dcterms:created>
  <dcterms:modified xsi:type="dcterms:W3CDTF">2021-11-06T11:43:37Z</dcterms:modified>
</cp:coreProperties>
</file>