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D85675D2-7435-4D13-B0EC-4B6C0542C185}" xr6:coauthVersionLast="47" xr6:coauthVersionMax="47" xr10:uidLastSave="{00000000-0000-0000-0000-000000000000}"/>
  <bookViews>
    <workbookView xWindow="-120" yWindow="-120" windowWidth="29040" windowHeight="17640" xr2:uid="{8387191E-7D8B-4623-897E-A5E3E75A545C}"/>
  </bookViews>
  <sheets>
    <sheet name="Hardware" sheetId="1" r:id="rId1"/>
    <sheet name="Casval" sheetId="2" r:id="rId2"/>
  </sheets>
  <definedNames>
    <definedName name="SCREEN_BORDER_WIDTH">Hardware!$M$3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H29" i="1"/>
  <c r="G29" i="1"/>
  <c r="H49" i="1"/>
  <c r="O52" i="1"/>
  <c r="M51" i="1"/>
  <c r="M52" i="1" s="1"/>
  <c r="E46" i="1" s="1"/>
  <c r="H46" i="1" s="1"/>
  <c r="M45" i="1"/>
  <c r="M46" i="1" s="1"/>
  <c r="E37" i="1" s="1"/>
  <c r="M39" i="1"/>
  <c r="M40" i="1" s="1"/>
  <c r="H38" i="1"/>
  <c r="H31" i="1"/>
  <c r="H28" i="1"/>
  <c r="H26" i="1"/>
  <c r="H25" i="1"/>
  <c r="H24" i="1"/>
  <c r="H27" i="1"/>
  <c r="G24" i="1"/>
  <c r="H23" i="1"/>
  <c r="H36" i="1"/>
  <c r="M31" i="1"/>
  <c r="M32" i="1" s="1"/>
  <c r="M20" i="1"/>
  <c r="M21" i="1" s="1"/>
  <c r="M22" i="1" s="1"/>
  <c r="E45" i="1" s="1"/>
  <c r="H45" i="1" s="1"/>
  <c r="N3" i="1"/>
  <c r="N4" i="1"/>
  <c r="M11" i="1"/>
  <c r="M12" i="1" s="1"/>
  <c r="M13" i="1" s="1"/>
  <c r="H42" i="1"/>
  <c r="I29" i="1" l="1"/>
  <c r="F29" i="1" s="1"/>
  <c r="H37" i="1"/>
  <c r="E39" i="1"/>
  <c r="H39" i="1" s="1"/>
  <c r="I24" i="1"/>
  <c r="F24" i="1" s="1"/>
  <c r="D25" i="1" s="1"/>
  <c r="G25" i="1" s="1"/>
  <c r="I25" i="1" s="1"/>
  <c r="M33" i="1"/>
  <c r="E35" i="1" s="1"/>
  <c r="H35" i="1" s="1"/>
  <c r="E41" i="1"/>
  <c r="H41" i="1" s="1"/>
  <c r="H33" i="1"/>
  <c r="H34" i="1"/>
  <c r="H30" i="1"/>
  <c r="H21" i="1"/>
  <c r="H19" i="1"/>
  <c r="H17" i="1"/>
  <c r="H15" i="1"/>
  <c r="H13" i="1"/>
  <c r="H11" i="1"/>
  <c r="H9" i="1"/>
  <c r="H7" i="1"/>
  <c r="H4" i="1"/>
  <c r="H5" i="1"/>
  <c r="H6" i="1"/>
  <c r="H8" i="1"/>
  <c r="H10" i="1"/>
  <c r="H12" i="1"/>
  <c r="H14" i="1"/>
  <c r="H16" i="1"/>
  <c r="H18" i="1"/>
  <c r="H20" i="1"/>
  <c r="H22" i="1"/>
  <c r="H32" i="1"/>
  <c r="H40" i="1"/>
  <c r="H3" i="1"/>
  <c r="G3" i="1"/>
  <c r="F25" i="1" l="1"/>
  <c r="I3" i="1"/>
  <c r="F3" i="1" s="1"/>
  <c r="D4" i="1" s="1"/>
  <c r="D26" i="1" l="1"/>
  <c r="G26" i="1" s="1"/>
  <c r="I26" i="1" s="1"/>
  <c r="F26" i="1" s="1"/>
  <c r="G4" i="1"/>
  <c r="D27" i="1" l="1"/>
  <c r="G27" i="1" s="1"/>
  <c r="I27" i="1" s="1"/>
  <c r="F27" i="1" s="1"/>
  <c r="D28" i="1" s="1"/>
  <c r="G28" i="1" s="1"/>
  <c r="I28" i="1" s="1"/>
  <c r="F28" i="1" s="1"/>
  <c r="I4" i="1"/>
  <c r="F4" i="1" s="1"/>
  <c r="D5" i="1" s="1"/>
  <c r="G5" i="1" s="1"/>
  <c r="I5" i="1" l="1"/>
  <c r="F5" i="1" s="1"/>
  <c r="D6" i="1" s="1"/>
  <c r="G6" i="1" s="1"/>
  <c r="I6" i="1" l="1"/>
  <c r="F6" i="1" s="1"/>
  <c r="D7" i="1" s="1"/>
  <c r="G7" i="1" s="1"/>
  <c r="I7" i="1" l="1"/>
  <c r="F7" i="1" s="1"/>
  <c r="D8" i="1" s="1"/>
  <c r="G8" i="1" s="1"/>
  <c r="I8" i="1" l="1"/>
  <c r="F8" i="1" s="1"/>
  <c r="D9" i="1" s="1"/>
  <c r="G9" i="1" s="1"/>
  <c r="I9" i="1" l="1"/>
  <c r="F9" i="1" s="1"/>
  <c r="D10" i="1" s="1"/>
  <c r="G10" i="1" s="1"/>
  <c r="I10" i="1" l="1"/>
  <c r="F10" i="1" s="1"/>
  <c r="D11" i="1" s="1"/>
  <c r="G11" i="1" s="1"/>
  <c r="I11" i="1" l="1"/>
  <c r="F11" i="1" s="1"/>
  <c r="D12" i="1" s="1"/>
  <c r="G12" i="1" s="1"/>
  <c r="I12" i="1" l="1"/>
  <c r="F12" i="1" s="1"/>
  <c r="D13" i="1" s="1"/>
  <c r="G13" i="1" s="1"/>
  <c r="I13" i="1" l="1"/>
  <c r="F13" i="1" s="1"/>
  <c r="D14" i="1" s="1"/>
  <c r="G14" i="1" s="1"/>
  <c r="I14" i="1" l="1"/>
  <c r="F14" i="1" s="1"/>
  <c r="D15" i="1" s="1"/>
  <c r="G15" i="1" s="1"/>
  <c r="I15" i="1" l="1"/>
  <c r="F15" i="1" s="1"/>
  <c r="D16" i="1" s="1"/>
  <c r="G16" i="1" s="1"/>
  <c r="I16" i="1" l="1"/>
  <c r="F16" i="1" s="1"/>
  <c r="D17" i="1" s="1"/>
  <c r="G17" i="1" s="1"/>
  <c r="I17" i="1" l="1"/>
  <c r="F17" i="1" s="1"/>
  <c r="D18" i="1" s="1"/>
  <c r="G18" i="1" s="1"/>
  <c r="I18" i="1" l="1"/>
  <c r="F18" i="1" s="1"/>
  <c r="D19" i="1" s="1"/>
  <c r="G19" i="1" s="1"/>
  <c r="I19" i="1" l="1"/>
  <c r="F19" i="1" s="1"/>
  <c r="D20" i="1" s="1"/>
  <c r="G20" i="1" s="1"/>
  <c r="I20" i="1" l="1"/>
  <c r="F20" i="1" s="1"/>
  <c r="D21" i="1" s="1"/>
  <c r="G21" i="1" s="1"/>
  <c r="I21" i="1" l="1"/>
  <c r="F21" i="1" s="1"/>
  <c r="D22" i="1" s="1"/>
  <c r="G22" i="1" s="1"/>
  <c r="I22" i="1" l="1"/>
  <c r="F22" i="1" s="1"/>
  <c r="G30" i="1" l="1"/>
  <c r="I30" i="1" s="1"/>
  <c r="F30" i="1" s="1"/>
  <c r="D23" i="1"/>
  <c r="G23" i="1" s="1"/>
  <c r="I23" i="1" s="1"/>
  <c r="F23" i="1" s="1"/>
  <c r="D31" i="1" l="1"/>
  <c r="G31" i="1" s="1"/>
  <c r="I31" i="1" s="1"/>
  <c r="F31" i="1" s="1"/>
  <c r="D32" i="1" l="1"/>
  <c r="G32" i="1" s="1"/>
  <c r="I32" i="1" s="1"/>
  <c r="F32" i="1" s="1"/>
  <c r="D33" i="1" s="1"/>
  <c r="G33" i="1" s="1"/>
  <c r="I33" i="1" s="1"/>
  <c r="F33" i="1" s="1"/>
  <c r="D34" i="1" s="1"/>
  <c r="G34" i="1" l="1"/>
  <c r="I34" i="1" s="1"/>
  <c r="F34" i="1" s="1"/>
  <c r="D35" i="1" s="1"/>
  <c r="G35" i="1" s="1"/>
  <c r="I35" i="1" s="1"/>
  <c r="F35" i="1" s="1"/>
  <c r="D36" i="1" l="1"/>
  <c r="G36" i="1" s="1"/>
  <c r="I36" i="1" s="1"/>
  <c r="F36" i="1" s="1"/>
  <c r="D37" i="1" s="1"/>
  <c r="G37" i="1" s="1"/>
  <c r="I37" i="1" s="1"/>
  <c r="F37" i="1" s="1"/>
  <c r="D38" i="1" s="1"/>
  <c r="G38" i="1" s="1"/>
  <c r="I38" i="1" s="1"/>
  <c r="F38" i="1" s="1"/>
  <c r="D39" i="1" s="1"/>
  <c r="G39" i="1" l="1"/>
  <c r="I39" i="1" s="1"/>
  <c r="F39" i="1" s="1"/>
  <c r="D40" i="1" l="1"/>
  <c r="G40" i="1" s="1"/>
  <c r="I40" i="1" s="1"/>
  <c r="F40" i="1" s="1"/>
  <c r="D41" i="1" s="1"/>
  <c r="G41" i="1" s="1"/>
  <c r="I41" i="1" s="1"/>
  <c r="F41" i="1" s="1"/>
  <c r="D42" i="1" s="1"/>
  <c r="G42" i="1" s="1"/>
  <c r="I42" i="1" s="1"/>
  <c r="F42" i="1" s="1"/>
</calcChain>
</file>

<file path=xl/sharedStrings.xml><?xml version="1.0" encoding="utf-8"?>
<sst xmlns="http://schemas.openxmlformats.org/spreadsheetml/2006/main" count="208" uniqueCount="168">
  <si>
    <t>HEIGHT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</si>
  <si>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</si>
  <si>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</si>
  <si>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</si>
  <si>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</si>
  <si>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</si>
  <si>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</si>
  <si>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</si>
  <si>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</si>
  <si>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</si>
  <si>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</si>
  <si>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</si>
  <si>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</si>
  <si>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</si>
  <si>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</si>
  <si>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</si>
  <si>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</si>
  <si>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0x0021</t>
  </si>
  <si>
    <t>0x0011</t>
  </si>
  <si>
    <t>Work RAM</t>
  </si>
  <si>
    <t>Timer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</si>
  <si>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</si>
  <si>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</si>
  <si>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</si>
  <si>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</si>
  <si>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</si>
  <si>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</si>
  <si>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</si>
  <si>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</si>
  <si>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</si>
  <si>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</si>
  <si>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</si>
  <si>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0x00A0</t>
  </si>
  <si>
    <t>Length D</t>
  </si>
  <si>
    <t>Start D</t>
  </si>
  <si>
    <t>End D</t>
  </si>
  <si>
    <t>Start H</t>
  </si>
  <si>
    <t>Length H</t>
  </si>
  <si>
    <t>End H</t>
  </si>
  <si>
    <t>0x00D0</t>
  </si>
  <si>
    <t>0x00F4</t>
  </si>
  <si>
    <t>0x00DF</t>
  </si>
  <si>
    <t>0x00FF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</si>
  <si>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</si>
  <si>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</si>
  <si>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</si>
  <si>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</si>
  <si>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</si>
  <si>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</si>
  <si>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</si>
  <si>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</si>
  <si>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Sprite ROM</t>
  </si>
  <si>
    <t>PALETTE_COLOR_DEPTH</t>
  </si>
  <si>
    <t>PALETTE_COLORS</t>
  </si>
  <si>
    <t>Palette ROM</t>
  </si>
  <si>
    <t>Palettes</t>
  </si>
  <si>
    <t>Comet (Sprite engine)</t>
  </si>
  <si>
    <t>Sprite RAM</t>
  </si>
  <si>
    <t>PALETTE_COUNT</t>
  </si>
  <si>
    <t>Sprite ROM Data</t>
  </si>
  <si>
    <t>Sprite RAM data</t>
  </si>
  <si>
    <t>Screen</t>
  </si>
  <si>
    <t>SPRITE_COUNT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</si>
  <si>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</si>
  <si>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</si>
  <si>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</si>
  <si>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</si>
  <si>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</si>
  <si>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</si>
  <si>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</si>
  <si>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</si>
  <si>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SPRITE_POS_X</t>
  </si>
  <si>
    <t>SPRITE_POS_Y</t>
  </si>
  <si>
    <t>Sprite linebuffer</t>
  </si>
  <si>
    <t>LINEBUFFER_PIXEL_COUNT</t>
  </si>
  <si>
    <t>LINEBUFFER_PIXEL_WIDTH</t>
  </si>
  <si>
    <t>Sprite Linebuffer RAM</t>
  </si>
  <si>
    <t>Actions</t>
  </si>
  <si>
    <t>State</t>
  </si>
  <si>
    <t>SPRITE_ENABLE</t>
  </si>
  <si>
    <t>LINEBUFFER_COUNT</t>
  </si>
  <si>
    <t>SPRITE_IMAGE_INDEX</t>
  </si>
  <si>
    <t>R5G5B5A1</t>
  </si>
  <si>
    <t>SE_INIT</t>
  </si>
  <si>
    <t>0x8000</t>
  </si>
  <si>
    <t>0x8A00</t>
  </si>
  <si>
    <t>0x00EF</t>
  </si>
  <si>
    <t>0x0010</t>
  </si>
  <si>
    <t>Starfield 2</t>
  </si>
  <si>
    <t>Starfield 3</t>
  </si>
  <si>
    <t>Starfield 1</t>
  </si>
  <si>
    <t>Sprite Collision RAM</t>
  </si>
  <si>
    <t>0x0380</t>
  </si>
  <si>
    <t>Sprite Collision RAM data</t>
  </si>
  <si>
    <t>SE_IDLE</t>
  </si>
  <si>
    <t>SE_WAIT</t>
  </si>
  <si>
    <t>Move state to state_next (allows 1 cycle pause)</t>
  </si>
  <si>
    <t>SE_RESET</t>
  </si>
  <si>
    <t>Wait for hysnc to go high (out of reset), then:
 - Rotate line buffer read and write slots
 - Calculate active Y line
 -&gt; SE_RESET</t>
  </si>
  <si>
    <t>- Reset sprite index
- Reset sprite line buffer address
- Enable line buffer write
-&gt; SE_CLEAR_BUFFER</t>
  </si>
  <si>
    <t>SE_CLEAR_BUFFER</t>
  </si>
  <si>
    <t>While line buffer address &lt; max:
 - Increment line buffer address
Finally:
 - Disable line buffer write
 -&gt; SE_SETUP_READ_Y</t>
  </si>
  <si>
    <t>SE_SETUP_READ_Y</t>
  </si>
  <si>
    <t>- Calculate sprite RAM start address
- Set next state to SE_READ_Y_UPPER
-&gt; SE_WAIT</t>
  </si>
  <si>
    <t>SE_READ_Y_UPPER</t>
  </si>
  <si>
    <t>- Read sprite enable bit
- Read upper 4 bits of sprite Y
- Increment sprite RAM address
- Set next state to SE_READ_Y_LOWER
-&gt; SE_WAIT</t>
  </si>
  <si>
    <t>SE_READ_Y_LOWER</t>
  </si>
  <si>
    <t>SE_CHECK_Y</t>
  </si>
  <si>
    <t>If sprite is enabled and Y is in scope:
 -&gt; SE_READ_X_UPPER
Else:
 - If sprite index == sprite_index_max:
    -&gt; SE_LINE_COMPLETE
 - Else:
    - Increment sprite index
    -&gt; SE_SETUP_READ_Y</t>
  </si>
  <si>
    <t>SE_READ_X_UPPER</t>
  </si>
  <si>
    <t>- Read 4-bit sprite index
- Read upper 4 bits of sprite X
- Increment sprite RAM address
- Set next state to SE_READ_X_LOWER
-&gt; SE_WAIT</t>
  </si>
  <si>
    <t>- Read lower 8 bits of sprite Y
- Increment sprite RAM address
-&gt; SE_CHECK_Y</t>
  </si>
  <si>
    <t>SE_READ_X_LOWER</t>
  </si>
  <si>
    <t>- Read lower 8 bits of sprite X
- Setup sprite ROM read address
-&gt; SE_SETUP_WRITE</t>
  </si>
  <si>
    <t>SE_SETUP_WRITE</t>
  </si>
  <si>
    <t>- Disable line buffer write
- Set line buffer write address
- Set sprite ROM read address
- Reset sprite pixel index
- Set next state to SE_GET_PIXEL
-&gt; SE_WAIT</t>
  </si>
  <si>
    <t>SE_GET_PIXEL</t>
  </si>
  <si>
    <t>If sprite pixel index &gt; max:
 - If sprite index == max:
    -&gt; SE_LINE_COMPLETE
   Else:
    - Increment sprite index
    -&gt; SE_SETUP_READ_Y
Else:
 - Setup palette address using sprite rom out
 - Increment sprite ROM address
 - Disable line buffer write
 - Set next state to SE_WAIT
 -&gt; SE_STAGE_PIXEL</t>
  </si>
  <si>
    <t>SE_STAGE_PIXEL</t>
  </si>
  <si>
    <t>If palette ROM data upper bit (15) is high:
 - Enable line buffer write
 - Fill line buffer data in with palette ROM data
 -&gt; SE_WRITE_PIXEL
Else:
 - Increment line buffer write address
 - Increment sprite pixel index
 -&gt; SE_GET_PIXEL</t>
  </si>
  <si>
    <t>SE_WRITE_PIXEL</t>
  </si>
  <si>
    <t>- Disable line buffer write
- Increment line buffer write address
- Increment sprite pixel index
-&gt; SE_GET_PIXEL</t>
  </si>
  <si>
    <t>SE_LINE_COMPLETE</t>
  </si>
  <si>
    <t>- Update slowest line counter
-&gt;SE_IDLE</t>
  </si>
  <si>
    <t>Casval</t>
  </si>
  <si>
    <t>Sprite engine</t>
  </si>
  <si>
    <t>Sprite Engine States</t>
  </si>
  <si>
    <t>Sprite Collision States</t>
  </si>
  <si>
    <t>SC_INIT</t>
  </si>
  <si>
    <t>SC_WAIT</t>
  </si>
  <si>
    <t>- Reset any global variables
-</t>
  </si>
  <si>
    <t>- Reset any global variables
-&gt; SE_IDLE</t>
  </si>
  <si>
    <t>0x3FC</t>
  </si>
  <si>
    <t>5 bit address width, 1 bit data width</t>
  </si>
  <si>
    <t>Sprite collision line buffers</t>
  </si>
  <si>
    <t>COLLISIONBUFFER_PIXEL_COUNT</t>
  </si>
  <si>
    <t>10 bit address width, 16 bit data width</t>
  </si>
  <si>
    <t>11 bit address width, 16 bit data width</t>
  </si>
  <si>
    <t>&lt;- First 16 sprites in lower 16 bytes, 2nd 16 sprites in upper 16 bytes</t>
  </si>
  <si>
    <t>SPRITE_BYTES_TOTAL</t>
  </si>
  <si>
    <t>SPRITE_BITS_TOTAL</t>
  </si>
  <si>
    <t>COLLISIONBUFFER_BYTES_TOTAL</t>
  </si>
  <si>
    <t>COLLISIONBUFFER_BITS_TOTAL</t>
  </si>
  <si>
    <t>Non-CPU addressable</t>
  </si>
  <si>
    <t>64Kb-128Kb</t>
  </si>
  <si>
    <t>PALETTE_BYTES_TOTAL</t>
  </si>
  <si>
    <t>IMAGE_BYTES_TOTAL</t>
  </si>
  <si>
    <t>LINEBUFFER_BYTES_TOTAL</t>
  </si>
  <si>
    <t>LINEBUFFER_BITS_TOTAL</t>
  </si>
  <si>
    <t>COLLISIONBUFFER_BITS_PER_PIXEL</t>
  </si>
  <si>
    <t>&lt;- Only utilised up to ~384?</t>
  </si>
  <si>
    <t>cycles to clear</t>
  </si>
  <si>
    <t>0kb-64Kb</t>
  </si>
  <si>
    <t>CPU addressable</t>
  </si>
  <si>
    <t>0x0FC0</t>
  </si>
  <si>
    <t>5-bit index for palette colour</t>
  </si>
  <si>
    <t>Music ROM</t>
  </si>
  <si>
    <t>Deikun (Sound system)</t>
  </si>
  <si>
    <t>Sound RAM (YM2419)</t>
  </si>
  <si>
    <t>0x04E0</t>
  </si>
  <si>
    <t>Music RAM (YM Player)</t>
  </si>
  <si>
    <t>0x20000</t>
  </si>
  <si>
    <t xml:space="preserve"> </t>
  </si>
  <si>
    <t>Pixel is about to be written to sprite line buffer</t>
  </si>
  <si>
    <t>Send to collision system</t>
  </si>
  <si>
    <t>----</t>
  </si>
  <si>
    <t>Is there a pixel already in master collision buffer at this location?  Set flag if so</t>
  </si>
  <si>
    <t>SPRITE_COLLIDE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</si>
</sst>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6" xfId="0" applyBorder="1"/>
    <xf numFmtId="0" fontId="0" fillId="0" borderId="0" xfId="0" applyBorder="1"/>
    <xf numFmtId="0" fontId="3" fillId="0" borderId="6" xfId="0" applyFont="1" applyBorder="1"/>
    <xf numFmtId="0" fontId="0" fillId="0" borderId="6" xfId="0" applyFont="1" applyBorder="1" applyAlignment="1">
      <alignment wrapText="1"/>
    </xf>
    <xf numFmtId="0" fontId="0" fillId="0" borderId="7" xfId="0" quotePrefix="1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6" xfId="0" quotePrefix="1" applyFont="1" applyBorder="1" applyAlignment="1">
      <alignment wrapText="1"/>
    </xf>
    <xf numFmtId="0" fontId="1" fillId="0" borderId="6" xfId="0" applyFont="1" applyBorder="1"/>
    <xf numFmtId="0" fontId="4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/>
    <xf numFmtId="0" fontId="5" fillId="0" borderId="0" xfId="0" applyFont="1" applyAlignment="1">
      <alignment vertical="top"/>
    </xf>
    <xf numFmtId="0" fontId="0" fillId="0" borderId="7" xfId="0" applyFont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8" fillId="8" borderId="1" xfId="0" applyFont="1" applyFill="1" applyBorder="1"/>
    <xf numFmtId="0" fontId="8" fillId="0" borderId="0" xfId="0" applyFont="1"/>
    <xf numFmtId="0" fontId="7" fillId="9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9" borderId="3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0" borderId="6" xfId="0" applyFont="1" applyBorder="1"/>
    <xf numFmtId="0" fontId="7" fillId="0" borderId="5" xfId="0" applyFont="1" applyBorder="1"/>
    <xf numFmtId="0" fontId="7" fillId="5" borderId="3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5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0" borderId="0" xfId="0" applyFont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0" fillId="0" borderId="0" xfId="0" quotePrefix="1"/>
    <xf numFmtId="0" fontId="7" fillId="11" borderId="2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B1:P64"/>
  <sheetViews>
    <sheetView tabSelected="1" topLeftCell="A16" zoomScale="115" zoomScaleNormal="115" workbookViewId="0">
      <selection activeCell="L28" sqref="L28:M33"/>
    </sheetView>
  </sheetViews>
  <sheetFormatPr defaultRowHeight="12.75" x14ac:dyDescent="0.2"/>
  <cols>
    <col min="1" max="1" width="3.140625" style="19" customWidth="1"/>
    <col min="2" max="2" width="23.28515625" style="19" customWidth="1"/>
    <col min="3" max="3" width="22.85546875" style="19" customWidth="1"/>
    <col min="4" max="4" width="7.85546875" style="19" bestFit="1" customWidth="1"/>
    <col min="5" max="5" width="8" style="19" bestFit="1" customWidth="1"/>
    <col min="6" max="6" width="7.85546875" style="19" bestFit="1" customWidth="1"/>
    <col min="7" max="7" width="6.42578125" style="19" bestFit="1" customWidth="1"/>
    <col min="8" max="8" width="8" style="19" bestFit="1" customWidth="1"/>
    <col min="9" max="9" width="6" style="19" bestFit="1" customWidth="1"/>
    <col min="10" max="10" width="24.28515625" style="19" bestFit="1" customWidth="1"/>
    <col min="11" max="11" width="5.5703125" style="19" customWidth="1"/>
    <col min="12" max="12" width="43.28515625" style="19" customWidth="1"/>
    <col min="13" max="13" width="9.140625" style="19"/>
    <col min="14" max="14" width="27" style="19" bestFit="1" customWidth="1"/>
    <col min="15" max="16384" width="9.140625" style="19"/>
  </cols>
  <sheetData>
    <row r="1" spans="2:14" x14ac:dyDescent="0.2">
      <c r="B1" s="18" t="s">
        <v>29</v>
      </c>
    </row>
    <row r="2" spans="2:14" x14ac:dyDescent="0.2">
      <c r="B2" s="20" t="s">
        <v>50</v>
      </c>
      <c r="C2" s="20" t="s">
        <v>43</v>
      </c>
      <c r="D2" s="20" t="s">
        <v>36</v>
      </c>
      <c r="E2" s="20" t="s">
        <v>37</v>
      </c>
      <c r="F2" s="20" t="s">
        <v>38</v>
      </c>
      <c r="G2" s="20" t="s">
        <v>34</v>
      </c>
      <c r="H2" s="20" t="s">
        <v>33</v>
      </c>
      <c r="I2" s="20" t="s">
        <v>35</v>
      </c>
      <c r="J2" s="20" t="s">
        <v>28</v>
      </c>
      <c r="L2" s="21" t="s">
        <v>61</v>
      </c>
    </row>
    <row r="3" spans="2:14" ht="15" customHeight="1" x14ac:dyDescent="0.2">
      <c r="B3" s="22" t="s">
        <v>152</v>
      </c>
      <c r="C3" s="23" t="s">
        <v>7</v>
      </c>
      <c r="D3" s="24" t="s">
        <v>5</v>
      </c>
      <c r="E3" s="24" t="s">
        <v>84</v>
      </c>
      <c r="F3" s="24" t="str">
        <f>_xlfn.CONCAT("0x",DEC2HEX(I3))</f>
        <v>0x8000</v>
      </c>
      <c r="G3" s="24">
        <f t="shared" ref="G3:H6" si="0">HEX2DEC(MID(D3, 3, LEN(D3)-2))</f>
        <v>0</v>
      </c>
      <c r="H3" s="24">
        <f t="shared" si="0"/>
        <v>32768</v>
      </c>
      <c r="I3" s="24">
        <f>G3+H3</f>
        <v>32768</v>
      </c>
      <c r="J3" s="24" t="s">
        <v>7</v>
      </c>
      <c r="L3" s="19" t="s">
        <v>2</v>
      </c>
      <c r="M3" s="19">
        <v>32</v>
      </c>
      <c r="N3" s="19">
        <f>M4+SCREEN_BORDER_WIDTH</f>
        <v>352</v>
      </c>
    </row>
    <row r="4" spans="2:14" x14ac:dyDescent="0.2">
      <c r="B4" s="25" t="s">
        <v>153</v>
      </c>
      <c r="C4" s="26" t="s">
        <v>44</v>
      </c>
      <c r="D4" s="24" t="str">
        <f t="shared" ref="D4:D42" si="1">F3</f>
        <v>0x8000</v>
      </c>
      <c r="E4" s="24" t="s">
        <v>10</v>
      </c>
      <c r="F4" s="24" t="str">
        <f>_xlfn.CONCAT("0x",DEC2HEX(I4))</f>
        <v>0x8001</v>
      </c>
      <c r="G4" s="24">
        <f t="shared" si="0"/>
        <v>32768</v>
      </c>
      <c r="H4" s="24">
        <f t="shared" si="0"/>
        <v>1</v>
      </c>
      <c r="I4" s="24">
        <f>G4+H4</f>
        <v>32769</v>
      </c>
      <c r="J4" s="24" t="s">
        <v>11</v>
      </c>
      <c r="L4" s="19" t="s">
        <v>1</v>
      </c>
      <c r="M4" s="19">
        <v>320</v>
      </c>
      <c r="N4" s="19">
        <f>M5+SCREEN_BORDER_WIDTH</f>
        <v>272</v>
      </c>
    </row>
    <row r="5" spans="2:14" x14ac:dyDescent="0.2">
      <c r="B5" s="25"/>
      <c r="C5" s="27"/>
      <c r="D5" s="28" t="str">
        <f t="shared" si="1"/>
        <v>0x8001</v>
      </c>
      <c r="E5" s="28" t="s">
        <v>42</v>
      </c>
      <c r="F5" s="28" t="str">
        <f t="shared" ref="F5" si="2">_xlfn.CONCAT("0x",DEC2HEX(I5))</f>
        <v>0x8100</v>
      </c>
      <c r="G5" s="28">
        <f t="shared" si="0"/>
        <v>32769</v>
      </c>
      <c r="H5" s="28">
        <f t="shared" si="0"/>
        <v>255</v>
      </c>
      <c r="I5" s="28">
        <f>G5+H5</f>
        <v>33024</v>
      </c>
      <c r="J5" s="28" t="s">
        <v>30</v>
      </c>
      <c r="L5" s="19" t="s">
        <v>0</v>
      </c>
      <c r="M5" s="19">
        <v>240</v>
      </c>
    </row>
    <row r="6" spans="2:14" x14ac:dyDescent="0.2">
      <c r="B6" s="25"/>
      <c r="C6" s="27"/>
      <c r="D6" s="24" t="str">
        <f t="shared" si="1"/>
        <v>0x8100</v>
      </c>
      <c r="E6" s="24" t="s">
        <v>13</v>
      </c>
      <c r="F6" s="24" t="str">
        <f>_xlfn.CONCAT("0x",DEC2HEX(I6))</f>
        <v>0x81C0</v>
      </c>
      <c r="G6" s="24">
        <f t="shared" si="0"/>
        <v>33024</v>
      </c>
      <c r="H6" s="24">
        <f t="shared" si="0"/>
        <v>192</v>
      </c>
      <c r="I6" s="24">
        <f>G6+H6</f>
        <v>33216</v>
      </c>
      <c r="J6" s="24" t="s">
        <v>12</v>
      </c>
    </row>
    <row r="7" spans="2:14" x14ac:dyDescent="0.2">
      <c r="B7" s="25"/>
      <c r="C7" s="27"/>
      <c r="D7" s="28" t="str">
        <f t="shared" si="1"/>
        <v>0x81C0</v>
      </c>
      <c r="E7" s="28" t="s">
        <v>31</v>
      </c>
      <c r="F7" s="28" t="str">
        <f t="shared" ref="F7" si="3">_xlfn.CONCAT("0x",DEC2HEX(I7))</f>
        <v>0x8200</v>
      </c>
      <c r="G7" s="28">
        <f t="shared" ref="G7" si="4">HEX2DEC(MID(D7, 3, LEN(D7)-2))</f>
        <v>33216</v>
      </c>
      <c r="H7" s="28">
        <f t="shared" ref="H7" si="5">HEX2DEC(MID(E7, 3, LEN(E7)-2))</f>
        <v>64</v>
      </c>
      <c r="I7" s="28">
        <f t="shared" ref="I7" si="6">G7+H7</f>
        <v>33280</v>
      </c>
      <c r="J7" s="28" t="s">
        <v>30</v>
      </c>
      <c r="L7" s="21" t="s">
        <v>55</v>
      </c>
    </row>
    <row r="8" spans="2:14" x14ac:dyDescent="0.2">
      <c r="B8" s="25"/>
      <c r="C8" s="27"/>
      <c r="D8" s="24" t="str">
        <f t="shared" si="1"/>
        <v>0x8200</v>
      </c>
      <c r="E8" s="24" t="s">
        <v>14</v>
      </c>
      <c r="F8" s="24" t="str">
        <f>_xlfn.CONCAT("0x",DEC2HEX(I8))</f>
        <v>0x8260</v>
      </c>
      <c r="G8" s="24">
        <f t="shared" ref="G8:H10" si="7">HEX2DEC(MID(D8, 3, LEN(D8)-2))</f>
        <v>33280</v>
      </c>
      <c r="H8" s="24">
        <f t="shared" si="7"/>
        <v>96</v>
      </c>
      <c r="I8" s="24">
        <f>G8+H8</f>
        <v>33376</v>
      </c>
      <c r="J8" s="24" t="s">
        <v>27</v>
      </c>
      <c r="L8" s="29" t="s">
        <v>58</v>
      </c>
      <c r="M8" s="29">
        <v>1</v>
      </c>
    </row>
    <row r="9" spans="2:14" x14ac:dyDescent="0.2">
      <c r="B9" s="25"/>
      <c r="C9" s="27"/>
      <c r="D9" s="28" t="str">
        <f t="shared" si="1"/>
        <v>0x8260</v>
      </c>
      <c r="E9" s="28" t="s">
        <v>32</v>
      </c>
      <c r="F9" s="28" t="str">
        <f t="shared" ref="F9" si="8">_xlfn.CONCAT("0x",DEC2HEX(I9))</f>
        <v>0x8300</v>
      </c>
      <c r="G9" s="28">
        <f t="shared" si="7"/>
        <v>33376</v>
      </c>
      <c r="H9" s="28">
        <f t="shared" si="7"/>
        <v>160</v>
      </c>
      <c r="I9" s="28">
        <f>G9+H9</f>
        <v>33536</v>
      </c>
      <c r="J9" s="28" t="s">
        <v>30</v>
      </c>
      <c r="L9" s="19" t="s">
        <v>52</v>
      </c>
      <c r="M9" s="19">
        <v>16</v>
      </c>
      <c r="N9" s="19" t="s">
        <v>82</v>
      </c>
    </row>
    <row r="10" spans="2:14" x14ac:dyDescent="0.2">
      <c r="B10" s="25"/>
      <c r="C10" s="27"/>
      <c r="D10" s="24" t="str">
        <f t="shared" si="1"/>
        <v>0x8300</v>
      </c>
      <c r="E10" s="24" t="s">
        <v>14</v>
      </c>
      <c r="F10" s="24" t="str">
        <f>_xlfn.CONCAT("0x",DEC2HEX(I10))</f>
        <v>0x8360</v>
      </c>
      <c r="G10" s="24">
        <f t="shared" si="7"/>
        <v>33536</v>
      </c>
      <c r="H10" s="24">
        <f t="shared" si="7"/>
        <v>96</v>
      </c>
      <c r="I10" s="24">
        <f>G10+H10</f>
        <v>33632</v>
      </c>
      <c r="J10" s="24" t="s">
        <v>26</v>
      </c>
      <c r="L10" s="19" t="s">
        <v>53</v>
      </c>
      <c r="M10" s="19">
        <v>32</v>
      </c>
    </row>
    <row r="11" spans="2:14" x14ac:dyDescent="0.2">
      <c r="B11" s="25"/>
      <c r="C11" s="27"/>
      <c r="D11" s="28" t="str">
        <f t="shared" si="1"/>
        <v>0x8360</v>
      </c>
      <c r="E11" s="28" t="s">
        <v>32</v>
      </c>
      <c r="F11" s="28" t="str">
        <f t="shared" ref="F11" si="9">_xlfn.CONCAT("0x",DEC2HEX(I11))</f>
        <v>0x8400</v>
      </c>
      <c r="G11" s="28">
        <f t="shared" ref="G11" si="10">HEX2DEC(MID(D11, 3, LEN(D11)-2))</f>
        <v>33632</v>
      </c>
      <c r="H11" s="28">
        <f t="shared" ref="H11" si="11">HEX2DEC(MID(E11, 3, LEN(E11)-2))</f>
        <v>160</v>
      </c>
      <c r="I11" s="28">
        <f t="shared" ref="I11" si="12">G11+H11</f>
        <v>33792</v>
      </c>
      <c r="J11" s="28" t="s">
        <v>30</v>
      </c>
      <c r="L11" s="30" t="s">
        <v>63</v>
      </c>
      <c r="M11" s="30">
        <f>M9*M10</f>
        <v>512</v>
      </c>
    </row>
    <row r="12" spans="2:14" x14ac:dyDescent="0.2">
      <c r="B12" s="25"/>
      <c r="C12" s="27"/>
      <c r="D12" s="24" t="str">
        <f t="shared" si="1"/>
        <v>0x8400</v>
      </c>
      <c r="E12" s="24" t="s">
        <v>15</v>
      </c>
      <c r="F12" s="24" t="str">
        <f>_xlfn.CONCAT("0x",DEC2HEX(I12))</f>
        <v>0x8430</v>
      </c>
      <c r="G12" s="24">
        <f t="shared" ref="G12:H14" si="13">HEX2DEC(MID(D12, 3, LEN(D12)-2))</f>
        <v>33792</v>
      </c>
      <c r="H12" s="24">
        <f t="shared" si="13"/>
        <v>48</v>
      </c>
      <c r="I12" s="24">
        <f>G12+H12</f>
        <v>33840</v>
      </c>
      <c r="J12" s="24" t="s">
        <v>25</v>
      </c>
      <c r="L12" s="19" t="s">
        <v>64</v>
      </c>
      <c r="M12" s="19">
        <f>M11/8</f>
        <v>64</v>
      </c>
    </row>
    <row r="13" spans="2:14" x14ac:dyDescent="0.2">
      <c r="B13" s="25"/>
      <c r="C13" s="27"/>
      <c r="D13" s="28" t="str">
        <f t="shared" si="1"/>
        <v>0x8430</v>
      </c>
      <c r="E13" s="28" t="s">
        <v>39</v>
      </c>
      <c r="F13" s="28" t="str">
        <f t="shared" ref="F13" si="14">_xlfn.CONCAT("0x",DEC2HEX(I13))</f>
        <v>0x8500</v>
      </c>
      <c r="G13" s="28">
        <f t="shared" si="13"/>
        <v>33840</v>
      </c>
      <c r="H13" s="28">
        <f t="shared" si="13"/>
        <v>208</v>
      </c>
      <c r="I13" s="28">
        <f>G13+H13</f>
        <v>34048</v>
      </c>
      <c r="J13" s="28" t="s">
        <v>30</v>
      </c>
      <c r="L13" s="30" t="s">
        <v>145</v>
      </c>
      <c r="M13" s="30">
        <f>M12</f>
        <v>64</v>
      </c>
    </row>
    <row r="14" spans="2:14" x14ac:dyDescent="0.2">
      <c r="B14" s="25"/>
      <c r="C14" s="27"/>
      <c r="D14" s="24" t="str">
        <f t="shared" si="1"/>
        <v>0x8500</v>
      </c>
      <c r="E14" s="24" t="s">
        <v>14</v>
      </c>
      <c r="F14" s="24" t="str">
        <f>_xlfn.CONCAT("0x",DEC2HEX(I14))</f>
        <v>0x8560</v>
      </c>
      <c r="G14" s="24">
        <f t="shared" si="13"/>
        <v>34048</v>
      </c>
      <c r="H14" s="24">
        <f t="shared" si="13"/>
        <v>96</v>
      </c>
      <c r="I14" s="24">
        <f>G14+H14</f>
        <v>34144</v>
      </c>
      <c r="J14" s="24" t="s">
        <v>24</v>
      </c>
    </row>
    <row r="15" spans="2:14" x14ac:dyDescent="0.2">
      <c r="B15" s="25"/>
      <c r="C15" s="27"/>
      <c r="D15" s="28" t="str">
        <f t="shared" si="1"/>
        <v>0x8560</v>
      </c>
      <c r="E15" s="28" t="s">
        <v>32</v>
      </c>
      <c r="F15" s="28" t="str">
        <f t="shared" ref="F15" si="15">_xlfn.CONCAT("0x",DEC2HEX(I15))</f>
        <v>0x8600</v>
      </c>
      <c r="G15" s="28">
        <f t="shared" ref="G15" si="16">HEX2DEC(MID(D15, 3, LEN(D15)-2))</f>
        <v>34144</v>
      </c>
      <c r="H15" s="28">
        <f t="shared" ref="H15" si="17">HEX2DEC(MID(E15, 3, LEN(E15)-2))</f>
        <v>160</v>
      </c>
      <c r="I15" s="28">
        <f t="shared" ref="I15" si="18">G15+H15</f>
        <v>34304</v>
      </c>
      <c r="J15" s="28" t="s">
        <v>30</v>
      </c>
      <c r="L15" s="21" t="s">
        <v>59</v>
      </c>
      <c r="N15" s="19" t="s">
        <v>155</v>
      </c>
    </row>
    <row r="16" spans="2:14" x14ac:dyDescent="0.2">
      <c r="B16" s="25"/>
      <c r="C16" s="27"/>
      <c r="D16" s="24" t="str">
        <f t="shared" si="1"/>
        <v>0x8600</v>
      </c>
      <c r="E16" s="24" t="s">
        <v>16</v>
      </c>
      <c r="F16" s="24" t="str">
        <f>_xlfn.CONCAT("0x",DEC2HEX(I16))</f>
        <v>0x860C</v>
      </c>
      <c r="G16" s="24">
        <f t="shared" ref="G16:H18" si="19">HEX2DEC(MID(D16, 3, LEN(D16)-2))</f>
        <v>34304</v>
      </c>
      <c r="H16" s="24">
        <f t="shared" si="19"/>
        <v>12</v>
      </c>
      <c r="I16" s="24">
        <f>G16+H16</f>
        <v>34316</v>
      </c>
      <c r="J16" s="24" t="s">
        <v>23</v>
      </c>
      <c r="L16" s="29" t="s">
        <v>65</v>
      </c>
      <c r="M16" s="29">
        <v>16</v>
      </c>
    </row>
    <row r="17" spans="2:14" x14ac:dyDescent="0.2">
      <c r="B17" s="25"/>
      <c r="C17" s="27"/>
      <c r="D17" s="28" t="str">
        <f t="shared" si="1"/>
        <v>0x860C</v>
      </c>
      <c r="E17" s="28" t="s">
        <v>40</v>
      </c>
      <c r="F17" s="28" t="str">
        <f t="shared" ref="F17" si="20">_xlfn.CONCAT("0x",DEC2HEX(I17))</f>
        <v>0x8700</v>
      </c>
      <c r="G17" s="28">
        <f t="shared" si="19"/>
        <v>34316</v>
      </c>
      <c r="H17" s="28">
        <f t="shared" si="19"/>
        <v>244</v>
      </c>
      <c r="I17" s="28">
        <f>G17+H17</f>
        <v>34560</v>
      </c>
      <c r="J17" s="28" t="s">
        <v>30</v>
      </c>
      <c r="L17" s="19" t="s">
        <v>66</v>
      </c>
      <c r="M17" s="19">
        <v>16</v>
      </c>
    </row>
    <row r="18" spans="2:14" x14ac:dyDescent="0.2">
      <c r="B18" s="25"/>
      <c r="C18" s="27"/>
      <c r="D18" s="24" t="str">
        <f t="shared" si="1"/>
        <v>0x8700</v>
      </c>
      <c r="E18" s="24" t="s">
        <v>15</v>
      </c>
      <c r="F18" s="24" t="str">
        <f>_xlfn.CONCAT("0x",DEC2HEX(I18))</f>
        <v>0x8730</v>
      </c>
      <c r="G18" s="24">
        <f t="shared" si="19"/>
        <v>34560</v>
      </c>
      <c r="H18" s="24">
        <f t="shared" si="19"/>
        <v>48</v>
      </c>
      <c r="I18" s="24">
        <f>G18+H18</f>
        <v>34608</v>
      </c>
      <c r="J18" s="24" t="s">
        <v>22</v>
      </c>
      <c r="L18" s="19" t="s">
        <v>67</v>
      </c>
      <c r="M18" s="19">
        <v>16</v>
      </c>
    </row>
    <row r="19" spans="2:14" x14ac:dyDescent="0.2">
      <c r="B19" s="25"/>
      <c r="C19" s="27"/>
      <c r="D19" s="28" t="str">
        <f t="shared" si="1"/>
        <v>0x8730</v>
      </c>
      <c r="E19" s="28" t="s">
        <v>39</v>
      </c>
      <c r="F19" s="28" t="str">
        <f t="shared" ref="F19" si="21">_xlfn.CONCAT("0x",DEC2HEX(I19))</f>
        <v>0x8800</v>
      </c>
      <c r="G19" s="28">
        <f t="shared" ref="G19" si="22">HEX2DEC(MID(D19, 3, LEN(D19)-2))</f>
        <v>34608</v>
      </c>
      <c r="H19" s="28">
        <f t="shared" ref="H19" si="23">HEX2DEC(MID(E19, 3, LEN(E19)-2))</f>
        <v>208</v>
      </c>
      <c r="I19" s="28">
        <f t="shared" ref="I19" si="24">G19+H19</f>
        <v>34816</v>
      </c>
      <c r="J19" s="28" t="s">
        <v>30</v>
      </c>
      <c r="L19" s="19" t="s">
        <v>68</v>
      </c>
      <c r="M19" s="19">
        <v>5</v>
      </c>
    </row>
    <row r="20" spans="2:14" x14ac:dyDescent="0.2">
      <c r="B20" s="25"/>
      <c r="C20" s="27"/>
      <c r="D20" s="24" t="str">
        <f t="shared" si="1"/>
        <v>0x8800</v>
      </c>
      <c r="E20" s="24" t="s">
        <v>17</v>
      </c>
      <c r="F20" s="24" t="str">
        <f>_xlfn.CONCAT("0x",DEC2HEX(I20))</f>
        <v>0x8821</v>
      </c>
      <c r="G20" s="24">
        <f t="shared" ref="G20:H31" si="25">HEX2DEC(MID(D20, 3, LEN(D20)-2))</f>
        <v>34816</v>
      </c>
      <c r="H20" s="24">
        <f t="shared" si="25"/>
        <v>33</v>
      </c>
      <c r="I20" s="24">
        <f>G20+H20</f>
        <v>34849</v>
      </c>
      <c r="J20" s="24" t="s">
        <v>21</v>
      </c>
      <c r="L20" s="30" t="s">
        <v>69</v>
      </c>
      <c r="M20" s="30">
        <f>M17*M18*M19</f>
        <v>1280</v>
      </c>
    </row>
    <row r="21" spans="2:14" x14ac:dyDescent="0.2">
      <c r="B21" s="25"/>
      <c r="C21" s="27"/>
      <c r="D21" s="28" t="str">
        <f t="shared" si="1"/>
        <v>0x8821</v>
      </c>
      <c r="E21" s="28" t="s">
        <v>41</v>
      </c>
      <c r="F21" s="28" t="str">
        <f t="shared" ref="F21" si="26">_xlfn.CONCAT("0x",DEC2HEX(I21))</f>
        <v>0x8900</v>
      </c>
      <c r="G21" s="28">
        <f t="shared" si="25"/>
        <v>34849</v>
      </c>
      <c r="H21" s="28">
        <f t="shared" si="25"/>
        <v>223</v>
      </c>
      <c r="I21" s="28">
        <f>G21+H21</f>
        <v>35072</v>
      </c>
      <c r="J21" s="28" t="s">
        <v>30</v>
      </c>
      <c r="L21" s="19" t="s">
        <v>70</v>
      </c>
      <c r="M21" s="19">
        <f>M20/8</f>
        <v>160</v>
      </c>
    </row>
    <row r="22" spans="2:14" x14ac:dyDescent="0.2">
      <c r="B22" s="25"/>
      <c r="C22" s="27"/>
      <c r="D22" s="24" t="str">
        <f t="shared" si="1"/>
        <v>0x8900</v>
      </c>
      <c r="E22" s="24" t="s">
        <v>18</v>
      </c>
      <c r="F22" s="24" t="str">
        <f>_xlfn.CONCAT("0x",DEC2HEX(I22))</f>
        <v>0x8911</v>
      </c>
      <c r="G22" s="24">
        <f t="shared" si="25"/>
        <v>35072</v>
      </c>
      <c r="H22" s="24">
        <f t="shared" si="25"/>
        <v>17</v>
      </c>
      <c r="I22" s="24">
        <f>G22+H22</f>
        <v>35089</v>
      </c>
      <c r="J22" s="24" t="s">
        <v>20</v>
      </c>
      <c r="L22" s="30" t="s">
        <v>146</v>
      </c>
      <c r="M22" s="30">
        <f>M16*M21</f>
        <v>2560</v>
      </c>
    </row>
    <row r="23" spans="2:14" x14ac:dyDescent="0.2">
      <c r="B23" s="25"/>
      <c r="C23" s="27"/>
      <c r="D23" s="28" t="str">
        <f>F22</f>
        <v>0x8911</v>
      </c>
      <c r="E23" s="28" t="s">
        <v>86</v>
      </c>
      <c r="F23" s="28" t="str">
        <f t="shared" ref="F23" si="27">_xlfn.CONCAT("0x",DEC2HEX(I23))</f>
        <v>0x8A00</v>
      </c>
      <c r="G23" s="28">
        <f t="shared" si="25"/>
        <v>35089</v>
      </c>
      <c r="H23" s="28">
        <f t="shared" si="25"/>
        <v>239</v>
      </c>
      <c r="I23" s="28">
        <f t="shared" ref="I23" si="28">G23+H23</f>
        <v>35328</v>
      </c>
      <c r="J23" s="28" t="s">
        <v>30</v>
      </c>
    </row>
    <row r="24" spans="2:14" x14ac:dyDescent="0.2">
      <c r="B24" s="25"/>
      <c r="C24" s="27"/>
      <c r="D24" s="24" t="s">
        <v>85</v>
      </c>
      <c r="E24" s="24" t="s">
        <v>87</v>
      </c>
      <c r="F24" s="24" t="str">
        <f>_xlfn.CONCAT("0x",DEC2HEX(I24))</f>
        <v>0x8A10</v>
      </c>
      <c r="G24" s="24">
        <f t="shared" si="25"/>
        <v>35328</v>
      </c>
      <c r="H24" s="24">
        <f t="shared" si="25"/>
        <v>16</v>
      </c>
      <c r="I24" s="24">
        <f>G24+H24</f>
        <v>35344</v>
      </c>
      <c r="J24" s="24" t="s">
        <v>90</v>
      </c>
      <c r="L24" s="21" t="s">
        <v>60</v>
      </c>
    </row>
    <row r="25" spans="2:14" x14ac:dyDescent="0.2">
      <c r="B25" s="25"/>
      <c r="C25" s="50"/>
      <c r="D25" s="24" t="str">
        <f t="shared" ref="D25:D30" si="29">F24</f>
        <v>0x8A10</v>
      </c>
      <c r="E25" s="24" t="s">
        <v>87</v>
      </c>
      <c r="F25" s="24" t="str">
        <f>_xlfn.CONCAT("0x",DEC2HEX(I25))</f>
        <v>0x8A20</v>
      </c>
      <c r="G25" s="24">
        <f t="shared" ref="G25:G27" si="30">HEX2DEC(MID(D25, 3, LEN(D25)-2))</f>
        <v>35344</v>
      </c>
      <c r="H25" s="24">
        <f t="shared" si="25"/>
        <v>16</v>
      </c>
      <c r="I25" s="24">
        <f>G25+H25</f>
        <v>35360</v>
      </c>
      <c r="J25" s="24" t="s">
        <v>88</v>
      </c>
      <c r="L25" s="29" t="s">
        <v>62</v>
      </c>
      <c r="M25" s="29">
        <v>32</v>
      </c>
    </row>
    <row r="26" spans="2:14" x14ac:dyDescent="0.2">
      <c r="B26" s="25"/>
      <c r="C26" s="50"/>
      <c r="D26" s="24" t="str">
        <f t="shared" si="29"/>
        <v>0x8A20</v>
      </c>
      <c r="E26" s="24" t="s">
        <v>87</v>
      </c>
      <c r="F26" s="24" t="str">
        <f>_xlfn.CONCAT("0x",DEC2HEX(I26))</f>
        <v>0x8A30</v>
      </c>
      <c r="G26" s="24">
        <f t="shared" si="30"/>
        <v>35360</v>
      </c>
      <c r="H26" s="24">
        <f t="shared" si="25"/>
        <v>16</v>
      </c>
      <c r="I26" s="24">
        <f>G26+H26</f>
        <v>35376</v>
      </c>
      <c r="J26" s="24" t="s">
        <v>89</v>
      </c>
      <c r="L26" s="32" t="s">
        <v>79</v>
      </c>
      <c r="M26" s="19">
        <v>1</v>
      </c>
    </row>
    <row r="27" spans="2:14" x14ac:dyDescent="0.2">
      <c r="B27" s="25"/>
      <c r="C27" s="27"/>
      <c r="D27" s="28" t="str">
        <f t="shared" si="29"/>
        <v>0x8A30</v>
      </c>
      <c r="E27" s="28" t="s">
        <v>39</v>
      </c>
      <c r="F27" s="28" t="str">
        <f t="shared" ref="F27" si="31">_xlfn.CONCAT("0x",DEC2HEX(I27))</f>
        <v>0x8B00</v>
      </c>
      <c r="G27" s="28">
        <f t="shared" si="30"/>
        <v>35376</v>
      </c>
      <c r="H27" s="28">
        <f t="shared" ref="H27" si="32">HEX2DEC(MID(E27, 3, LEN(E27)-2))</f>
        <v>208</v>
      </c>
      <c r="I27" s="28">
        <f t="shared" ref="I27" si="33">G27+H27</f>
        <v>35584</v>
      </c>
      <c r="J27" s="28" t="s">
        <v>30</v>
      </c>
      <c r="L27" s="19" t="s">
        <v>167</v>
      </c>
      <c r="M27" s="19">
        <v>1</v>
      </c>
    </row>
    <row r="28" spans="2:14" x14ac:dyDescent="0.2">
      <c r="B28" s="25"/>
      <c r="C28" s="26" t="s">
        <v>157</v>
      </c>
      <c r="D28" s="24" t="str">
        <f t="shared" si="29"/>
        <v>0x8B00</v>
      </c>
      <c r="E28" s="24" t="s">
        <v>87</v>
      </c>
      <c r="F28" s="24" t="str">
        <f>_xlfn.CONCAT("0x",DEC2HEX(I28))</f>
        <v>0x8B10</v>
      </c>
      <c r="G28" s="24">
        <f t="shared" ref="G28" si="34">HEX2DEC(MID(D28, 3, LEN(D28)-2))</f>
        <v>35584</v>
      </c>
      <c r="H28" s="24">
        <f t="shared" si="25"/>
        <v>16</v>
      </c>
      <c r="I28" s="24">
        <f>G28+H28</f>
        <v>35600</v>
      </c>
      <c r="J28" s="24" t="s">
        <v>158</v>
      </c>
      <c r="L28" s="32" t="s">
        <v>72</v>
      </c>
      <c r="M28" s="19">
        <v>14</v>
      </c>
    </row>
    <row r="29" spans="2:14" x14ac:dyDescent="0.2">
      <c r="B29" s="25"/>
      <c r="C29" s="31"/>
      <c r="D29" s="24" t="str">
        <f t="shared" si="29"/>
        <v>0x8B10</v>
      </c>
      <c r="E29" s="24" t="s">
        <v>87</v>
      </c>
      <c r="F29" s="24" t="str">
        <f>_xlfn.CONCAT("0x",DEC2HEX(I29))</f>
        <v>0x8B20</v>
      </c>
      <c r="G29" s="24">
        <f t="shared" ref="G29" si="35">HEX2DEC(MID(D29, 3, LEN(D29)-2))</f>
        <v>35600</v>
      </c>
      <c r="H29" s="24">
        <f t="shared" ref="H29" si="36">HEX2DEC(MID(E29, 3, LEN(E29)-2))</f>
        <v>16</v>
      </c>
      <c r="I29" s="24">
        <f>G29+H29</f>
        <v>35616</v>
      </c>
      <c r="J29" s="24" t="s">
        <v>160</v>
      </c>
      <c r="L29" s="32" t="s">
        <v>81</v>
      </c>
      <c r="M29" s="19">
        <v>4</v>
      </c>
    </row>
    <row r="30" spans="2:14" x14ac:dyDescent="0.2">
      <c r="B30" s="25"/>
      <c r="C30" s="33"/>
      <c r="D30" s="28" t="str">
        <f t="shared" si="29"/>
        <v>0x8B20</v>
      </c>
      <c r="E30" s="28" t="s">
        <v>159</v>
      </c>
      <c r="F30" s="28" t="str">
        <f t="shared" ref="F30" si="37">_xlfn.CONCAT("0x",DEC2HEX(I30))</f>
        <v>0x9000</v>
      </c>
      <c r="G30" s="28">
        <f t="shared" ref="G30" si="38">HEX2DEC(MID(D30, 3, LEN(D30)-2))</f>
        <v>35616</v>
      </c>
      <c r="H30" s="28">
        <f t="shared" ref="H30" si="39">HEX2DEC(MID(E30, 3, LEN(E30)-2))</f>
        <v>1248</v>
      </c>
      <c r="I30" s="28">
        <f t="shared" ref="I30" si="40">G30+H30</f>
        <v>36864</v>
      </c>
      <c r="J30" s="28" t="s">
        <v>30</v>
      </c>
      <c r="L30" s="32" t="s">
        <v>71</v>
      </c>
      <c r="M30" s="19">
        <v>12</v>
      </c>
    </row>
    <row r="31" spans="2:14" x14ac:dyDescent="0.2">
      <c r="B31" s="25"/>
      <c r="C31" s="34" t="s">
        <v>48</v>
      </c>
      <c r="D31" s="24" t="str">
        <f t="shared" si="1"/>
        <v>0x9000</v>
      </c>
      <c r="E31" s="24" t="s">
        <v>8</v>
      </c>
      <c r="F31" s="24" t="str">
        <f>_xlfn.CONCAT("0x",DEC2HEX(I31))</f>
        <v>0x9800</v>
      </c>
      <c r="G31" s="24">
        <f>HEX2DEC(MID(D31, 3, LEN(D31)-2))</f>
        <v>36864</v>
      </c>
      <c r="H31" s="24">
        <f t="shared" si="25"/>
        <v>2048</v>
      </c>
      <c r="I31" s="24">
        <f>G31+H31</f>
        <v>38912</v>
      </c>
      <c r="J31" s="24" t="s">
        <v>9</v>
      </c>
      <c r="L31" s="30" t="s">
        <v>4</v>
      </c>
      <c r="M31" s="30">
        <f>SUM(M26:M30)</f>
        <v>32</v>
      </c>
      <c r="N31" s="35"/>
    </row>
    <row r="32" spans="2:14" x14ac:dyDescent="0.2">
      <c r="B32" s="25"/>
      <c r="C32" s="36"/>
      <c r="D32" s="24" t="str">
        <f t="shared" si="1"/>
        <v>0x9800</v>
      </c>
      <c r="E32" s="24" t="s">
        <v>8</v>
      </c>
      <c r="F32" s="24" t="str">
        <f>_xlfn.CONCAT("0x",DEC2HEX(I32))</f>
        <v>0xA000</v>
      </c>
      <c r="G32" s="24">
        <f>HEX2DEC(MID(D32, 3, LEN(D32)-2))</f>
        <v>38912</v>
      </c>
      <c r="H32" s="24">
        <f>HEX2DEC(MID(E32, 3, LEN(E32)-2))</f>
        <v>2048</v>
      </c>
      <c r="I32" s="24">
        <f>G32+H32</f>
        <v>40960</v>
      </c>
      <c r="J32" s="24" t="s">
        <v>46</v>
      </c>
      <c r="L32" s="19" t="s">
        <v>3</v>
      </c>
      <c r="M32" s="19">
        <f>M31/8</f>
        <v>4</v>
      </c>
    </row>
    <row r="33" spans="2:13" ht="15" customHeight="1" x14ac:dyDescent="0.2">
      <c r="B33" s="25"/>
      <c r="C33" s="36"/>
      <c r="D33" s="24" t="str">
        <f t="shared" si="1"/>
        <v>0xA000</v>
      </c>
      <c r="E33" s="24" t="s">
        <v>8</v>
      </c>
      <c r="F33" s="24" t="str">
        <f t="shared" ref="F33" si="41">_xlfn.CONCAT("0x",DEC2HEX(I33))</f>
        <v>0xA800</v>
      </c>
      <c r="G33" s="24">
        <f t="shared" ref="G33" si="42">HEX2DEC(MID(D33, 3, LEN(D33)-2))</f>
        <v>40960</v>
      </c>
      <c r="H33" s="24">
        <f t="shared" ref="H33" si="43">HEX2DEC(MID(E33, 3, LEN(E33)-2))</f>
        <v>2048</v>
      </c>
      <c r="I33" s="24">
        <f t="shared" ref="I33" si="44">G33+H33</f>
        <v>43008</v>
      </c>
      <c r="J33" s="24" t="s">
        <v>45</v>
      </c>
      <c r="L33" s="30" t="s">
        <v>139</v>
      </c>
      <c r="M33" s="30">
        <f>M25*M32</f>
        <v>128</v>
      </c>
    </row>
    <row r="34" spans="2:13" x14ac:dyDescent="0.2">
      <c r="B34" s="25"/>
      <c r="C34" s="37"/>
      <c r="D34" s="24" t="str">
        <f t="shared" si="1"/>
        <v>0xA800</v>
      </c>
      <c r="E34" s="24" t="s">
        <v>8</v>
      </c>
      <c r="F34" s="24" t="str">
        <f t="shared" ref="F34" si="45">_xlfn.CONCAT("0x",DEC2HEX(I34))</f>
        <v>0xB000</v>
      </c>
      <c r="G34" s="24">
        <f t="shared" ref="G34" si="46">HEX2DEC(MID(D34, 3, LEN(D34)-2))</f>
        <v>43008</v>
      </c>
      <c r="H34" s="24">
        <f t="shared" ref="H34" si="47">HEX2DEC(MID(E34, 3, LEN(E34)-2))</f>
        <v>2048</v>
      </c>
      <c r="I34" s="24">
        <f t="shared" ref="I34" si="48">G34+H34</f>
        <v>45056</v>
      </c>
      <c r="J34" s="24" t="s">
        <v>47</v>
      </c>
    </row>
    <row r="35" spans="2:13" x14ac:dyDescent="0.2">
      <c r="B35" s="25"/>
      <c r="C35" s="38" t="s">
        <v>56</v>
      </c>
      <c r="D35" s="24" t="str">
        <f t="shared" si="1"/>
        <v>0xB000</v>
      </c>
      <c r="E35" s="24" t="str">
        <f>_xlfn.CONCAT("0x",DEC2HEX(M33))</f>
        <v>0x80</v>
      </c>
      <c r="F35" s="24" t="str">
        <f t="shared" ref="F35:F36" si="49">_xlfn.CONCAT("0x",DEC2HEX(I35))</f>
        <v>0xB080</v>
      </c>
      <c r="G35" s="24">
        <f t="shared" ref="G35:G36" si="50">HEX2DEC(MID(D35, 3, LEN(D35)-2))</f>
        <v>45056</v>
      </c>
      <c r="H35" s="24">
        <f t="shared" ref="H35:H36" si="51">HEX2DEC(MID(E35, 3, LEN(E35)-2))</f>
        <v>128</v>
      </c>
      <c r="I35" s="24">
        <f t="shared" ref="I35:I36" si="52">G35+H35</f>
        <v>45184</v>
      </c>
      <c r="J35" s="24" t="s">
        <v>57</v>
      </c>
      <c r="L35" s="21" t="s">
        <v>73</v>
      </c>
      <c r="M35" s="19" t="s">
        <v>136</v>
      </c>
    </row>
    <row r="36" spans="2:13" x14ac:dyDescent="0.2">
      <c r="B36" s="25"/>
      <c r="C36" s="39"/>
      <c r="D36" s="28" t="str">
        <f t="shared" si="1"/>
        <v>0xB080</v>
      </c>
      <c r="E36" s="28" t="s">
        <v>92</v>
      </c>
      <c r="F36" s="28" t="str">
        <f t="shared" si="49"/>
        <v>0xB400</v>
      </c>
      <c r="G36" s="28">
        <f t="shared" si="50"/>
        <v>45184</v>
      </c>
      <c r="H36" s="28">
        <f t="shared" si="51"/>
        <v>896</v>
      </c>
      <c r="I36" s="28">
        <f t="shared" si="52"/>
        <v>46080</v>
      </c>
      <c r="J36" s="28" t="s">
        <v>30</v>
      </c>
      <c r="L36" s="19" t="s">
        <v>80</v>
      </c>
      <c r="M36" s="19">
        <v>2</v>
      </c>
    </row>
    <row r="37" spans="2:13" x14ac:dyDescent="0.2">
      <c r="B37" s="25"/>
      <c r="C37" s="39"/>
      <c r="D37" s="24" t="str">
        <f t="shared" ref="D37:D38" si="53">F36</f>
        <v>0xB400</v>
      </c>
      <c r="E37" s="24" t="str">
        <f>_xlfn.CONCAT("0x",DEC2HEX(M46))</f>
        <v>0x4</v>
      </c>
      <c r="F37" s="24" t="str">
        <f t="shared" ref="F37:F38" si="54">_xlfn.CONCAT("0x",DEC2HEX(I37))</f>
        <v>0xB404</v>
      </c>
      <c r="G37" s="24">
        <f t="shared" ref="G37:G38" si="55">HEX2DEC(MID(D37, 3, LEN(D37)-2))</f>
        <v>46080</v>
      </c>
      <c r="H37" s="24">
        <f t="shared" ref="H37:H38" si="56">HEX2DEC(MID(E37, 3, LEN(E37)-2))</f>
        <v>4</v>
      </c>
      <c r="I37" s="24">
        <f t="shared" ref="I37:I38" si="57">G37+H37</f>
        <v>46084</v>
      </c>
      <c r="J37" s="24" t="s">
        <v>91</v>
      </c>
      <c r="L37" s="19" t="s">
        <v>74</v>
      </c>
      <c r="M37" s="19">
        <v>512</v>
      </c>
    </row>
    <row r="38" spans="2:13" x14ac:dyDescent="0.2">
      <c r="B38" s="25"/>
      <c r="C38" s="39"/>
      <c r="D38" s="28" t="str">
        <f t="shared" si="53"/>
        <v>0xB404</v>
      </c>
      <c r="E38" s="28" t="s">
        <v>132</v>
      </c>
      <c r="F38" s="28" t="str">
        <f t="shared" si="54"/>
        <v>0xB800</v>
      </c>
      <c r="G38" s="28">
        <f t="shared" si="55"/>
        <v>46084</v>
      </c>
      <c r="H38" s="28">
        <f t="shared" si="56"/>
        <v>1020</v>
      </c>
      <c r="I38" s="28">
        <f t="shared" si="57"/>
        <v>47104</v>
      </c>
      <c r="J38" s="28" t="s">
        <v>30</v>
      </c>
      <c r="L38" s="29" t="s">
        <v>75</v>
      </c>
      <c r="M38" s="29">
        <v>16</v>
      </c>
    </row>
    <row r="39" spans="2:13" x14ac:dyDescent="0.2">
      <c r="B39" s="25"/>
      <c r="C39" s="40"/>
      <c r="D39" s="24" t="str">
        <f>F38</f>
        <v>0xB800</v>
      </c>
      <c r="E39" s="24" t="str">
        <f>_xlfn.CONCAT("0x",DEC2HEX(M40))</f>
        <v>0x800</v>
      </c>
      <c r="F39" s="24" t="str">
        <f>_xlfn.CONCAT("0x",DEC2HEX(I39))</f>
        <v>0xC000</v>
      </c>
      <c r="G39" s="24">
        <f t="shared" ref="G39:H41" si="58">HEX2DEC(MID(D39, 3, LEN(D39)-2))</f>
        <v>47104</v>
      </c>
      <c r="H39" s="24">
        <f t="shared" si="58"/>
        <v>2048</v>
      </c>
      <c r="I39" s="24">
        <f>G39+H39</f>
        <v>49152</v>
      </c>
      <c r="J39" s="24" t="s">
        <v>76</v>
      </c>
      <c r="L39" s="19" t="s">
        <v>148</v>
      </c>
      <c r="M39" s="19">
        <f>M36*M37*M38</f>
        <v>16384</v>
      </c>
    </row>
    <row r="40" spans="2:13" x14ac:dyDescent="0.2">
      <c r="B40" s="41"/>
      <c r="C40" s="42" t="s">
        <v>49</v>
      </c>
      <c r="D40" s="24" t="str">
        <f>F39</f>
        <v>0xC000</v>
      </c>
      <c r="E40" s="24" t="s">
        <v>6</v>
      </c>
      <c r="F40" s="24" t="str">
        <f>_xlfn.CONCAT("0x",DEC2HEX(I40))</f>
        <v>0x10000</v>
      </c>
      <c r="G40" s="24">
        <f t="shared" si="58"/>
        <v>49152</v>
      </c>
      <c r="H40" s="24">
        <f t="shared" si="58"/>
        <v>16384</v>
      </c>
      <c r="I40" s="24">
        <f>G40+H40</f>
        <v>65536</v>
      </c>
      <c r="J40" s="24" t="s">
        <v>19</v>
      </c>
      <c r="L40" s="19" t="s">
        <v>147</v>
      </c>
      <c r="M40" s="19">
        <f>M39/8</f>
        <v>2048</v>
      </c>
    </row>
    <row r="41" spans="2:13" x14ac:dyDescent="0.2">
      <c r="B41" s="43" t="s">
        <v>144</v>
      </c>
      <c r="C41" s="48" t="s">
        <v>55</v>
      </c>
      <c r="D41" s="24" t="str">
        <f t="shared" si="1"/>
        <v>0x10000</v>
      </c>
      <c r="E41" s="24" t="str">
        <f>_xlfn.CONCAT("0x",DEC2HEX(M12))</f>
        <v>0x40</v>
      </c>
      <c r="F41" s="24" t="str">
        <f>_xlfn.CONCAT("0x",DEC2HEX(I41))</f>
        <v>0x10040</v>
      </c>
      <c r="G41" s="24">
        <f t="shared" si="58"/>
        <v>65536</v>
      </c>
      <c r="H41" s="24">
        <f t="shared" si="58"/>
        <v>64</v>
      </c>
      <c r="I41" s="24">
        <f>G41+H41</f>
        <v>65600</v>
      </c>
      <c r="J41" s="24" t="s">
        <v>54</v>
      </c>
    </row>
    <row r="42" spans="2:13" x14ac:dyDescent="0.2">
      <c r="B42" s="44" t="s">
        <v>143</v>
      </c>
      <c r="C42" s="49"/>
      <c r="D42" s="28" t="str">
        <f t="shared" si="1"/>
        <v>0x10040</v>
      </c>
      <c r="E42" s="28" t="s">
        <v>154</v>
      </c>
      <c r="F42" s="28" t="str">
        <f t="shared" ref="F42" si="59">_xlfn.CONCAT("0x",DEC2HEX(I42))</f>
        <v>0x11000</v>
      </c>
      <c r="G42" s="28">
        <f t="shared" ref="G42" si="60">HEX2DEC(MID(D42, 3, LEN(D42)-2))</f>
        <v>65600</v>
      </c>
      <c r="H42" s="28">
        <f t="shared" ref="H42" si="61">HEX2DEC(MID(E42, 3, LEN(E42)-2))</f>
        <v>4032</v>
      </c>
      <c r="I42" s="28">
        <f t="shared" ref="I42" si="62">G42+H42</f>
        <v>69632</v>
      </c>
      <c r="J42" s="28" t="s">
        <v>30</v>
      </c>
      <c r="L42" s="21" t="s">
        <v>93</v>
      </c>
      <c r="M42" s="19" t="s">
        <v>133</v>
      </c>
    </row>
    <row r="43" spans="2:13" x14ac:dyDescent="0.2">
      <c r="B43" s="44"/>
      <c r="L43" s="19" t="s">
        <v>62</v>
      </c>
      <c r="M43" s="19">
        <v>32</v>
      </c>
    </row>
    <row r="44" spans="2:13" ht="15" x14ac:dyDescent="0.25">
      <c r="B44" s="44"/>
      <c r="C44"/>
      <c r="D44"/>
      <c r="E44"/>
      <c r="F44"/>
      <c r="G44"/>
      <c r="H44"/>
      <c r="I44"/>
      <c r="J44"/>
      <c r="L44" s="29" t="s">
        <v>4</v>
      </c>
      <c r="M44" s="29">
        <v>1</v>
      </c>
    </row>
    <row r="45" spans="2:13" x14ac:dyDescent="0.2">
      <c r="B45" s="44"/>
      <c r="C45" s="38" t="s">
        <v>56</v>
      </c>
      <c r="D45" s="24"/>
      <c r="E45" s="24" t="str">
        <f>_xlfn.CONCAT("0x",DEC2HEX(M22))</f>
        <v>0xA00</v>
      </c>
      <c r="F45" s="24"/>
      <c r="G45" s="24"/>
      <c r="H45" s="24">
        <f>HEX2DEC(MID(E45, 3, LEN(E45)-2))</f>
        <v>2560</v>
      </c>
      <c r="I45" s="24"/>
      <c r="J45" s="24" t="s">
        <v>51</v>
      </c>
      <c r="L45" s="19" t="s">
        <v>140</v>
      </c>
      <c r="M45" s="19">
        <f>M43*M44</f>
        <v>32</v>
      </c>
    </row>
    <row r="46" spans="2:13" x14ac:dyDescent="0.2">
      <c r="B46" s="44"/>
      <c r="C46" s="40"/>
      <c r="D46" s="24"/>
      <c r="E46" s="24" t="str">
        <f>_xlfn.CONCAT("0x",DEC2HEX(M52))</f>
        <v>0x800</v>
      </c>
      <c r="F46" s="24"/>
      <c r="G46" s="24"/>
      <c r="H46" s="24">
        <f>HEX2DEC(MID(E46, 3, LEN(E46)-2))</f>
        <v>2048</v>
      </c>
      <c r="I46" s="24" t="s">
        <v>162</v>
      </c>
      <c r="J46" s="24" t="s">
        <v>134</v>
      </c>
      <c r="L46" s="19" t="s">
        <v>139</v>
      </c>
      <c r="M46" s="19">
        <f>M45/8</f>
        <v>4</v>
      </c>
    </row>
    <row r="47" spans="2:13" x14ac:dyDescent="0.2">
      <c r="B47" s="44"/>
    </row>
    <row r="48" spans="2:13" x14ac:dyDescent="0.2">
      <c r="B48" s="44"/>
      <c r="L48" s="21" t="s">
        <v>134</v>
      </c>
      <c r="M48" s="19" t="s">
        <v>137</v>
      </c>
    </row>
    <row r="49" spans="2:16" x14ac:dyDescent="0.2">
      <c r="B49" s="44"/>
      <c r="C49" s="45" t="s">
        <v>156</v>
      </c>
      <c r="D49" s="24"/>
      <c r="E49" s="24" t="s">
        <v>161</v>
      </c>
      <c r="F49" s="24"/>
      <c r="G49" s="24"/>
      <c r="H49" s="24">
        <f t="shared" ref="H49" si="63">HEX2DEC(MID(E49, 3, LEN(E49)-2))</f>
        <v>131072</v>
      </c>
      <c r="I49" s="24"/>
      <c r="J49" s="24" t="s">
        <v>156</v>
      </c>
      <c r="L49" s="19" t="s">
        <v>135</v>
      </c>
      <c r="M49" s="19">
        <v>512</v>
      </c>
      <c r="N49" s="19" t="s">
        <v>150</v>
      </c>
    </row>
    <row r="50" spans="2:16" x14ac:dyDescent="0.2">
      <c r="B50" s="44"/>
      <c r="L50" s="19" t="s">
        <v>149</v>
      </c>
      <c r="M50" s="29">
        <v>32</v>
      </c>
      <c r="N50" s="19" t="s">
        <v>138</v>
      </c>
    </row>
    <row r="51" spans="2:16" x14ac:dyDescent="0.2">
      <c r="B51" s="44"/>
      <c r="L51" s="30" t="s">
        <v>142</v>
      </c>
      <c r="M51" s="19">
        <f>M49*M50</f>
        <v>16384</v>
      </c>
      <c r="P51" s="19" t="s">
        <v>151</v>
      </c>
    </row>
    <row r="52" spans="2:16" x14ac:dyDescent="0.2">
      <c r="B52" s="44"/>
      <c r="L52" s="19" t="s">
        <v>141</v>
      </c>
      <c r="M52" s="19">
        <f>M51/8</f>
        <v>2048</v>
      </c>
      <c r="O52" s="19">
        <f>384*2</f>
        <v>768</v>
      </c>
    </row>
    <row r="53" spans="2:16" x14ac:dyDescent="0.2">
      <c r="B53" s="44"/>
    </row>
    <row r="54" spans="2:16" x14ac:dyDescent="0.2">
      <c r="B54" s="44"/>
    </row>
    <row r="55" spans="2:16" x14ac:dyDescent="0.2">
      <c r="B55" s="44"/>
    </row>
    <row r="56" spans="2:16" x14ac:dyDescent="0.2">
      <c r="B56" s="44"/>
    </row>
    <row r="57" spans="2:16" x14ac:dyDescent="0.2">
      <c r="B57" s="44"/>
    </row>
    <row r="58" spans="2:16" x14ac:dyDescent="0.2">
      <c r="B58" s="44"/>
    </row>
    <row r="59" spans="2:16" x14ac:dyDescent="0.2">
      <c r="B59" s="44"/>
    </row>
    <row r="60" spans="2:16" x14ac:dyDescent="0.2">
      <c r="B60" s="44"/>
    </row>
    <row r="61" spans="2:16" x14ac:dyDescent="0.2">
      <c r="B61" s="44"/>
    </row>
    <row r="62" spans="2:16" x14ac:dyDescent="0.2">
      <c r="B62" s="44"/>
    </row>
    <row r="63" spans="2:16" x14ac:dyDescent="0.2">
      <c r="B63" s="44"/>
    </row>
    <row r="64" spans="2:16" x14ac:dyDescent="0.2">
      <c r="B64" s="46"/>
    </row>
  </sheetData>
  <mergeCells count="2">
    <mergeCell ref="C41:C42"/>
    <mergeCell ref="C25:C2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B691-5BC9-488D-96B0-3685B8BF2439}">
  <dimension ref="A1:I24"/>
  <sheetViews>
    <sheetView topLeftCell="A16" workbookViewId="0">
      <selection activeCell="H21" sqref="H21:I24"/>
    </sheetView>
  </sheetViews>
  <sheetFormatPr defaultRowHeight="15" x14ac:dyDescent="0.25"/>
  <cols>
    <col min="1" max="1" width="24.42578125" style="13" bestFit="1" customWidth="1"/>
    <col min="2" max="2" width="43.5703125" customWidth="1"/>
    <col min="4" max="4" width="3.5703125" customWidth="1"/>
    <col min="5" max="5" width="9.7109375" customWidth="1"/>
    <col min="7" max="7" width="31.42578125" customWidth="1"/>
    <col min="8" max="8" width="15.42578125" bestFit="1" customWidth="1"/>
  </cols>
  <sheetData>
    <row r="1" spans="1:7" s="1" customFormat="1" ht="21" x14ac:dyDescent="0.35">
      <c r="A1" s="9" t="s">
        <v>124</v>
      </c>
      <c r="B1" s="3" t="s">
        <v>125</v>
      </c>
    </row>
    <row r="2" spans="1:7" s="2" customFormat="1" ht="21" x14ac:dyDescent="0.35">
      <c r="A2" s="14"/>
      <c r="B2" s="15"/>
    </row>
    <row r="3" spans="1:7" ht="18.75" x14ac:dyDescent="0.25">
      <c r="A3" s="16" t="s">
        <v>126</v>
      </c>
      <c r="F3" s="16" t="s">
        <v>127</v>
      </c>
    </row>
    <row r="4" spans="1:7" x14ac:dyDescent="0.25">
      <c r="A4" s="10" t="s">
        <v>78</v>
      </c>
      <c r="B4" s="8" t="s">
        <v>77</v>
      </c>
      <c r="F4" s="10" t="s">
        <v>78</v>
      </c>
      <c r="G4" s="8" t="s">
        <v>77</v>
      </c>
    </row>
    <row r="5" spans="1:7" ht="30" x14ac:dyDescent="0.25">
      <c r="A5" s="11" t="s">
        <v>83</v>
      </c>
      <c r="B5" s="7" t="s">
        <v>131</v>
      </c>
      <c r="F5" s="11" t="s">
        <v>128</v>
      </c>
      <c r="G5" s="7" t="s">
        <v>130</v>
      </c>
    </row>
    <row r="6" spans="1:7" x14ac:dyDescent="0.25">
      <c r="A6" s="12" t="s">
        <v>95</v>
      </c>
      <c r="B6" s="17" t="s">
        <v>96</v>
      </c>
      <c r="F6" s="12" t="s">
        <v>129</v>
      </c>
      <c r="G6" s="17" t="s">
        <v>96</v>
      </c>
    </row>
    <row r="7" spans="1:7" ht="60" x14ac:dyDescent="0.25">
      <c r="A7" s="11" t="s">
        <v>94</v>
      </c>
      <c r="B7" s="4" t="s">
        <v>98</v>
      </c>
      <c r="F7" s="11"/>
      <c r="G7" s="4"/>
    </row>
    <row r="8" spans="1:7" ht="60" x14ac:dyDescent="0.25">
      <c r="A8" s="12" t="s">
        <v>97</v>
      </c>
      <c r="B8" s="5" t="s">
        <v>99</v>
      </c>
    </row>
    <row r="9" spans="1:7" ht="75" x14ac:dyDescent="0.25">
      <c r="A9" s="12" t="s">
        <v>100</v>
      </c>
      <c r="B9" s="6" t="s">
        <v>101</v>
      </c>
    </row>
    <row r="10" spans="1:7" ht="45" x14ac:dyDescent="0.25">
      <c r="A10" s="12" t="s">
        <v>102</v>
      </c>
      <c r="B10" s="5" t="s">
        <v>103</v>
      </c>
    </row>
    <row r="11" spans="1:7" ht="75" x14ac:dyDescent="0.25">
      <c r="A11" s="11" t="s">
        <v>104</v>
      </c>
      <c r="B11" s="7" t="s">
        <v>105</v>
      </c>
    </row>
    <row r="12" spans="1:7" ht="45" x14ac:dyDescent="0.25">
      <c r="A12" s="12" t="s">
        <v>106</v>
      </c>
      <c r="B12" s="5" t="s">
        <v>111</v>
      </c>
    </row>
    <row r="13" spans="1:7" ht="120" x14ac:dyDescent="0.25">
      <c r="A13" s="11" t="s">
        <v>107</v>
      </c>
      <c r="B13" s="4" t="s">
        <v>108</v>
      </c>
    </row>
    <row r="14" spans="1:7" ht="75" x14ac:dyDescent="0.25">
      <c r="A14" s="12" t="s">
        <v>109</v>
      </c>
      <c r="B14" s="5" t="s">
        <v>110</v>
      </c>
    </row>
    <row r="15" spans="1:7" ht="45" x14ac:dyDescent="0.25">
      <c r="A15" s="11" t="s">
        <v>112</v>
      </c>
      <c r="B15" s="5" t="s">
        <v>113</v>
      </c>
    </row>
    <row r="16" spans="1:7" ht="90" x14ac:dyDescent="0.25">
      <c r="A16" s="12" t="s">
        <v>114</v>
      </c>
      <c r="B16" s="5" t="s">
        <v>115</v>
      </c>
    </row>
    <row r="17" spans="1:9" ht="180" x14ac:dyDescent="0.25">
      <c r="A17" s="11" t="s">
        <v>116</v>
      </c>
      <c r="B17" s="4" t="s">
        <v>117</v>
      </c>
    </row>
    <row r="18" spans="1:9" ht="120" x14ac:dyDescent="0.25">
      <c r="A18" s="11" t="s">
        <v>118</v>
      </c>
      <c r="B18" s="4" t="s">
        <v>119</v>
      </c>
    </row>
    <row r="19" spans="1:9" ht="60" x14ac:dyDescent="0.25">
      <c r="A19" s="11" t="s">
        <v>120</v>
      </c>
      <c r="B19" s="7" t="s">
        <v>121</v>
      </c>
    </row>
    <row r="20" spans="1:9" ht="30" x14ac:dyDescent="0.25">
      <c r="A20" s="11" t="s">
        <v>122</v>
      </c>
      <c r="B20" s="7" t="s">
        <v>123</v>
      </c>
    </row>
    <row r="21" spans="1:9" x14ac:dyDescent="0.25">
      <c r="H21" t="s">
        <v>118</v>
      </c>
      <c r="I21" t="s">
        <v>163</v>
      </c>
    </row>
    <row r="22" spans="1:9" x14ac:dyDescent="0.25">
      <c r="I22" t="s">
        <v>164</v>
      </c>
    </row>
    <row r="23" spans="1:9" x14ac:dyDescent="0.25">
      <c r="I23" s="47" t="s">
        <v>165</v>
      </c>
    </row>
    <row r="24" spans="1:9" x14ac:dyDescent="0.25">
      <c r="I24" t="s">
        <v>166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Hardware</vt:lpstr>
      <vt:lpstr>Casval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2021-11-27T22:42:27Z</dcterms:modified>
</cp:coreProperties>
</file>