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yang8\MUSE_models\Residential\Ofgem_Archetype\"/>
    </mc:Choice>
  </mc:AlternateContent>
  <xr:revisionPtr revIDLastSave="0" documentId="13_ncr:1_{8C4458F2-5009-4859-9A06-7400C4B65FD1}" xr6:coauthVersionLast="47" xr6:coauthVersionMax="47" xr10:uidLastSave="{00000000-0000-0000-0000-000000000000}"/>
  <bookViews>
    <workbookView xWindow="-110" yWindow="-110" windowWidth="34620" windowHeight="14020" activeTab="1" xr2:uid="{00000000-000D-0000-FFFF-FFFF00000000}"/>
  </bookViews>
  <sheets>
    <sheet name="Table_1" sheetId="1" r:id="rId1"/>
    <sheet name="Mains gas" sheetId="3" r:id="rId2"/>
    <sheet name="hot_wate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E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26" i="2"/>
  <c r="D25" i="2"/>
  <c r="D19" i="2"/>
  <c r="D20" i="2"/>
  <c r="D21" i="2"/>
  <c r="D22" i="2"/>
  <c r="D23" i="2"/>
  <c r="D24" i="2"/>
  <c r="D18" i="2"/>
  <c r="D16" i="2"/>
  <c r="D17" i="2"/>
  <c r="D11" i="2"/>
  <c r="D12" i="2"/>
  <c r="D13" i="2"/>
  <c r="D14" i="2"/>
  <c r="D15" i="2"/>
  <c r="D10" i="2"/>
  <c r="D9" i="2"/>
  <c r="D8" i="2"/>
  <c r="D7" i="2"/>
  <c r="D6" i="2"/>
  <c r="D5" i="2"/>
  <c r="D3" i="2"/>
  <c r="D4" i="2"/>
  <c r="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B27" i="1"/>
  <c r="F27" i="1"/>
  <c r="G21" i="1" s="1"/>
  <c r="D27" i="1"/>
  <c r="E10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7" i="1"/>
  <c r="C5" i="1"/>
  <c r="C6" i="1"/>
  <c r="C4" i="1"/>
  <c r="C3" i="1"/>
  <c r="C2" i="1"/>
  <c r="G23" i="1" l="1"/>
  <c r="G10" i="1"/>
  <c r="E23" i="1"/>
  <c r="E9" i="1"/>
  <c r="E8" i="1"/>
  <c r="E25" i="1"/>
  <c r="E7" i="1"/>
  <c r="E21" i="1"/>
  <c r="E19" i="1"/>
  <c r="G22" i="1"/>
  <c r="E6" i="1"/>
  <c r="E20" i="1"/>
  <c r="E18" i="1"/>
  <c r="G15" i="1"/>
  <c r="E12" i="1"/>
  <c r="G3" i="1"/>
  <c r="E24" i="1"/>
  <c r="E13" i="1"/>
  <c r="E11" i="1"/>
  <c r="G2" i="1"/>
  <c r="E17" i="1"/>
  <c r="E5" i="1"/>
  <c r="G14" i="1"/>
  <c r="E16" i="1"/>
  <c r="E4" i="1"/>
  <c r="G13" i="1"/>
  <c r="E15" i="1"/>
  <c r="E2" i="1"/>
  <c r="G12" i="1"/>
  <c r="E14" i="1"/>
  <c r="E3" i="1"/>
  <c r="G11" i="1"/>
  <c r="G8" i="1"/>
  <c r="G7" i="1"/>
  <c r="E22" i="1"/>
  <c r="G24" i="1"/>
  <c r="G4" i="1"/>
  <c r="C27" i="1"/>
  <c r="G27" i="1" l="1"/>
  <c r="E27" i="1"/>
</calcChain>
</file>

<file path=xl/sharedStrings.xml><?xml version="1.0" encoding="utf-8"?>
<sst xmlns="http://schemas.openxmlformats.org/spreadsheetml/2006/main" count="198" uniqueCount="78">
  <si>
    <t>Archetype</t>
  </si>
  <si>
    <t>Number of
households</t>
  </si>
  <si>
    <t>Gross
annual
household
income</t>
  </si>
  <si>
    <t>Attributes (key words)</t>
  </si>
  <si>
    <t>A1</t>
  </si>
  <si>
    <t>Mains gas</t>
  </si>
  <si>
    <t>Lowest income; mains gas; retired; 75+ years old; single adults; owner-
occupied; urban; not early adopters; no internet connection; no degree or
higher</t>
  </si>
  <si>
    <t>A2</t>
  </si>
  <si>
    <t>Low income; housing association; single adults; 55+ years old; prepayment
meter; WHDS eligible; good EPC rating; no degree or higher</t>
  </si>
  <si>
    <t>A3</t>
  </si>
  <si>
    <t>Low income; mains gas; retired/unoccupied &lt; 65 years old; prepayment
meter; housing association/local authority; disability benefits; mobility
disability; CWP eligible; WHDS eligible; good EPC rating; no degree or higher</t>
  </si>
  <si>
    <t>B4</t>
  </si>
  <si>
    <t>Electricity</t>
  </si>
  <si>
    <t>Low income; electric heating; retired/unoccupied; 65+ years old; purpose-
built flats; owner-occupied/housing association; high electricity consumption</t>
  </si>
  <si>
    <t>B5</t>
  </si>
  <si>
    <t>Low income; electric/solid fuel/LPG heating; 45+ years old;
retired/unoccupied; disability benefits; high electricity consumption</t>
  </si>
  <si>
    <t>B6</t>
  </si>
  <si>
    <t>Low income; mains gas; private rented/local authority; 45-74 years old; low
gas consumption; early adopters</t>
  </si>
  <si>
    <t>C7</t>
  </si>
  <si>
    <t>Lower-middle income; mains gas; purpose-built flats; housing
association/local authority; full-time/part-time employed/ 25-54 years old;
early adopters; high proportion BAME</t>
  </si>
  <si>
    <t>C8</t>
  </si>
  <si>
    <t>Lower middle-income; electric heating; purpose-built flat; private rented/local
authority; full-time/part-time employed; 1 child; 25-54; early adopters; high
proportion BAME</t>
  </si>
  <si>
    <t>C9</t>
  </si>
  <si>
    <t>Lower-middle income; couples/single adult woman; retired; 65+ years old;
owner occupied semi-detached/terraced dwellings; average energy
consumption; WFP eligible</t>
  </si>
  <si>
    <t>D10</t>
  </si>
  <si>
    <t>Lower-middle income; mains gas; disability benefits; mobility &amp; dexterity
disability; retired/unoccupied; owner occupied; semi-detached/terraced; 55+
years old; not early adopters; CWP &amp; WFP eligible;</t>
  </si>
  <si>
    <t>D11</t>
  </si>
  <si>
    <t>Lower-middle income; low energy consumption; good EPC rating; purpose-
built flats; full-time employed; 25-74 years old; early adopters; urban; low
scheme eligibility</t>
  </si>
  <si>
    <t>D12</t>
  </si>
  <si>
    <t>Lower-middle income; retired 65+; owner occupied; detached; couples; high
gas consumption; not early adopters; eligible for WFP; suburbanites</t>
  </si>
  <si>
    <t>E13</t>
  </si>
  <si>
    <t>Middle income; &lt;35-54 year old unoccupied/retirees; 1+ children; disability
benefits; early adopters; high energy consumption; CWP &amp; WHDS eligible;
prepayment meter; hard-pressed living</t>
  </si>
  <si>
    <t>E14</t>
  </si>
  <si>
    <t>Middle income earners; 2+ children; 25-54 year olds; full-time/part-time
employed; private-rented/owner occupied; urban; early adopters</t>
  </si>
  <si>
    <t>F15</t>
  </si>
  <si>
    <t>Middle income; other/electric heating fuel; 2+ children; full-time/self-
employed; 25-54 year olds; early adopters; high electricity consumption;</t>
  </si>
  <si>
    <t>F16</t>
  </si>
  <si>
    <t>Middle income; electric heating; has degree or higher; purpose-built flats; 16-
54 year olds; good EPC rating; full-time employed; couple/single adult man;
early adopters</t>
  </si>
  <si>
    <t>G17</t>
  </si>
  <si>
    <t>Upper middle income; Oil/Other heating system; unconventional housing;
Owner occupied; self-employed; couple/single adult; 45+ year olds; rural;
unknown EPC rating</t>
  </si>
  <si>
    <t>G18</t>
  </si>
  <si>
    <t>Upper middle income; Other heating fuel; owner occupied; full-time
employed/retired 65+; low scheme eligibility</t>
  </si>
  <si>
    <t>H19</t>
  </si>
  <si>
    <t>Oil</t>
  </si>
  <si>
    <t>Upper-middle income; oil heating fuel; retired 65+/full-time employed; poor
EPC rating; rural; owner-occupied; detached/semi-detached; WFP eligible</t>
  </si>
  <si>
    <t>H20</t>
  </si>
  <si>
    <t>Upper-middle income; mains gas; early adopters; 25-54 years old; full-time
employed; below average consumption</t>
  </si>
  <si>
    <t>I21</t>
  </si>
  <si>
    <t>High income; mains gas; 1 child; full-time employed; 25-54 years old; early
adopters; owner-occupied/private rented; semi-detached/terraced; high ECO
eligibility</t>
  </si>
  <si>
    <t>I22</t>
  </si>
  <si>
    <t>High income; no children; mains gas; highest gas consumption; 45-64 years
old; full-time employed; early adopters; has degree or higher</t>
  </si>
  <si>
    <t>J23</t>
  </si>
  <si>
    <t>High income; mains gas; 2+ children; 35-54 years old; full-time employed;
owner-occupied; semi-detached/terraced; early adopters; urban</t>
  </si>
  <si>
    <t>J24</t>
  </si>
  <si>
    <t>Highest earners; 1+ children; oil heating; highest electricity consumption; rural;
full-time employed; owner-occupied; poor EPC rating; early adopters</t>
  </si>
  <si>
    <t>All GB
households</t>
  </si>
  <si>
    <t>3,955</t>
  </si>
  <si>
    <t>13,697</t>
  </si>
  <si>
    <t>Average Annual Elec consumption (kWh)</t>
  </si>
  <si>
    <t>Average Annual Gas consumption (kWh)</t>
  </si>
  <si>
    <t>Sum</t>
  </si>
  <si>
    <t>ratio of households number</t>
  </si>
  <si>
    <t>ratio  of Average Annual Elec consumption</t>
  </si>
  <si>
    <t>ratio of Average Annual Gas consumption</t>
  </si>
  <si>
    <t>Total consumption (Elec+Gas) in KWh</t>
  </si>
  <si>
    <t>Electricity/Other (Solid fuel/LPG)</t>
  </si>
  <si>
    <t>Oil/Other (solid fuel/LPG)</t>
  </si>
  <si>
    <t>Other (solid fuel/LPG)</t>
  </si>
  <si>
    <t>Main heating Fuel</t>
  </si>
  <si>
    <t>Other/Electricity</t>
  </si>
  <si>
    <t>Without electric heating</t>
  </si>
  <si>
    <t>With additional electric heating</t>
  </si>
  <si>
    <t>With primary electric heating</t>
  </si>
  <si>
    <t>energy used for hot water (kwh)</t>
  </si>
  <si>
    <t>Total</t>
  </si>
  <si>
    <t>ratio of hot water demand</t>
  </si>
  <si>
    <t>Table 2</t>
  </si>
  <si>
    <r>
      <t xml:space="preserve">Household Electricity Survey </t>
    </r>
    <r>
      <rPr>
        <sz val="11"/>
        <color theme="1"/>
        <rFont val="Calibri"/>
        <family val="2"/>
        <scheme val="minor"/>
      </rPr>
      <t>(https://www.gov.uk/government/publications/household-electricity-survey--2)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</si>
</sst>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8" fillId="5" borderId="1" applyNumberFormat="0" applyAlignment="0" applyProtection="0"/>
  </cellStyleXfs>
  <cellXfs count="48">
    <xf numFmtId="0" fontId="0" fillId="0" borderId="0" xfId="0"/>
    <xf numFmtId="0" fontId="0" fillId="3" borderId="2" xfId="2" applyFont="1"/>
    <xf numFmtId="0" fontId="4" fillId="0" borderId="0" xfId="3"/>
    <xf numFmtId="164" fontId="0" fillId="3" borderId="2" xfId="2" applyNumberFormat="1" applyFont="1"/>
    <xf numFmtId="0" fontId="3" fillId="2" borderId="1" xfId="1"/>
    <xf numFmtId="3" fontId="0" fillId="3" borderId="2" xfId="2" applyNumberFormat="1" applyFont="1"/>
    <xf numFmtId="6" fontId="0" fillId="3" borderId="2" xfId="2" applyNumberFormat="1" applyFont="1"/>
    <xf numFmtId="164" fontId="3" fillId="2" borderId="1" xfId="1" applyNumberFormat="1"/>
    <xf numFmtId="3" fontId="3" fillId="2" borderId="1" xfId="1" applyNumberFormat="1"/>
    <xf numFmtId="0" fontId="0" fillId="4" borderId="2" xfId="2" applyFont="1" applyFill="1"/>
    <xf numFmtId="3" fontId="0" fillId="4" borderId="2" xfId="2" applyNumberFormat="1" applyFont="1" applyFill="1"/>
    <xf numFmtId="164" fontId="0" fillId="4" borderId="2" xfId="2" applyNumberFormat="1" applyFont="1" applyFill="1"/>
    <xf numFmtId="6" fontId="0" fillId="4" borderId="2" xfId="2" applyNumberFormat="1" applyFont="1" applyFill="1"/>
    <xf numFmtId="0" fontId="0" fillId="4" borderId="2" xfId="2" applyFont="1" applyFill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1" applyAlignment="1">
      <alignment horizontal="center" vertical="center" wrapText="1"/>
    </xf>
    <xf numFmtId="3" fontId="6" fillId="2" borderId="1" xfId="1" applyNumberFormat="1" applyFont="1"/>
    <xf numFmtId="0" fontId="7" fillId="3" borderId="2" xfId="2" applyFont="1"/>
    <xf numFmtId="0" fontId="5" fillId="6" borderId="4" xfId="0" applyFont="1" applyFill="1" applyBorder="1" applyAlignment="1">
      <alignment horizontal="center" vertical="center" wrapText="1"/>
    </xf>
    <xf numFmtId="0" fontId="0" fillId="3" borderId="2" xfId="2" applyFont="1" applyFill="1" applyBorder="1"/>
    <xf numFmtId="3" fontId="0" fillId="3" borderId="2" xfId="2" applyNumberFormat="1" applyFont="1" applyFill="1" applyBorder="1"/>
    <xf numFmtId="164" fontId="0" fillId="3" borderId="2" xfId="2" applyNumberFormat="1" applyFont="1" applyFill="1" applyBorder="1"/>
    <xf numFmtId="0" fontId="7" fillId="3" borderId="2" xfId="2" applyFont="1" applyFill="1" applyBorder="1"/>
    <xf numFmtId="0" fontId="5" fillId="6" borderId="5" xfId="0" applyFont="1" applyFill="1" applyBorder="1" applyAlignment="1">
      <alignment horizontal="center" vertical="center" wrapText="1"/>
    </xf>
    <xf numFmtId="0" fontId="0" fillId="4" borderId="2" xfId="2" applyFont="1" applyFill="1" applyBorder="1"/>
    <xf numFmtId="0" fontId="7" fillId="4" borderId="2" xfId="2" applyFont="1" applyFill="1" applyBorder="1"/>
    <xf numFmtId="164" fontId="0" fillId="4" borderId="2" xfId="2" applyNumberFormat="1" applyFont="1" applyFill="1" applyBorder="1"/>
    <xf numFmtId="0" fontId="9" fillId="0" borderId="0" xfId="0" applyFont="1"/>
    <xf numFmtId="0" fontId="8" fillId="5" borderId="1" xfId="4"/>
    <xf numFmtId="10" fontId="8" fillId="5" borderId="1" xfId="4" applyNumberFormat="1"/>
    <xf numFmtId="0" fontId="0" fillId="7" borderId="2" xfId="2" applyFont="1" applyFill="1"/>
    <xf numFmtId="164" fontId="0" fillId="7" borderId="2" xfId="2" applyNumberFormat="1" applyFont="1" applyFill="1"/>
    <xf numFmtId="0" fontId="7" fillId="7" borderId="2" xfId="2" applyFont="1" applyFill="1"/>
    <xf numFmtId="0" fontId="0" fillId="7" borderId="2" xfId="2" applyFont="1" applyFill="1" applyBorder="1"/>
    <xf numFmtId="164" fontId="0" fillId="7" borderId="2" xfId="2" applyNumberFormat="1" applyFont="1" applyFill="1" applyBorder="1"/>
    <xf numFmtId="0" fontId="7" fillId="7" borderId="2" xfId="2" applyFont="1" applyFill="1" applyBorder="1"/>
    <xf numFmtId="0" fontId="0" fillId="8" borderId="2" xfId="2" applyFont="1" applyFill="1" applyBorder="1"/>
    <xf numFmtId="164" fontId="0" fillId="8" borderId="2" xfId="2" applyNumberFormat="1" applyFont="1" applyFill="1" applyBorder="1"/>
    <xf numFmtId="0" fontId="0" fillId="8" borderId="6" xfId="2" applyFont="1" applyFill="1" applyBorder="1"/>
    <xf numFmtId="164" fontId="0" fillId="8" borderId="6" xfId="2" applyNumberFormat="1" applyFont="1" applyFill="1" applyBorder="1"/>
    <xf numFmtId="0" fontId="0" fillId="9" borderId="2" xfId="2" applyFont="1" applyFill="1"/>
    <xf numFmtId="164" fontId="0" fillId="9" borderId="2" xfId="2" applyNumberFormat="1" applyFont="1" applyFill="1"/>
    <xf numFmtId="0" fontId="7" fillId="9" borderId="2" xfId="2" applyFont="1" applyFill="1"/>
    <xf numFmtId="0" fontId="0" fillId="9" borderId="2" xfId="2" applyFont="1" applyFill="1" applyBorder="1"/>
    <xf numFmtId="164" fontId="0" fillId="9" borderId="2" xfId="2" applyNumberFormat="1" applyFont="1" applyFill="1" applyBorder="1"/>
    <xf numFmtId="0" fontId="7" fillId="9" borderId="2" xfId="2" applyFont="1" applyFill="1" applyBorder="1"/>
  </cellXfs>
  <cellStyles count="5">
    <cellStyle name="Calculation" xfId="1" builtinId="22"/>
    <cellStyle name="Explanatory Text" xfId="3" builtinId="53"/>
    <cellStyle name="Input" xfId="4" builtinId="20"/>
    <cellStyle name="Normal" xfId="0" builtinId="0"/>
    <cellStyle name="Note" xfId="2" builtinId="1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Agents'</a:t>
            </a:r>
            <a:r>
              <a:rPr lang="en-US" baseline="0"/>
              <a:t> Electricity V.S. Gas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('Mains gas'!$B$2:$B$4,'Mains gas'!$B$5:$B$6,'Mains gas'!$B$7:$B$12,'Mains gas'!$B$13:$B$16)</c:f>
              <c:numCache>
                <c:formatCode>#,##0</c:formatCode>
                <c:ptCount val="15"/>
                <c:pt idx="0">
                  <c:v>2742</c:v>
                </c:pt>
                <c:pt idx="1">
                  <c:v>2849</c:v>
                </c:pt>
                <c:pt idx="2" formatCode="0.0">
                  <c:v>3519</c:v>
                </c:pt>
                <c:pt idx="3" formatCode="0.0">
                  <c:v>3028</c:v>
                </c:pt>
                <c:pt idx="4" formatCode="0.0">
                  <c:v>3649</c:v>
                </c:pt>
                <c:pt idx="5" formatCode="0.0">
                  <c:v>3337</c:v>
                </c:pt>
                <c:pt idx="6" formatCode="0.0">
                  <c:v>3881</c:v>
                </c:pt>
                <c:pt idx="7" formatCode="0.0">
                  <c:v>2482</c:v>
                </c:pt>
                <c:pt idx="8" formatCode="0.0">
                  <c:v>3952</c:v>
                </c:pt>
                <c:pt idx="9" formatCode="0.0">
                  <c:v>5075</c:v>
                </c:pt>
                <c:pt idx="10" formatCode="0.0">
                  <c:v>4070</c:v>
                </c:pt>
                <c:pt idx="11" formatCode="0.0">
                  <c:v>3143</c:v>
                </c:pt>
                <c:pt idx="12" formatCode="0.0">
                  <c:v>4070</c:v>
                </c:pt>
                <c:pt idx="13" formatCode="0.0">
                  <c:v>4684</c:v>
                </c:pt>
                <c:pt idx="14" formatCode="0.0">
                  <c:v>4532</c:v>
                </c:pt>
              </c:numCache>
            </c:numRef>
          </c:xVal>
          <c:yVal>
            <c:numRef>
              <c:f>('Mains gas'!$C$2:$C$4,'Mains gas'!$C$5:$C$6,'Mains gas'!$C$7:$C$12,'Mains gas'!$C$13:$C$16)</c:f>
              <c:numCache>
                <c:formatCode>#,##0</c:formatCode>
                <c:ptCount val="15"/>
                <c:pt idx="0">
                  <c:v>10933</c:v>
                </c:pt>
                <c:pt idx="1">
                  <c:v>9464</c:v>
                </c:pt>
                <c:pt idx="2">
                  <c:v>10622</c:v>
                </c:pt>
                <c:pt idx="3">
                  <c:v>10525</c:v>
                </c:pt>
                <c:pt idx="4">
                  <c:v>13119</c:v>
                </c:pt>
                <c:pt idx="5">
                  <c:v>13685</c:v>
                </c:pt>
                <c:pt idx="6">
                  <c:v>13981</c:v>
                </c:pt>
                <c:pt idx="7">
                  <c:v>8782</c:v>
                </c:pt>
                <c:pt idx="8">
                  <c:v>16065</c:v>
                </c:pt>
                <c:pt idx="9">
                  <c:v>16722</c:v>
                </c:pt>
                <c:pt idx="10">
                  <c:v>14606</c:v>
                </c:pt>
                <c:pt idx="11">
                  <c:v>11677</c:v>
                </c:pt>
                <c:pt idx="12">
                  <c:v>15461</c:v>
                </c:pt>
                <c:pt idx="13">
                  <c:v>18530</c:v>
                </c:pt>
                <c:pt idx="14">
                  <c:v>16330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D-4C27-A3A2-1BEDF2A7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45248"/>
        <c:axId val="1617455808"/>
      </c:scatterChart>
      <c:valAx>
        <c:axId val="16174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55808"/>
        <c:crosses val="autoZero"/>
        <c:crossBetween val="midCat"/>
      </c:valAx>
      <c:valAx>
        <c:axId val="1617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0</xdr:row>
      <xdr:rowOff>139700</xdr:rowOff>
    </xdr:from>
    <xdr:to>
      <xdr:col>7</xdr:col>
      <xdr:colOff>460375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0F57-FB35-BBAE-7C22-A06EE0739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E90969-E15B-4BF1-BD2E-C520FC37D4F4}" name="Table2" displayName="Table2" ref="A1:K25" totalsRowShown="0" headerRowDxfId="15" headerRowBorderDxfId="14" tableBorderDxfId="13">
  <autoFilter ref="A1:K25" xr:uid="{A7E90969-E15B-4BF1-BD2E-C520FC37D4F4}"/>
  <tableColumns count="11">
    <tableColumn id="1" xr3:uid="{2675892E-3A3E-4351-8FF0-744B0674CC78}" name="Archetype" dataCellStyle="Note"/>
    <tableColumn id="2" xr3:uid="{D62DBA25-0F9D-4285-B590-4C4263BDD939}" name="Number of_x000a_households" dataDxfId="12" dataCellStyle="Note"/>
    <tableColumn id="10" xr3:uid="{1D7D1408-00AE-423A-8787-B4710DD581DB}" name="ratio of households number" dataDxfId="11" dataCellStyle="Calculation">
      <calculatedColumnFormula>Table2[[#This Row],[Number of
households]]/$B$26</calculatedColumnFormula>
    </tableColumn>
    <tableColumn id="5" xr3:uid="{77B1BAA1-82E3-4162-8091-92ED97E08D8F}" name="Average Annual Elec consumption (kWh)" dataDxfId="10" dataCellStyle="Note"/>
    <tableColumn id="9" xr3:uid="{3199F5EE-4FD9-414D-B8F1-A1D718564B95}" name="ratio  of Average Annual Elec consumption" dataDxfId="9" dataCellStyle="Calculation">
      <calculatedColumnFormula>Table2[[#This Row],[Average Annual Elec consumption (kWh)]]/$D$27</calculatedColumnFormula>
    </tableColumn>
    <tableColumn id="6" xr3:uid="{EF8CBC5F-03B2-45AB-B97A-CE7DB3A33DB8}" name="Average Annual Gas consumption (kWh)" dataCellStyle="Note"/>
    <tableColumn id="11" xr3:uid="{A61599F6-EF83-47A5-BABA-F98185FBF9A0}" name="ratio of Average Annual Gas consumption" dataDxfId="8" dataCellStyle="Calculation">
      <calculatedColumnFormula>Table2[[#This Row],[Average Annual Gas consumption (kWh)]]/$F$27</calculatedColumnFormula>
    </tableColumn>
    <tableColumn id="7" xr3:uid="{25D98A49-C6CE-47C3-BDF5-FF55D2614A3A}" name="Total consumption (Elec+Gas) in KWh" dataDxfId="7" dataCellStyle="Calculation">
      <calculatedColumnFormula>Table2[[#This Row],[Average Annual Elec consumption (kWh)]]+Table2[[#This Row],[Average Annual Gas consumption (kWh)]]</calculatedColumnFormula>
    </tableColumn>
    <tableColumn id="3" xr3:uid="{0A9FA9C5-0835-42BC-BF3C-214CEF3708C6}" name="Main heating Fuel" dataDxfId="6" dataCellStyle="Note"/>
    <tableColumn id="4" xr3:uid="{38FF6D0A-1740-45B4-8A44-163AAF9C0481}" name="Gross_x000a_annual_x000a_household_x000a_income" dataDxfId="5" dataCellStyle="Note"/>
    <tableColumn id="8" xr3:uid="{C2246051-CE6D-457A-B33F-D6ED56AD5CDA}" name="Attributes (key words)" dataCellStyle="Explanatory Tex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D01AF-F18B-456A-9F85-E1DA20551F69}" name="Table22" displayName="Table22" ref="A1:D20" totalsRowShown="0" headerRowDxfId="4" headerRowBorderDxfId="2" tableBorderDxfId="3">
  <autoFilter ref="A1:D20" xr:uid="{96AD01AF-F18B-456A-9F85-E1DA20551F69}"/>
  <tableColumns count="4">
    <tableColumn id="1" xr3:uid="{4DB538E7-4AC8-43A9-A441-90C3C124FFD1}" name="Archetype" dataCellStyle="Note"/>
    <tableColumn id="5" xr3:uid="{3AF2D4D5-5348-43E7-9D2C-13FB1C3FB101}" name="Average Annual Elec consumption (kWh)" dataDxfId="1" dataCellStyle="Note"/>
    <tableColumn id="6" xr3:uid="{382EF625-CB22-48FE-A8F7-E837B3A01039}" name="Average Annual Gas consumption (kWh)" dataCellStyle="Note"/>
    <tableColumn id="3" xr3:uid="{111906C4-F931-4926-9CEF-C9586E9FE3AC}" name="Main heating Fuel" dataDxfId="0" dataCellStyle="No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pane xSplit="1" topLeftCell="B1" activePane="topRight" state="frozen"/>
      <selection pane="topRight" sqref="A1:XFD1048576"/>
    </sheetView>
  </sheetViews>
  <sheetFormatPr defaultRowHeight="14.5" x14ac:dyDescent="0.35"/>
  <cols>
    <col min="1" max="8" width="21.1796875" customWidth="1"/>
    <col min="9" max="9" width="29.7265625" customWidth="1"/>
    <col min="10" max="11" width="21.1796875" customWidth="1"/>
    <col min="12" max="12" width="14.6328125" customWidth="1"/>
    <col min="13" max="13" width="31.81640625" customWidth="1"/>
    <col min="14" max="14" width="14.6328125" customWidth="1"/>
    <col min="15" max="15" width="21.6328125" customWidth="1"/>
  </cols>
  <sheetData>
    <row r="1" spans="1:11" s="16" customFormat="1" ht="58" x14ac:dyDescent="0.35">
      <c r="A1" s="15" t="s">
        <v>0</v>
      </c>
      <c r="B1" s="14" t="s">
        <v>1</v>
      </c>
      <c r="C1" s="17" t="s">
        <v>61</v>
      </c>
      <c r="D1" s="15" t="s">
        <v>58</v>
      </c>
      <c r="E1" s="17" t="s">
        <v>62</v>
      </c>
      <c r="F1" s="15" t="s">
        <v>59</v>
      </c>
      <c r="G1" s="17" t="s">
        <v>63</v>
      </c>
      <c r="H1" s="17" t="s">
        <v>64</v>
      </c>
      <c r="I1" s="15" t="s">
        <v>68</v>
      </c>
      <c r="J1" s="15" t="s">
        <v>2</v>
      </c>
      <c r="K1" s="14" t="s">
        <v>3</v>
      </c>
    </row>
    <row r="2" spans="1:11" x14ac:dyDescent="0.35">
      <c r="A2" s="1" t="s">
        <v>4</v>
      </c>
      <c r="B2" s="3">
        <v>578333</v>
      </c>
      <c r="C2" s="4">
        <f>Table2[[#This Row],[Number of
households]]/$B$26</f>
        <v>2.1433528850466805E-2</v>
      </c>
      <c r="D2" s="5">
        <v>2742</v>
      </c>
      <c r="E2" s="4">
        <f>Table2[[#This Row],[Average Annual Elec consumption (kWh)]]/$D$27</f>
        <v>2.5666226727696497E-2</v>
      </c>
      <c r="F2" s="5">
        <v>10933</v>
      </c>
      <c r="G2" s="4">
        <f>Table2[[#This Row],[Average Annual Gas consumption (kWh)]]/$F$27</f>
        <v>5.4528134382699427E-2</v>
      </c>
      <c r="H2" s="8">
        <f>Table2[[#This Row],[Average Annual Elec consumption (kWh)]]+Table2[[#This Row],[Average Annual Gas consumption (kWh)]]</f>
        <v>13675</v>
      </c>
      <c r="I2" s="1" t="s">
        <v>5</v>
      </c>
      <c r="J2" s="6">
        <v>15643</v>
      </c>
      <c r="K2" s="2" t="s">
        <v>6</v>
      </c>
    </row>
    <row r="3" spans="1:11" x14ac:dyDescent="0.35">
      <c r="A3" s="1" t="s">
        <v>7</v>
      </c>
      <c r="B3" s="3">
        <v>868191</v>
      </c>
      <c r="C3" s="4">
        <f>Table2[[#This Row],[Number of
households]]/$B$26</f>
        <v>3.2175920872949716E-2</v>
      </c>
      <c r="D3" s="5">
        <v>2849</v>
      </c>
      <c r="E3" s="4">
        <f>Table2[[#This Row],[Average Annual Elec consumption (kWh)]]/$D$27</f>
        <v>2.6667789915101138E-2</v>
      </c>
      <c r="F3" s="5">
        <v>9464</v>
      </c>
      <c r="G3" s="4">
        <f>Table2[[#This Row],[Average Annual Gas consumption (kWh)]]/$F$27</f>
        <v>4.7201524174322454E-2</v>
      </c>
      <c r="H3" s="8">
        <f>Table2[[#This Row],[Average Annual Elec consumption (kWh)]]+Table2[[#This Row],[Average Annual Gas consumption (kWh)]]</f>
        <v>12313</v>
      </c>
      <c r="I3" s="1" t="s">
        <v>5</v>
      </c>
      <c r="J3" s="6">
        <v>17327</v>
      </c>
      <c r="K3" s="2" t="s">
        <v>8</v>
      </c>
    </row>
    <row r="4" spans="1:11" x14ac:dyDescent="0.35">
      <c r="A4" s="1" t="s">
        <v>9</v>
      </c>
      <c r="B4" s="3">
        <v>883413</v>
      </c>
      <c r="C4" s="4">
        <f>Table2[[#This Row],[Number of
households]]/$B$26</f>
        <v>3.274006156034228E-2</v>
      </c>
      <c r="D4" s="3">
        <v>3519</v>
      </c>
      <c r="E4" s="4">
        <f>Table2[[#This Row],[Average Annual Elec consumption (kWh)]]/$D$27</f>
        <v>3.2939260340905899E-2</v>
      </c>
      <c r="F4" s="5">
        <v>10622</v>
      </c>
      <c r="G4" s="4">
        <f>Table2[[#This Row],[Average Annual Gas consumption (kWh)]]/$F$27</f>
        <v>5.2977027660571961E-2</v>
      </c>
      <c r="H4" s="8">
        <f>Table2[[#This Row],[Average Annual Elec consumption (kWh)]]+Table2[[#This Row],[Average Annual Gas consumption (kWh)]]</f>
        <v>14141</v>
      </c>
      <c r="I4" s="1" t="s">
        <v>5</v>
      </c>
      <c r="J4" s="6">
        <v>18195</v>
      </c>
      <c r="K4" s="2" t="s">
        <v>10</v>
      </c>
    </row>
    <row r="5" spans="1:11" x14ac:dyDescent="0.35">
      <c r="A5" s="1" t="s">
        <v>11</v>
      </c>
      <c r="B5" s="3">
        <v>731318</v>
      </c>
      <c r="C5" s="4">
        <f>Table2[[#This Row],[Number of
households]]/$B$26</f>
        <v>2.7103287296186943E-2</v>
      </c>
      <c r="D5" s="3">
        <v>4811</v>
      </c>
      <c r="E5" s="4">
        <f>Table2[[#This Row],[Average Annual Elec consumption (kWh)]]/$D$27</f>
        <v>4.503290181872642E-2</v>
      </c>
      <c r="F5" s="1">
        <v>0</v>
      </c>
      <c r="G5" s="4">
        <v>0</v>
      </c>
      <c r="H5" s="18">
        <f>Table2[[#This Row],[Average Annual Elec consumption (kWh)]]+Table2[[#This Row],[Average Annual Gas consumption (kWh)]]</f>
        <v>4811</v>
      </c>
      <c r="I5" s="19" t="s">
        <v>12</v>
      </c>
      <c r="J5" s="6">
        <v>18776</v>
      </c>
      <c r="K5" s="2" t="s">
        <v>13</v>
      </c>
    </row>
    <row r="6" spans="1:11" x14ac:dyDescent="0.35">
      <c r="A6" s="1" t="s">
        <v>14</v>
      </c>
      <c r="B6" s="3">
        <v>465288</v>
      </c>
      <c r="C6" s="4">
        <f>Table2[[#This Row],[Number of
households]]/$B$26</f>
        <v>1.7243981878564772E-2</v>
      </c>
      <c r="D6" s="3">
        <v>6597</v>
      </c>
      <c r="E6" s="4">
        <f>Table2[[#This Row],[Average Annual Elec consumption (kWh)]]/$D$27</f>
        <v>6.1750582685125385E-2</v>
      </c>
      <c r="F6" s="1">
        <v>0</v>
      </c>
      <c r="G6" s="4">
        <v>0</v>
      </c>
      <c r="H6" s="18">
        <f>Table2[[#This Row],[Average Annual Elec consumption (kWh)]]+Table2[[#This Row],[Average Annual Gas consumption (kWh)]]</f>
        <v>6597</v>
      </c>
      <c r="I6" s="19" t="s">
        <v>65</v>
      </c>
      <c r="J6" s="6">
        <v>22423</v>
      </c>
      <c r="K6" s="2" t="s">
        <v>15</v>
      </c>
    </row>
    <row r="7" spans="1:11" x14ac:dyDescent="0.35">
      <c r="A7" s="1" t="s">
        <v>16</v>
      </c>
      <c r="B7" s="3">
        <v>920172</v>
      </c>
      <c r="C7" s="4">
        <f>Table2[[#This Row],[Number of
households]]/$B$26</f>
        <v>3.4102382380724848E-2</v>
      </c>
      <c r="D7" s="3">
        <v>3028</v>
      </c>
      <c r="E7" s="4">
        <f>Table2[[#This Row],[Average Annual Elec consumption (kWh)]]/$D$27</f>
        <v>2.8343302163189275E-2</v>
      </c>
      <c r="F7" s="5">
        <v>10525</v>
      </c>
      <c r="G7" s="4">
        <f>Table2[[#This Row],[Average Annual Gas consumption (kWh)]]/$F$27</f>
        <v>5.2493241962673687E-2</v>
      </c>
      <c r="H7" s="8">
        <f>Table2[[#This Row],[Average Annual Elec consumption (kWh)]]+Table2[[#This Row],[Average Annual Gas consumption (kWh)]]</f>
        <v>13553</v>
      </c>
      <c r="I7" s="1" t="s">
        <v>5</v>
      </c>
      <c r="J7" s="6">
        <v>24869</v>
      </c>
      <c r="K7" s="2" t="s">
        <v>17</v>
      </c>
    </row>
    <row r="8" spans="1:11" x14ac:dyDescent="0.35">
      <c r="A8" s="1" t="s">
        <v>18</v>
      </c>
      <c r="B8" s="3">
        <v>659595</v>
      </c>
      <c r="C8" s="4">
        <f>Table2[[#This Row],[Number of
households]]/$B$26</f>
        <v>2.4445169931723857E-2</v>
      </c>
      <c r="D8" s="3">
        <v>3649</v>
      </c>
      <c r="E8" s="4">
        <f>Table2[[#This Row],[Average Annual Elec consumption (kWh)]]/$D$27</f>
        <v>3.4156112811584434E-2</v>
      </c>
      <c r="F8" s="5">
        <v>13119</v>
      </c>
      <c r="G8" s="4">
        <f>Table2[[#This Row],[Average Annual Gas consumption (kWh)]]/$F$27</f>
        <v>6.5430768770386324E-2</v>
      </c>
      <c r="H8" s="8">
        <f>Table2[[#This Row],[Average Annual Elec consumption (kWh)]]+Table2[[#This Row],[Average Annual Gas consumption (kWh)]]</f>
        <v>16768</v>
      </c>
      <c r="I8" s="1" t="s">
        <v>5</v>
      </c>
      <c r="J8" s="6">
        <v>29257</v>
      </c>
      <c r="K8" s="2" t="s">
        <v>19</v>
      </c>
    </row>
    <row r="9" spans="1:11" x14ac:dyDescent="0.35">
      <c r="A9" s="1" t="s">
        <v>20</v>
      </c>
      <c r="B9" s="3">
        <v>228477</v>
      </c>
      <c r="C9" s="4">
        <f>Table2[[#This Row],[Number of
households]]/$B$26</f>
        <v>8.4675582599784277E-3</v>
      </c>
      <c r="D9" s="3">
        <v>5587</v>
      </c>
      <c r="E9" s="4">
        <f>Table2[[#This Row],[Average Annual Elec consumption (kWh)]]/$D$27</f>
        <v>5.2296575028315223E-2</v>
      </c>
      <c r="F9" s="1">
        <v>0</v>
      </c>
      <c r="G9" s="4">
        <v>0</v>
      </c>
      <c r="H9" s="8">
        <f>Table2[[#This Row],[Average Annual Elec consumption (kWh)]]+Table2[[#This Row],[Average Annual Gas consumption (kWh)]]</f>
        <v>5587</v>
      </c>
      <c r="I9" s="19" t="s">
        <v>12</v>
      </c>
      <c r="J9" s="6">
        <v>32240</v>
      </c>
      <c r="K9" s="2" t="s">
        <v>21</v>
      </c>
    </row>
    <row r="10" spans="1:11" x14ac:dyDescent="0.35">
      <c r="A10" s="1" t="s">
        <v>22</v>
      </c>
      <c r="B10" s="3">
        <v>3408514</v>
      </c>
      <c r="C10" s="4">
        <f>Table2[[#This Row],[Number of
households]]/$B$26</f>
        <v>0.12632252206984559</v>
      </c>
      <c r="D10" s="3">
        <v>3337</v>
      </c>
      <c r="E10" s="4">
        <f>Table2[[#This Row],[Average Annual Elec consumption (kWh)]]/$D$27</f>
        <v>3.1235666881955951E-2</v>
      </c>
      <c r="F10" s="5">
        <v>13685</v>
      </c>
      <c r="G10" s="4">
        <f>Table2[[#This Row],[Average Annual Gas consumption (kWh)]]/$F$27</f>
        <v>6.8253683255029882E-2</v>
      </c>
      <c r="H10" s="8">
        <f>Table2[[#This Row],[Average Annual Elec consumption (kWh)]]+Table2[[#This Row],[Average Annual Gas consumption (kWh)]]</f>
        <v>17022</v>
      </c>
      <c r="I10" s="1" t="s">
        <v>5</v>
      </c>
      <c r="J10" s="6">
        <v>32344</v>
      </c>
      <c r="K10" s="2" t="s">
        <v>23</v>
      </c>
    </row>
    <row r="11" spans="1:11" x14ac:dyDescent="0.35">
      <c r="A11" s="1" t="s">
        <v>24</v>
      </c>
      <c r="B11" s="3">
        <v>1163946</v>
      </c>
      <c r="C11" s="4">
        <f>Table2[[#This Row],[Number of
households]]/$B$26</f>
        <v>4.3136860893958046E-2</v>
      </c>
      <c r="D11" s="3">
        <v>3881</v>
      </c>
      <c r="E11" s="4">
        <f>Table2[[#This Row],[Average Annual Elec consumption (kWh)]]/$D$27</f>
        <v>3.6327726451564589E-2</v>
      </c>
      <c r="F11" s="5">
        <v>13981</v>
      </c>
      <c r="G11" s="4">
        <f>Table2[[#This Row],[Average Annual Gas consumption (kWh)]]/$F$27</f>
        <v>6.9729977755832853E-2</v>
      </c>
      <c r="H11" s="8">
        <f>Table2[[#This Row],[Average Annual Elec consumption (kWh)]]+Table2[[#This Row],[Average Annual Gas consumption (kWh)]]</f>
        <v>17862</v>
      </c>
      <c r="I11" s="1" t="s">
        <v>5</v>
      </c>
      <c r="J11" s="6">
        <v>31819</v>
      </c>
      <c r="K11" s="2" t="s">
        <v>25</v>
      </c>
    </row>
    <row r="12" spans="1:11" x14ac:dyDescent="0.35">
      <c r="A12" s="1" t="s">
        <v>26</v>
      </c>
      <c r="B12" s="3">
        <v>1197075</v>
      </c>
      <c r="C12" s="4">
        <f>Table2[[#This Row],[Number of
households]]/$B$26</f>
        <v>4.4364650726610021E-2</v>
      </c>
      <c r="D12" s="3">
        <v>2482</v>
      </c>
      <c r="E12" s="4">
        <f>Table2[[#This Row],[Average Annual Elec consumption (kWh)]]/$D$27</f>
        <v>2.3232521786339427E-2</v>
      </c>
      <c r="F12" s="5">
        <v>8782</v>
      </c>
      <c r="G12" s="4">
        <f>Table2[[#This Row],[Average Annual Gas consumption (kWh)]]/$F$27</f>
        <v>4.380006184476963E-2</v>
      </c>
      <c r="H12" s="8">
        <f>Table2[[#This Row],[Average Annual Elec consumption (kWh)]]+Table2[[#This Row],[Average Annual Gas consumption (kWh)]]</f>
        <v>11264</v>
      </c>
      <c r="I12" s="1" t="s">
        <v>5</v>
      </c>
      <c r="J12" s="6">
        <v>40980</v>
      </c>
      <c r="K12" s="2" t="s">
        <v>27</v>
      </c>
    </row>
    <row r="13" spans="1:11" x14ac:dyDescent="0.35">
      <c r="A13" s="1" t="s">
        <v>28</v>
      </c>
      <c r="B13" s="3">
        <v>1457829</v>
      </c>
      <c r="C13" s="4">
        <f>Table2[[#This Row],[Number of
households]]/$B$26</f>
        <v>5.4028422951045804E-2</v>
      </c>
      <c r="D13" s="3">
        <v>3952</v>
      </c>
      <c r="E13" s="4">
        <f>Table2[[#This Row],[Average Annual Elec consumption (kWh)]]/$D$27</f>
        <v>3.6992315108627487E-2</v>
      </c>
      <c r="F13" s="5">
        <v>16065</v>
      </c>
      <c r="G13" s="4">
        <f>Table2[[#This Row],[Average Annual Gas consumption (kWh)]]/$F$27</f>
        <v>8.0123889038513335E-2</v>
      </c>
      <c r="H13" s="8">
        <f>Table2[[#This Row],[Average Annual Elec consumption (kWh)]]+Table2[[#This Row],[Average Annual Gas consumption (kWh)]]</f>
        <v>20017</v>
      </c>
      <c r="I13" s="1" t="s">
        <v>5</v>
      </c>
      <c r="J13" s="6">
        <v>38927</v>
      </c>
      <c r="K13" s="2" t="s">
        <v>29</v>
      </c>
    </row>
    <row r="14" spans="1:11" x14ac:dyDescent="0.35">
      <c r="A14" s="1" t="s">
        <v>30</v>
      </c>
      <c r="B14" s="3">
        <v>690892</v>
      </c>
      <c r="C14" s="4">
        <f>Table2[[#This Row],[Number of
households]]/$B$26</f>
        <v>2.560506423558177E-2</v>
      </c>
      <c r="D14" s="3">
        <v>5075</v>
      </c>
      <c r="E14" s="4">
        <f>Table2[[#This Row],[Average Annual Elec consumption (kWh)]]/$D$27</f>
        <v>4.7504048374565913E-2</v>
      </c>
      <c r="F14" s="5">
        <v>16722</v>
      </c>
      <c r="G14" s="4">
        <f>Table2[[#This Row],[Average Annual Gas consumption (kWh)]]/$F$27</f>
        <v>8.3400664332525368E-2</v>
      </c>
      <c r="H14" s="8">
        <f>Table2[[#This Row],[Average Annual Elec consumption (kWh)]]+Table2[[#This Row],[Average Annual Gas consumption (kWh)]]</f>
        <v>21797</v>
      </c>
      <c r="I14" s="1" t="s">
        <v>5</v>
      </c>
      <c r="J14" s="6">
        <v>38351</v>
      </c>
      <c r="K14" s="2" t="s">
        <v>31</v>
      </c>
    </row>
    <row r="15" spans="1:11" x14ac:dyDescent="0.35">
      <c r="A15" s="1" t="s">
        <v>32</v>
      </c>
      <c r="B15" s="3">
        <v>1178684</v>
      </c>
      <c r="C15" s="4">
        <f>Table2[[#This Row],[Number of
households]]/$B$26</f>
        <v>4.3683064116319864E-2</v>
      </c>
      <c r="D15" s="3">
        <v>4070</v>
      </c>
      <c r="E15" s="4">
        <f>Table2[[#This Row],[Average Annual Elec consumption (kWh)]]/$D$27</f>
        <v>3.8096842735858769E-2</v>
      </c>
      <c r="F15" s="5">
        <v>14606</v>
      </c>
      <c r="G15" s="4">
        <f>Table2[[#This Row],[Average Annual Gas consumption (kWh)]]/$F$27</f>
        <v>7.284715364435268E-2</v>
      </c>
      <c r="H15" s="8">
        <f>Table2[[#This Row],[Average Annual Elec consumption (kWh)]]+Table2[[#This Row],[Average Annual Gas consumption (kWh)]]</f>
        <v>18676</v>
      </c>
      <c r="I15" s="1" t="s">
        <v>5</v>
      </c>
      <c r="J15" s="6">
        <v>43026</v>
      </c>
      <c r="K15" s="2" t="s">
        <v>33</v>
      </c>
    </row>
    <row r="16" spans="1:11" x14ac:dyDescent="0.35">
      <c r="A16" s="1" t="s">
        <v>34</v>
      </c>
      <c r="B16" s="3">
        <v>323433</v>
      </c>
      <c r="C16" s="4">
        <f>Table2[[#This Row],[Number of
households]]/$B$26</f>
        <v>1.1986711006795445E-2</v>
      </c>
      <c r="D16" s="3">
        <v>6883</v>
      </c>
      <c r="E16" s="4">
        <f>Table2[[#This Row],[Average Annual Elec consumption (kWh)]]/$D$27</f>
        <v>6.4427658120618167E-2</v>
      </c>
      <c r="F16" s="1">
        <v>0</v>
      </c>
      <c r="G16" s="4">
        <v>0</v>
      </c>
      <c r="H16" s="18">
        <f>Table2[[#This Row],[Average Annual Elec consumption (kWh)]]+Table2[[#This Row],[Average Annual Gas consumption (kWh)]]</f>
        <v>6883</v>
      </c>
      <c r="I16" s="19" t="s">
        <v>69</v>
      </c>
      <c r="J16" s="6">
        <v>46005</v>
      </c>
      <c r="K16" s="2" t="s">
        <v>35</v>
      </c>
    </row>
    <row r="17" spans="1:11" x14ac:dyDescent="0.35">
      <c r="A17" s="1" t="s">
        <v>36</v>
      </c>
      <c r="B17" s="3">
        <v>989639</v>
      </c>
      <c r="C17" s="4">
        <f>Table2[[#This Row],[Number of
households]]/$B$26</f>
        <v>3.6676890404052892E-2</v>
      </c>
      <c r="D17" s="3">
        <v>4317</v>
      </c>
      <c r="E17" s="4">
        <f>Table2[[#This Row],[Average Annual Elec consumption (kWh)]]/$D$27</f>
        <v>4.040886243014799E-2</v>
      </c>
      <c r="F17" s="1">
        <v>0</v>
      </c>
      <c r="G17" s="4">
        <v>0</v>
      </c>
      <c r="H17" s="18">
        <f>Table2[[#This Row],[Average Annual Elec consumption (kWh)]]+Table2[[#This Row],[Average Annual Gas consumption (kWh)]]</f>
        <v>4317</v>
      </c>
      <c r="I17" s="19" t="s">
        <v>12</v>
      </c>
      <c r="J17" s="6">
        <v>50721</v>
      </c>
      <c r="K17" s="2" t="s">
        <v>37</v>
      </c>
    </row>
    <row r="18" spans="1:11" x14ac:dyDescent="0.35">
      <c r="A18" s="1" t="s">
        <v>38</v>
      </c>
      <c r="B18" s="3">
        <v>163166</v>
      </c>
      <c r="C18" s="4">
        <f>Table2[[#This Row],[Number of
households]]/$B$26</f>
        <v>6.0470752462945514E-3</v>
      </c>
      <c r="D18" s="3">
        <v>5901</v>
      </c>
      <c r="E18" s="4">
        <f>Table2[[#This Row],[Average Annual Elec consumption (kWh)]]/$D$27</f>
        <v>5.5235741765184913E-2</v>
      </c>
      <c r="F18" s="1">
        <v>0</v>
      </c>
      <c r="G18" s="4">
        <v>0</v>
      </c>
      <c r="H18" s="18">
        <f>Table2[[#This Row],[Average Annual Elec consumption (kWh)]]+Table2[[#This Row],[Average Annual Gas consumption (kWh)]]</f>
        <v>5901</v>
      </c>
      <c r="I18" s="19" t="s">
        <v>66</v>
      </c>
      <c r="J18" s="6">
        <v>44586</v>
      </c>
      <c r="K18" s="2" t="s">
        <v>39</v>
      </c>
    </row>
    <row r="19" spans="1:11" x14ac:dyDescent="0.35">
      <c r="A19" s="1" t="s">
        <v>40</v>
      </c>
      <c r="B19" s="3">
        <v>667836</v>
      </c>
      <c r="C19" s="4">
        <f>Table2[[#This Row],[Number of
households]]/$B$26</f>
        <v>2.475058862866264E-2</v>
      </c>
      <c r="D19" s="3">
        <v>5294</v>
      </c>
      <c r="E19" s="4">
        <f>Table2[[#This Row],[Average Annual Elec consumption (kWh)]]/$D$27</f>
        <v>4.9553976767478213E-2</v>
      </c>
      <c r="F19" s="1">
        <v>0</v>
      </c>
      <c r="G19" s="4">
        <v>0</v>
      </c>
      <c r="H19" s="18">
        <f>Table2[[#This Row],[Average Annual Elec consumption (kWh)]]+Table2[[#This Row],[Average Annual Gas consumption (kWh)]]</f>
        <v>5294</v>
      </c>
      <c r="I19" s="19" t="s">
        <v>67</v>
      </c>
      <c r="J19" s="6">
        <v>49265</v>
      </c>
      <c r="K19" s="2" t="s">
        <v>41</v>
      </c>
    </row>
    <row r="20" spans="1:11" x14ac:dyDescent="0.35">
      <c r="A20" s="1" t="s">
        <v>42</v>
      </c>
      <c r="B20" s="3">
        <v>675712</v>
      </c>
      <c r="C20" s="4">
        <f>Table2[[#This Row],[Number of
households]]/$B$26</f>
        <v>2.5042480105072037E-2</v>
      </c>
      <c r="D20" s="3">
        <v>4907</v>
      </c>
      <c r="E20" s="4">
        <f>Table2[[#This Row],[Average Annual Elec consumption (kWh)]]/$D$27</f>
        <v>4.593150056630442E-2</v>
      </c>
      <c r="F20" s="1">
        <v>0</v>
      </c>
      <c r="G20" s="4">
        <v>0</v>
      </c>
      <c r="H20" s="18">
        <f>Table2[[#This Row],[Average Annual Elec consumption (kWh)]]+Table2[[#This Row],[Average Annual Gas consumption (kWh)]]</f>
        <v>4907</v>
      </c>
      <c r="I20" s="19" t="s">
        <v>43</v>
      </c>
      <c r="J20" s="6">
        <v>52621</v>
      </c>
      <c r="K20" s="2" t="s">
        <v>44</v>
      </c>
    </row>
    <row r="21" spans="1:11" x14ac:dyDescent="0.35">
      <c r="A21" s="1" t="s">
        <v>45</v>
      </c>
      <c r="B21" s="3">
        <v>3540270</v>
      </c>
      <c r="C21" s="4">
        <f>Table2[[#This Row],[Number of
households]]/$B$26</f>
        <v>0.13120551513304984</v>
      </c>
      <c r="D21" s="3">
        <v>3143</v>
      </c>
      <c r="E21" s="4">
        <f>Table2[[#This Row],[Average Annual Elec consumption (kWh)]]/$D$27</f>
        <v>2.9419748579558751E-2</v>
      </c>
      <c r="F21" s="5">
        <v>11677</v>
      </c>
      <c r="G21" s="4">
        <f>Table2[[#This Row],[Average Annual Gas consumption (kWh)]]/$F$27</f>
        <v>5.8238820560393416E-2</v>
      </c>
      <c r="H21" s="8">
        <f>Table2[[#This Row],[Average Annual Elec consumption (kWh)]]+Table2[[#This Row],[Average Annual Gas consumption (kWh)]]</f>
        <v>14820</v>
      </c>
      <c r="I21" s="1" t="s">
        <v>5</v>
      </c>
      <c r="J21" s="6">
        <v>58924</v>
      </c>
      <c r="K21" s="2" t="s">
        <v>46</v>
      </c>
    </row>
    <row r="22" spans="1:11" x14ac:dyDescent="0.35">
      <c r="A22" s="1" t="s">
        <v>47</v>
      </c>
      <c r="B22" s="3">
        <v>2210494</v>
      </c>
      <c r="C22" s="4">
        <f>Table2[[#This Row],[Number of
households]]/$B$26</f>
        <v>8.1922848813371835E-2</v>
      </c>
      <c r="D22" s="3">
        <v>4070</v>
      </c>
      <c r="E22" s="4">
        <f>Table2[[#This Row],[Average Annual Elec consumption (kWh)]]/$D$27</f>
        <v>3.8096842735858769E-2</v>
      </c>
      <c r="F22" s="5">
        <v>15461</v>
      </c>
      <c r="G22" s="4">
        <f>Table2[[#This Row],[Average Annual Gas consumption (kWh)]]/$F$27</f>
        <v>7.711145025984778E-2</v>
      </c>
      <c r="H22" s="8">
        <f>Table2[[#This Row],[Average Annual Elec consumption (kWh)]]+Table2[[#This Row],[Average Annual Gas consumption (kWh)]]</f>
        <v>19531</v>
      </c>
      <c r="I22" s="1" t="s">
        <v>5</v>
      </c>
      <c r="J22" s="6">
        <v>59668</v>
      </c>
      <c r="K22" s="2" t="s">
        <v>48</v>
      </c>
    </row>
    <row r="23" spans="1:11" x14ac:dyDescent="0.35">
      <c r="A23" s="1" t="s">
        <v>49</v>
      </c>
      <c r="B23" s="3">
        <v>1792593</v>
      </c>
      <c r="C23" s="4">
        <f>Table2[[#This Row],[Number of
households]]/$B$26</f>
        <v>6.6435070768302767E-2</v>
      </c>
      <c r="D23" s="3">
        <v>4684</v>
      </c>
      <c r="E23" s="4">
        <f>Table2[[#This Row],[Average Annual Elec consumption (kWh)]]/$D$27</f>
        <v>4.3844130558909698E-2</v>
      </c>
      <c r="F23" s="5">
        <v>18530</v>
      </c>
      <c r="G23" s="4">
        <f>Table2[[#This Row],[Average Annual Gas consumption (kWh)]]/$F$27</f>
        <v>9.2418030742835486E-2</v>
      </c>
      <c r="H23" s="8">
        <f>Table2[[#This Row],[Average Annual Elec consumption (kWh)]]+Table2[[#This Row],[Average Annual Gas consumption (kWh)]]</f>
        <v>23214</v>
      </c>
      <c r="I23" s="1" t="s">
        <v>5</v>
      </c>
      <c r="J23" s="6">
        <v>68332</v>
      </c>
      <c r="K23" s="2" t="s">
        <v>50</v>
      </c>
    </row>
    <row r="24" spans="1:11" x14ac:dyDescent="0.35">
      <c r="A24" s="1" t="s">
        <v>51</v>
      </c>
      <c r="B24" s="3">
        <v>1956103</v>
      </c>
      <c r="C24" s="4">
        <f>Table2[[#This Row],[Number of
households]]/$B$26</f>
        <v>7.2494894956685291E-2</v>
      </c>
      <c r="D24" s="3">
        <v>4532</v>
      </c>
      <c r="E24" s="4">
        <f>Table2[[#This Row],[Average Annual Elec consumption (kWh)]]/$D$27</f>
        <v>4.2421349208577874E-2</v>
      </c>
      <c r="F24" s="5">
        <v>16330</v>
      </c>
      <c r="G24" s="4">
        <f>Table2[[#This Row],[Average Annual Gas consumption (kWh)]]/$F$27</f>
        <v>8.1445571615245738E-2</v>
      </c>
      <c r="H24" s="8">
        <f>Table2[[#This Row],[Average Annual Elec consumption (kWh)]]+Table2[[#This Row],[Average Annual Gas consumption (kWh)]]</f>
        <v>20862</v>
      </c>
      <c r="I24" s="1" t="s">
        <v>5</v>
      </c>
      <c r="J24" s="6">
        <v>74795</v>
      </c>
      <c r="K24" s="2" t="s">
        <v>52</v>
      </c>
    </row>
    <row r="25" spans="1:11" x14ac:dyDescent="0.35">
      <c r="A25" s="1" t="s">
        <v>53</v>
      </c>
      <c r="B25" s="3">
        <v>231658</v>
      </c>
      <c r="C25" s="4">
        <f>Table2[[#This Row],[Number of
households]]/$B$26</f>
        <v>8.5854489134139667E-3</v>
      </c>
      <c r="D25" s="3">
        <v>7523</v>
      </c>
      <c r="E25" s="4">
        <f>Table2[[#This Row],[Average Annual Elec consumption (kWh)]]/$D$27</f>
        <v>7.0418316437804801E-2</v>
      </c>
      <c r="F25" s="1">
        <v>0</v>
      </c>
      <c r="G25" s="4">
        <v>0</v>
      </c>
      <c r="H25" s="18">
        <f>Table2[[#This Row],[Average Annual Elec consumption (kWh)]]+Table2[[#This Row],[Average Annual Gas consumption (kWh)]]</f>
        <v>7523</v>
      </c>
      <c r="I25" s="19" t="s">
        <v>43</v>
      </c>
      <c r="J25" s="6">
        <v>78813</v>
      </c>
      <c r="K25" s="2" t="s">
        <v>54</v>
      </c>
    </row>
    <row r="26" spans="1:11" ht="29" x14ac:dyDescent="0.35">
      <c r="A26" s="13" t="s">
        <v>55</v>
      </c>
      <c r="B26" s="10">
        <v>26982631</v>
      </c>
      <c r="C26" s="9"/>
      <c r="D26" s="11" t="s">
        <v>56</v>
      </c>
      <c r="E26" s="9"/>
      <c r="F26" s="9" t="s">
        <v>57</v>
      </c>
      <c r="G26" s="9"/>
      <c r="H26" s="10">
        <f>SUM(Table2[Total consumption (Elec+Gas) in KWh])</f>
        <v>307335</v>
      </c>
      <c r="I26" s="9"/>
      <c r="J26" s="12">
        <v>44938</v>
      </c>
    </row>
    <row r="27" spans="1:11" x14ac:dyDescent="0.35">
      <c r="A27" s="4" t="s">
        <v>60</v>
      </c>
      <c r="B27" s="7">
        <f>SUM(Table2[Number of
households])</f>
        <v>26982631</v>
      </c>
      <c r="C27" s="4">
        <f>SUM(Table2[ratio of households number])</f>
        <v>1.0000000000000002</v>
      </c>
      <c r="D27" s="7">
        <f>SUM(D2:D25)</f>
        <v>106833</v>
      </c>
      <c r="E27" s="4">
        <f>SUM(Table2[ratio  of Average Annual Elec consumption])</f>
        <v>0.99999999999999989</v>
      </c>
      <c r="F27" s="8">
        <f>SUM(Table2[Average Annual Gas consumption (kWh)])</f>
        <v>200502</v>
      </c>
      <c r="G27" s="4">
        <f>SUM(Table2[ratio of Average Annual Gas consumption])</f>
        <v>1</v>
      </c>
      <c r="H27" s="4"/>
      <c r="I27" s="4"/>
      <c r="J27" s="4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2802-7DFE-4025-9D0D-E308B0F5D8C6}">
  <dimension ref="A1:D25"/>
  <sheetViews>
    <sheetView tabSelected="1" workbookViewId="0">
      <selection activeCell="F28" sqref="F28"/>
    </sheetView>
  </sheetViews>
  <sheetFormatPr defaultRowHeight="14.5" x14ac:dyDescent="0.35"/>
  <cols>
    <col min="1" max="3" width="21.1796875" customWidth="1"/>
    <col min="4" max="4" width="29.7265625" customWidth="1"/>
    <col min="5" max="5" width="14.6328125" customWidth="1"/>
    <col min="6" max="6" width="31.81640625" customWidth="1"/>
    <col min="7" max="7" width="14.6328125" customWidth="1"/>
    <col min="8" max="8" width="21.6328125" customWidth="1"/>
  </cols>
  <sheetData>
    <row r="1" spans="1:4" s="16" customFormat="1" ht="29" x14ac:dyDescent="0.35">
      <c r="A1" s="15" t="s">
        <v>0</v>
      </c>
      <c r="B1" s="15" t="s">
        <v>58</v>
      </c>
      <c r="C1" s="15" t="s">
        <v>59</v>
      </c>
      <c r="D1" s="15" t="s">
        <v>68</v>
      </c>
    </row>
    <row r="2" spans="1:4" x14ac:dyDescent="0.35">
      <c r="A2" s="1" t="s">
        <v>4</v>
      </c>
      <c r="B2" s="5">
        <v>2742</v>
      </c>
      <c r="C2" s="5">
        <v>10933</v>
      </c>
      <c r="D2" s="1" t="s">
        <v>5</v>
      </c>
    </row>
    <row r="3" spans="1:4" x14ac:dyDescent="0.35">
      <c r="A3" s="1" t="s">
        <v>7</v>
      </c>
      <c r="B3" s="5">
        <v>2849</v>
      </c>
      <c r="C3" s="5">
        <v>9464</v>
      </c>
      <c r="D3" s="1" t="s">
        <v>5</v>
      </c>
    </row>
    <row r="4" spans="1:4" x14ac:dyDescent="0.35">
      <c r="A4" s="1" t="s">
        <v>9</v>
      </c>
      <c r="B4" s="3">
        <v>3519</v>
      </c>
      <c r="C4" s="5">
        <v>10622</v>
      </c>
      <c r="D4" s="1" t="s">
        <v>5</v>
      </c>
    </row>
    <row r="5" spans="1:4" x14ac:dyDescent="0.35">
      <c r="A5" s="1" t="s">
        <v>16</v>
      </c>
      <c r="B5" s="3">
        <v>3028</v>
      </c>
      <c r="C5" s="5">
        <v>10525</v>
      </c>
      <c r="D5" s="1" t="s">
        <v>5</v>
      </c>
    </row>
    <row r="6" spans="1:4" x14ac:dyDescent="0.35">
      <c r="A6" s="1" t="s">
        <v>18</v>
      </c>
      <c r="B6" s="3">
        <v>3649</v>
      </c>
      <c r="C6" s="5">
        <v>13119</v>
      </c>
      <c r="D6" s="1" t="s">
        <v>5</v>
      </c>
    </row>
    <row r="7" spans="1:4" x14ac:dyDescent="0.35">
      <c r="A7" s="1" t="s">
        <v>22</v>
      </c>
      <c r="B7" s="3">
        <v>3337</v>
      </c>
      <c r="C7" s="5">
        <v>13685</v>
      </c>
      <c r="D7" s="1" t="s">
        <v>5</v>
      </c>
    </row>
    <row r="8" spans="1:4" x14ac:dyDescent="0.35">
      <c r="A8" s="1" t="s">
        <v>24</v>
      </c>
      <c r="B8" s="3">
        <v>3881</v>
      </c>
      <c r="C8" s="5">
        <v>13981</v>
      </c>
      <c r="D8" s="1" t="s">
        <v>5</v>
      </c>
    </row>
    <row r="9" spans="1:4" x14ac:dyDescent="0.35">
      <c r="A9" s="1" t="s">
        <v>26</v>
      </c>
      <c r="B9" s="3">
        <v>2482</v>
      </c>
      <c r="C9" s="5">
        <v>8782</v>
      </c>
      <c r="D9" s="1" t="s">
        <v>5</v>
      </c>
    </row>
    <row r="10" spans="1:4" x14ac:dyDescent="0.35">
      <c r="A10" s="1" t="s">
        <v>28</v>
      </c>
      <c r="B10" s="3">
        <v>3952</v>
      </c>
      <c r="C10" s="5">
        <v>16065</v>
      </c>
      <c r="D10" s="1" t="s">
        <v>5</v>
      </c>
    </row>
    <row r="11" spans="1:4" x14ac:dyDescent="0.35">
      <c r="A11" s="1" t="s">
        <v>30</v>
      </c>
      <c r="B11" s="3">
        <v>5075</v>
      </c>
      <c r="C11" s="5">
        <v>16722</v>
      </c>
      <c r="D11" s="1" t="s">
        <v>5</v>
      </c>
    </row>
    <row r="12" spans="1:4" x14ac:dyDescent="0.35">
      <c r="A12" s="1" t="s">
        <v>32</v>
      </c>
      <c r="B12" s="3">
        <v>4070</v>
      </c>
      <c r="C12" s="5">
        <v>14606</v>
      </c>
      <c r="D12" s="1" t="s">
        <v>5</v>
      </c>
    </row>
    <row r="13" spans="1:4" x14ac:dyDescent="0.35">
      <c r="A13" s="1" t="s">
        <v>45</v>
      </c>
      <c r="B13" s="3">
        <v>3143</v>
      </c>
      <c r="C13" s="5">
        <v>11677</v>
      </c>
      <c r="D13" s="1" t="s">
        <v>5</v>
      </c>
    </row>
    <row r="14" spans="1:4" x14ac:dyDescent="0.35">
      <c r="A14" s="1" t="s">
        <v>47</v>
      </c>
      <c r="B14" s="3">
        <v>4070</v>
      </c>
      <c r="C14" s="5">
        <v>15461</v>
      </c>
      <c r="D14" s="1" t="s">
        <v>5</v>
      </c>
    </row>
    <row r="15" spans="1:4" x14ac:dyDescent="0.35">
      <c r="A15" s="1" t="s">
        <v>49</v>
      </c>
      <c r="B15" s="3">
        <v>4684</v>
      </c>
      <c r="C15" s="5">
        <v>18530</v>
      </c>
      <c r="D15" s="1" t="s">
        <v>5</v>
      </c>
    </row>
    <row r="16" spans="1:4" x14ac:dyDescent="0.35">
      <c r="A16" s="1" t="s">
        <v>51</v>
      </c>
      <c r="B16" s="3">
        <v>4532</v>
      </c>
      <c r="C16" s="5">
        <v>16330</v>
      </c>
      <c r="D16" s="1" t="s">
        <v>5</v>
      </c>
    </row>
    <row r="17" spans="1:4" x14ac:dyDescent="0.35">
      <c r="A17" s="38" t="s">
        <v>38</v>
      </c>
      <c r="B17" s="39">
        <v>5901</v>
      </c>
      <c r="C17" s="38">
        <v>0</v>
      </c>
      <c r="D17" s="38" t="s">
        <v>66</v>
      </c>
    </row>
    <row r="18" spans="1:4" x14ac:dyDescent="0.35">
      <c r="A18" s="38" t="s">
        <v>40</v>
      </c>
      <c r="B18" s="39">
        <v>5294</v>
      </c>
      <c r="C18" s="38">
        <v>0</v>
      </c>
      <c r="D18" s="38" t="s">
        <v>67</v>
      </c>
    </row>
    <row r="19" spans="1:4" x14ac:dyDescent="0.35">
      <c r="A19" s="38" t="s">
        <v>42</v>
      </c>
      <c r="B19" s="39">
        <v>4907</v>
      </c>
      <c r="C19" s="38">
        <v>0</v>
      </c>
      <c r="D19" s="38" t="s">
        <v>43</v>
      </c>
    </row>
    <row r="20" spans="1:4" x14ac:dyDescent="0.35">
      <c r="A20" s="40" t="s">
        <v>53</v>
      </c>
      <c r="B20" s="41">
        <v>7523</v>
      </c>
      <c r="C20" s="40">
        <v>0</v>
      </c>
      <c r="D20" s="40" t="s">
        <v>43</v>
      </c>
    </row>
    <row r="21" spans="1:4" x14ac:dyDescent="0.35">
      <c r="A21" s="32" t="s">
        <v>34</v>
      </c>
      <c r="B21" s="33">
        <v>6883</v>
      </c>
      <c r="C21" s="32">
        <v>0</v>
      </c>
      <c r="D21" s="34" t="s">
        <v>69</v>
      </c>
    </row>
    <row r="22" spans="1:4" x14ac:dyDescent="0.35">
      <c r="A22" s="35" t="s">
        <v>14</v>
      </c>
      <c r="B22" s="36">
        <v>6597</v>
      </c>
      <c r="C22" s="35">
        <v>0</v>
      </c>
      <c r="D22" s="37" t="s">
        <v>65</v>
      </c>
    </row>
    <row r="23" spans="1:4" x14ac:dyDescent="0.35">
      <c r="A23" s="42" t="s">
        <v>20</v>
      </c>
      <c r="B23" s="43">
        <v>5587</v>
      </c>
      <c r="C23" s="42">
        <v>0</v>
      </c>
      <c r="D23" s="44" t="s">
        <v>12</v>
      </c>
    </row>
    <row r="24" spans="1:4" x14ac:dyDescent="0.35">
      <c r="A24" s="45" t="s">
        <v>11</v>
      </c>
      <c r="B24" s="46">
        <v>4811</v>
      </c>
      <c r="C24" s="45">
        <v>0</v>
      </c>
      <c r="D24" s="47" t="s">
        <v>12</v>
      </c>
    </row>
    <row r="25" spans="1:4" x14ac:dyDescent="0.35">
      <c r="A25" s="42" t="s">
        <v>36</v>
      </c>
      <c r="B25" s="43">
        <v>4317</v>
      </c>
      <c r="C25" s="42">
        <v>0</v>
      </c>
      <c r="D25" s="44" t="s">
        <v>12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BE52-B818-451C-BC91-D2BE69E6FB4B}">
  <dimension ref="A1:E35"/>
  <sheetViews>
    <sheetView workbookViewId="0">
      <selection activeCell="I2" sqref="I2"/>
    </sheetView>
  </sheetViews>
  <sheetFormatPr defaultRowHeight="14.5" x14ac:dyDescent="0.35"/>
  <cols>
    <col min="2" max="2" width="34.6328125" customWidth="1"/>
    <col min="3" max="3" width="40.7265625" customWidth="1"/>
    <col min="4" max="4" width="32.7265625" customWidth="1"/>
    <col min="5" max="5" width="32.26953125" customWidth="1"/>
  </cols>
  <sheetData>
    <row r="1" spans="1:5" ht="29" x14ac:dyDescent="0.35">
      <c r="A1" s="20" t="s">
        <v>0</v>
      </c>
      <c r="B1" s="20" t="s">
        <v>68</v>
      </c>
      <c r="C1" s="20" t="s">
        <v>58</v>
      </c>
      <c r="D1" s="25" t="s">
        <v>73</v>
      </c>
      <c r="E1" s="25" t="s">
        <v>75</v>
      </c>
    </row>
    <row r="2" spans="1:5" x14ac:dyDescent="0.35">
      <c r="A2" s="21" t="s">
        <v>4</v>
      </c>
      <c r="B2" s="21" t="s">
        <v>5</v>
      </c>
      <c r="C2" s="22">
        <v>2742</v>
      </c>
      <c r="D2" s="4">
        <f>C2*$C$33</f>
        <v>194.68199999999999</v>
      </c>
      <c r="E2" s="4">
        <f>D2/$D$26</f>
        <v>2.7616258245392645E-2</v>
      </c>
    </row>
    <row r="3" spans="1:5" x14ac:dyDescent="0.35">
      <c r="A3" s="21" t="s">
        <v>7</v>
      </c>
      <c r="B3" s="21" t="s">
        <v>5</v>
      </c>
      <c r="C3" s="22">
        <v>2849</v>
      </c>
      <c r="D3" s="4">
        <f t="shared" ref="D3:D4" si="0">C3*$C$33</f>
        <v>202.27899999999997</v>
      </c>
      <c r="E3" s="4">
        <f t="shared" ref="E3:E25" si="1">D3/$D$26</f>
        <v>2.8693916754603806E-2</v>
      </c>
    </row>
    <row r="4" spans="1:5" x14ac:dyDescent="0.35">
      <c r="A4" s="21" t="s">
        <v>9</v>
      </c>
      <c r="B4" s="21" t="s">
        <v>5</v>
      </c>
      <c r="C4" s="23">
        <v>3519</v>
      </c>
      <c r="D4" s="4">
        <f t="shared" si="0"/>
        <v>249.84899999999999</v>
      </c>
      <c r="E4" s="4">
        <f t="shared" si="1"/>
        <v>3.5441871905739136E-2</v>
      </c>
    </row>
    <row r="5" spans="1:5" x14ac:dyDescent="0.35">
      <c r="A5" s="26" t="s">
        <v>11</v>
      </c>
      <c r="B5" s="27" t="s">
        <v>12</v>
      </c>
      <c r="C5" s="28">
        <v>4811</v>
      </c>
      <c r="D5" s="4">
        <f>C5*$C$35</f>
        <v>303.09300000000002</v>
      </c>
      <c r="E5" s="4">
        <f t="shared" si="1"/>
        <v>4.2994701926068121E-2</v>
      </c>
    </row>
    <row r="6" spans="1:5" x14ac:dyDescent="0.35">
      <c r="A6" s="21" t="s">
        <v>14</v>
      </c>
      <c r="B6" s="24" t="s">
        <v>65</v>
      </c>
      <c r="C6" s="23">
        <v>6597</v>
      </c>
      <c r="D6" s="4">
        <f>C6*C34</f>
        <v>263.88</v>
      </c>
      <c r="E6" s="4">
        <f t="shared" si="1"/>
        <v>3.7432213691015147E-2</v>
      </c>
    </row>
    <row r="7" spans="1:5" x14ac:dyDescent="0.35">
      <c r="A7" s="21" t="s">
        <v>16</v>
      </c>
      <c r="B7" s="21" t="s">
        <v>5</v>
      </c>
      <c r="C7" s="23">
        <v>3028</v>
      </c>
      <c r="D7" s="4">
        <f>C7*$C$33</f>
        <v>214.98799999999997</v>
      </c>
      <c r="E7" s="4">
        <f t="shared" si="1"/>
        <v>3.0496728653190707E-2</v>
      </c>
    </row>
    <row r="8" spans="1:5" x14ac:dyDescent="0.35">
      <c r="A8" s="21" t="s">
        <v>18</v>
      </c>
      <c r="B8" s="21" t="s">
        <v>5</v>
      </c>
      <c r="C8" s="23">
        <v>3649</v>
      </c>
      <c r="D8" s="4">
        <f>C8*$C$33</f>
        <v>259.07899999999995</v>
      </c>
      <c r="E8" s="4">
        <f t="shared" si="1"/>
        <v>3.6751176636556436E-2</v>
      </c>
    </row>
    <row r="9" spans="1:5" x14ac:dyDescent="0.35">
      <c r="A9" s="26" t="s">
        <v>20</v>
      </c>
      <c r="B9" s="27" t="s">
        <v>12</v>
      </c>
      <c r="C9" s="28">
        <v>5587</v>
      </c>
      <c r="D9" s="4">
        <f>C9*$C$35</f>
        <v>351.98099999999999</v>
      </c>
      <c r="E9" s="4">
        <f t="shared" si="1"/>
        <v>4.992961955122481E-2</v>
      </c>
    </row>
    <row r="10" spans="1:5" x14ac:dyDescent="0.35">
      <c r="A10" s="21" t="s">
        <v>22</v>
      </c>
      <c r="B10" s="21" t="s">
        <v>5</v>
      </c>
      <c r="C10" s="23">
        <v>3337</v>
      </c>
      <c r="D10" s="4">
        <f>C10*$C$33</f>
        <v>236.92699999999999</v>
      </c>
      <c r="E10" s="4">
        <f t="shared" si="1"/>
        <v>3.3608845282594918E-2</v>
      </c>
    </row>
    <row r="11" spans="1:5" x14ac:dyDescent="0.35">
      <c r="A11" s="21" t="s">
        <v>24</v>
      </c>
      <c r="B11" s="21" t="s">
        <v>5</v>
      </c>
      <c r="C11" s="23">
        <v>3881</v>
      </c>
      <c r="D11" s="4">
        <f t="shared" ref="D11:D25" si="2">C11*$C$33</f>
        <v>275.55099999999999</v>
      </c>
      <c r="E11" s="4">
        <f t="shared" si="1"/>
        <v>3.9087782002322706E-2</v>
      </c>
    </row>
    <row r="12" spans="1:5" x14ac:dyDescent="0.35">
      <c r="A12" s="21" t="s">
        <v>26</v>
      </c>
      <c r="B12" s="21" t="s">
        <v>5</v>
      </c>
      <c r="C12" s="23">
        <v>2482</v>
      </c>
      <c r="D12" s="4">
        <f t="shared" si="2"/>
        <v>176.22199999999998</v>
      </c>
      <c r="E12" s="4">
        <f t="shared" si="1"/>
        <v>2.4997648783758038E-2</v>
      </c>
    </row>
    <row r="13" spans="1:5" x14ac:dyDescent="0.35">
      <c r="A13" s="21" t="s">
        <v>28</v>
      </c>
      <c r="B13" s="21" t="s">
        <v>5</v>
      </c>
      <c r="C13" s="23">
        <v>3952</v>
      </c>
      <c r="D13" s="4">
        <f t="shared" si="2"/>
        <v>280.59199999999998</v>
      </c>
      <c r="E13" s="4">
        <f t="shared" si="1"/>
        <v>3.9802863816846001E-2</v>
      </c>
    </row>
    <row r="14" spans="1:5" x14ac:dyDescent="0.35">
      <c r="A14" s="21" t="s">
        <v>30</v>
      </c>
      <c r="B14" s="21" t="s">
        <v>5</v>
      </c>
      <c r="C14" s="23">
        <v>5075</v>
      </c>
      <c r="D14" s="4">
        <f t="shared" si="2"/>
        <v>360.32499999999999</v>
      </c>
      <c r="E14" s="4">
        <f t="shared" si="1"/>
        <v>5.1113242376137007E-2</v>
      </c>
    </row>
    <row r="15" spans="1:5" x14ac:dyDescent="0.35">
      <c r="A15" s="21" t="s">
        <v>32</v>
      </c>
      <c r="B15" s="21" t="s">
        <v>5</v>
      </c>
      <c r="C15" s="23">
        <v>4070</v>
      </c>
      <c r="D15" s="4">
        <f t="shared" si="2"/>
        <v>288.96999999999997</v>
      </c>
      <c r="E15" s="4">
        <f t="shared" si="1"/>
        <v>4.099130964943401E-2</v>
      </c>
    </row>
    <row r="16" spans="1:5" x14ac:dyDescent="0.35">
      <c r="A16" s="21" t="s">
        <v>34</v>
      </c>
      <c r="B16" s="24" t="s">
        <v>69</v>
      </c>
      <c r="C16" s="23">
        <v>6883</v>
      </c>
      <c r="D16" s="4">
        <f>C16*$C$34</f>
        <v>275.32</v>
      </c>
      <c r="E16" s="4">
        <f t="shared" si="1"/>
        <v>3.9055013920760537E-2</v>
      </c>
    </row>
    <row r="17" spans="1:5" x14ac:dyDescent="0.35">
      <c r="A17" s="26" t="s">
        <v>36</v>
      </c>
      <c r="B17" s="27" t="s">
        <v>12</v>
      </c>
      <c r="C17" s="28">
        <v>4317</v>
      </c>
      <c r="D17" s="4">
        <f>C17*$C$35</f>
        <v>271.971</v>
      </c>
      <c r="E17" s="4">
        <f t="shared" si="1"/>
        <v>3.8579947664692596E-2</v>
      </c>
    </row>
    <row r="18" spans="1:5" x14ac:dyDescent="0.35">
      <c r="A18" s="21" t="s">
        <v>38</v>
      </c>
      <c r="B18" s="24" t="s">
        <v>66</v>
      </c>
      <c r="C18" s="23">
        <v>5901</v>
      </c>
      <c r="D18" s="4">
        <f t="shared" si="2"/>
        <v>418.97099999999995</v>
      </c>
      <c r="E18" s="4">
        <f t="shared" si="1"/>
        <v>5.9432363204253096E-2</v>
      </c>
    </row>
    <row r="19" spans="1:5" x14ac:dyDescent="0.35">
      <c r="A19" s="21" t="s">
        <v>40</v>
      </c>
      <c r="B19" s="24" t="s">
        <v>67</v>
      </c>
      <c r="C19" s="23">
        <v>5294</v>
      </c>
      <c r="D19" s="4">
        <f t="shared" si="2"/>
        <v>375.87399999999997</v>
      </c>
      <c r="E19" s="4">
        <f t="shared" si="1"/>
        <v>5.3318917268821535E-2</v>
      </c>
    </row>
    <row r="20" spans="1:5" x14ac:dyDescent="0.35">
      <c r="A20" s="21" t="s">
        <v>42</v>
      </c>
      <c r="B20" s="24" t="s">
        <v>43</v>
      </c>
      <c r="C20" s="23">
        <v>4907</v>
      </c>
      <c r="D20" s="4">
        <f t="shared" si="2"/>
        <v>348.39699999999999</v>
      </c>
      <c r="E20" s="4">
        <f t="shared" si="1"/>
        <v>4.9421217800926953E-2</v>
      </c>
    </row>
    <row r="21" spans="1:5" x14ac:dyDescent="0.35">
      <c r="A21" s="21" t="s">
        <v>45</v>
      </c>
      <c r="B21" s="21" t="s">
        <v>5</v>
      </c>
      <c r="C21" s="23">
        <v>3143</v>
      </c>
      <c r="D21" s="4">
        <f t="shared" si="2"/>
        <v>223.15299999999999</v>
      </c>
      <c r="E21" s="4">
        <f t="shared" si="1"/>
        <v>3.1654959761221402E-2</v>
      </c>
    </row>
    <row r="22" spans="1:5" x14ac:dyDescent="0.35">
      <c r="A22" s="21" t="s">
        <v>47</v>
      </c>
      <c r="B22" s="21" t="s">
        <v>5</v>
      </c>
      <c r="C22" s="23">
        <v>4070</v>
      </c>
      <c r="D22" s="4">
        <f t="shared" si="2"/>
        <v>288.96999999999997</v>
      </c>
      <c r="E22" s="4">
        <f t="shared" si="1"/>
        <v>4.099130964943401E-2</v>
      </c>
    </row>
    <row r="23" spans="1:5" x14ac:dyDescent="0.35">
      <c r="A23" s="21" t="s">
        <v>49</v>
      </c>
      <c r="B23" s="21" t="s">
        <v>5</v>
      </c>
      <c r="C23" s="23">
        <v>4684</v>
      </c>
      <c r="D23" s="4">
        <f t="shared" si="2"/>
        <v>332.56399999999996</v>
      </c>
      <c r="E23" s="4">
        <f t="shared" si="1"/>
        <v>4.7175256608832657E-2</v>
      </c>
    </row>
    <row r="24" spans="1:5" x14ac:dyDescent="0.35">
      <c r="A24" s="21" t="s">
        <v>51</v>
      </c>
      <c r="B24" s="21" t="s">
        <v>5</v>
      </c>
      <c r="C24" s="23">
        <v>4532</v>
      </c>
      <c r="D24" s="4">
        <f t="shared" si="2"/>
        <v>321.77199999999999</v>
      </c>
      <c r="E24" s="4">
        <f t="shared" si="1"/>
        <v>4.5644377231261656E-2</v>
      </c>
    </row>
    <row r="25" spans="1:5" x14ac:dyDescent="0.35">
      <c r="A25" s="21" t="s">
        <v>53</v>
      </c>
      <c r="B25" s="24" t="s">
        <v>43</v>
      </c>
      <c r="C25" s="23">
        <v>7523</v>
      </c>
      <c r="D25" s="4">
        <f>C25*$C$33</f>
        <v>534.13299999999992</v>
      </c>
      <c r="E25" s="4">
        <f t="shared" si="1"/>
        <v>7.5768457614912049E-2</v>
      </c>
    </row>
    <row r="26" spans="1:5" x14ac:dyDescent="0.35">
      <c r="A26" s="4" t="s">
        <v>74</v>
      </c>
      <c r="B26" s="4"/>
      <c r="C26" s="4"/>
      <c r="D26" s="4">
        <f>SUM(D2:D25)</f>
        <v>7049.5429999999997</v>
      </c>
      <c r="E26" s="4">
        <f>SUM(E2:E25)</f>
        <v>1.0000000000000002</v>
      </c>
    </row>
    <row r="32" spans="1:5" x14ac:dyDescent="0.35">
      <c r="A32" t="s">
        <v>76</v>
      </c>
      <c r="B32" s="29" t="s">
        <v>77</v>
      </c>
    </row>
    <row r="33" spans="2:3" x14ac:dyDescent="0.35">
      <c r="B33" s="30" t="s">
        <v>70</v>
      </c>
      <c r="C33" s="31">
        <v>7.0999999999999994E-2</v>
      </c>
    </row>
    <row r="34" spans="2:3" x14ac:dyDescent="0.35">
      <c r="B34" s="30" t="s">
        <v>71</v>
      </c>
      <c r="C34" s="31">
        <v>0.04</v>
      </c>
    </row>
    <row r="35" spans="2:3" x14ac:dyDescent="0.35">
      <c r="B35" s="30" t="s">
        <v>72</v>
      </c>
      <c r="C35" s="31">
        <v>6.3E-2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Table_1</vt:lpstr>
      <vt:lpstr>Mains gas</vt:lpstr>
      <vt:lpstr>hot_water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Yang, Jinxi</cp:lastModifiedBy>
  <dcterms:created xsi:type="dcterms:W3CDTF">2024-11-18T16:17:46Z</dcterms:created>
  <dcterms:modified xsi:type="dcterms:W3CDTF">2024-11-22T15:46:27Z</dcterms:modified>
</cp:coreProperties>
</file>