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3725" windowHeight="1254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<sst xmlns="http://schemas.openxmlformats.org/spreadsheetml/2006/main" count="18" uniqueCount="17">
  <si>
    <t>组别</t>
  </si>
  <si>
    <t>电流（A）</t>
  </si>
  <si>
    <t>电阻（R）</t>
  </si>
  <si>
    <t>加热时间(s)</t>
  </si>
  <si>
    <t>电功（J）</t>
  </si>
  <si>
    <t>加热温度改变量（℃）</t>
  </si>
  <si>
    <t>降温温度改变量（℃）</t>
  </si>
  <si>
    <t>加入硝酸钾质量（g）</t>
  </si>
  <si>
    <t>经过修正后的溶解热结果 / J</t>
  </si>
  <si>
    <t>n(H_2O)</t>
  </si>
  <si>
    <t xml:space="preserve"> $\Delta_{sol}H$ / J</t>
  </si>
  <si>
    <t>n($KNO_3$) / mol</t>
  </si>
  <si>
    <t>累计质量 / g</t>
  </si>
  <si>
    <t>$n_O = n_{H_2O}/n_B$</t>
  </si>
  <si>
    <t xml:space="preserve"> $\Delta_{sol}H_m$ / J</t>
  </si>
  <si>
    <t>$\Delta_{sol}H_m$ / J</t>
  </si>
  <si>
    <t>$\Delta_{dil}H_m$ / J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</si>
</sst>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0"/>
  </numFmts>
  <fonts count="21">
    <font>
      <sz val="11"/>
      <color theme="1"/>
      <name val="宋体"/>
      <charset val="134"/>
      <scheme val="minor"/>
    </font>
    <font>
      <sz val="11"/>
      <color rgb="FF000000"/>
      <name val="宋体"/>
      <charset val="134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5" fillId="6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20" borderId="8" applyNumberFormat="0" applyFont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1" fillId="9" borderId="4" applyNumberFormat="0" applyAlignment="0" applyProtection="0">
      <alignment vertical="center"/>
    </xf>
    <xf numFmtId="0" fontId="8" fillId="9" borderId="1" applyNumberFormat="0" applyAlignment="0" applyProtection="0">
      <alignment vertical="center"/>
    </xf>
    <xf numFmtId="0" fontId="16" fillId="15" borderId="7" applyNumberFormat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/>
    </xf>
    <xf numFmtId="176" fontId="1" fillId="0" borderId="0" xfId="0" applyNumberFormat="1" applyFont="1" applyFill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Sheet1!$B$8:$H$8</c:f>
              <c:numCache>
                <c:formatCode>General</c:formatCode>
                <c:ptCount val="7"/>
                <c:pt idx="0">
                  <c:v>5.0061</c:v>
                </c:pt>
                <c:pt idx="1">
                  <c:v>5.9971</c:v>
                </c:pt>
                <c:pt idx="2">
                  <c:v>6.917</c:v>
                </c:pt>
                <c:pt idx="3" c:formatCode="0.0000">
                  <c:v>8.001</c:v>
                </c:pt>
                <c:pt idx="4">
                  <c:v>8.0012</c:v>
                </c:pt>
                <c:pt idx="5">
                  <c:v>6.9918</c:v>
                </c:pt>
                <c:pt idx="6">
                  <c:v>6.0011</c:v>
                </c:pt>
              </c:numCache>
            </c:numRef>
          </c:cat>
          <c:val>
            <c:numRef>
              <c:f>Sheet1!$B$10:$H$10</c:f>
              <c:numCache>
                <c:formatCode>General</c:formatCode>
                <c:ptCount val="7"/>
                <c:pt idx="0">
                  <c:v>1577.17264905243</c:v>
                </c:pt>
                <c:pt idx="1">
                  <c:v>2047.9070567101</c:v>
                </c:pt>
                <c:pt idx="2">
                  <c:v>2322.4236095038</c:v>
                </c:pt>
                <c:pt idx="3">
                  <c:v>2614.94367235166</c:v>
                </c:pt>
                <c:pt idx="4">
                  <c:v>2525.579934173</c:v>
                </c:pt>
                <c:pt idx="5">
                  <c:v>2105.58866165147</c:v>
                </c:pt>
                <c:pt idx="6">
                  <c:v>1761.78917666857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12668505"/>
        <c:axId val="719081299"/>
      </c:lineChart>
      <c:catAx>
        <c:axId val="51266850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19081299"/>
        <c:crosses val="autoZero"/>
        <c:auto val="1"/>
        <c:lblAlgn val="ctr"/>
        <c:lblOffset val="100"/>
        <c:noMultiLvlLbl val="0"/>
      </c:catAx>
      <c:valAx>
        <c:axId val="7190812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1266850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675640</xdr:colOff>
      <xdr:row>39</xdr:row>
      <xdr:rowOff>147320</xdr:rowOff>
    </xdr:from>
    <xdr:to>
      <xdr:col>8</xdr:col>
      <xdr:colOff>643890</xdr:colOff>
      <xdr:row>55</xdr:row>
      <xdr:rowOff>147320</xdr:rowOff>
    </xdr:to>
    <xdr:graphicFrame>
      <xdr:nvGraphicFramePr>
        <xdr:cNvPr id="2" name="图表 1"/>
        <xdr:cNvGraphicFramePr/>
      </xdr:nvGraphicFramePr>
      <xdr:xfrm>
        <a:off x="4653915" y="6833870"/>
        <a:ext cx="503555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5"/>
  <sheetViews>
    <sheetView tabSelected="1" zoomScale="85" zoomScaleNormal="85" workbookViewId="0">
      <selection activeCell="G24" sqref="G24"/>
    </sheetView>
  </sheetViews>
  <sheetFormatPr defaultColWidth="9" defaultRowHeight="13.5" outlineLevelCol="7"/>
  <cols>
    <col min="1" max="1" width="24.7083333333333" customWidth="1"/>
    <col min="2" max="6" width="13.75"/>
    <col min="7" max="8" width="12.625"/>
  </cols>
  <sheetData>
    <row r="1" spans="1:8">
      <c r="A1" s="1" t="s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</row>
    <row r="2" spans="1:8">
      <c r="A2" s="1" t="s">
        <v>1</v>
      </c>
      <c r="B2" s="2">
        <v>0.95</v>
      </c>
      <c r="C2" s="2">
        <v>0.95</v>
      </c>
      <c r="D2" s="2">
        <v>0.95</v>
      </c>
      <c r="E2" s="2">
        <v>0.95</v>
      </c>
      <c r="F2" s="2">
        <v>0.95</v>
      </c>
      <c r="G2" s="2">
        <v>0.95</v>
      </c>
      <c r="H2" s="2">
        <v>0.95</v>
      </c>
    </row>
    <row r="3" spans="1:8">
      <c r="A3" s="1" t="s">
        <v>2</v>
      </c>
      <c r="B3" s="1">
        <v>16.39</v>
      </c>
      <c r="C3" s="1">
        <v>16.39</v>
      </c>
      <c r="D3" s="1">
        <v>16.39</v>
      </c>
      <c r="E3" s="1">
        <v>16.39</v>
      </c>
      <c r="F3" s="1">
        <v>16.39</v>
      </c>
      <c r="G3" s="1">
        <v>16.39</v>
      </c>
      <c r="H3" s="1">
        <v>16.39</v>
      </c>
    </row>
    <row r="4" spans="1:8">
      <c r="A4" s="1" t="s">
        <v>3</v>
      </c>
      <c r="B4" s="3">
        <v>0</v>
      </c>
      <c r="C4" s="3">
        <f>120+23+22/60</f>
        <v>143.366666666667</v>
      </c>
      <c r="D4" s="3">
        <f>2*60+12+19/60</f>
        <v>132.316666666667</v>
      </c>
      <c r="E4" s="3">
        <f>3*60+11+0.72</f>
        <v>191.72</v>
      </c>
      <c r="F4" s="3">
        <f>3*60+21+12/60</f>
        <v>201.2</v>
      </c>
      <c r="G4" s="3">
        <f>1*60+55+47/60</f>
        <v>115.783333333333</v>
      </c>
      <c r="H4" s="3">
        <f>2*60+23+25/60</f>
        <v>143.416666666667</v>
      </c>
    </row>
    <row r="5" spans="1:8">
      <c r="A5" s="1" t="s">
        <v>4</v>
      </c>
      <c r="B5" s="1">
        <f>B2^2*B3*B4</f>
        <v>0</v>
      </c>
      <c r="C5" s="1">
        <f t="shared" ref="C5:H5" si="0">C2^2*C3*C4</f>
        <v>2120.67614916667</v>
      </c>
      <c r="D5" s="1">
        <f t="shared" si="0"/>
        <v>1957.22482541667</v>
      </c>
      <c r="E5" s="1">
        <f t="shared" si="0"/>
        <v>2835.917447</v>
      </c>
      <c r="F5" s="1">
        <f t="shared" si="0"/>
        <v>2976.14537</v>
      </c>
      <c r="G5" s="1">
        <f t="shared" si="0"/>
        <v>1712.66417208333</v>
      </c>
      <c r="H5" s="1">
        <f t="shared" si="0"/>
        <v>2121.41574791667</v>
      </c>
    </row>
    <row r="6" spans="1:8">
      <c r="A6" s="1" t="s">
        <v>5</v>
      </c>
      <c r="B6" s="3">
        <v>0</v>
      </c>
      <c r="C6" s="3">
        <f>7.8673-3.4898</f>
        <v>4.3775</v>
      </c>
      <c r="D6" s="3">
        <f>7.6789-3.6126</f>
        <v>4.0663</v>
      </c>
      <c r="E6" s="3">
        <f>8.7321-2.9155</f>
        <v>5.8166</v>
      </c>
      <c r="F6" s="3">
        <f>9.4701-3.3893</f>
        <v>6.0808</v>
      </c>
      <c r="G6" s="3">
        <f>7.7859-4.2376</f>
        <v>3.5483</v>
      </c>
      <c r="H6" s="3">
        <f>7.8183-3.4755</f>
        <v>4.3428</v>
      </c>
    </row>
    <row r="7" spans="1:8">
      <c r="A7" s="1" t="s">
        <v>6</v>
      </c>
      <c r="B7" s="3">
        <f>6.7454-3.4898</f>
        <v>3.2556</v>
      </c>
      <c r="C7" s="3">
        <f>7.8673-3.6126</f>
        <v>4.2547</v>
      </c>
      <c r="D7" s="3">
        <f>7.6789-2.9155</f>
        <v>4.7634</v>
      </c>
      <c r="E7" s="3">
        <f>8.7321-3.3893</f>
        <v>5.3428</v>
      </c>
      <c r="F7" s="3">
        <f>9.4701-4.2376</f>
        <v>5.2325</v>
      </c>
      <c r="G7" s="3">
        <f>7.7859-3.4755</f>
        <v>4.3104</v>
      </c>
      <c r="H7" s="3">
        <f>7.8183-4.2117</f>
        <v>3.6066</v>
      </c>
    </row>
    <row r="8" spans="1:8">
      <c r="A8" s="1" t="s">
        <v>7</v>
      </c>
      <c r="B8" s="3">
        <v>5.0061</v>
      </c>
      <c r="C8" s="3">
        <v>5.9971</v>
      </c>
      <c r="D8" s="3">
        <f>7.0935-0.1765</f>
        <v>6.917</v>
      </c>
      <c r="E8" s="4">
        <v>8.001</v>
      </c>
      <c r="F8" s="3">
        <v>8.0012</v>
      </c>
      <c r="G8" s="3">
        <v>6.9918</v>
      </c>
      <c r="H8" s="3">
        <v>6.0011</v>
      </c>
    </row>
    <row r="10" spans="1:8">
      <c r="A10" t="s">
        <v>8</v>
      </c>
      <c r="B10">
        <f>C5*B7/C6</f>
        <v>1577.17264905243</v>
      </c>
      <c r="C10">
        <f t="shared" ref="C10:H10" si="1">D5*C7/D6</f>
        <v>2047.9070567101</v>
      </c>
      <c r="D10">
        <f t="shared" si="1"/>
        <v>2322.4236095038</v>
      </c>
      <c r="E10">
        <f t="shared" si="1"/>
        <v>2614.94367235166</v>
      </c>
      <c r="F10">
        <f t="shared" si="1"/>
        <v>2525.579934173</v>
      </c>
      <c r="G10">
        <f t="shared" si="1"/>
        <v>2105.58866165147</v>
      </c>
      <c r="H10">
        <f>H5*H7/H6</f>
        <v>1761.78917666857</v>
      </c>
    </row>
    <row r="11" spans="1:8">
      <c r="A11" t="s">
        <v>9</v>
      </c>
      <c r="B11">
        <f>500/18.0152</f>
        <v>27.7543407788978</v>
      </c>
      <c r="C11">
        <f t="shared" ref="C11:H11" si="2">500/18.0152</f>
        <v>27.7543407788978</v>
      </c>
      <c r="D11">
        <f t="shared" si="2"/>
        <v>27.7543407788978</v>
      </c>
      <c r="E11">
        <f t="shared" si="2"/>
        <v>27.7543407788978</v>
      </c>
      <c r="F11">
        <f t="shared" si="2"/>
        <v>27.7543407788978</v>
      </c>
      <c r="G11">
        <f t="shared" si="2"/>
        <v>27.7543407788978</v>
      </c>
      <c r="H11">
        <f t="shared" si="2"/>
        <v>27.7543407788978</v>
      </c>
    </row>
    <row r="12" spans="1:8">
      <c r="A12" t="s">
        <v>10</v>
      </c>
      <c r="B12">
        <f>B10</f>
        <v>1577.17264905243</v>
      </c>
      <c r="C12">
        <f>(VALUE(B12)+C10)</f>
        <v>3625.07970576253</v>
      </c>
      <c r="D12">
        <f t="shared" ref="C12:H12" si="3">VALUE(C12)+D10</f>
        <v>5947.50331526633</v>
      </c>
      <c r="E12">
        <f t="shared" si="3"/>
        <v>8562.44698761799</v>
      </c>
      <c r="F12">
        <f t="shared" si="3"/>
        <v>11088.026921791</v>
      </c>
      <c r="G12">
        <f t="shared" si="3"/>
        <v>13193.6155834425</v>
      </c>
      <c r="H12">
        <f t="shared" si="3"/>
        <v>14955.404760111</v>
      </c>
    </row>
    <row r="13" spans="1:8">
      <c r="A13" t="s">
        <v>11</v>
      </c>
      <c r="B13">
        <f>B14/101.1</f>
        <v>0.0495163204747774</v>
      </c>
      <c r="C13">
        <f t="shared" ref="C13:H13" si="4">C14/101.1</f>
        <v>0.108834817012859</v>
      </c>
      <c r="D13">
        <f t="shared" si="4"/>
        <v>0.177252225519288</v>
      </c>
      <c r="E13">
        <f t="shared" si="4"/>
        <v>0.256391691394659</v>
      </c>
      <c r="F13">
        <f t="shared" si="4"/>
        <v>0.335533135509397</v>
      </c>
      <c r="G13">
        <f t="shared" si="4"/>
        <v>0.40469040553907</v>
      </c>
      <c r="H13">
        <f t="shared" si="4"/>
        <v>0.464048466864491</v>
      </c>
    </row>
    <row r="14" spans="1:8">
      <c r="A14" t="s">
        <v>12</v>
      </c>
      <c r="B14">
        <f>B8</f>
        <v>5.0061</v>
      </c>
      <c r="C14">
        <f t="shared" ref="C14:H14" si="5">VALUE(B14)+C8</f>
        <v>11.0032</v>
      </c>
      <c r="D14">
        <f t="shared" si="5"/>
        <v>17.9202</v>
      </c>
      <c r="E14">
        <f t="shared" si="5"/>
        <v>25.9212</v>
      </c>
      <c r="F14">
        <f t="shared" si="5"/>
        <v>33.9224</v>
      </c>
      <c r="G14">
        <f t="shared" si="5"/>
        <v>40.9142</v>
      </c>
      <c r="H14">
        <f t="shared" si="5"/>
        <v>46.9153</v>
      </c>
    </row>
    <row r="15" spans="1:8">
      <c r="A15" t="s">
        <v>13</v>
      </c>
      <c r="B15">
        <f>B11/B13</f>
        <v>560.508949630764</v>
      </c>
      <c r="C15">
        <f t="shared" ref="C15:H15" si="6">C11/C13</f>
        <v>255.013437249761</v>
      </c>
      <c r="D15">
        <f t="shared" si="6"/>
        <v>156.581056726296</v>
      </c>
      <c r="E15">
        <f t="shared" si="6"/>
        <v>108.24976670627</v>
      </c>
      <c r="F15">
        <f t="shared" si="6"/>
        <v>82.7171383141101</v>
      </c>
      <c r="G15">
        <f t="shared" si="6"/>
        <v>68.5816624239645</v>
      </c>
      <c r="H15">
        <f t="shared" si="6"/>
        <v>59.8091422786718</v>
      </c>
    </row>
    <row r="16" spans="1:1">
      <c r="A16" t="s">
        <v>14</v>
      </c>
    </row>
    <row r="18" spans="1:6">
      <c r="A18" t="s">
        <v>13</v>
      </c>
      <c r="B18">
        <v>80</v>
      </c>
      <c r="C18">
        <v>100</v>
      </c>
      <c r="D18">
        <v>200</v>
      </c>
      <c r="E18">
        <v>300</v>
      </c>
      <c r="F18">
        <v>400</v>
      </c>
    </row>
    <row r="19" spans="1:6">
      <c r="A19" t="s">
        <v>15</v>
      </c>
      <c r="B19">
        <f>1956.8+13016.7*EXP((57.23-B18)/80.6)</f>
        <v>11769.9855433622</v>
      </c>
      <c r="C19">
        <f>1956.8+13016.7*EXP((57.23-C18)/80.6)</f>
        <v>9613.55287440841</v>
      </c>
      <c r="D19">
        <f>1956.8+13016.7*EXP((57.23-D18)/80.6)</f>
        <v>4171.00450284229</v>
      </c>
      <c r="E19">
        <f>1956.8+13016.7*EXP((57.23-E18)/80.6)</f>
        <v>2597.11080287228</v>
      </c>
      <c r="F19">
        <f>1956.8+13016.7*EXP((57.23-F18)/80.6)</f>
        <v>2141.96714411367</v>
      </c>
    </row>
    <row r="20" spans="1:6">
      <c r="A20" t="s">
        <v>16</v>
      </c>
      <c r="B20">
        <f>-EXP((57.23-B18)/80.6)/80.6*13016.7</f>
        <v>-121.751681679432</v>
      </c>
      <c r="C20">
        <f>-EXP((57.23-C18)/80.6)/80.6*13016.7</f>
        <v>-94.9969339256627</v>
      </c>
      <c r="D20">
        <f>-EXP((57.23-D18)/80.6)/80.6*13016.7</f>
        <v>-27.4715198863807</v>
      </c>
      <c r="E20">
        <f>-EXP((57.23-E18)/80.6)/80.6*13016.7</f>
        <v>-7.94430276516471</v>
      </c>
      <c r="F20">
        <f>-EXP((57.23-F18)/80.6)/80.6*13016.7</f>
        <v>-2.29735910811007</v>
      </c>
    </row>
    <row r="37" spans="2:8">
      <c r="B37">
        <v>560.5089496</v>
      </c>
      <c r="C37">
        <v>255.0134372</v>
      </c>
      <c r="D37">
        <v>156.5810567</v>
      </c>
      <c r="E37">
        <v>108.2497667</v>
      </c>
      <c r="F37">
        <v>82.71713831</v>
      </c>
      <c r="G37">
        <v>68.58166242</v>
      </c>
      <c r="H37">
        <v>59.80914228</v>
      </c>
    </row>
    <row r="38" spans="2:8">
      <c r="B38">
        <v>1577.172649</v>
      </c>
      <c r="C38">
        <v>3625.079706</v>
      </c>
      <c r="D38">
        <v>5947.503315</v>
      </c>
      <c r="E38">
        <v>8562.446988</v>
      </c>
      <c r="F38">
        <v>11088.02692</v>
      </c>
      <c r="G38">
        <v>13193.61558</v>
      </c>
      <c r="H38">
        <v>14955.40476</v>
      </c>
    </row>
    <row r="39" spans="2:3">
      <c r="B39">
        <v>560.5089496</v>
      </c>
      <c r="C39">
        <v>1577.172649</v>
      </c>
    </row>
    <row r="40" spans="2:3">
      <c r="B40">
        <v>255.0134372</v>
      </c>
      <c r="C40">
        <v>3625.079706</v>
      </c>
    </row>
    <row r="41" spans="2:3">
      <c r="B41">
        <v>156.5810567</v>
      </c>
      <c r="C41">
        <v>5947.503315</v>
      </c>
    </row>
    <row r="42" spans="2:3">
      <c r="B42">
        <v>108.2497667</v>
      </c>
      <c r="C42">
        <v>8562.446988</v>
      </c>
    </row>
    <row r="43" spans="2:3">
      <c r="B43">
        <v>82.71713831</v>
      </c>
      <c r="C43">
        <v>11088.02692</v>
      </c>
    </row>
    <row r="44" spans="2:3">
      <c r="B44">
        <v>68.58166242</v>
      </c>
      <c r="C44">
        <v>13193.61558</v>
      </c>
    </row>
    <row r="45" spans="2:3">
      <c r="B45">
        <v>59.80914228</v>
      </c>
      <c r="C45">
        <v>14955.40476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邵东一中_张锦程</cp:lastModifiedBy>
  <dcterms:created xsi:type="dcterms:W3CDTF">2020-09-27T08:17:00Z</dcterms:created>
  <dcterms:modified xsi:type="dcterms:W3CDTF">2020-09-27T15:54:21Z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