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B696E59F-62D8-450B-8DB2-B06114334910}" xr6:coauthVersionLast="47" xr6:coauthVersionMax="47" xr10:uidLastSave="{00000000-0000-0000-0000-000000000000}"/>
  <bookViews>
    <workbookView xWindow="-110" yWindow="-110" windowWidth="19420" windowHeight="10300" firstSheet="1" activeTab="4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Fund Performance" sheetId="9" r:id="rId5"/>
    <sheet name="Monthly Expenditure" sheetId="4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11" i="9" l="1"/>
  <c r="W911" i="9"/>
  <c r="T911" i="9"/>
  <c r="V911" i="9" s="1"/>
  <c r="S911" i="9"/>
  <c r="P911" i="9"/>
  <c r="O911" i="9"/>
  <c r="N911" i="9"/>
  <c r="M911" i="9"/>
  <c r="P910" i="9"/>
  <c r="O910" i="9"/>
  <c r="N910" i="9"/>
  <c r="M910" i="9"/>
  <c r="H911" i="9"/>
  <c r="G911" i="9"/>
  <c r="F911" i="9"/>
  <c r="E911" i="9"/>
  <c r="U911" i="9" s="1"/>
  <c r="X910" i="9"/>
  <c r="W910" i="9"/>
  <c r="T910" i="9"/>
  <c r="V910" i="9" s="1"/>
  <c r="H909" i="9"/>
  <c r="G909" i="9"/>
  <c r="D909" i="9"/>
  <c r="E909" i="9" s="1"/>
  <c r="U909" i="9" s="1"/>
  <c r="C909" i="9"/>
  <c r="S910" i="9"/>
  <c r="H910" i="9"/>
  <c r="G910" i="9"/>
  <c r="F910" i="9"/>
  <c r="E910" i="9"/>
  <c r="U910" i="9" s="1"/>
  <c r="X909" i="9"/>
  <c r="W909" i="9"/>
  <c r="T909" i="9"/>
  <c r="V909" i="9" s="1"/>
  <c r="P909" i="9"/>
  <c r="O909" i="9"/>
  <c r="N909" i="9"/>
  <c r="M909" i="9"/>
  <c r="S909" i="9"/>
  <c r="X908" i="9"/>
  <c r="W908" i="9"/>
  <c r="U908" i="9"/>
  <c r="T908" i="9"/>
  <c r="V908" i="9" s="1"/>
  <c r="P908" i="9"/>
  <c r="O908" i="9"/>
  <c r="N908" i="9"/>
  <c r="M908" i="9"/>
  <c r="E908" i="9"/>
  <c r="F908" i="9"/>
  <c r="G908" i="9"/>
  <c r="H908" i="9"/>
  <c r="X899" i="9"/>
  <c r="W899" i="9"/>
  <c r="V899" i="9"/>
  <c r="U899" i="9"/>
  <c r="T899" i="9"/>
  <c r="S899" i="9"/>
  <c r="D899" i="9"/>
  <c r="C899" i="9"/>
  <c r="S908" i="9"/>
  <c r="T907" i="9"/>
  <c r="P907" i="9"/>
  <c r="O907" i="9"/>
  <c r="N907" i="9"/>
  <c r="M907" i="9"/>
  <c r="U907" i="9" s="1"/>
  <c r="H907" i="9"/>
  <c r="G907" i="9"/>
  <c r="F907" i="9"/>
  <c r="E907" i="9"/>
  <c r="S907" i="9"/>
  <c r="V907" i="9" s="1"/>
  <c r="T906" i="9"/>
  <c r="V906" i="9" s="1"/>
  <c r="P906" i="9"/>
  <c r="O906" i="9"/>
  <c r="N906" i="9"/>
  <c r="M906" i="9"/>
  <c r="H906" i="9"/>
  <c r="G906" i="9"/>
  <c r="F906" i="9"/>
  <c r="E906" i="9"/>
  <c r="U906" i="9" s="1"/>
  <c r="S906" i="9"/>
  <c r="W907" i="9" s="1"/>
  <c r="U905" i="9"/>
  <c r="T905" i="9"/>
  <c r="V905" i="9" s="1"/>
  <c r="S905" i="9"/>
  <c r="P905" i="9"/>
  <c r="O905" i="9"/>
  <c r="N905" i="9"/>
  <c r="M905" i="9"/>
  <c r="H905" i="9"/>
  <c r="G905" i="9"/>
  <c r="F905" i="9"/>
  <c r="E905" i="9"/>
  <c r="T904" i="9"/>
  <c r="T903" i="9"/>
  <c r="P904" i="9"/>
  <c r="O904" i="9"/>
  <c r="N904" i="9"/>
  <c r="M904" i="9"/>
  <c r="P903" i="9"/>
  <c r="O903" i="9"/>
  <c r="N903" i="9"/>
  <c r="M903" i="9"/>
  <c r="H904" i="9"/>
  <c r="G904" i="9"/>
  <c r="F904" i="9"/>
  <c r="E904" i="9"/>
  <c r="U904" i="9" s="1"/>
  <c r="H903" i="9"/>
  <c r="G903" i="9"/>
  <c r="F903" i="9"/>
  <c r="E903" i="9"/>
  <c r="U903" i="9" s="1"/>
  <c r="S904" i="9"/>
  <c r="S903" i="9"/>
  <c r="X903" i="9" s="1"/>
  <c r="E18" i="17"/>
  <c r="E17" i="17"/>
  <c r="W902" i="9"/>
  <c r="T902" i="9"/>
  <c r="V902" i="9" s="1"/>
  <c r="P902" i="9"/>
  <c r="O902" i="9"/>
  <c r="N902" i="9"/>
  <c r="M902" i="9"/>
  <c r="H902" i="9"/>
  <c r="G902" i="9"/>
  <c r="F902" i="9"/>
  <c r="E902" i="9"/>
  <c r="U902" i="9" s="1"/>
  <c r="S902" i="9"/>
  <c r="T901" i="9"/>
  <c r="T900" i="9"/>
  <c r="S901" i="9"/>
  <c r="X902" i="9" s="1"/>
  <c r="S900" i="9"/>
  <c r="H901" i="9"/>
  <c r="G901" i="9"/>
  <c r="F901" i="9"/>
  <c r="E901" i="9"/>
  <c r="H900" i="9"/>
  <c r="G900" i="9"/>
  <c r="F900" i="9"/>
  <c r="E900" i="9"/>
  <c r="U900" i="9" s="1"/>
  <c r="H899" i="9"/>
  <c r="G899" i="9"/>
  <c r="F899" i="9"/>
  <c r="P901" i="9"/>
  <c r="O901" i="9"/>
  <c r="N901" i="9"/>
  <c r="M901" i="9"/>
  <c r="U901" i="9" s="1"/>
  <c r="P900" i="9"/>
  <c r="O900" i="9"/>
  <c r="N900" i="9"/>
  <c r="M900" i="9"/>
  <c r="P899" i="9"/>
  <c r="O899" i="9"/>
  <c r="N899" i="9"/>
  <c r="M899" i="9"/>
  <c r="T898" i="9"/>
  <c r="S898" i="9"/>
  <c r="P898" i="9"/>
  <c r="O898" i="9"/>
  <c r="N898" i="9"/>
  <c r="M898" i="9"/>
  <c r="H898" i="9"/>
  <c r="G898" i="9"/>
  <c r="F898" i="9"/>
  <c r="E898" i="9"/>
  <c r="T897" i="9"/>
  <c r="P897" i="9"/>
  <c r="O897" i="9"/>
  <c r="N897" i="9"/>
  <c r="M897" i="9"/>
  <c r="U897" i="9" s="1"/>
  <c r="H897" i="9"/>
  <c r="G897" i="9"/>
  <c r="F897" i="9"/>
  <c r="E897" i="9"/>
  <c r="S897" i="9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3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C55" i="11"/>
  <c r="T896" i="9"/>
  <c r="P896" i="9"/>
  <c r="O896" i="9"/>
  <c r="N896" i="9"/>
  <c r="M896" i="9"/>
  <c r="H896" i="9"/>
  <c r="G896" i="9"/>
  <c r="F896" i="9"/>
  <c r="E896" i="9"/>
  <c r="S896" i="9"/>
  <c r="T895" i="9"/>
  <c r="P895" i="9"/>
  <c r="O895" i="9"/>
  <c r="N895" i="9"/>
  <c r="M895" i="9"/>
  <c r="H895" i="9"/>
  <c r="G895" i="9"/>
  <c r="F895" i="9"/>
  <c r="E895" i="9"/>
  <c r="S895" i="9"/>
  <c r="T894" i="9"/>
  <c r="P894" i="9"/>
  <c r="O894" i="9"/>
  <c r="N894" i="9"/>
  <c r="M894" i="9"/>
  <c r="H894" i="9"/>
  <c r="G894" i="9"/>
  <c r="F894" i="9"/>
  <c r="E894" i="9"/>
  <c r="S894" i="9"/>
  <c r="T893" i="9"/>
  <c r="P893" i="9"/>
  <c r="O893" i="9"/>
  <c r="N893" i="9"/>
  <c r="M893" i="9"/>
  <c r="H893" i="9"/>
  <c r="G893" i="9"/>
  <c r="F893" i="9"/>
  <c r="E893" i="9"/>
  <c r="S893" i="9"/>
  <c r="D149" i="7"/>
  <c r="C149" i="7"/>
  <c r="T892" i="9"/>
  <c r="P892" i="9"/>
  <c r="O892" i="9"/>
  <c r="N892" i="9"/>
  <c r="M892" i="9"/>
  <c r="H892" i="9"/>
  <c r="G892" i="9"/>
  <c r="F892" i="9"/>
  <c r="E892" i="9"/>
  <c r="S892" i="9"/>
  <c r="M891" i="9"/>
  <c r="N891" i="9"/>
  <c r="O891" i="9"/>
  <c r="P891" i="9"/>
  <c r="T891" i="9"/>
  <c r="H891" i="9"/>
  <c r="G891" i="9"/>
  <c r="F891" i="9"/>
  <c r="E891" i="9"/>
  <c r="S891" i="9"/>
  <c r="T890" i="9"/>
  <c r="P890" i="9"/>
  <c r="O890" i="9"/>
  <c r="N890" i="9"/>
  <c r="M890" i="9"/>
  <c r="H890" i="9"/>
  <c r="G890" i="9"/>
  <c r="F890" i="9"/>
  <c r="E890" i="9"/>
  <c r="S890" i="9"/>
  <c r="T889" i="9"/>
  <c r="P889" i="9"/>
  <c r="O889" i="9"/>
  <c r="N889" i="9"/>
  <c r="M889" i="9"/>
  <c r="H889" i="9"/>
  <c r="G889" i="9"/>
  <c r="F889" i="9"/>
  <c r="E889" i="9"/>
  <c r="S889" i="9"/>
  <c r="W6" i="7"/>
  <c r="W7" i="7"/>
  <c r="W8" i="7"/>
  <c r="Q121" i="7"/>
  <c r="Q5" i="7"/>
  <c r="P888" i="9"/>
  <c r="O888" i="9"/>
  <c r="L888" i="9"/>
  <c r="N888" i="9" s="1"/>
  <c r="H888" i="9"/>
  <c r="G888" i="9"/>
  <c r="F888" i="9"/>
  <c r="E888" i="9"/>
  <c r="S888" i="9"/>
  <c r="H887" i="9"/>
  <c r="G887" i="9"/>
  <c r="D887" i="9"/>
  <c r="F887" i="9" s="1"/>
  <c r="C887" i="9"/>
  <c r="P887" i="9"/>
  <c r="O887" i="9"/>
  <c r="N887" i="9"/>
  <c r="M887" i="9"/>
  <c r="S887" i="9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C148" i="7"/>
  <c r="D148" i="7" s="1"/>
  <c r="C147" i="7"/>
  <c r="D147" i="7" s="1"/>
  <c r="C146" i="7"/>
  <c r="D146" i="7" s="1"/>
  <c r="P886" i="9"/>
  <c r="O886" i="9"/>
  <c r="L886" i="9"/>
  <c r="N886" i="9" s="1"/>
  <c r="H886" i="9"/>
  <c r="G886" i="9"/>
  <c r="F886" i="9"/>
  <c r="E886" i="9"/>
  <c r="S886" i="9"/>
  <c r="T885" i="9"/>
  <c r="P885" i="9"/>
  <c r="O885" i="9"/>
  <c r="N885" i="9"/>
  <c r="M885" i="9"/>
  <c r="H885" i="9"/>
  <c r="G885" i="9"/>
  <c r="F885" i="9"/>
  <c r="E885" i="9"/>
  <c r="S885" i="9"/>
  <c r="T884" i="9"/>
  <c r="P884" i="9"/>
  <c r="O884" i="9"/>
  <c r="N884" i="9"/>
  <c r="M884" i="9"/>
  <c r="H884" i="9"/>
  <c r="G884" i="9"/>
  <c r="F884" i="9"/>
  <c r="E884" i="9"/>
  <c r="S884" i="9"/>
  <c r="D10" i="4"/>
  <c r="T883" i="9"/>
  <c r="P883" i="9"/>
  <c r="O883" i="9"/>
  <c r="N883" i="9"/>
  <c r="M883" i="9"/>
  <c r="H883" i="9"/>
  <c r="G883" i="9"/>
  <c r="F883" i="9"/>
  <c r="E883" i="9"/>
  <c r="S883" i="9"/>
  <c r="T882" i="9"/>
  <c r="P882" i="9"/>
  <c r="O882" i="9"/>
  <c r="N882" i="9"/>
  <c r="M882" i="9"/>
  <c r="H882" i="9"/>
  <c r="G882" i="9"/>
  <c r="F882" i="9"/>
  <c r="E882" i="9"/>
  <c r="S882" i="9"/>
  <c r="P881" i="9"/>
  <c r="O881" i="9"/>
  <c r="L881" i="9"/>
  <c r="N881" i="9" s="1"/>
  <c r="H881" i="9"/>
  <c r="G881" i="9"/>
  <c r="F881" i="9"/>
  <c r="E881" i="9"/>
  <c r="S881" i="9"/>
  <c r="T880" i="9"/>
  <c r="P880" i="9"/>
  <c r="O880" i="9"/>
  <c r="N880" i="9"/>
  <c r="M880" i="9"/>
  <c r="H880" i="9"/>
  <c r="G880" i="9"/>
  <c r="F880" i="9"/>
  <c r="E880" i="9"/>
  <c r="S880" i="9"/>
  <c r="T879" i="9"/>
  <c r="T878" i="9"/>
  <c r="S879" i="9"/>
  <c r="P879" i="9"/>
  <c r="O879" i="9"/>
  <c r="N879" i="9"/>
  <c r="M879" i="9"/>
  <c r="H879" i="9"/>
  <c r="G879" i="9"/>
  <c r="F879" i="9"/>
  <c r="E879" i="9"/>
  <c r="P878" i="9"/>
  <c r="O878" i="9"/>
  <c r="N878" i="9"/>
  <c r="M878" i="9"/>
  <c r="H878" i="9"/>
  <c r="G878" i="9"/>
  <c r="F878" i="9"/>
  <c r="E878" i="9"/>
  <c r="S878" i="9"/>
  <c r="T877" i="9"/>
  <c r="P877" i="9"/>
  <c r="O877" i="9"/>
  <c r="N877" i="9"/>
  <c r="M877" i="9"/>
  <c r="H877" i="9"/>
  <c r="G877" i="9"/>
  <c r="F877" i="9"/>
  <c r="E877" i="9"/>
  <c r="S877" i="9"/>
  <c r="H876" i="9"/>
  <c r="G876" i="9"/>
  <c r="D876" i="9"/>
  <c r="F876" i="9" s="1"/>
  <c r="C876" i="9"/>
  <c r="P876" i="9"/>
  <c r="O876" i="9"/>
  <c r="N876" i="9"/>
  <c r="M876" i="9"/>
  <c r="S876" i="9"/>
  <c r="P875" i="9"/>
  <c r="O875" i="9"/>
  <c r="L875" i="9"/>
  <c r="M875" i="9" s="1"/>
  <c r="H875" i="9"/>
  <c r="G875" i="9"/>
  <c r="F875" i="9"/>
  <c r="E875" i="9"/>
  <c r="S875" i="9"/>
  <c r="G13" i="12"/>
  <c r="G11" i="12"/>
  <c r="G12" i="12"/>
  <c r="G10" i="12"/>
  <c r="G9" i="12"/>
  <c r="G8" i="12"/>
  <c r="G7" i="12"/>
  <c r="G6" i="12"/>
  <c r="G5" i="12"/>
  <c r="G4" i="12"/>
  <c r="G3" i="12"/>
  <c r="G2" i="12"/>
  <c r="F9" i="12"/>
  <c r="E9" i="12"/>
  <c r="F10" i="12"/>
  <c r="E10" i="12"/>
  <c r="F8" i="12"/>
  <c r="E8" i="12"/>
  <c r="F7" i="12"/>
  <c r="E7" i="12"/>
  <c r="F6" i="12"/>
  <c r="E6" i="12"/>
  <c r="T874" i="9"/>
  <c r="T875" i="9" s="1"/>
  <c r="S874" i="9"/>
  <c r="T873" i="9"/>
  <c r="S873" i="9"/>
  <c r="P874" i="9"/>
  <c r="O874" i="9"/>
  <c r="N874" i="9"/>
  <c r="M874" i="9"/>
  <c r="H874" i="9"/>
  <c r="G874" i="9"/>
  <c r="F874" i="9"/>
  <c r="E874" i="9"/>
  <c r="P873" i="9"/>
  <c r="O873" i="9"/>
  <c r="N873" i="9"/>
  <c r="M873" i="9"/>
  <c r="H873" i="9"/>
  <c r="G873" i="9"/>
  <c r="F873" i="9"/>
  <c r="E873" i="9"/>
  <c r="T872" i="9"/>
  <c r="M872" i="9"/>
  <c r="N872" i="9"/>
  <c r="O872" i="9"/>
  <c r="P872" i="9"/>
  <c r="L855" i="9"/>
  <c r="M855" i="9" s="1"/>
  <c r="O855" i="9"/>
  <c r="P855" i="9"/>
  <c r="M856" i="9"/>
  <c r="N856" i="9"/>
  <c r="O856" i="9"/>
  <c r="P856" i="9"/>
  <c r="H872" i="9"/>
  <c r="G872" i="9"/>
  <c r="F872" i="9"/>
  <c r="E872" i="9"/>
  <c r="S872" i="9"/>
  <c r="T871" i="9"/>
  <c r="P871" i="9"/>
  <c r="O871" i="9"/>
  <c r="N871" i="9"/>
  <c r="M871" i="9"/>
  <c r="S871" i="9"/>
  <c r="H871" i="9"/>
  <c r="G871" i="9"/>
  <c r="F871" i="9"/>
  <c r="E871" i="9"/>
  <c r="T870" i="9"/>
  <c r="S870" i="9"/>
  <c r="P870" i="9"/>
  <c r="O870" i="9"/>
  <c r="N870" i="9"/>
  <c r="M870" i="9"/>
  <c r="H870" i="9"/>
  <c r="G870" i="9"/>
  <c r="F870" i="9"/>
  <c r="E870" i="9"/>
  <c r="P869" i="9"/>
  <c r="O869" i="9"/>
  <c r="L869" i="9"/>
  <c r="N869" i="9" s="1"/>
  <c r="H869" i="9"/>
  <c r="G869" i="9"/>
  <c r="F869" i="9"/>
  <c r="E869" i="9"/>
  <c r="S869" i="9"/>
  <c r="H868" i="9"/>
  <c r="G868" i="9"/>
  <c r="F868" i="9"/>
  <c r="E868" i="9"/>
  <c r="P868" i="9"/>
  <c r="O868" i="9"/>
  <c r="N868" i="9"/>
  <c r="M868" i="9"/>
  <c r="T868" i="9"/>
  <c r="T869" i="9" s="1"/>
  <c r="S868" i="9"/>
  <c r="T867" i="9"/>
  <c r="P867" i="9"/>
  <c r="O867" i="9"/>
  <c r="N867" i="9"/>
  <c r="M867" i="9"/>
  <c r="H867" i="9"/>
  <c r="G867" i="9"/>
  <c r="F867" i="9"/>
  <c r="E867" i="9"/>
  <c r="S867" i="9"/>
  <c r="C54" i="11"/>
  <c r="P866" i="9"/>
  <c r="O866" i="9"/>
  <c r="L866" i="9"/>
  <c r="N866" i="9" s="1"/>
  <c r="H866" i="9"/>
  <c r="G866" i="9"/>
  <c r="F866" i="9"/>
  <c r="E866" i="9"/>
  <c r="S866" i="9"/>
  <c r="T865" i="9"/>
  <c r="P865" i="9"/>
  <c r="O865" i="9"/>
  <c r="N865" i="9"/>
  <c r="M865" i="9"/>
  <c r="H865" i="9"/>
  <c r="G865" i="9"/>
  <c r="F865" i="9"/>
  <c r="E865" i="9"/>
  <c r="S865" i="9"/>
  <c r="T864" i="9"/>
  <c r="T863" i="9"/>
  <c r="T862" i="9"/>
  <c r="T861" i="9"/>
  <c r="P864" i="9"/>
  <c r="O864" i="9"/>
  <c r="N864" i="9"/>
  <c r="M864" i="9"/>
  <c r="P863" i="9"/>
  <c r="O863" i="9"/>
  <c r="N863" i="9"/>
  <c r="M863" i="9"/>
  <c r="P862" i="9"/>
  <c r="O862" i="9"/>
  <c r="N862" i="9"/>
  <c r="M862" i="9"/>
  <c r="S864" i="9"/>
  <c r="S863" i="9"/>
  <c r="S862" i="9"/>
  <c r="S861" i="9"/>
  <c r="H864" i="9"/>
  <c r="G864" i="9"/>
  <c r="F864" i="9"/>
  <c r="E864" i="9"/>
  <c r="H863" i="9"/>
  <c r="G863" i="9"/>
  <c r="F863" i="9"/>
  <c r="E863" i="9"/>
  <c r="U863" i="9" s="1"/>
  <c r="H862" i="9"/>
  <c r="G862" i="9"/>
  <c r="F862" i="9"/>
  <c r="E862" i="9"/>
  <c r="H861" i="9"/>
  <c r="G861" i="9"/>
  <c r="F861" i="9"/>
  <c r="E861" i="9"/>
  <c r="P861" i="9"/>
  <c r="O861" i="9"/>
  <c r="N861" i="9"/>
  <c r="M861" i="9"/>
  <c r="H860" i="9"/>
  <c r="G860" i="9"/>
  <c r="D860" i="9"/>
  <c r="F860" i="9" s="1"/>
  <c r="C860" i="9"/>
  <c r="M860" i="9"/>
  <c r="N860" i="9"/>
  <c r="O860" i="9"/>
  <c r="P860" i="9"/>
  <c r="S860" i="9"/>
  <c r="P859" i="9"/>
  <c r="O859" i="9"/>
  <c r="L859" i="9"/>
  <c r="N859" i="9" s="1"/>
  <c r="H859" i="9"/>
  <c r="G859" i="9"/>
  <c r="F859" i="9"/>
  <c r="E859" i="9"/>
  <c r="S859" i="9"/>
  <c r="T858" i="9"/>
  <c r="T857" i="9"/>
  <c r="T856" i="9"/>
  <c r="S858" i="9"/>
  <c r="S857" i="9"/>
  <c r="S856" i="9"/>
  <c r="P858" i="9"/>
  <c r="O858" i="9"/>
  <c r="N858" i="9"/>
  <c r="M858" i="9"/>
  <c r="P857" i="9"/>
  <c r="O857" i="9"/>
  <c r="N857" i="9"/>
  <c r="M857" i="9"/>
  <c r="H858" i="9"/>
  <c r="G858" i="9"/>
  <c r="F858" i="9"/>
  <c r="E858" i="9"/>
  <c r="H857" i="9"/>
  <c r="G857" i="9"/>
  <c r="F857" i="9"/>
  <c r="E857" i="9"/>
  <c r="H856" i="9"/>
  <c r="G856" i="9"/>
  <c r="F856" i="9"/>
  <c r="E856" i="9"/>
  <c r="H855" i="9"/>
  <c r="G855" i="9"/>
  <c r="F855" i="9"/>
  <c r="E855" i="9"/>
  <c r="S855" i="9"/>
  <c r="H854" i="9"/>
  <c r="G854" i="9"/>
  <c r="D854" i="9"/>
  <c r="F854" i="9" s="1"/>
  <c r="C854" i="9"/>
  <c r="P854" i="9"/>
  <c r="O854" i="9"/>
  <c r="N854" i="9"/>
  <c r="M854" i="9"/>
  <c r="S854" i="9"/>
  <c r="F909" i="9" l="1"/>
  <c r="X904" i="9"/>
  <c r="V903" i="9"/>
  <c r="W903" i="9"/>
  <c r="U896" i="9"/>
  <c r="X900" i="9"/>
  <c r="V904" i="9"/>
  <c r="U893" i="9"/>
  <c r="X905" i="9"/>
  <c r="X907" i="9"/>
  <c r="W906" i="9"/>
  <c r="X901" i="9"/>
  <c r="X906" i="9"/>
  <c r="W905" i="9"/>
  <c r="W904" i="9"/>
  <c r="U892" i="9"/>
  <c r="U895" i="9"/>
  <c r="X875" i="9"/>
  <c r="V894" i="9"/>
  <c r="W900" i="9"/>
  <c r="V875" i="9"/>
  <c r="X895" i="9"/>
  <c r="X886" i="9"/>
  <c r="V895" i="9"/>
  <c r="V897" i="9"/>
  <c r="U894" i="9"/>
  <c r="X896" i="9"/>
  <c r="U898" i="9"/>
  <c r="V901" i="9"/>
  <c r="W893" i="9"/>
  <c r="E899" i="9"/>
  <c r="W901" i="9"/>
  <c r="V900" i="9"/>
  <c r="X888" i="9"/>
  <c r="V896" i="9"/>
  <c r="W897" i="9"/>
  <c r="N855" i="9"/>
  <c r="X891" i="9"/>
  <c r="X898" i="9"/>
  <c r="X897" i="9"/>
  <c r="W894" i="9"/>
  <c r="X894" i="9"/>
  <c r="X893" i="9"/>
  <c r="V893" i="9"/>
  <c r="X887" i="9"/>
  <c r="X890" i="9"/>
  <c r="W891" i="9"/>
  <c r="U890" i="9"/>
  <c r="W896" i="9"/>
  <c r="X892" i="9"/>
  <c r="X889" i="9"/>
  <c r="U889" i="9"/>
  <c r="W895" i="9"/>
  <c r="V898" i="9"/>
  <c r="W898" i="9"/>
  <c r="W886" i="9"/>
  <c r="V890" i="9"/>
  <c r="V891" i="9"/>
  <c r="V892" i="9"/>
  <c r="W890" i="9"/>
  <c r="X876" i="9"/>
  <c r="W887" i="9"/>
  <c r="V889" i="9"/>
  <c r="W892" i="9"/>
  <c r="W889" i="9"/>
  <c r="U891" i="9"/>
  <c r="U885" i="9"/>
  <c r="X884" i="9"/>
  <c r="U884" i="9"/>
  <c r="X871" i="9"/>
  <c r="X882" i="9"/>
  <c r="V882" i="9"/>
  <c r="X883" i="9"/>
  <c r="W878" i="9"/>
  <c r="U868" i="9"/>
  <c r="X879" i="9"/>
  <c r="W882" i="9"/>
  <c r="V885" i="9"/>
  <c r="X861" i="9"/>
  <c r="X878" i="9"/>
  <c r="U883" i="9"/>
  <c r="W881" i="9"/>
  <c r="X877" i="9"/>
  <c r="U880" i="9"/>
  <c r="U874" i="9"/>
  <c r="U877" i="9"/>
  <c r="W888" i="9"/>
  <c r="U875" i="9"/>
  <c r="X881" i="9"/>
  <c r="W885" i="9"/>
  <c r="X873" i="9"/>
  <c r="X885" i="9"/>
  <c r="U882" i="9"/>
  <c r="V884" i="9"/>
  <c r="W884" i="9"/>
  <c r="V880" i="9"/>
  <c r="W866" i="9"/>
  <c r="V883" i="9"/>
  <c r="W883" i="9"/>
  <c r="T886" i="9"/>
  <c r="V886" i="9" s="1"/>
  <c r="V879" i="9"/>
  <c r="T881" i="9"/>
  <c r="V881" i="9" s="1"/>
  <c r="T887" i="9"/>
  <c r="U870" i="9"/>
  <c r="M888" i="9"/>
  <c r="U888" i="9" s="1"/>
  <c r="E887" i="9"/>
  <c r="U887" i="9" s="1"/>
  <c r="U878" i="9"/>
  <c r="U871" i="9"/>
  <c r="U864" i="9"/>
  <c r="U879" i="9"/>
  <c r="M886" i="9"/>
  <c r="U886" i="9" s="1"/>
  <c r="W877" i="9"/>
  <c r="U857" i="9"/>
  <c r="T876" i="9"/>
  <c r="V876" i="9" s="1"/>
  <c r="X860" i="9"/>
  <c r="W876" i="9"/>
  <c r="U861" i="9"/>
  <c r="U862" i="9"/>
  <c r="X872" i="9"/>
  <c r="V878" i="9"/>
  <c r="U872" i="9"/>
  <c r="W880" i="9"/>
  <c r="X880" i="9"/>
  <c r="W879" i="9"/>
  <c r="W860" i="9"/>
  <c r="X868" i="9"/>
  <c r="V877" i="9"/>
  <c r="M881" i="9"/>
  <c r="U881" i="9" s="1"/>
  <c r="X866" i="9"/>
  <c r="W867" i="9"/>
  <c r="U867" i="9"/>
  <c r="U865" i="9"/>
  <c r="V865" i="9"/>
  <c r="U873" i="9"/>
  <c r="X862" i="9"/>
  <c r="X863" i="9"/>
  <c r="W875" i="9"/>
  <c r="X867" i="9"/>
  <c r="V869" i="9"/>
  <c r="W858" i="9"/>
  <c r="E876" i="9"/>
  <c r="U876" i="9" s="1"/>
  <c r="N875" i="9"/>
  <c r="X874" i="9"/>
  <c r="V874" i="9"/>
  <c r="W874" i="9"/>
  <c r="V873" i="9"/>
  <c r="W873" i="9"/>
  <c r="V872" i="9"/>
  <c r="W872" i="9"/>
  <c r="W862" i="9"/>
  <c r="W857" i="9"/>
  <c r="V863" i="9"/>
  <c r="X869" i="9"/>
  <c r="W870" i="9"/>
  <c r="X864" i="9"/>
  <c r="W865" i="9"/>
  <c r="W869" i="9"/>
  <c r="M869" i="9"/>
  <c r="U869" i="9" s="1"/>
  <c r="W863" i="9"/>
  <c r="V864" i="9"/>
  <c r="W871" i="9"/>
  <c r="V862" i="9"/>
  <c r="X870" i="9"/>
  <c r="V870" i="9"/>
  <c r="M866" i="9"/>
  <c r="U866" i="9" s="1"/>
  <c r="V867" i="9"/>
  <c r="X855" i="9"/>
  <c r="V871" i="9"/>
  <c r="U856" i="9"/>
  <c r="T866" i="9"/>
  <c r="V866" i="9" s="1"/>
  <c r="X865" i="9"/>
  <c r="W864" i="9"/>
  <c r="T860" i="9"/>
  <c r="V860" i="9" s="1"/>
  <c r="M859" i="9"/>
  <c r="U859" i="9" s="1"/>
  <c r="V861" i="9"/>
  <c r="X857" i="9"/>
  <c r="V858" i="9"/>
  <c r="X858" i="9"/>
  <c r="W861" i="9"/>
  <c r="X856" i="9"/>
  <c r="W859" i="9"/>
  <c r="X859" i="9"/>
  <c r="V868" i="9"/>
  <c r="W868" i="9"/>
  <c r="V856" i="9"/>
  <c r="W856" i="9"/>
  <c r="W855" i="9"/>
  <c r="V857" i="9"/>
  <c r="U858" i="9"/>
  <c r="T859" i="9"/>
  <c r="V859" i="9" s="1"/>
  <c r="E860" i="9"/>
  <c r="U860" i="9" s="1"/>
  <c r="T854" i="9"/>
  <c r="U855" i="9"/>
  <c r="E854" i="9"/>
  <c r="U854" i="9" s="1"/>
  <c r="C53" i="11"/>
  <c r="T853" i="9"/>
  <c r="P853" i="9"/>
  <c r="O853" i="9"/>
  <c r="N853" i="9"/>
  <c r="M853" i="9"/>
  <c r="H853" i="9"/>
  <c r="G853" i="9"/>
  <c r="F853" i="9"/>
  <c r="E853" i="9"/>
  <c r="S853" i="9"/>
  <c r="T852" i="9"/>
  <c r="S852" i="9"/>
  <c r="P852" i="9"/>
  <c r="O852" i="9"/>
  <c r="N852" i="9"/>
  <c r="M852" i="9"/>
  <c r="H852" i="9"/>
  <c r="G852" i="9"/>
  <c r="F852" i="9"/>
  <c r="E852" i="9"/>
  <c r="E851" i="9"/>
  <c r="F851" i="9"/>
  <c r="G851" i="9"/>
  <c r="H851" i="9"/>
  <c r="P851" i="9"/>
  <c r="O851" i="9"/>
  <c r="L851" i="9"/>
  <c r="M851" i="9" s="1"/>
  <c r="S851" i="9"/>
  <c r="T850" i="9"/>
  <c r="T851" i="9" s="1"/>
  <c r="P850" i="9"/>
  <c r="O850" i="9"/>
  <c r="N850" i="9"/>
  <c r="M850" i="9"/>
  <c r="H850" i="9"/>
  <c r="G850" i="9"/>
  <c r="F850" i="9"/>
  <c r="E850" i="9"/>
  <c r="S850" i="9"/>
  <c r="T849" i="9"/>
  <c r="P849" i="9"/>
  <c r="O849" i="9"/>
  <c r="N849" i="9"/>
  <c r="M849" i="9"/>
  <c r="H849" i="9"/>
  <c r="G849" i="9"/>
  <c r="F849" i="9"/>
  <c r="E849" i="9"/>
  <c r="S849" i="9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AB45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U853" i="9" l="1"/>
  <c r="U852" i="9"/>
  <c r="V887" i="9"/>
  <c r="T888" i="9"/>
  <c r="V888" i="9" s="1"/>
  <c r="V851" i="9"/>
  <c r="X850" i="9"/>
  <c r="U850" i="9"/>
  <c r="V840" i="9"/>
  <c r="W854" i="9"/>
  <c r="AB44" i="9" s="1"/>
  <c r="X854" i="9"/>
  <c r="X844" i="9"/>
  <c r="W851" i="9"/>
  <c r="V854" i="9"/>
  <c r="T855" i="9"/>
  <c r="V855" i="9" s="1"/>
  <c r="X840" i="9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E11" i="12" s="1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AB43" i="9" l="1"/>
  <c r="F11" i="12"/>
  <c r="F12" i="12" s="1"/>
  <c r="U811" i="9"/>
  <c r="X814" i="9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AB41" i="9" s="1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AB42" i="9" s="1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B20" i="17"/>
  <c r="B15" i="17"/>
  <c r="B16" i="17" s="1"/>
  <c r="B18" i="17"/>
  <c r="B21" i="17"/>
  <c r="B15" i="1"/>
  <c r="B16" i="1" s="1"/>
  <c r="C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AB40" i="9" s="1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U791" i="9" l="1"/>
  <c r="U779" i="9"/>
  <c r="V770" i="9"/>
  <c r="U810" i="9"/>
  <c r="U801" i="9"/>
  <c r="F13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P724" i="9"/>
  <c r="O724" i="9"/>
  <c r="N724" i="9"/>
  <c r="M724" i="9"/>
  <c r="H724" i="9"/>
  <c r="G724" i="9"/>
  <c r="F724" i="9"/>
  <c r="E724" i="9"/>
  <c r="S724" i="9"/>
  <c r="V724" i="9" s="1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W725" i="9" l="1"/>
  <c r="X720" i="9"/>
  <c r="X721" i="9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7" i="9" l="1"/>
  <c r="U712" i="9"/>
  <c r="X716" i="9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S689" i="9"/>
  <c r="T688" i="9"/>
  <c r="P688" i="9"/>
  <c r="O688" i="9"/>
  <c r="N688" i="9"/>
  <c r="M688" i="9"/>
  <c r="H688" i="9"/>
  <c r="G688" i="9"/>
  <c r="F688" i="9"/>
  <c r="E688" i="9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X689" i="9" l="1"/>
  <c r="U689" i="9"/>
  <c r="U688" i="9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84" i="9" l="1"/>
  <c r="W681" i="9"/>
  <c r="U664" i="9"/>
  <c r="U671" i="9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T648" i="9"/>
  <c r="P648" i="9"/>
  <c r="O648" i="9"/>
  <c r="N648" i="9"/>
  <c r="M648" i="9"/>
  <c r="H648" i="9"/>
  <c r="G648" i="9"/>
  <c r="F648" i="9"/>
  <c r="E648" i="9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S634" i="9"/>
  <c r="T633" i="9"/>
  <c r="P633" i="9"/>
  <c r="O633" i="9"/>
  <c r="N633" i="9"/>
  <c r="M633" i="9"/>
  <c r="H633" i="9"/>
  <c r="G633" i="9"/>
  <c r="F633" i="9"/>
  <c r="E633" i="9"/>
  <c r="S633" i="9"/>
  <c r="U648" i="9" l="1"/>
  <c r="U634" i="9"/>
  <c r="W637" i="9"/>
  <c r="U644" i="9"/>
  <c r="U649" i="9"/>
  <c r="U643" i="9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S614" i="9"/>
  <c r="U614" i="9" l="1"/>
  <c r="V622" i="9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S598" i="9"/>
  <c r="T598" i="9"/>
  <c r="P598" i="9"/>
  <c r="O598" i="9"/>
  <c r="N598" i="9"/>
  <c r="M598" i="9"/>
  <c r="H598" i="9"/>
  <c r="G598" i="9"/>
  <c r="F598" i="9"/>
  <c r="E598" i="9"/>
  <c r="U598" i="9" l="1"/>
  <c r="V600" i="9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7" i="9" l="1"/>
  <c r="U595" i="9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X8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S581" i="9"/>
  <c r="U581" i="9" l="1"/>
  <c r="U585" i="9"/>
  <c r="V588" i="9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S580" i="9"/>
  <c r="T579" i="9"/>
  <c r="P579" i="9"/>
  <c r="O579" i="9"/>
  <c r="N579" i="9"/>
  <c r="M579" i="9"/>
  <c r="H579" i="9"/>
  <c r="G579" i="9"/>
  <c r="F579" i="9"/>
  <c r="E579" i="9"/>
  <c r="S579" i="9"/>
  <c r="V579" i="9" l="1"/>
  <c r="U580" i="9"/>
  <c r="U579" i="9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5" i="9" l="1"/>
  <c r="U574" i="9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S570" i="9"/>
  <c r="U570" i="9" l="1"/>
  <c r="V570" i="9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S568" i="9"/>
  <c r="U568" i="9" l="1"/>
  <c r="V569" i="9"/>
  <c r="U569" i="9"/>
  <c r="V568" i="9"/>
  <c r="W569" i="9"/>
  <c r="X569" i="9"/>
  <c r="X570" i="9"/>
  <c r="V571" i="9"/>
  <c r="T567" i="9" l="1"/>
  <c r="P567" i="9"/>
  <c r="O567" i="9"/>
  <c r="N567" i="9"/>
  <c r="M567" i="9"/>
  <c r="H567" i="9"/>
  <c r="G567" i="9"/>
  <c r="F567" i="9"/>
  <c r="E567" i="9"/>
  <c r="S567" i="9"/>
  <c r="P566" i="9"/>
  <c r="O566" i="9"/>
  <c r="L566" i="9"/>
  <c r="N566" i="9" s="1"/>
  <c r="H566" i="9"/>
  <c r="G566" i="9"/>
  <c r="F566" i="9"/>
  <c r="E566" i="9"/>
  <c r="S566" i="9"/>
  <c r="T565" i="9"/>
  <c r="T566" i="9" s="1"/>
  <c r="S565" i="9"/>
  <c r="T564" i="9"/>
  <c r="S564" i="9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X564" i="9" l="1"/>
  <c r="W567" i="9"/>
  <c r="U567" i="9"/>
  <c r="V563" i="9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T555" i="9"/>
  <c r="P555" i="9"/>
  <c r="O555" i="9"/>
  <c r="N555" i="9"/>
  <c r="M555" i="9"/>
  <c r="H555" i="9"/>
  <c r="G555" i="9"/>
  <c r="F555" i="9"/>
  <c r="E555" i="9"/>
  <c r="S555" i="9"/>
  <c r="V555" i="9" l="1"/>
  <c r="W556" i="9"/>
  <c r="U558" i="9"/>
  <c r="U557" i="9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S554" i="9"/>
  <c r="C43" i="11"/>
  <c r="T553" i="9"/>
  <c r="P553" i="9"/>
  <c r="O553" i="9"/>
  <c r="N553" i="9"/>
  <c r="M553" i="9"/>
  <c r="H553" i="9"/>
  <c r="G553" i="9"/>
  <c r="F553" i="9"/>
  <c r="E553" i="9"/>
  <c r="S553" i="9"/>
  <c r="U554" i="9" l="1"/>
  <c r="U553" i="9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8" i="9" l="1"/>
  <c r="U545" i="9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T538" i="9"/>
  <c r="P538" i="9"/>
  <c r="O538" i="9"/>
  <c r="N538" i="9"/>
  <c r="M538" i="9"/>
  <c r="H538" i="9"/>
  <c r="G538" i="9"/>
  <c r="F538" i="9"/>
  <c r="E538" i="9"/>
  <c r="S538" i="9"/>
  <c r="U539" i="9" l="1"/>
  <c r="U538" i="9"/>
  <c r="X540" i="9"/>
  <c r="W540" i="9"/>
  <c r="V538" i="9"/>
  <c r="W539" i="9"/>
  <c r="X539" i="9"/>
  <c r="V539" i="9"/>
  <c r="V541" i="9"/>
  <c r="T537" i="9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V537" i="9" l="1"/>
  <c r="X537" i="9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F535" i="9"/>
  <c r="G535" i="9"/>
  <c r="H535" i="9"/>
  <c r="S535" i="9"/>
  <c r="U535" i="9" l="1"/>
  <c r="W536" i="9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l="1"/>
  <c r="U533" i="9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S518" i="9"/>
  <c r="U518" i="9" l="1"/>
  <c r="U525" i="9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H516" i="9"/>
  <c r="G516" i="9"/>
  <c r="F516" i="9"/>
  <c r="E516" i="9"/>
  <c r="U517" i="9" l="1"/>
  <c r="W518" i="9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S515" i="9"/>
  <c r="X516" i="9" s="1"/>
  <c r="U515" i="9" l="1"/>
  <c r="V515" i="9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D6" i="4" s="1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S499" i="9"/>
  <c r="U499" i="9" l="1"/>
  <c r="V513" i="9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U498" i="9" l="1"/>
  <c r="X497" i="9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S495" i="9"/>
  <c r="T494" i="9"/>
  <c r="P494" i="9"/>
  <c r="O494" i="9"/>
  <c r="N494" i="9"/>
  <c r="M494" i="9"/>
  <c r="H494" i="9"/>
  <c r="G494" i="9"/>
  <c r="F494" i="9"/>
  <c r="E494" i="9"/>
  <c r="S494" i="9"/>
  <c r="V494" i="9" l="1"/>
  <c r="U495" i="9"/>
  <c r="U494" i="9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H490" i="9"/>
  <c r="G490" i="9"/>
  <c r="F490" i="9"/>
  <c r="E490" i="9"/>
  <c r="S490" i="9"/>
  <c r="V491" i="9" l="1"/>
  <c r="U490" i="9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S487" i="9"/>
  <c r="E141" i="9"/>
  <c r="F141" i="9"/>
  <c r="G141" i="9"/>
  <c r="H141" i="9"/>
  <c r="U487" i="9" l="1"/>
  <c r="V487" i="9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S485" i="9"/>
  <c r="U485" i="9" l="1"/>
  <c r="V485" i="9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S482" i="9"/>
  <c r="U482" i="9" l="1"/>
  <c r="V482" i="9"/>
  <c r="W483" i="9"/>
  <c r="X483" i="9"/>
  <c r="P481" i="9"/>
  <c r="O481" i="9"/>
  <c r="L481" i="9"/>
  <c r="M481" i="9" s="1"/>
  <c r="H481" i="9"/>
  <c r="G481" i="9"/>
  <c r="F481" i="9"/>
  <c r="E481" i="9"/>
  <c r="S481" i="9"/>
  <c r="W482" i="9" s="1"/>
  <c r="U481" i="9" l="1"/>
  <c r="X482" i="9"/>
  <c r="N481" i="9"/>
  <c r="T480" i="9" l="1"/>
  <c r="P480" i="9"/>
  <c r="O480" i="9"/>
  <c r="N480" i="9"/>
  <c r="M480" i="9"/>
  <c r="H480" i="9"/>
  <c r="G480" i="9"/>
  <c r="F480" i="9"/>
  <c r="E480" i="9"/>
  <c r="S480" i="9"/>
  <c r="U480" i="9" l="1"/>
  <c r="V480" i="9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S477" i="9"/>
  <c r="W478" i="9" s="1"/>
  <c r="U477" i="9" l="1"/>
  <c r="V477" i="9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S475" i="9"/>
  <c r="U475" i="9" l="1"/>
  <c r="W476" i="9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S468" i="9"/>
  <c r="T467" i="9"/>
  <c r="P467" i="9"/>
  <c r="O467" i="9"/>
  <c r="N467" i="9"/>
  <c r="M467" i="9"/>
  <c r="H467" i="9"/>
  <c r="G467" i="9"/>
  <c r="F467" i="9"/>
  <c r="E467" i="9"/>
  <c r="S467" i="9"/>
  <c r="U468" i="9" l="1"/>
  <c r="U469" i="9"/>
  <c r="U467" i="9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S463" i="9"/>
  <c r="T462" i="9"/>
  <c r="P462" i="9"/>
  <c r="O462" i="9"/>
  <c r="N462" i="9"/>
  <c r="M462" i="9"/>
  <c r="H462" i="9"/>
  <c r="G462" i="9"/>
  <c r="F462" i="9"/>
  <c r="E462" i="9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63" i="9" l="1"/>
  <c r="U462" i="9"/>
  <c r="U464" i="9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48" i="9" l="1"/>
  <c r="U445" i="9"/>
  <c r="U453" i="9"/>
  <c r="U444" i="9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S435" i="9"/>
  <c r="T434" i="9"/>
  <c r="P434" i="9"/>
  <c r="O434" i="9"/>
  <c r="N434" i="9"/>
  <c r="M434" i="9"/>
  <c r="H434" i="9"/>
  <c r="G434" i="9"/>
  <c r="F434" i="9"/>
  <c r="E434" i="9"/>
  <c r="S434" i="9"/>
  <c r="T433" i="9"/>
  <c r="P433" i="9"/>
  <c r="O433" i="9"/>
  <c r="N433" i="9"/>
  <c r="M433" i="9"/>
  <c r="H433" i="9"/>
  <c r="G433" i="9"/>
  <c r="F433" i="9"/>
  <c r="E433" i="9"/>
  <c r="S433" i="9"/>
  <c r="U440" i="9" l="1"/>
  <c r="U435" i="9"/>
  <c r="U434" i="9"/>
  <c r="U439" i="9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X325" i="9" l="1"/>
  <c r="W326" i="9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294" i="9" l="1"/>
  <c r="U309" i="9"/>
  <c r="U279" i="9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P273" i="9"/>
  <c r="O273" i="9"/>
  <c r="N273" i="9"/>
  <c r="M273" i="9"/>
  <c r="H273" i="9"/>
  <c r="G273" i="9"/>
  <c r="F273" i="9"/>
  <c r="E273" i="9"/>
  <c r="S273" i="9"/>
  <c r="V273" i="9" l="1"/>
  <c r="U274" i="9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S265" i="9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5" i="9" l="1"/>
  <c r="X265" i="9"/>
  <c r="U262" i="9"/>
  <c r="U271" i="9"/>
  <c r="U266" i="9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T255" i="9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V257" i="9" l="1"/>
  <c r="V255" i="9"/>
  <c r="X256" i="9"/>
  <c r="W256" i="9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S252" i="9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W252" i="9" l="1"/>
  <c r="U252" i="9"/>
  <c r="U249" i="9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U241" i="9" l="1"/>
  <c r="X240" i="9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S234" i="9"/>
  <c r="W235" i="9" s="1"/>
  <c r="U234" i="9" l="1"/>
  <c r="V234" i="9"/>
  <c r="X235" i="9"/>
  <c r="T233" i="9"/>
  <c r="P233" i="9"/>
  <c r="O233" i="9"/>
  <c r="N233" i="9"/>
  <c r="M233" i="9"/>
  <c r="H233" i="9"/>
  <c r="G233" i="9"/>
  <c r="F233" i="9"/>
  <c r="E233" i="9"/>
  <c r="S233" i="9"/>
  <c r="W234" i="9" s="1"/>
  <c r="U233" i="9" l="1"/>
  <c r="V233" i="9"/>
  <c r="X234" i="9"/>
  <c r="T232" i="9"/>
  <c r="P232" i="9"/>
  <c r="O232" i="9"/>
  <c r="N232" i="9"/>
  <c r="M232" i="9"/>
  <c r="H232" i="9"/>
  <c r="G232" i="9"/>
  <c r="F232" i="9"/>
  <c r="E232" i="9"/>
  <c r="S232" i="9"/>
  <c r="T231" i="9"/>
  <c r="P231" i="9"/>
  <c r="O231" i="9"/>
  <c r="N231" i="9"/>
  <c r="M231" i="9"/>
  <c r="H231" i="9"/>
  <c r="G231" i="9"/>
  <c r="F231" i="9"/>
  <c r="E231" i="9"/>
  <c r="S231" i="9"/>
  <c r="U232" i="9" l="1"/>
  <c r="U231" i="9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S227" i="9"/>
  <c r="W228" i="9" s="1"/>
  <c r="U227" i="9" l="1"/>
  <c r="V227" i="9"/>
  <c r="X228" i="9"/>
  <c r="T226" i="9"/>
  <c r="P226" i="9"/>
  <c r="O226" i="9"/>
  <c r="N226" i="9"/>
  <c r="M226" i="9"/>
  <c r="H226" i="9"/>
  <c r="G226" i="9"/>
  <c r="F226" i="9"/>
  <c r="E226" i="9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U226" i="9" l="1"/>
  <c r="W226" i="9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S223" i="9"/>
  <c r="W224" i="9" s="1"/>
  <c r="U223" i="9" l="1"/>
  <c r="V223" i="9"/>
  <c r="X224" i="9"/>
  <c r="T222" i="9"/>
  <c r="P222" i="9"/>
  <c r="O222" i="9"/>
  <c r="N222" i="9"/>
  <c r="M222" i="9"/>
  <c r="H222" i="9"/>
  <c r="G222" i="9"/>
  <c r="F222" i="9"/>
  <c r="E222" i="9"/>
  <c r="S222" i="9"/>
  <c r="W223" i="9" s="1"/>
  <c r="U222" i="9" l="1"/>
  <c r="V222" i="9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C23" i="11"/>
  <c r="U221" i="9" l="1"/>
  <c r="V221" i="9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6" i="9" l="1"/>
  <c r="U214" i="9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S211" i="9"/>
  <c r="X212" i="9" s="1"/>
  <c r="U211" i="9" l="1"/>
  <c r="V211" i="9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169" i="9" l="1"/>
  <c r="U194" i="9"/>
  <c r="U204" i="9"/>
  <c r="U88" i="9"/>
  <c r="U201" i="9"/>
  <c r="U190" i="9"/>
  <c r="U185" i="9"/>
  <c r="U207" i="9"/>
  <c r="U210" i="9"/>
  <c r="U41" i="9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  <c r="V8" i="7"/>
  <c r="U8" i="7"/>
  <c r="Y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TFSA :  CIBC U.S. Broad Market Index Premium
RRSP : CIBC Balanced Index Fund</t>
        </r>
      </text>
    </comment>
    <comment ref="L888" authorId="0" shapeId="0" xr:uid="{8DA42579-ECA6-4BD2-9202-F581205EF77E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$463 withdrawal from RRSP to remove the excess of contribution</t>
        </r>
      </text>
    </comment>
  </commentList>
</comments>
</file>

<file path=xl/sharedStrings.xml><?xml version="1.0" encoding="utf-8"?>
<sst xmlns="http://schemas.openxmlformats.org/spreadsheetml/2006/main" count="145" uniqueCount="92">
  <si>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</si>
  <si>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</si>
  <si>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</si>
  <si>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</si>
  <si>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</si>
  <si>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</si>
  <si>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</si>
  <si>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</si>
  <si>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</si>
  <si>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</si>
  <si>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</si>
  <si>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</si>
  <si>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</si>
  <si>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</si>
  <si>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</si>
  <si>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</si>
  <si>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</si>
  <si>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</si>
  <si>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</si>
  <si>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</si>
  <si>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</si>
  <si>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</si>
  <si>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</si>
  <si>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</si>
  <si>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</si>
  <si>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</si>
  <si>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</si>
  <si>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</si>
  <si>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</si>
  <si>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</si>
  <si>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</si>
  <si>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</si>
  <si>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</si>
  <si>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</si>
  <si>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</si>
  <si>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</si>
  <si>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</si>
  <si>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</si>
  <si>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</si>
  <si>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</si>
  <si>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</si>
  <si>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</si>
  <si>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</si>
  <si>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</si>
  <si>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</si>
  <si>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</si>
  <si>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</si>
  <si>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</si>
  <si>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</si>
  <si>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</si>
  <si>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</si>
  <si>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</si>
  <si>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</si>
  <si>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</si>
  <si>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</si>
  <si>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</si>
  <si>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</si>
  <si>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</si>
  <si>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</si>
  <si>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</si>
  <si>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</si>
  <si>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</si>
  <si>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</si>
  <si>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</si>
  <si>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</si>
  <si>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</si>
  <si>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</si>
  <si>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</si>
  <si>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</si>
  <si>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</si>
  <si>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</si>
  <si>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</si>
  <si>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</si>
  <si>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</si>
  <si>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</si>
  <si>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</si>
  <si>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</si>
  <si>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</si>
  <si>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</si>
  <si>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</si>
  <si>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</si>
  <si>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</si>
  <si>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 xml:space="preserve"> </t>
  </si>
  <si>
    <t>VLD</t>
  </si>
  <si>
    <t>RKLB</t>
  </si>
  <si>
    <t>NFLX</t>
  </si>
  <si>
    <t>AMZN</t>
  </si>
  <si>
    <t>NVDA</t>
  </si>
  <si>
    <t>TSLA</t>
  </si>
  <si>
    <t>CIBC U.S. Broad Market Index Premium</t>
  </si>
  <si>
    <t>CIBC Balanced Index Fund</t>
  </si>
  <si>
    <t>CIBC Index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</si>
</sst>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3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3" fillId="0" borderId="0" xfId="4"/>
    <xf numFmtId="3" fontId="0" fillId="4" borderId="0" xfId="0" applyNumberFormat="1" applyFill="1"/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3301.8000000000029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14432.309999999998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36" sqref="B36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32</v>
      </c>
    </row>
    <row r="2" spans="1:3" x14ac:dyDescent="0.35">
      <c r="A2" s="17" t="s">
        <v>11</v>
      </c>
      <c r="B2" s="18">
        <v>45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13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70500</v>
      </c>
      <c r="C7" s="10"/>
    </row>
    <row r="8" spans="1:3" x14ac:dyDescent="0.35">
      <c r="A8" s="17" t="s">
        <v>21</v>
      </c>
      <c r="B8" s="20">
        <f>B7*(1+B6)^B5</f>
        <v>97185.028662098077</v>
      </c>
      <c r="C8" s="34"/>
    </row>
    <row r="9" spans="1:3" x14ac:dyDescent="0.35">
      <c r="A9" s="17" t="s">
        <v>5</v>
      </c>
      <c r="B9" s="20">
        <v>64900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1.2999999999999999E-2</v>
      </c>
      <c r="C11" s="10"/>
    </row>
    <row r="12" spans="1:3" x14ac:dyDescent="0.35">
      <c r="A12" s="17" t="s">
        <v>4</v>
      </c>
      <c r="B12" s="21">
        <v>0.02</v>
      </c>
      <c r="C12" s="10"/>
    </row>
    <row r="13" spans="1:3" x14ac:dyDescent="0.35">
      <c r="A13" s="17" t="s">
        <v>10</v>
      </c>
      <c r="B13" s="21">
        <v>7.0000000000000001E-3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5905.9000000000005</v>
      </c>
      <c r="C15" s="10" t="s">
        <v>17</v>
      </c>
    </row>
    <row r="16" spans="1:3" x14ac:dyDescent="0.35">
      <c r="A16" s="17" t="s">
        <v>14</v>
      </c>
      <c r="B16" s="22">
        <f>B15/12</f>
        <v>492.15833333333336</v>
      </c>
      <c r="C16" s="10"/>
    </row>
    <row r="17" spans="1:5" x14ac:dyDescent="0.3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3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MAX(B13*B9*B5*(65-B2), 0)</f>
        <v>118118.00000000001</v>
      </c>
    </row>
    <row r="21" spans="1:5" x14ac:dyDescent="0.35">
      <c r="A21" s="17" t="s">
        <v>15</v>
      </c>
      <c r="B21" s="20">
        <f>B17*(B3-B2)</f>
        <v>871299.33534654754</v>
      </c>
    </row>
    <row r="22" spans="1:5" x14ac:dyDescent="0.35">
      <c r="A22" s="17" t="s">
        <v>16</v>
      </c>
      <c r="B22" s="26">
        <f>B21+B20</f>
        <v>989417.33534654754</v>
      </c>
    </row>
    <row r="23" spans="1:5" x14ac:dyDescent="0.35">
      <c r="A23" s="14" t="s">
        <v>18</v>
      </c>
      <c r="B23" s="27">
        <f>B22/(B3-B2)</f>
        <v>21987.051896589946</v>
      </c>
    </row>
    <row r="27" spans="1:5" x14ac:dyDescent="0.3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E19" sqref="E19"/>
    </sheetView>
  </sheetViews>
  <sheetFormatPr defaultColWidth="9" defaultRowHeight="14.5" x14ac:dyDescent="0.35"/>
  <cols>
    <col min="1" max="1" width="35" style="2" bestFit="1" customWidth="1"/>
    <col min="2" max="2" width="16.81640625" style="3" customWidth="1"/>
    <col min="3" max="3" width="22" style="3" bestFit="1" customWidth="1"/>
    <col min="4" max="4" width="32.81640625" style="3" bestFit="1" customWidth="1"/>
    <col min="5" max="5" width="16.54296875" style="3" bestFit="1" customWidth="1"/>
    <col min="6" max="16384" width="9" style="3"/>
  </cols>
  <sheetData>
    <row r="1" spans="1:3" x14ac:dyDescent="0.35">
      <c r="A1" s="12" t="s">
        <v>20</v>
      </c>
      <c r="B1" s="16">
        <v>31</v>
      </c>
    </row>
    <row r="2" spans="1:3" x14ac:dyDescent="0.35">
      <c r="A2" s="17" t="s">
        <v>11</v>
      </c>
      <c r="B2" s="18">
        <v>65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34</v>
      </c>
      <c r="C5" s="10"/>
    </row>
    <row r="6" spans="1:3" x14ac:dyDescent="0.35">
      <c r="A6" s="17" t="s">
        <v>0</v>
      </c>
      <c r="B6" s="29">
        <v>0.04</v>
      </c>
      <c r="C6" s="10"/>
    </row>
    <row r="7" spans="1:3" x14ac:dyDescent="0.35">
      <c r="A7" s="17" t="s">
        <v>2</v>
      </c>
      <c r="B7" s="20">
        <v>66400</v>
      </c>
      <c r="C7" s="10"/>
    </row>
    <row r="8" spans="1:3" x14ac:dyDescent="0.35">
      <c r="A8" s="17" t="s">
        <v>21</v>
      </c>
      <c r="B8" s="20">
        <f>B7*(1+B6)^B5</f>
        <v>251942.60501507024</v>
      </c>
      <c r="C8" s="34"/>
    </row>
    <row r="9" spans="1:3" x14ac:dyDescent="0.35">
      <c r="A9" s="17" t="s">
        <v>5</v>
      </c>
      <c r="B9" s="20">
        <v>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0</v>
      </c>
      <c r="C11" s="10"/>
    </row>
    <row r="12" spans="1:3" x14ac:dyDescent="0.35">
      <c r="A12" s="17" t="s">
        <v>4</v>
      </c>
      <c r="B12" s="21">
        <v>1.9E-2</v>
      </c>
      <c r="C12" s="10"/>
    </row>
    <row r="13" spans="1:3" x14ac:dyDescent="0.35">
      <c r="A13" s="17" t="s">
        <v>10</v>
      </c>
      <c r="B13" s="21">
        <v>0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0</v>
      </c>
      <c r="C15" s="10"/>
    </row>
    <row r="16" spans="1:3" x14ac:dyDescent="0.35">
      <c r="A16" s="17" t="s">
        <v>14</v>
      </c>
      <c r="B16" s="22">
        <f>B15/12</f>
        <v>0</v>
      </c>
      <c r="C16" s="10"/>
    </row>
    <row r="17" spans="1:5" x14ac:dyDescent="0.35">
      <c r="A17" s="17" t="s">
        <v>7</v>
      </c>
      <c r="B17" s="23">
        <f>((B9*B11)+(B8-B9)*B12)*B5</f>
        <v>162754.92283973537</v>
      </c>
      <c r="C17" s="11">
        <f>B17/B8</f>
        <v>0.64600000000000002</v>
      </c>
      <c r="D17" s="12" t="s">
        <v>8</v>
      </c>
      <c r="E17" s="13">
        <f>B17*980</f>
        <v>159499824.38294068</v>
      </c>
    </row>
    <row r="18" spans="1:5" x14ac:dyDescent="0.35">
      <c r="A18" s="17" t="s">
        <v>6</v>
      </c>
      <c r="B18" s="23">
        <f>B17/12</f>
        <v>13562.910236644615</v>
      </c>
      <c r="D18" s="14" t="s">
        <v>9</v>
      </c>
      <c r="E18" s="15">
        <f>B18*980</f>
        <v>13291652.031911723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B13*B9*B5*(65-B2)</f>
        <v>0</v>
      </c>
    </row>
    <row r="21" spans="1:5" x14ac:dyDescent="0.35">
      <c r="A21" s="17" t="s">
        <v>15</v>
      </c>
      <c r="B21" s="20">
        <f>B17*(B3-B2)</f>
        <v>4068873.0709933843</v>
      </c>
    </row>
    <row r="22" spans="1:5" x14ac:dyDescent="0.35">
      <c r="A22" s="17" t="s">
        <v>16</v>
      </c>
      <c r="B22" s="26">
        <f>B21+B20</f>
        <v>4068873.0709933843</v>
      </c>
    </row>
    <row r="23" spans="1:5" x14ac:dyDescent="0.35">
      <c r="A23" s="14" t="s">
        <v>18</v>
      </c>
      <c r="B23" s="27">
        <f>B22/(B3-B2)</f>
        <v>162754.92283973537</v>
      </c>
    </row>
    <row r="27" spans="1:5" x14ac:dyDescent="0.3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43" workbookViewId="0">
      <selection activeCell="B56" sqref="B56"/>
    </sheetView>
  </sheetViews>
  <sheetFormatPr defaultColWidth="9" defaultRowHeight="14.5" x14ac:dyDescent="0.35"/>
  <cols>
    <col min="1" max="1" width="11" style="1" bestFit="1" customWidth="1"/>
    <col min="2" max="2" width="12.81640625" style="54" bestFit="1" customWidth="1"/>
    <col min="3" max="3" width="11.26953125" style="1" bestFit="1" customWidth="1"/>
    <col min="4" max="4" width="10.81640625" style="1" bestFit="1" customWidth="1"/>
    <col min="5" max="5" width="11.81640625" style="1" bestFit="1" customWidth="1"/>
    <col min="6" max="16384" width="9" style="1"/>
  </cols>
  <sheetData>
    <row r="1" spans="1:5" ht="15" thickBot="1" x14ac:dyDescent="0.4">
      <c r="A1" s="35" t="s">
        <v>37</v>
      </c>
      <c r="B1" s="55" t="s">
        <v>53</v>
      </c>
    </row>
    <row r="2" spans="1:5" x14ac:dyDescent="0.35">
      <c r="A2" s="37">
        <v>43903</v>
      </c>
      <c r="B2" s="53">
        <v>47799.49</v>
      </c>
    </row>
    <row r="3" spans="1:5" x14ac:dyDescent="0.35">
      <c r="A3" s="30">
        <v>43914</v>
      </c>
      <c r="B3" s="54">
        <v>44674.01</v>
      </c>
      <c r="C3" s="56">
        <f>B3-B2</f>
        <v>-3125.4799999999959</v>
      </c>
      <c r="D3" s="1">
        <f t="shared" ref="D3:D54" si="0">A3-$A$2</f>
        <v>11</v>
      </c>
      <c r="E3" s="56">
        <f>(B3-$B$2)/D3</f>
        <v>-284.1345454545451</v>
      </c>
    </row>
    <row r="4" spans="1:5" x14ac:dyDescent="0.35">
      <c r="A4" s="30">
        <v>43919</v>
      </c>
      <c r="B4" s="54">
        <v>47884.79</v>
      </c>
      <c r="C4" s="56">
        <f t="shared" ref="C4:C23" si="1">B4-B3</f>
        <v>3210.7799999999988</v>
      </c>
      <c r="D4" s="1">
        <f t="shared" si="0"/>
        <v>16</v>
      </c>
      <c r="E4" s="56">
        <f t="shared" ref="E4:E55" si="2">(B4-$B$2)/D4</f>
        <v>5.3312500000001819</v>
      </c>
    </row>
    <row r="5" spans="1:5" x14ac:dyDescent="0.35">
      <c r="A5" s="30">
        <v>43931</v>
      </c>
      <c r="B5" s="54">
        <v>52367.81</v>
      </c>
      <c r="C5" s="56">
        <f t="shared" si="1"/>
        <v>4483.0199999999968</v>
      </c>
      <c r="D5" s="1">
        <f t="shared" si="0"/>
        <v>28</v>
      </c>
      <c r="E5" s="56">
        <f t="shared" si="2"/>
        <v>163.15428571428569</v>
      </c>
    </row>
    <row r="6" spans="1:5" x14ac:dyDescent="0.35">
      <c r="A6" s="30">
        <v>43937</v>
      </c>
      <c r="B6" s="54">
        <v>55119.35</v>
      </c>
      <c r="C6" s="56">
        <f t="shared" si="1"/>
        <v>2751.5400000000009</v>
      </c>
      <c r="D6" s="1">
        <f t="shared" si="0"/>
        <v>34</v>
      </c>
      <c r="E6" s="56">
        <f t="shared" si="2"/>
        <v>215.29000000000002</v>
      </c>
    </row>
    <row r="7" spans="1:5" x14ac:dyDescent="0.35">
      <c r="A7" s="30">
        <v>43947</v>
      </c>
      <c r="B7" s="54">
        <v>56595.13</v>
      </c>
      <c r="C7" s="56">
        <f t="shared" si="1"/>
        <v>1475.7799999999988</v>
      </c>
      <c r="D7" s="1">
        <f t="shared" si="0"/>
        <v>44</v>
      </c>
      <c r="E7" s="56">
        <f t="shared" si="2"/>
        <v>199.90090909090907</v>
      </c>
    </row>
    <row r="8" spans="1:5" x14ac:dyDescent="0.35">
      <c r="A8" s="30">
        <v>43951</v>
      </c>
      <c r="B8" s="54">
        <v>56978.16</v>
      </c>
      <c r="C8" s="56">
        <f t="shared" si="1"/>
        <v>383.03000000000611</v>
      </c>
      <c r="D8" s="1">
        <f t="shared" si="0"/>
        <v>48</v>
      </c>
      <c r="E8" s="56">
        <f t="shared" si="2"/>
        <v>191.22229166666679</v>
      </c>
    </row>
    <row r="9" spans="1:5" x14ac:dyDescent="0.35">
      <c r="A9" s="30">
        <v>43977</v>
      </c>
      <c r="B9" s="54">
        <v>61541.08</v>
      </c>
      <c r="C9" s="56">
        <f t="shared" si="1"/>
        <v>4562.9199999999983</v>
      </c>
      <c r="D9" s="1">
        <f t="shared" si="0"/>
        <v>74</v>
      </c>
      <c r="E9" s="56">
        <f t="shared" si="2"/>
        <v>185.69716216216221</v>
      </c>
    </row>
    <row r="10" spans="1:5" ht="13.9" customHeight="1" x14ac:dyDescent="0.35">
      <c r="A10" s="30">
        <v>43982</v>
      </c>
      <c r="B10" s="54">
        <v>61360.69</v>
      </c>
      <c r="C10" s="56">
        <f t="shared" si="1"/>
        <v>-180.38999999999942</v>
      </c>
      <c r="D10" s="1">
        <f t="shared" si="0"/>
        <v>79</v>
      </c>
      <c r="E10" s="56">
        <f t="shared" si="2"/>
        <v>171.66075949367095</v>
      </c>
    </row>
    <row r="11" spans="1:5" x14ac:dyDescent="0.35">
      <c r="A11" s="30">
        <v>43997</v>
      </c>
      <c r="B11" s="54">
        <v>62438.23</v>
      </c>
      <c r="C11" s="56">
        <f t="shared" si="1"/>
        <v>1077.5400000000009</v>
      </c>
      <c r="D11" s="1">
        <f t="shared" si="0"/>
        <v>94</v>
      </c>
      <c r="E11" s="56">
        <f t="shared" si="2"/>
        <v>155.73127659574473</v>
      </c>
    </row>
    <row r="12" spans="1:5" x14ac:dyDescent="0.35">
      <c r="A12" s="30">
        <v>44003</v>
      </c>
      <c r="B12" s="54">
        <v>64827.33</v>
      </c>
      <c r="C12" s="56">
        <f t="shared" si="1"/>
        <v>2389.0999999999985</v>
      </c>
      <c r="D12" s="1">
        <f t="shared" si="0"/>
        <v>100</v>
      </c>
      <c r="E12" s="56">
        <f t="shared" si="2"/>
        <v>170.27840000000003</v>
      </c>
    </row>
    <row r="13" spans="1:5" x14ac:dyDescent="0.35">
      <c r="A13" s="30">
        <v>44020</v>
      </c>
      <c r="B13" s="54">
        <v>68115.63</v>
      </c>
      <c r="C13" s="56">
        <f t="shared" si="1"/>
        <v>3288.3000000000029</v>
      </c>
      <c r="D13" s="1">
        <f t="shared" si="0"/>
        <v>117</v>
      </c>
      <c r="E13" s="56">
        <f t="shared" si="2"/>
        <v>173.64222222222227</v>
      </c>
    </row>
    <row r="14" spans="1:5" x14ac:dyDescent="0.35">
      <c r="A14" s="30">
        <v>44022</v>
      </c>
      <c r="B14" s="54">
        <v>69511.53</v>
      </c>
      <c r="C14" s="56">
        <f t="shared" si="1"/>
        <v>1395.8999999999942</v>
      </c>
      <c r="D14" s="1">
        <f t="shared" si="0"/>
        <v>119</v>
      </c>
      <c r="E14" s="56">
        <f t="shared" si="2"/>
        <v>182.45411764705884</v>
      </c>
    </row>
    <row r="15" spans="1:5" x14ac:dyDescent="0.35">
      <c r="A15" s="30">
        <v>44029</v>
      </c>
      <c r="B15" s="54">
        <v>70050.039999999994</v>
      </c>
      <c r="C15" s="56">
        <f t="shared" si="1"/>
        <v>538.50999999999476</v>
      </c>
      <c r="D15" s="1">
        <f t="shared" si="0"/>
        <v>126</v>
      </c>
      <c r="E15" s="56">
        <f t="shared" si="2"/>
        <v>176.59166666666664</v>
      </c>
    </row>
    <row r="16" spans="1:5" x14ac:dyDescent="0.35">
      <c r="A16" s="30">
        <v>44062</v>
      </c>
      <c r="B16" s="54">
        <v>71087.94</v>
      </c>
      <c r="C16" s="56">
        <f t="shared" si="1"/>
        <v>1037.9000000000087</v>
      </c>
      <c r="D16" s="1">
        <f t="shared" si="0"/>
        <v>159</v>
      </c>
      <c r="E16" s="56">
        <f t="shared" si="2"/>
        <v>146.46823899371071</v>
      </c>
    </row>
    <row r="17" spans="1:5" x14ac:dyDescent="0.35">
      <c r="A17" s="30">
        <v>44065</v>
      </c>
      <c r="B17" s="54">
        <v>71850.94</v>
      </c>
      <c r="C17" s="56">
        <f t="shared" si="1"/>
        <v>763</v>
      </c>
      <c r="D17" s="1">
        <f t="shared" si="0"/>
        <v>162</v>
      </c>
      <c r="E17" s="56">
        <f t="shared" si="2"/>
        <v>148.46574074074076</v>
      </c>
    </row>
    <row r="18" spans="1:5" x14ac:dyDescent="0.35">
      <c r="A18" s="30">
        <v>44076</v>
      </c>
      <c r="B18" s="54">
        <v>76861</v>
      </c>
      <c r="C18" s="56">
        <f t="shared" si="1"/>
        <v>5010.0599999999977</v>
      </c>
      <c r="D18" s="1">
        <f t="shared" si="0"/>
        <v>173</v>
      </c>
      <c r="E18" s="56">
        <f t="shared" si="2"/>
        <v>167.98560693641619</v>
      </c>
    </row>
    <row r="19" spans="1:5" x14ac:dyDescent="0.35">
      <c r="A19" s="30">
        <v>44092</v>
      </c>
      <c r="B19" s="54">
        <v>72518.84</v>
      </c>
      <c r="C19" s="56">
        <f t="shared" si="1"/>
        <v>-4342.1600000000035</v>
      </c>
      <c r="D19" s="1">
        <f t="shared" si="0"/>
        <v>189</v>
      </c>
      <c r="E19" s="56">
        <f t="shared" si="2"/>
        <v>130.79021164021162</v>
      </c>
    </row>
    <row r="20" spans="1:5" x14ac:dyDescent="0.35">
      <c r="A20" s="30">
        <v>44100</v>
      </c>
      <c r="B20" s="54">
        <v>75242.539999999994</v>
      </c>
      <c r="C20" s="56">
        <f t="shared" si="1"/>
        <v>2723.6999999999971</v>
      </c>
      <c r="D20" s="1">
        <f t="shared" si="0"/>
        <v>197</v>
      </c>
      <c r="E20" s="56">
        <f t="shared" si="2"/>
        <v>139.30482233502536</v>
      </c>
    </row>
    <row r="21" spans="1:5" x14ac:dyDescent="0.35">
      <c r="A21" s="30">
        <v>44117</v>
      </c>
      <c r="B21" s="54">
        <v>81217.149999999994</v>
      </c>
      <c r="C21" s="56">
        <f t="shared" si="1"/>
        <v>5974.6100000000006</v>
      </c>
      <c r="D21" s="1">
        <f t="shared" si="0"/>
        <v>214</v>
      </c>
      <c r="E21" s="56">
        <f t="shared" si="2"/>
        <v>156.15728971962616</v>
      </c>
    </row>
    <row r="22" spans="1:5" x14ac:dyDescent="0.35">
      <c r="A22" s="30">
        <v>44136</v>
      </c>
      <c r="B22" s="54">
        <v>77448.78</v>
      </c>
      <c r="C22" s="56">
        <f t="shared" si="1"/>
        <v>-3768.3699999999953</v>
      </c>
      <c r="D22" s="1">
        <f t="shared" si="0"/>
        <v>233</v>
      </c>
      <c r="E22" s="56">
        <f t="shared" si="2"/>
        <v>127.25017167381975</v>
      </c>
    </row>
    <row r="23" spans="1:5" x14ac:dyDescent="0.35">
      <c r="A23" s="30">
        <v>44153</v>
      </c>
      <c r="B23" s="54">
        <v>80880.31</v>
      </c>
      <c r="C23" s="56">
        <f t="shared" si="1"/>
        <v>3431.5299999999988</v>
      </c>
      <c r="D23" s="1">
        <f t="shared" si="0"/>
        <v>250</v>
      </c>
      <c r="E23" s="56">
        <f t="shared" si="2"/>
        <v>132.32328000000001</v>
      </c>
    </row>
    <row r="24" spans="1:5" x14ac:dyDescent="0.35">
      <c r="A24" s="30">
        <v>44160</v>
      </c>
      <c r="B24" s="54">
        <v>83920.960000000006</v>
      </c>
      <c r="C24" s="56">
        <f t="shared" ref="C24:C31" si="3">B24-B23</f>
        <v>3040.6500000000087</v>
      </c>
      <c r="D24" s="1">
        <f t="shared" si="0"/>
        <v>257</v>
      </c>
      <c r="E24" s="56">
        <f t="shared" si="2"/>
        <v>140.55046692607007</v>
      </c>
    </row>
    <row r="25" spans="1:5" x14ac:dyDescent="0.35">
      <c r="A25" s="30">
        <v>44183</v>
      </c>
      <c r="B25" s="54">
        <v>87049.88</v>
      </c>
      <c r="C25" s="56">
        <f t="shared" si="3"/>
        <v>3128.9199999999983</v>
      </c>
      <c r="D25" s="1">
        <f t="shared" si="0"/>
        <v>280</v>
      </c>
      <c r="E25" s="56">
        <f t="shared" si="2"/>
        <v>140.17996428571431</v>
      </c>
    </row>
    <row r="26" spans="1:5" x14ac:dyDescent="0.35">
      <c r="A26" s="30">
        <v>44217</v>
      </c>
      <c r="B26" s="54">
        <v>92289.2</v>
      </c>
      <c r="C26" s="56">
        <f t="shared" si="3"/>
        <v>5239.3199999999924</v>
      </c>
      <c r="D26" s="1">
        <f t="shared" si="0"/>
        <v>314</v>
      </c>
      <c r="E26" s="56">
        <f t="shared" si="2"/>
        <v>141.68697452229299</v>
      </c>
    </row>
    <row r="27" spans="1:5" x14ac:dyDescent="0.35">
      <c r="A27" s="30">
        <v>44233</v>
      </c>
      <c r="B27" s="54">
        <v>94536.28</v>
      </c>
      <c r="C27" s="56">
        <f t="shared" si="3"/>
        <v>2247.0800000000017</v>
      </c>
      <c r="D27" s="1">
        <f t="shared" si="0"/>
        <v>330</v>
      </c>
      <c r="E27" s="56">
        <f t="shared" si="2"/>
        <v>141.62663636363638</v>
      </c>
    </row>
    <row r="28" spans="1:5" x14ac:dyDescent="0.35">
      <c r="A28" s="30">
        <v>44258</v>
      </c>
      <c r="B28" s="54">
        <v>93667.53</v>
      </c>
      <c r="C28" s="56">
        <f t="shared" si="3"/>
        <v>-868.75</v>
      </c>
      <c r="D28" s="1">
        <f t="shared" si="0"/>
        <v>355</v>
      </c>
      <c r="E28" s="56">
        <f t="shared" si="2"/>
        <v>129.20574647887324</v>
      </c>
    </row>
    <row r="29" spans="1:5" x14ac:dyDescent="0.35">
      <c r="A29" s="30">
        <v>44285</v>
      </c>
      <c r="B29" s="54">
        <v>97728.06</v>
      </c>
      <c r="C29" s="56">
        <f t="shared" si="3"/>
        <v>4060.5299999999988</v>
      </c>
      <c r="D29" s="1">
        <f t="shared" si="0"/>
        <v>382</v>
      </c>
      <c r="E29" s="56">
        <f t="shared" si="2"/>
        <v>130.70306282722512</v>
      </c>
    </row>
    <row r="30" spans="1:5" x14ac:dyDescent="0.35">
      <c r="A30" s="30">
        <v>44293</v>
      </c>
      <c r="B30" s="54">
        <v>100862.14</v>
      </c>
      <c r="C30" s="56">
        <f t="shared" si="3"/>
        <v>3134.0800000000017</v>
      </c>
      <c r="D30" s="1">
        <f t="shared" si="0"/>
        <v>390</v>
      </c>
      <c r="E30" s="56">
        <f t="shared" si="2"/>
        <v>136.05807692307692</v>
      </c>
    </row>
    <row r="31" spans="1:5" x14ac:dyDescent="0.35">
      <c r="A31" s="30">
        <v>44346</v>
      </c>
      <c r="B31" s="54">
        <v>103308.1</v>
      </c>
      <c r="C31" s="56">
        <f t="shared" si="3"/>
        <v>2445.9600000000064</v>
      </c>
      <c r="D31" s="1">
        <f t="shared" si="0"/>
        <v>443</v>
      </c>
      <c r="E31" s="56">
        <f t="shared" si="2"/>
        <v>125.30160270880363</v>
      </c>
    </row>
    <row r="32" spans="1:5" x14ac:dyDescent="0.35">
      <c r="A32" s="30">
        <v>44359</v>
      </c>
      <c r="B32" s="54">
        <v>106337.1</v>
      </c>
      <c r="C32" s="56">
        <f t="shared" ref="C32:C40" si="4">B32-B31</f>
        <v>3029</v>
      </c>
      <c r="D32" s="1">
        <f t="shared" si="0"/>
        <v>456</v>
      </c>
      <c r="E32" s="56">
        <f t="shared" si="2"/>
        <v>128.37195175438598</v>
      </c>
    </row>
    <row r="33" spans="1:5" x14ac:dyDescent="0.35">
      <c r="A33" s="30">
        <v>44365</v>
      </c>
      <c r="B33" s="54">
        <v>110216.12</v>
      </c>
      <c r="C33" s="56">
        <f t="shared" si="4"/>
        <v>3879.0199999999895</v>
      </c>
      <c r="D33" s="1">
        <f t="shared" si="0"/>
        <v>462</v>
      </c>
      <c r="E33" s="56">
        <f t="shared" si="2"/>
        <v>135.10093073593072</v>
      </c>
    </row>
    <row r="34" spans="1:5" x14ac:dyDescent="0.35">
      <c r="A34" s="30">
        <v>44384</v>
      </c>
      <c r="B34" s="54">
        <v>115206</v>
      </c>
      <c r="C34" s="56">
        <f t="shared" si="4"/>
        <v>4989.8800000000047</v>
      </c>
      <c r="D34" s="1">
        <f t="shared" si="0"/>
        <v>481</v>
      </c>
      <c r="E34" s="56">
        <f t="shared" si="2"/>
        <v>140.13827442827446</v>
      </c>
    </row>
    <row r="35" spans="1:5" x14ac:dyDescent="0.35">
      <c r="A35" s="30">
        <v>44396</v>
      </c>
      <c r="B35" s="54">
        <v>117091.98</v>
      </c>
      <c r="C35" s="56">
        <f t="shared" si="4"/>
        <v>1885.9799999999959</v>
      </c>
      <c r="D35" s="1">
        <f t="shared" si="0"/>
        <v>493</v>
      </c>
      <c r="E35" s="56">
        <f t="shared" si="2"/>
        <v>140.55271805273833</v>
      </c>
    </row>
    <row r="36" spans="1:5" x14ac:dyDescent="0.35">
      <c r="A36" s="30">
        <v>44400</v>
      </c>
      <c r="B36" s="54">
        <v>119196.1</v>
      </c>
      <c r="C36" s="56">
        <f t="shared" si="4"/>
        <v>2104.1200000000099</v>
      </c>
      <c r="D36" s="1">
        <f t="shared" si="0"/>
        <v>497</v>
      </c>
      <c r="E36" s="56">
        <f t="shared" si="2"/>
        <v>143.65515090543263</v>
      </c>
    </row>
    <row r="37" spans="1:5" x14ac:dyDescent="0.35">
      <c r="A37" s="30">
        <v>44430</v>
      </c>
      <c r="B37" s="54">
        <v>122985.4</v>
      </c>
      <c r="C37" s="56">
        <f t="shared" si="4"/>
        <v>3789.2999999999884</v>
      </c>
      <c r="D37" s="1">
        <f t="shared" si="0"/>
        <v>527</v>
      </c>
      <c r="E37" s="56">
        <f t="shared" si="2"/>
        <v>142.66776091081596</v>
      </c>
    </row>
    <row r="38" spans="1:5" x14ac:dyDescent="0.35">
      <c r="A38" s="30">
        <v>44461</v>
      </c>
      <c r="B38" s="54">
        <v>122071</v>
      </c>
      <c r="C38" s="56">
        <f t="shared" si="4"/>
        <v>-914.39999999999418</v>
      </c>
      <c r="D38" s="1">
        <f t="shared" si="0"/>
        <v>558</v>
      </c>
      <c r="E38" s="56">
        <f t="shared" si="2"/>
        <v>133.10306451612905</v>
      </c>
    </row>
    <row r="39" spans="1:5" x14ac:dyDescent="0.35">
      <c r="A39" s="30">
        <v>44497</v>
      </c>
      <c r="B39" s="54">
        <v>131013.65</v>
      </c>
      <c r="C39" s="56">
        <f t="shared" si="4"/>
        <v>8942.6499999999942</v>
      </c>
      <c r="D39" s="1">
        <f t="shared" si="0"/>
        <v>594</v>
      </c>
      <c r="E39" s="56">
        <f t="shared" si="2"/>
        <v>140.09117845117845</v>
      </c>
    </row>
    <row r="40" spans="1:5" x14ac:dyDescent="0.35">
      <c r="A40" s="30">
        <v>44508</v>
      </c>
      <c r="B40" s="54">
        <v>137181.32999999999</v>
      </c>
      <c r="C40" s="56">
        <f t="shared" si="4"/>
        <v>6167.679999999993</v>
      </c>
      <c r="D40" s="1">
        <f t="shared" si="0"/>
        <v>605</v>
      </c>
      <c r="E40" s="56">
        <f t="shared" si="2"/>
        <v>147.73857851239669</v>
      </c>
    </row>
    <row r="41" spans="1:5" x14ac:dyDescent="0.35">
      <c r="A41" s="30">
        <v>44520</v>
      </c>
      <c r="B41" s="54">
        <v>141467.68</v>
      </c>
      <c r="C41" s="56">
        <f t="shared" ref="C41:C55" si="5">B41-B40</f>
        <v>4286.3500000000058</v>
      </c>
      <c r="D41" s="1">
        <f t="shared" si="0"/>
        <v>617</v>
      </c>
      <c r="E41" s="56">
        <f t="shared" si="2"/>
        <v>151.81230145867099</v>
      </c>
    </row>
    <row r="42" spans="1:5" x14ac:dyDescent="0.35">
      <c r="A42" s="30">
        <v>44541</v>
      </c>
      <c r="B42" s="54">
        <v>141368.67000000001</v>
      </c>
      <c r="C42" s="56">
        <f t="shared" si="5"/>
        <v>-99.009999999980209</v>
      </c>
      <c r="D42" s="1">
        <f t="shared" si="0"/>
        <v>638</v>
      </c>
      <c r="E42" s="56">
        <f t="shared" si="2"/>
        <v>146.66015673981195</v>
      </c>
    </row>
    <row r="43" spans="1:5" x14ac:dyDescent="0.35">
      <c r="A43" s="30">
        <v>44626</v>
      </c>
      <c r="B43" s="54">
        <v>132880.03</v>
      </c>
      <c r="C43" s="56">
        <f t="shared" si="5"/>
        <v>-8488.640000000014</v>
      </c>
      <c r="D43" s="1">
        <f t="shared" si="0"/>
        <v>723</v>
      </c>
      <c r="E43" s="56">
        <f t="shared" si="2"/>
        <v>117.67709543568466</v>
      </c>
    </row>
    <row r="44" spans="1:5" x14ac:dyDescent="0.35">
      <c r="A44" s="30">
        <v>44702</v>
      </c>
      <c r="B44" s="54">
        <v>130247.53</v>
      </c>
      <c r="C44" s="56">
        <f t="shared" si="5"/>
        <v>-2632.5</v>
      </c>
      <c r="D44" s="1">
        <f t="shared" si="0"/>
        <v>799</v>
      </c>
      <c r="E44" s="56">
        <f t="shared" si="2"/>
        <v>103.18903629536922</v>
      </c>
    </row>
    <row r="45" spans="1:5" x14ac:dyDescent="0.35">
      <c r="A45" s="30">
        <v>44768</v>
      </c>
      <c r="B45" s="54">
        <v>135784.29999999999</v>
      </c>
      <c r="C45" s="56">
        <f t="shared" si="5"/>
        <v>5536.7699999999895</v>
      </c>
      <c r="D45" s="1">
        <f t="shared" si="0"/>
        <v>865</v>
      </c>
      <c r="E45" s="56">
        <f t="shared" si="2"/>
        <v>101.71654335260115</v>
      </c>
    </row>
    <row r="46" spans="1:5" x14ac:dyDescent="0.35">
      <c r="A46" s="30">
        <v>44805</v>
      </c>
      <c r="B46" s="54">
        <v>138338.21000000002</v>
      </c>
      <c r="C46" s="56">
        <f t="shared" si="5"/>
        <v>2553.9100000000326</v>
      </c>
      <c r="D46" s="1">
        <f t="shared" si="0"/>
        <v>902</v>
      </c>
      <c r="E46" s="56">
        <f t="shared" si="2"/>
        <v>100.37552106430158</v>
      </c>
    </row>
    <row r="47" spans="1:5" x14ac:dyDescent="0.35">
      <c r="A47" s="30">
        <v>44937</v>
      </c>
      <c r="B47" s="54">
        <v>148716.93</v>
      </c>
      <c r="C47" s="56">
        <f t="shared" si="5"/>
        <v>10378.719999999972</v>
      </c>
      <c r="D47" s="1">
        <f t="shared" si="0"/>
        <v>1034</v>
      </c>
      <c r="E47" s="56">
        <f t="shared" si="2"/>
        <v>97.599071566731141</v>
      </c>
    </row>
    <row r="48" spans="1:5" x14ac:dyDescent="0.35">
      <c r="A48" s="30">
        <v>44958</v>
      </c>
      <c r="B48" s="54">
        <v>154823.54999999999</v>
      </c>
      <c r="C48" s="56">
        <f t="shared" si="5"/>
        <v>6106.6199999999953</v>
      </c>
      <c r="D48" s="1">
        <f t="shared" si="0"/>
        <v>1055</v>
      </c>
      <c r="E48" s="56">
        <f t="shared" si="2"/>
        <v>101.44460663507108</v>
      </c>
    </row>
    <row r="49" spans="1:6" x14ac:dyDescent="0.35">
      <c r="A49" s="30">
        <v>44981</v>
      </c>
      <c r="B49" s="54">
        <v>157187.39000000001</v>
      </c>
      <c r="C49" s="56">
        <f t="shared" si="5"/>
        <v>2363.8400000000256</v>
      </c>
      <c r="D49" s="1">
        <f t="shared" si="0"/>
        <v>1078</v>
      </c>
      <c r="E49" s="56">
        <f t="shared" si="2"/>
        <v>101.47300556586274</v>
      </c>
      <c r="F49" s="56"/>
    </row>
    <row r="50" spans="1:6" x14ac:dyDescent="0.35">
      <c r="A50" s="30">
        <v>45006</v>
      </c>
      <c r="B50" s="54">
        <v>156186.92000000001</v>
      </c>
      <c r="C50" s="56">
        <f t="shared" si="5"/>
        <v>-1000.4700000000012</v>
      </c>
      <c r="D50" s="1">
        <f t="shared" si="0"/>
        <v>1103</v>
      </c>
      <c r="E50" s="56">
        <f t="shared" si="2"/>
        <v>98.26602901178606</v>
      </c>
    </row>
    <row r="51" spans="1:6" x14ac:dyDescent="0.35">
      <c r="A51" s="30">
        <v>45017</v>
      </c>
      <c r="B51" s="54">
        <v>158933.51</v>
      </c>
      <c r="C51" s="56">
        <f t="shared" si="5"/>
        <v>2746.5899999999965</v>
      </c>
      <c r="D51" s="1">
        <f t="shared" si="0"/>
        <v>1114</v>
      </c>
      <c r="E51" s="56">
        <f t="shared" si="2"/>
        <v>99.761238779174164</v>
      </c>
    </row>
    <row r="52" spans="1:6" x14ac:dyDescent="0.35">
      <c r="A52" s="30">
        <v>45039</v>
      </c>
      <c r="B52" s="54">
        <v>165939.91</v>
      </c>
      <c r="C52" s="56">
        <f t="shared" si="5"/>
        <v>7006.3999999999942</v>
      </c>
      <c r="D52" s="1">
        <f t="shared" si="0"/>
        <v>1136</v>
      </c>
      <c r="E52" s="56">
        <f t="shared" si="2"/>
        <v>103.99684859154931</v>
      </c>
    </row>
    <row r="53" spans="1:6" x14ac:dyDescent="0.35">
      <c r="A53" s="30">
        <v>45045</v>
      </c>
      <c r="B53" s="54">
        <v>166766.16</v>
      </c>
      <c r="C53" s="56">
        <f t="shared" si="5"/>
        <v>826.25</v>
      </c>
      <c r="D53" s="1">
        <f t="shared" si="0"/>
        <v>1142</v>
      </c>
      <c r="E53" s="56">
        <f t="shared" si="2"/>
        <v>104.1739667250438</v>
      </c>
    </row>
    <row r="54" spans="1:6" x14ac:dyDescent="0.35">
      <c r="A54" s="30">
        <v>45068</v>
      </c>
      <c r="B54" s="54">
        <v>166430.1</v>
      </c>
      <c r="C54" s="56">
        <f t="shared" si="5"/>
        <v>-336.05999999999767</v>
      </c>
      <c r="D54" s="1">
        <f t="shared" si="0"/>
        <v>1165</v>
      </c>
      <c r="E54" s="56">
        <f t="shared" si="2"/>
        <v>101.82884978540774</v>
      </c>
    </row>
    <row r="55" spans="1:6" x14ac:dyDescent="0.35">
      <c r="A55" s="30">
        <v>45107</v>
      </c>
      <c r="B55" s="54">
        <v>171000.06</v>
      </c>
      <c r="C55" s="56">
        <f t="shared" si="5"/>
        <v>4569.9599999999919</v>
      </c>
      <c r="D55" s="1">
        <f>A55-$A$2</f>
        <v>1204</v>
      </c>
      <c r="E55" s="56">
        <f t="shared" si="2"/>
        <v>102.32605481727575</v>
      </c>
    </row>
    <row r="56" spans="1:6" x14ac:dyDescent="0.35">
      <c r="A56" s="30"/>
      <c r="C56" s="56"/>
      <c r="E56" s="56"/>
    </row>
    <row r="58" spans="1:6" x14ac:dyDescent="0.35">
      <c r="B58" s="54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zoomScale="85" zoomScaleNormal="85" workbookViewId="0">
      <pane ySplit="8" topLeftCell="A139" activePane="bottomLeft" state="frozen"/>
      <selection pane="bottomLeft" activeCell="F149" sqref="F149"/>
    </sheetView>
  </sheetViews>
  <sheetFormatPr defaultColWidth="9" defaultRowHeight="14.5" x14ac:dyDescent="0.35"/>
  <cols>
    <col min="1" max="1" width="13" style="1" customWidth="1"/>
    <col min="2" max="2" width="9" style="1" bestFit="1" customWidth="1"/>
    <col min="3" max="3" width="12.1796875" style="1" bestFit="1" customWidth="1"/>
    <col min="4" max="4" width="10.54296875" style="1" bestFit="1" customWidth="1"/>
    <col min="5" max="5" width="6" style="1" bestFit="1" customWidth="1"/>
    <col min="6" max="6" width="10.26953125" style="1" customWidth="1"/>
    <col min="7" max="7" width="10.7265625" style="1" bestFit="1" customWidth="1"/>
    <col min="8" max="8" width="16" style="1" bestFit="1" customWidth="1"/>
    <col min="9" max="9" width="14.1796875" style="1" bestFit="1" customWidth="1"/>
    <col min="10" max="10" width="11.54296875" style="1" bestFit="1" customWidth="1"/>
    <col min="11" max="11" width="23.54296875" style="1" bestFit="1" customWidth="1"/>
    <col min="12" max="12" width="9.269531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4296875" style="1" bestFit="1" customWidth="1"/>
    <col min="18" max="18" width="9" style="1"/>
    <col min="19" max="19" width="5.453125" style="1" bestFit="1" customWidth="1"/>
    <col min="20" max="20" width="6" style="1" bestFit="1" customWidth="1"/>
    <col min="21" max="21" width="16" style="1" bestFit="1" customWidth="1"/>
    <col min="22" max="22" width="14.1796875" style="1" bestFit="1" customWidth="1"/>
    <col min="23" max="23" width="11.54296875" style="1" bestFit="1" customWidth="1"/>
    <col min="24" max="24" width="23.54296875" style="1" bestFit="1" customWidth="1"/>
    <col min="25" max="25" width="9.26953125" style="1" bestFit="1" customWidth="1"/>
    <col min="26" max="16384" width="9" style="1"/>
  </cols>
  <sheetData>
    <row r="1" spans="1:25" ht="23.5" x14ac:dyDescent="0.55000000000000004">
      <c r="A1" s="98" t="s">
        <v>41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O1" s="98" t="s">
        <v>42</v>
      </c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25" x14ac:dyDescent="0.35">
      <c r="A2" s="99" t="s">
        <v>38</v>
      </c>
      <c r="B2" s="100"/>
      <c r="C2" s="100"/>
      <c r="D2" s="100"/>
      <c r="O2" s="99" t="s">
        <v>38</v>
      </c>
      <c r="P2" s="100"/>
      <c r="Q2" s="100"/>
    </row>
    <row r="3" spans="1:25" x14ac:dyDescent="0.35">
      <c r="A3" s="31" t="s">
        <v>37</v>
      </c>
      <c r="B3" s="31" t="s">
        <v>39</v>
      </c>
      <c r="C3" s="31" t="s">
        <v>68</v>
      </c>
      <c r="D3" s="31" t="s">
        <v>77</v>
      </c>
      <c r="F3" s="31" t="s">
        <v>36</v>
      </c>
      <c r="G3" s="31" t="s">
        <v>43</v>
      </c>
      <c r="H3" s="31" t="s">
        <v>69</v>
      </c>
      <c r="I3" s="31" t="s">
        <v>70</v>
      </c>
      <c r="J3" s="31" t="s">
        <v>38</v>
      </c>
      <c r="K3" s="31" t="s">
        <v>54</v>
      </c>
      <c r="L3" s="31" t="s">
        <v>40</v>
      </c>
      <c r="O3" s="31" t="s">
        <v>37</v>
      </c>
      <c r="P3" s="31" t="s">
        <v>39</v>
      </c>
      <c r="Q3" s="31" t="s">
        <v>77</v>
      </c>
      <c r="S3" s="31" t="s">
        <v>36</v>
      </c>
      <c r="T3" s="31" t="s">
        <v>43</v>
      </c>
      <c r="U3" s="31" t="s">
        <v>69</v>
      </c>
      <c r="V3" s="31" t="s">
        <v>70</v>
      </c>
      <c r="W3" s="31" t="s">
        <v>38</v>
      </c>
      <c r="X3" s="31" t="s">
        <v>54</v>
      </c>
      <c r="Y3" s="31" t="s">
        <v>40</v>
      </c>
    </row>
    <row r="4" spans="1:25" x14ac:dyDescent="0.3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3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3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SUMIF(O:O,"&lt;=3/1/2022",P:P)-SUMIF(O:O,"&lt;=3/1/2021",P:P)</f>
        <v>7800</v>
      </c>
      <c r="X6" s="31">
        <f>SUM($W$4:W6)</f>
        <v>20900</v>
      </c>
      <c r="Y6" s="31">
        <f>U6-X6</f>
        <v>4571</v>
      </c>
    </row>
    <row r="7" spans="1:25" x14ac:dyDescent="0.3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SUMIF(O:O,"&lt;=3/1/2023",P:P)-SUMIF(O:O,"&lt;=3/1/2022",P:P)</f>
        <v>8450</v>
      </c>
      <c r="X7" s="31">
        <f>SUM($W$4:W7)</f>
        <v>29350</v>
      </c>
      <c r="Y7" s="31">
        <f>U7-X7</f>
        <v>554</v>
      </c>
    </row>
    <row r="8" spans="1:25" x14ac:dyDescent="0.3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3000</v>
      </c>
      <c r="K8" s="31">
        <f>SUM($J$4:J8)</f>
        <v>52966.96</v>
      </c>
      <c r="L8" s="31">
        <f>H8-K8</f>
        <v>4033.0400000000009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>
        <v>1383</v>
      </c>
      <c r="U8" s="31">
        <f>SUM($T$4:T8)</f>
        <v>31287</v>
      </c>
      <c r="V8" s="31">
        <f>T8+Y7</f>
        <v>1937</v>
      </c>
      <c r="W8" s="31">
        <f>SUMIF(O:O,"&lt;=3/1/2024",P:P)-SUMIF(O:O,"&lt;=3/1/2023",P:P)</f>
        <v>1787</v>
      </c>
      <c r="X8" s="31">
        <f>SUM($W$4:W8)</f>
        <v>31137</v>
      </c>
      <c r="Y8" s="31">
        <f>U8-X8</f>
        <v>150</v>
      </c>
    </row>
    <row r="9" spans="1:25" x14ac:dyDescent="0.3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3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3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3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3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3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3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3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3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3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3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3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3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3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3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3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3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3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3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3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3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3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3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3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3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3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3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3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3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3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3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3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3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3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3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3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3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3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3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3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3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3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3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3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3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3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3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3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3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3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3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3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3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3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3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3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3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3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3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3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3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3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3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3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3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3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3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3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3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3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3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3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3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3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3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3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3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3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3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3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3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3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3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3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3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3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3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3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21" x14ac:dyDescent="0.3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21" x14ac:dyDescent="0.3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21" x14ac:dyDescent="0.3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21" x14ac:dyDescent="0.3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21" x14ac:dyDescent="0.3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</row>
    <row r="102" spans="1:21" x14ac:dyDescent="0.3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  <c r="U102" s="97"/>
    </row>
    <row r="103" spans="1:21" x14ac:dyDescent="0.3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  <c r="U103" s="97"/>
    </row>
    <row r="104" spans="1:21" x14ac:dyDescent="0.3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21" x14ac:dyDescent="0.3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21" x14ac:dyDescent="0.3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21" x14ac:dyDescent="0.3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21" x14ac:dyDescent="0.3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G108" s="96"/>
      <c r="O108" s="33">
        <v>45007</v>
      </c>
      <c r="P108" s="31">
        <v>150</v>
      </c>
      <c r="Q108" s="31">
        <f>SUM($P$4:P108)-100</f>
        <v>29700</v>
      </c>
    </row>
    <row r="109" spans="1:21" x14ac:dyDescent="0.3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21" x14ac:dyDescent="0.3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21" x14ac:dyDescent="0.3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21" x14ac:dyDescent="0.3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3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3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>
        <v>150</v>
      </c>
      <c r="Q114" s="31">
        <f>SUM($P$4:P114)-100</f>
        <v>30600</v>
      </c>
    </row>
    <row r="115" spans="1:17" x14ac:dyDescent="0.3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>
        <v>150</v>
      </c>
      <c r="Q115" s="31">
        <f>SUM($P$4:P115)-100</f>
        <v>30750</v>
      </c>
    </row>
    <row r="116" spans="1:17" x14ac:dyDescent="0.3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>
        <v>150</v>
      </c>
      <c r="Q116" s="31">
        <f>SUM($P$4:P116)-100</f>
        <v>30900</v>
      </c>
    </row>
    <row r="117" spans="1:17" x14ac:dyDescent="0.3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>
        <v>150</v>
      </c>
      <c r="Q117" s="31">
        <f>SUM($P$4:P117)-100</f>
        <v>31050</v>
      </c>
    </row>
    <row r="118" spans="1:17" x14ac:dyDescent="0.3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>
        <v>150</v>
      </c>
      <c r="Q118" s="31">
        <f>SUM($P$4:P118)-100</f>
        <v>31200</v>
      </c>
    </row>
    <row r="119" spans="1:17" x14ac:dyDescent="0.3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>
        <v>150</v>
      </c>
      <c r="Q119" s="31">
        <f>SUM($P$4:P119)-100</f>
        <v>31350</v>
      </c>
    </row>
    <row r="120" spans="1:17" x14ac:dyDescent="0.3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>
        <v>150</v>
      </c>
      <c r="Q120" s="31">
        <f>SUM($P$4:P120)-100</f>
        <v>31500</v>
      </c>
    </row>
    <row r="121" spans="1:17" x14ac:dyDescent="0.3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45093</v>
      </c>
      <c r="P121" s="31">
        <v>-463</v>
      </c>
      <c r="Q121" s="31">
        <f>SUM($P$4:P121)-100</f>
        <v>31037</v>
      </c>
    </row>
    <row r="122" spans="1:17" x14ac:dyDescent="0.3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3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3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3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3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3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3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3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3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3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3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3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3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3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3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3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3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3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3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3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3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3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3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3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35">
      <c r="A146" s="33">
        <v>45047</v>
      </c>
      <c r="B146" s="31">
        <v>250</v>
      </c>
      <c r="C146" s="31">
        <f>SUM($B$4:B146)</f>
        <v>52216.959999999999</v>
      </c>
      <c r="D146" s="31">
        <f t="shared" ref="D146:D149" si="11">C146+0.74-100+83.04</f>
        <v>52200.74</v>
      </c>
      <c r="O146" s="33">
        <v>45273</v>
      </c>
      <c r="P146" s="31"/>
      <c r="Q146" s="31"/>
    </row>
    <row r="147" spans="1:17" x14ac:dyDescent="0.35">
      <c r="A147" s="33">
        <v>45061</v>
      </c>
      <c r="B147" s="31">
        <v>250</v>
      </c>
      <c r="C147" s="31">
        <f>SUM($B$4:B147)</f>
        <v>52466.96</v>
      </c>
      <c r="D147" s="31">
        <f t="shared" si="11"/>
        <v>52450.74</v>
      </c>
      <c r="O147" s="33">
        <v>45280</v>
      </c>
      <c r="P147" s="31"/>
      <c r="Q147" s="31"/>
    </row>
    <row r="148" spans="1:17" x14ac:dyDescent="0.35">
      <c r="A148" s="33">
        <v>45078</v>
      </c>
      <c r="B148" s="31">
        <v>250</v>
      </c>
      <c r="C148" s="31">
        <f>SUM($B$4:B148)</f>
        <v>52716.959999999999</v>
      </c>
      <c r="D148" s="31">
        <f t="shared" si="11"/>
        <v>52700.74</v>
      </c>
      <c r="O148" s="33">
        <v>45287</v>
      </c>
      <c r="P148" s="31"/>
      <c r="Q148" s="31"/>
    </row>
    <row r="149" spans="1:17" x14ac:dyDescent="0.35">
      <c r="A149" s="33">
        <v>45092</v>
      </c>
      <c r="B149" s="31">
        <v>250</v>
      </c>
      <c r="C149" s="31">
        <f>SUM($B$4:B149)</f>
        <v>52966.96</v>
      </c>
      <c r="D149" s="31">
        <f t="shared" si="11"/>
        <v>52950.74</v>
      </c>
    </row>
    <row r="150" spans="1:17" x14ac:dyDescent="0.35">
      <c r="A150" s="33">
        <v>45108</v>
      </c>
      <c r="B150" s="31"/>
      <c r="C150" s="31"/>
      <c r="D150" s="31"/>
    </row>
    <row r="151" spans="1:17" x14ac:dyDescent="0.35">
      <c r="A151" s="33">
        <v>45122</v>
      </c>
      <c r="B151" s="31"/>
      <c r="C151" s="31"/>
      <c r="D151" s="31"/>
    </row>
    <row r="152" spans="1:17" x14ac:dyDescent="0.35">
      <c r="A152" s="33">
        <v>45139</v>
      </c>
      <c r="B152" s="31"/>
      <c r="C152" s="31"/>
      <c r="D152" s="31"/>
    </row>
    <row r="153" spans="1:17" x14ac:dyDescent="0.35">
      <c r="A153" s="33">
        <v>45153</v>
      </c>
      <c r="B153" s="31"/>
      <c r="C153" s="31"/>
      <c r="D153" s="31"/>
    </row>
    <row r="154" spans="1:17" x14ac:dyDescent="0.35">
      <c r="A154" s="33">
        <v>45170</v>
      </c>
      <c r="B154" s="31"/>
      <c r="C154" s="31"/>
      <c r="D154" s="31"/>
    </row>
    <row r="155" spans="1:17" x14ac:dyDescent="0.35">
      <c r="A155" s="33">
        <v>45184</v>
      </c>
      <c r="B155" s="31"/>
      <c r="C155" s="31"/>
      <c r="D155" s="31"/>
    </row>
    <row r="156" spans="1:17" x14ac:dyDescent="0.35">
      <c r="A156" s="33">
        <v>45200</v>
      </c>
      <c r="B156" s="31"/>
      <c r="C156" s="31"/>
      <c r="D156" s="31"/>
    </row>
    <row r="157" spans="1:17" x14ac:dyDescent="0.35">
      <c r="A157" s="33">
        <v>45214</v>
      </c>
      <c r="B157" s="31"/>
      <c r="C157" s="31"/>
      <c r="D157" s="31"/>
    </row>
    <row r="158" spans="1:17" x14ac:dyDescent="0.35">
      <c r="A158" s="33">
        <v>45231</v>
      </c>
      <c r="B158" s="31"/>
      <c r="C158" s="31"/>
      <c r="D158" s="31"/>
    </row>
    <row r="159" spans="1:17" x14ac:dyDescent="0.35">
      <c r="A159" s="33">
        <v>45245</v>
      </c>
      <c r="B159" s="31"/>
      <c r="C159" s="31"/>
      <c r="D159" s="31"/>
    </row>
    <row r="160" spans="1:17" x14ac:dyDescent="0.35">
      <c r="A160" s="33">
        <v>45261</v>
      </c>
      <c r="B160" s="31"/>
      <c r="C160" s="31"/>
      <c r="D160" s="31"/>
    </row>
    <row r="161" spans="1:4" x14ac:dyDescent="0.3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75"/>
  <sheetViews>
    <sheetView tabSelected="1" topLeftCell="J1" zoomScale="85" zoomScaleNormal="85" workbookViewId="0">
      <pane ySplit="3" topLeftCell="A908" activePane="bottomLeft" state="frozen"/>
      <selection pane="bottomLeft" activeCell="T919" sqref="T919"/>
    </sheetView>
  </sheetViews>
  <sheetFormatPr defaultColWidth="9" defaultRowHeight="14.5" x14ac:dyDescent="0.35"/>
  <cols>
    <col min="1" max="1" width="11.54296875" style="3" bestFit="1" customWidth="1"/>
    <col min="2" max="2" width="16.81640625" style="3" bestFit="1" customWidth="1"/>
    <col min="3" max="3" width="24" style="3" bestFit="1" customWidth="1"/>
    <col min="4" max="4" width="22.26953125" style="3" bestFit="1" customWidth="1"/>
    <col min="5" max="5" width="7.81640625" style="3" bestFit="1" customWidth="1"/>
    <col min="6" max="6" width="10.81640625" style="38" bestFit="1" customWidth="1"/>
    <col min="7" max="7" width="11" style="3" bestFit="1" customWidth="1"/>
    <col min="8" max="8" width="15.26953125" style="38" bestFit="1" customWidth="1"/>
    <col min="9" max="9" width="9" style="3"/>
    <col min="10" max="10" width="11.54296875" style="3" bestFit="1" customWidth="1"/>
    <col min="11" max="11" width="16.81640625" style="3" bestFit="1" customWidth="1"/>
    <col min="12" max="12" width="16.26953125" style="3" bestFit="1" customWidth="1"/>
    <col min="13" max="13" width="9.26953125" style="3" bestFit="1" customWidth="1"/>
    <col min="14" max="14" width="12.26953125" style="38" customWidth="1"/>
    <col min="15" max="15" width="11" style="3" bestFit="1" customWidth="1"/>
    <col min="16" max="16" width="15.26953125" style="38" bestFit="1" customWidth="1"/>
    <col min="17" max="17" width="9" style="3"/>
    <col min="18" max="18" width="11.54296875" style="3" bestFit="1" customWidth="1"/>
    <col min="19" max="19" width="16.81640625" style="3" bestFit="1" customWidth="1"/>
    <col min="20" max="20" width="22.26953125" style="3" bestFit="1" customWidth="1"/>
    <col min="21" max="21" width="12" style="3" bestFit="1" customWidth="1"/>
    <col min="22" max="22" width="11.54296875" style="38" bestFit="1" customWidth="1"/>
    <col min="23" max="23" width="11.81640625" style="3" bestFit="1" customWidth="1"/>
    <col min="24" max="24" width="16.54296875" style="38" bestFit="1" customWidth="1"/>
    <col min="25" max="25" width="11.26953125" style="3" customWidth="1"/>
    <col min="26" max="26" width="19.54296875" style="3" customWidth="1"/>
    <col min="27" max="27" width="9.54296875" style="3" bestFit="1" customWidth="1"/>
    <col min="28" max="28" width="13.81640625" style="3" bestFit="1" customWidth="1"/>
    <col min="29" max="29" width="16" style="3" bestFit="1" customWidth="1"/>
    <col min="30" max="16384" width="9" style="3"/>
  </cols>
  <sheetData>
    <row r="1" spans="1:29" ht="18.5" x14ac:dyDescent="0.35">
      <c r="B1" s="101" t="s">
        <v>41</v>
      </c>
      <c r="C1" s="101"/>
      <c r="D1" s="101"/>
      <c r="E1" s="101"/>
      <c r="F1" s="101"/>
      <c r="G1" s="101"/>
      <c r="K1" s="101" t="s">
        <v>42</v>
      </c>
      <c r="L1" s="101"/>
      <c r="M1" s="101"/>
      <c r="N1" s="101"/>
      <c r="O1" s="101"/>
      <c r="P1" s="101"/>
      <c r="S1" s="101" t="s">
        <v>22</v>
      </c>
      <c r="T1" s="101"/>
      <c r="U1" s="101"/>
      <c r="V1" s="101"/>
      <c r="W1" s="101"/>
      <c r="X1" s="101"/>
    </row>
    <row r="2" spans="1:29" s="36" customFormat="1" ht="16" thickBot="1" x14ac:dyDescent="0.4">
      <c r="B2" s="102" t="s">
        <v>89</v>
      </c>
      <c r="C2" s="102"/>
      <c r="D2" s="102"/>
      <c r="E2" s="102"/>
      <c r="F2" s="102"/>
      <c r="G2" s="102"/>
      <c r="H2" s="45"/>
      <c r="K2" s="102" t="s">
        <v>90</v>
      </c>
      <c r="L2" s="102"/>
      <c r="M2" s="102"/>
      <c r="N2" s="102"/>
      <c r="O2" s="102"/>
      <c r="P2" s="102"/>
      <c r="S2" s="102" t="s">
        <v>91</v>
      </c>
      <c r="T2" s="102"/>
      <c r="U2" s="102"/>
      <c r="V2" s="102"/>
      <c r="W2" s="102"/>
      <c r="X2" s="102"/>
    </row>
    <row r="3" spans="1:29" s="2" customFormat="1" ht="15" thickBot="1" x14ac:dyDescent="0.4">
      <c r="A3" s="35" t="s">
        <v>44</v>
      </c>
      <c r="B3" s="35" t="s">
        <v>46</v>
      </c>
      <c r="C3" s="35" t="s">
        <v>50</v>
      </c>
      <c r="D3" s="35" t="s">
        <v>51</v>
      </c>
      <c r="E3" s="35" t="s">
        <v>47</v>
      </c>
      <c r="F3" s="44" t="s">
        <v>48</v>
      </c>
      <c r="G3" s="35" t="s">
        <v>49</v>
      </c>
      <c r="H3" s="44" t="s">
        <v>52</v>
      </c>
      <c r="J3" s="35" t="s">
        <v>44</v>
      </c>
      <c r="K3" s="35" t="s">
        <v>46</v>
      </c>
      <c r="L3" s="35" t="s">
        <v>45</v>
      </c>
      <c r="M3" s="35" t="s">
        <v>47</v>
      </c>
      <c r="N3" s="44" t="s">
        <v>48</v>
      </c>
      <c r="O3" s="35" t="s">
        <v>49</v>
      </c>
      <c r="P3" s="44" t="s">
        <v>52</v>
      </c>
      <c r="R3" s="35" t="s">
        <v>44</v>
      </c>
      <c r="S3" s="35" t="s">
        <v>46</v>
      </c>
      <c r="T3" s="35" t="s">
        <v>51</v>
      </c>
      <c r="U3" s="35" t="s">
        <v>47</v>
      </c>
      <c r="V3" s="44" t="s">
        <v>48</v>
      </c>
      <c r="W3" s="35" t="s">
        <v>49</v>
      </c>
      <c r="X3" s="44" t="s">
        <v>52</v>
      </c>
      <c r="AA3" s="2" t="s">
        <v>55</v>
      </c>
      <c r="AB3" s="2" t="s">
        <v>56</v>
      </c>
      <c r="AC3" s="2" t="s">
        <v>57</v>
      </c>
    </row>
    <row r="4" spans="1:29" x14ac:dyDescent="0.3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79</v>
      </c>
      <c r="AA4" s="37">
        <v>43831</v>
      </c>
      <c r="AB4" s="53">
        <f>SUMIFS($W$4:$W$10260,$R$4:$R$10260,"&gt;="&amp;AA4,$R$4:$R$10260,"&lt;="&amp;EOMONTH(AA4,0))+$U$4</f>
        <v>1318.7999999999993</v>
      </c>
      <c r="AC4" s="52">
        <f>SUM($AB$4:AB4)</f>
        <v>1318.7999999999993</v>
      </c>
    </row>
    <row r="5" spans="1:29" x14ac:dyDescent="0.3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 t="shared" ref="AB5:AB45" si="7">SUMIFS($W$4:$W$10510,$R$4:$R$10510,"&gt;="&amp;AA5,$R$4:$R$10510,"&lt;="&amp;EOMONTH(AA5,0))</f>
        <v>-1815.3799999999974</v>
      </c>
      <c r="AC5" s="52">
        <f>SUM($AB$4:AB5)</f>
        <v>-496.57999999999811</v>
      </c>
    </row>
    <row r="6" spans="1:29" x14ac:dyDescent="0.3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 t="shared" si="7"/>
        <v>-1159.75</v>
      </c>
      <c r="AC6" s="52">
        <f>SUM($AB$4:AB6)</f>
        <v>-1656.3299999999981</v>
      </c>
    </row>
    <row r="7" spans="1:29" x14ac:dyDescent="0.3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 t="shared" si="7"/>
        <v>5187.6900000000023</v>
      </c>
      <c r="AC7" s="52">
        <f>SUM($AB$4:AB7)</f>
        <v>3531.3600000000042</v>
      </c>
    </row>
    <row r="8" spans="1:29" x14ac:dyDescent="0.3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si="7"/>
        <v>2214.8999999999942</v>
      </c>
      <c r="AC8" s="52">
        <f>SUM($AB$4:AB8)</f>
        <v>5746.2599999999984</v>
      </c>
    </row>
    <row r="9" spans="1:29" x14ac:dyDescent="0.3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3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3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3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3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3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3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3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3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3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3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3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3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3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3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3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3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3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3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3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3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3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3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3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-2675.4199999999983</v>
      </c>
      <c r="AC32" s="52">
        <f>SUM($AB$4:AB32)</f>
        <v>14226.669999999998</v>
      </c>
    </row>
    <row r="33" spans="1:29" x14ac:dyDescent="0.3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8320.3000000000029</v>
      </c>
    </row>
    <row r="34" spans="1:29" x14ac:dyDescent="0.3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12422.330000000002</v>
      </c>
    </row>
    <row r="35" spans="1:29" x14ac:dyDescent="0.3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9907.4499999999971</v>
      </c>
    </row>
    <row r="36" spans="1:29" x14ac:dyDescent="0.3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6542.7899999999936</v>
      </c>
    </row>
    <row r="37" spans="1:29" x14ac:dyDescent="0.3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9315.8499999999913</v>
      </c>
    </row>
    <row r="38" spans="1:29" x14ac:dyDescent="0.3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12804.899999999994</v>
      </c>
    </row>
    <row r="39" spans="1:29" x14ac:dyDescent="0.3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9589.8799999999901</v>
      </c>
    </row>
    <row r="40" spans="1:29" x14ac:dyDescent="0.3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13924.119999999995</v>
      </c>
    </row>
    <row r="41" spans="1:29" x14ac:dyDescent="0.3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 t="shared" si="7"/>
        <v>-1113.0699999999924</v>
      </c>
      <c r="AC41" s="52">
        <f>SUM($AB$4:AB41)</f>
        <v>12811.050000000003</v>
      </c>
    </row>
    <row r="42" spans="1:29" x14ac:dyDescent="0.3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 t="shared" si="7"/>
        <v>-373.70000000001164</v>
      </c>
      <c r="AC42" s="52">
        <f>SUM($AB$4:AB42)</f>
        <v>12437.349999999991</v>
      </c>
    </row>
    <row r="43" spans="1:29" x14ac:dyDescent="0.3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 t="shared" si="7"/>
        <v>1758.140000000014</v>
      </c>
      <c r="AC43" s="52">
        <f>SUM($AB$4:AB43)</f>
        <v>14195.490000000005</v>
      </c>
    </row>
    <row r="44" spans="1:29" x14ac:dyDescent="0.3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 t="shared" si="7"/>
        <v>-3064.9800000000105</v>
      </c>
      <c r="AC44" s="52">
        <f>SUM($AB$4:AB44)</f>
        <v>11130.509999999995</v>
      </c>
    </row>
    <row r="45" spans="1:29" x14ac:dyDescent="0.3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 t="shared" si="7"/>
        <v>3301.8000000000029</v>
      </c>
      <c r="AC45" s="52">
        <f>SUM($AB$4:AB45)</f>
        <v>14432.309999999998</v>
      </c>
    </row>
    <row r="46" spans="1:29" x14ac:dyDescent="0.3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3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3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3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3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3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3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3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3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3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3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3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3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3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3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3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3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3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3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3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3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3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3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3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3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3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3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3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3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3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3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3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3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3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3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3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3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3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3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3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3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3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3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3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3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3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3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3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3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3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3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3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3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3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3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3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3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3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3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3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3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3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3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3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3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3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3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3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3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3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3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3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3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3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3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3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3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3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3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3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3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3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3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3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3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3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3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3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3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3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3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3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3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3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3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3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3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3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3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3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3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3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3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3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3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3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3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3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3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3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3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3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3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3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3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3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3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3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3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3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3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3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3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3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3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3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3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3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3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3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3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3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3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3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3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3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3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3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3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3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3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3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3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3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3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3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3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3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3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3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3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3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3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3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3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3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3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3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3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3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3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3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3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3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3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3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3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3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3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3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3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3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3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3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3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3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3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3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3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3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3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3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3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3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3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3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3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3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3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3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3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3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3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3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3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3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3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3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3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3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3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3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3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3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3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3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3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3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3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3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3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3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3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3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3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3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3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3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3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3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3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3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3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3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3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3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3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3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3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3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3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3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3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3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3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3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3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3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3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3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3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3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3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3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3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3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3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3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3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3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3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3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3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3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3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3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3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3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3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3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3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3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3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3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3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3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3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3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3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3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3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3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3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3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3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3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3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3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3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3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3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3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3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3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3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3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3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3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3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3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3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3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3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3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3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3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3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3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3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3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3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3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3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3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3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3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3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3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3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3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3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3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3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3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3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3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3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3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3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3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3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3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3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3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3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3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3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3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3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3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3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3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3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3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3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3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3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3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3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3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3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3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3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3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3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3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3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3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3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3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3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3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3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3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3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3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3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3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3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3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3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3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3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3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3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3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3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3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3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3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3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3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3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3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3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3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3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3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3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3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3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3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3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3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3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3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3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3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3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3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3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3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3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3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3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3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3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3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3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3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3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3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3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0.44492082871162064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3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0.44492082871162064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3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3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3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3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3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3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3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3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3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3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3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3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3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3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3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3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3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3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3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3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3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3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3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3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3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3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3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3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3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3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3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3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3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3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3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3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3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3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3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3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3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3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3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3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3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3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3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3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3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3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3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3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3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3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3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3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3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3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3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3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3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3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3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3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3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3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3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3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3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3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3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  <c r="Y520" s="43"/>
    </row>
    <row r="521" spans="1:26" x14ac:dyDescent="0.3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3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3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3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3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3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3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3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3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3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3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3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3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3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3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3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3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3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3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3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3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3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3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3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3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3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3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3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3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3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3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3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3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3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3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3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3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3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3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3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3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3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3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3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3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3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3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3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3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3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3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3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3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3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3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3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3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3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3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3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3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3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3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3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3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3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3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3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3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3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3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3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3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3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3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3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3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3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3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3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3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5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3"/>
        <v>81078.09</v>
      </c>
      <c r="T601" s="50">
        <f>T600+150</f>
        <v>69150.739999999991</v>
      </c>
      <c r="U601" s="3">
        <f t="shared" si="269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3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5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69150.739999999991</v>
      </c>
      <c r="U602" s="3">
        <f t="shared" si="269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3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5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69150.739999999991</v>
      </c>
      <c r="U603" s="3">
        <f t="shared" si="275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3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5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69400.739999999991</v>
      </c>
      <c r="U604" s="3">
        <f t="shared" si="275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3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5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69400.739999999991</v>
      </c>
      <c r="U605" s="3">
        <f t="shared" si="275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3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5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69550.739999999991</v>
      </c>
      <c r="U606" s="3">
        <f t="shared" si="275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3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5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69550.739999999991</v>
      </c>
      <c r="U607" s="3">
        <f t="shared" si="275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3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23100</v>
      </c>
      <c r="M608" s="43">
        <f t="shared" si="265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69550.739999999991</v>
      </c>
      <c r="U608" s="3">
        <f t="shared" si="275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3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23100</v>
      </c>
      <c r="M609" s="43">
        <f t="shared" si="265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69550.739999999991</v>
      </c>
      <c r="U609" s="3">
        <f t="shared" si="275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3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5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69550.739999999991</v>
      </c>
      <c r="U610" s="3">
        <f t="shared" si="275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3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5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69700.739999999991</v>
      </c>
      <c r="U611" s="3">
        <f t="shared" si="275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3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5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69700.739999999991</v>
      </c>
      <c r="U612" s="3">
        <f t="shared" si="275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3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5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69700.739999999991</v>
      </c>
      <c r="U613" s="3">
        <f t="shared" si="275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3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5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69700.739999999991</v>
      </c>
      <c r="U614" s="3">
        <f t="shared" si="275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3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23250</v>
      </c>
      <c r="M615" s="43">
        <f t="shared" si="265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69700.739999999991</v>
      </c>
      <c r="U615" s="3">
        <f t="shared" si="275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3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4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70100.739999999991</v>
      </c>
      <c r="U616" s="3">
        <f t="shared" si="275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3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23400</v>
      </c>
      <c r="M617" s="43">
        <f t="shared" si="284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70100.739999999991</v>
      </c>
      <c r="U617" s="3">
        <f t="shared" si="275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3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4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70100.739999999991</v>
      </c>
      <c r="U618" s="3">
        <f t="shared" si="281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3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4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70250.739999999991</v>
      </c>
      <c r="U619" s="3">
        <f t="shared" si="281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3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23550</v>
      </c>
      <c r="M620" s="43">
        <f t="shared" si="284"/>
        <v>1581.8600000000006</v>
      </c>
      <c r="N620" s="38">
        <f t="shared" ref="N620:N625" si="288">K620/L620-1</f>
        <v>6.717027600849268E-2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70250.739999999991</v>
      </c>
      <c r="U620" s="3">
        <f t="shared" si="281"/>
        <v>13407.940000000002</v>
      </c>
      <c r="V620" s="38">
        <f t="shared" ref="V620:V625" si="292">S620/T620-1</f>
        <v>0.19085834540675317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3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23550</v>
      </c>
      <c r="M621" s="43">
        <f t="shared" si="284"/>
        <v>1581.8600000000006</v>
      </c>
      <c r="N621" s="38">
        <f t="shared" si="288"/>
        <v>6.717027600849268E-2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70250.739999999991</v>
      </c>
      <c r="U621" s="3">
        <f t="shared" si="281"/>
        <v>13407.940000000002</v>
      </c>
      <c r="V621" s="38">
        <f t="shared" si="292"/>
        <v>0.19085834540675317</v>
      </c>
      <c r="W621" s="3">
        <f t="shared" si="293"/>
        <v>0</v>
      </c>
      <c r="X621" s="38">
        <f t="shared" si="294"/>
        <v>0</v>
      </c>
    </row>
    <row r="622" spans="1:24" x14ac:dyDescent="0.3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4"/>
        <v>1177.6399999999994</v>
      </c>
      <c r="N622" s="38">
        <f t="shared" si="288"/>
        <v>5.0005944798301449E-2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70250.739999999991</v>
      </c>
      <c r="U622" s="3">
        <f t="shared" si="281"/>
        <v>12063.669999999998</v>
      </c>
      <c r="V622" s="38">
        <f t="shared" si="292"/>
        <v>0.17172303096024355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3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4"/>
        <v>442.93000000000029</v>
      </c>
      <c r="N623" s="38">
        <f t="shared" si="288"/>
        <v>1.8808067940552009E-2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70250.739999999991</v>
      </c>
      <c r="U623" s="3">
        <f t="shared" si="281"/>
        <v>9619.4000000000015</v>
      </c>
      <c r="V623" s="38">
        <f t="shared" si="292"/>
        <v>0.13692951846485912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3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4"/>
        <v>-449.43999999999869</v>
      </c>
      <c r="N624" s="38">
        <f t="shared" si="288"/>
        <v>-1.9084501061571113E-2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70250.739999999991</v>
      </c>
      <c r="U624" s="3">
        <f t="shared" si="281"/>
        <v>6652.4900000000016</v>
      </c>
      <c r="V624" s="38">
        <f t="shared" si="292"/>
        <v>9.4696369034689365E-2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3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9">K625-L625</f>
        <v>-285.97999999999956</v>
      </c>
      <c r="N625" s="38">
        <f t="shared" si="288"/>
        <v>-1.2143524416135865E-2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70250.739999999991</v>
      </c>
      <c r="U625" s="3">
        <f t="shared" si="281"/>
        <v>7197.8500000000022</v>
      </c>
      <c r="V625" s="38">
        <f t="shared" si="292"/>
        <v>0.10245941893281141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3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9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70650.739999999991</v>
      </c>
      <c r="U626" s="3">
        <f t="shared" si="281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3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5">K627-L627</f>
        <v>-220.63000000000102</v>
      </c>
      <c r="N627" s="88">
        <f t="shared" ref="N627" si="306">K627/L627-1</f>
        <v>-9.3092827004219725E-3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70650.739999999991</v>
      </c>
      <c r="U627" s="3">
        <f t="shared" si="281"/>
        <v>7418.369999999999</v>
      </c>
      <c r="V627" s="88">
        <f t="shared" ref="V627" si="310">S627/T627-1</f>
        <v>0.10500059871984369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3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7">K628-L628</f>
        <v>-243.47999999999956</v>
      </c>
      <c r="N628" s="38">
        <f t="shared" ref="N628" si="318">K628/L628-1</f>
        <v>-1.0273417721519018E-2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70650.739999999991</v>
      </c>
      <c r="U628" s="3">
        <f t="shared" si="321"/>
        <v>7342.380000000001</v>
      </c>
      <c r="V628" s="38">
        <f t="shared" ref="V628" si="322">S628/T628-1</f>
        <v>0.10392502612145327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3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9">K629-L629</f>
        <v>-130.95999999999913</v>
      </c>
      <c r="N629" s="38">
        <f t="shared" ref="N629" si="330">K629/L629-1</f>
        <v>-5.5257383966244022E-3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70650.739999999991</v>
      </c>
      <c r="U629" s="3">
        <f t="shared" si="321"/>
        <v>7716.5300000000061</v>
      </c>
      <c r="V629" s="38">
        <f t="shared" ref="V629" si="334">S629/T629-1</f>
        <v>0.10922079513958405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3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1">K630-L630</f>
        <v>-19.31000000000131</v>
      </c>
      <c r="N630" s="38">
        <f t="shared" ref="N630" si="342">K630/L630-1</f>
        <v>-8.1476793248946855E-4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70650.739999999991</v>
      </c>
      <c r="U630" s="3">
        <f t="shared" si="321"/>
        <v>8087.77</v>
      </c>
      <c r="V630" s="38">
        <f t="shared" ref="V630" si="346">S630/T630-1</f>
        <v>0.11447537562946986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3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1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70800.739999999991</v>
      </c>
      <c r="U631" s="3">
        <f t="shared" si="321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3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7">K632-L632</f>
        <v>-130.15000000000146</v>
      </c>
      <c r="N632" s="38">
        <f t="shared" ref="N632" si="358">K632/L632-1</f>
        <v>-5.4570230607967618E-3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70800.739999999991</v>
      </c>
      <c r="U632" s="3">
        <f t="shared" si="321"/>
        <v>7719.8700000000026</v>
      </c>
      <c r="V632" s="38">
        <f t="shared" ref="V632" si="362">S632/T632-1</f>
        <v>0.10903657221661822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3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9">K633-L633</f>
        <v>147.36000000000058</v>
      </c>
      <c r="N633" s="38">
        <f t="shared" ref="N633" si="370">K633/L633-1</f>
        <v>6.1786163522012938E-3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70800.739999999991</v>
      </c>
      <c r="U633" s="3">
        <f t="shared" si="321"/>
        <v>8638.5200000000041</v>
      </c>
      <c r="V633" s="38">
        <f t="shared" ref="V633" si="374">S633/T633-1</f>
        <v>0.12201171908655217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3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1">K634-L634</f>
        <v>216.79999999999927</v>
      </c>
      <c r="N634" s="38">
        <f t="shared" ref="N634" si="382">K634/L634-1</f>
        <v>9.0901467505239975E-3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70800.739999999991</v>
      </c>
      <c r="U634" s="3">
        <f t="shared" si="321"/>
        <v>8868.380000000001</v>
      </c>
      <c r="V634" s="38">
        <f t="shared" ref="V634" si="386">S634/T634-1</f>
        <v>0.125258295322902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3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3">K635-L635</f>
        <v>160.72999999999956</v>
      </c>
      <c r="N635" s="38">
        <f t="shared" ref="N635" si="394">K635/L635-1</f>
        <v>6.7392033542976737E-3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70800.739999999991</v>
      </c>
      <c r="U635" s="3">
        <f t="shared" si="321"/>
        <v>8682.7599999999984</v>
      </c>
      <c r="V635" s="38">
        <f t="shared" ref="V635" si="398">S635/T635-1</f>
        <v>0.12263657131267292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3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3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70950.739999999991</v>
      </c>
      <c r="U636" s="3">
        <f t="shared" si="321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3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9">K637-L637</f>
        <v>50.779999999998836</v>
      </c>
      <c r="N637" s="38">
        <f t="shared" ref="N637" si="410">K637/L637-1</f>
        <v>2.1158333333333168E-3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70950.739999999991</v>
      </c>
      <c r="U637" s="3">
        <f t="shared" si="321"/>
        <v>8320.3000000000029</v>
      </c>
      <c r="V637" s="38">
        <f t="shared" ref="V637" si="414">S637/T637-1</f>
        <v>0.11726868528784928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3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1">K638-L638</f>
        <v>50.779999999998836</v>
      </c>
      <c r="N638" s="38">
        <f t="shared" ref="N638" si="422">K638/L638-1</f>
        <v>2.1158333333333168E-3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70950.739999999991</v>
      </c>
      <c r="U638" s="3">
        <f t="shared" si="321"/>
        <v>8320.3000000000029</v>
      </c>
      <c r="V638" s="38">
        <f t="shared" ref="V638" si="427">S638/T638-1</f>
        <v>0.11726868528784928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3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30">K639-L639</f>
        <v>198.15000000000146</v>
      </c>
      <c r="N639" s="38">
        <f t="shared" ref="N639" si="431">K639/L639-1</f>
        <v>8.256250000000076E-3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71200.739999999991</v>
      </c>
      <c r="U639" s="3">
        <f t="shared" si="321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3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30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71350.739999999991</v>
      </c>
      <c r="U640" s="3">
        <f t="shared" si="321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3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2">K641-L641</f>
        <v>96.209999999999127</v>
      </c>
      <c r="N641" s="38">
        <f t="shared" ref="N641" si="443">K641/L641-1</f>
        <v>3.9838509316769688E-3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71350.739999999991</v>
      </c>
      <c r="U641" s="3">
        <f t="shared" si="321"/>
        <v>8468.989999999998</v>
      </c>
      <c r="V641" s="38">
        <f t="shared" ref="V641" si="448">S641/T641-1</f>
        <v>0.11869519503231518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3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5">K642-L642</f>
        <v>276.61999999999898</v>
      </c>
      <c r="N642" s="38">
        <f t="shared" ref="N642" si="456">K642/L642-1</f>
        <v>1.1454244306418282E-2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71350.739999999991</v>
      </c>
      <c r="U642" s="3">
        <f t="shared" si="321"/>
        <v>9062.8999999999978</v>
      </c>
      <c r="V642" s="38">
        <f t="shared" ref="V642" si="460">S642/T642-1</f>
        <v>0.12701900498859597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3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7">K643-L643</f>
        <v>208.38000000000102</v>
      </c>
      <c r="N643" s="38">
        <f t="shared" ref="N643" si="468">K643/L643-1</f>
        <v>8.6285714285714299E-3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71350.739999999991</v>
      </c>
      <c r="U643" s="3">
        <f t="shared" si="321"/>
        <v>8838.2500000000036</v>
      </c>
      <c r="V643" s="38">
        <f t="shared" ref="V643" si="472">S643/T643-1</f>
        <v>0.12387047422353326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3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9">K644-L644</f>
        <v>139.91999999999825</v>
      </c>
      <c r="N644" s="38">
        <f t="shared" ref="N644" si="480">K644/L644-1</f>
        <v>5.7937888198758003E-3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71350.739999999991</v>
      </c>
      <c r="U644" s="3">
        <f t="shared" si="483"/>
        <v>8612.8799999999974</v>
      </c>
      <c r="V644" s="38">
        <f t="shared" ref="V644" si="484">S644/T644-1</f>
        <v>0.12071185246291782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3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9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71500.739999999991</v>
      </c>
      <c r="U645" s="3">
        <f t="shared" si="483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3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5">K646-L646</f>
        <v>-150.61000000000058</v>
      </c>
      <c r="N646" s="38">
        <f t="shared" ref="N646" si="496">K646/L646-1</f>
        <v>-6.1979423868312455E-3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71500.739999999991</v>
      </c>
      <c r="U646" s="3">
        <f t="shared" si="483"/>
        <v>7658.9100000000035</v>
      </c>
      <c r="V646" s="38">
        <f t="shared" ref="V646" si="500">S646/T646-1</f>
        <v>0.10711651375915832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3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3">K647-L647</f>
        <v>37.869999999998981</v>
      </c>
      <c r="N647" s="38">
        <f t="shared" ref="N647" si="504">K647/L647-1</f>
        <v>1.5584362139917651E-3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71750.739999999991</v>
      </c>
      <c r="U647" s="3">
        <f t="shared" si="483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3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1">K648-L648</f>
        <v>77.590000000000146</v>
      </c>
      <c r="N648" s="38">
        <f t="shared" ref="N648" si="512">K648/L648-1</f>
        <v>3.1930041152263833E-3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71750.739999999991</v>
      </c>
      <c r="U648" s="3">
        <f t="shared" si="483"/>
        <v>8407.3300000000054</v>
      </c>
      <c r="V648" s="38">
        <f t="shared" ref="V648" si="516">S648/T648-1</f>
        <v>0.11717412252472958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3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3">K649-L649</f>
        <v>77.590000000000146</v>
      </c>
      <c r="N649" s="38">
        <f t="shared" ref="N649" si="524">K649/L649-1</f>
        <v>3.1930041152263833E-3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71750.739999999991</v>
      </c>
      <c r="U649" s="3">
        <f t="shared" si="483"/>
        <v>8407.3300000000054</v>
      </c>
      <c r="V649" s="38">
        <f t="shared" ref="V649" si="529">S649/T649-1</f>
        <v>0.11717412252472958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3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6">K650-L650</f>
        <v>377.36000000000058</v>
      </c>
      <c r="N650" s="38">
        <f t="shared" ref="N650" si="537">K650/L650-1</f>
        <v>1.5529218106995923E-2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71750.739999999991</v>
      </c>
      <c r="U650" s="3">
        <f t="shared" si="483"/>
        <v>9393.0400000000009</v>
      </c>
      <c r="V650" s="38">
        <f t="shared" ref="V650" si="541">S650/T650-1</f>
        <v>0.13091209930378422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3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6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71900.739999999991</v>
      </c>
      <c r="U651" s="3">
        <f t="shared" si="483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3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2">K652-L652</f>
        <v>701.79999999999927</v>
      </c>
      <c r="N652" s="38">
        <f t="shared" ref="N652:N654" si="553">K652/L652-1</f>
        <v>2.8703476482617507E-2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71900.739999999991</v>
      </c>
      <c r="U652" s="3">
        <f t="shared" si="483"/>
        <v>10455.790000000005</v>
      </c>
      <c r="V652" s="38">
        <f t="shared" ref="V652:V654" si="558">S652/T652-1</f>
        <v>0.14541978288401491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3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24450</v>
      </c>
      <c r="M653" s="43">
        <f t="shared" si="552"/>
        <v>701.79999999999927</v>
      </c>
      <c r="N653" s="38">
        <f t="shared" si="553"/>
        <v>2.8703476482617507E-2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71900.739999999991</v>
      </c>
      <c r="U653" s="3">
        <f t="shared" si="483"/>
        <v>10455.790000000005</v>
      </c>
      <c r="V653" s="38">
        <f t="shared" si="558"/>
        <v>0.14541978288401491</v>
      </c>
      <c r="W653" s="3">
        <f t="shared" si="559"/>
        <v>0</v>
      </c>
      <c r="X653" s="38">
        <f t="shared" si="560"/>
        <v>0</v>
      </c>
    </row>
    <row r="654" spans="1:24" x14ac:dyDescent="0.3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24450</v>
      </c>
      <c r="M654" s="43">
        <f t="shared" si="552"/>
        <v>701.79999999999927</v>
      </c>
      <c r="N654" s="38">
        <f t="shared" si="553"/>
        <v>2.8703476482617507E-2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71900.739999999991</v>
      </c>
      <c r="U654" s="3">
        <f t="shared" si="483"/>
        <v>10455.790000000005</v>
      </c>
      <c r="V654" s="38">
        <f t="shared" si="558"/>
        <v>0.14541978288401491</v>
      </c>
      <c r="W654" s="3">
        <f t="shared" si="559"/>
        <v>0</v>
      </c>
      <c r="X654" s="38">
        <f t="shared" si="560"/>
        <v>0</v>
      </c>
    </row>
    <row r="655" spans="1:24" x14ac:dyDescent="0.3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2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72050.739999999991</v>
      </c>
      <c r="U655" s="3">
        <f t="shared" si="483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3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9">K656-L656</f>
        <v>872.91999999999825</v>
      </c>
      <c r="N656" s="38">
        <f t="shared" ref="N656" si="570">K656/L656-1</f>
        <v>3.5484552845528317E-2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72050.739999999991</v>
      </c>
      <c r="U656" s="3">
        <f t="shared" si="483"/>
        <v>11016.090000000004</v>
      </c>
      <c r="V656" s="38">
        <f t="shared" ref="V656" si="575">S656/T656-1</f>
        <v>0.15289350255111911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3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2">K657-L657</f>
        <v>1139.7400000000016</v>
      </c>
      <c r="N657" s="38">
        <f t="shared" ref="N657" si="583">K657/L657-1</f>
        <v>4.6330894308943105E-2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72050.739999999991</v>
      </c>
      <c r="U657" s="3">
        <f t="shared" si="483"/>
        <v>11886.190000000006</v>
      </c>
      <c r="V657" s="38">
        <f t="shared" ref="V657" si="587">S657/T657-1</f>
        <v>0.16496971439849228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3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4">K658-L658</f>
        <v>1304.1500000000015</v>
      </c>
      <c r="N658" s="38">
        <f t="shared" ref="N658" si="595">K658/L658-1</f>
        <v>5.3014227642276479E-2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72050.739999999991</v>
      </c>
      <c r="U658" s="3">
        <f t="shared" si="483"/>
        <v>12422.330000000002</v>
      </c>
      <c r="V658" s="38">
        <f t="shared" ref="V658" si="599">S658/T658-1</f>
        <v>0.17241085934717693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3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2">K659-L659</f>
        <v>1076.7799999999988</v>
      </c>
      <c r="N659" s="38">
        <f t="shared" ref="N659" si="603">K659/L659-1</f>
        <v>4.3771544715447197E-2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72300.739999999991</v>
      </c>
      <c r="U659" s="3">
        <f t="shared" si="483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3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2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72450.739999999991</v>
      </c>
      <c r="U660" s="3">
        <f t="shared" ref="U660:U723" si="610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3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5">K661-L661</f>
        <v>1163.0699999999997</v>
      </c>
      <c r="N661" s="38">
        <f t="shared" ref="N661" si="616">K661/L661-1</f>
        <v>4.6992727272727297E-2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72450.739999999991</v>
      </c>
      <c r="U661" s="3">
        <f t="shared" si="610"/>
        <v>11963.11</v>
      </c>
      <c r="V661" s="38">
        <f t="shared" ref="V661" si="621">S661/T661-1</f>
        <v>0.16512060470327872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3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8">K662-L662</f>
        <v>1164.4500000000007</v>
      </c>
      <c r="N662" s="38">
        <f t="shared" ref="N662" si="629">K662/L662-1</f>
        <v>4.7048484848484895E-2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72450.739999999991</v>
      </c>
      <c r="U662" s="3">
        <f t="shared" si="610"/>
        <v>11967.600000000002</v>
      </c>
      <c r="V662" s="38">
        <f t="shared" ref="V662" si="633">S662/T662-1</f>
        <v>0.16518257784530577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3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40">K663-L663</f>
        <v>1132.9900000000016</v>
      </c>
      <c r="N663" s="38">
        <f t="shared" ref="N663" si="641">K663/L663-1</f>
        <v>4.5777373737373894E-2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72450.739999999991</v>
      </c>
      <c r="U663" s="3">
        <f t="shared" si="610"/>
        <v>11865.120000000006</v>
      </c>
      <c r="V663" s="38">
        <f t="shared" ref="V663" si="645">S663/T663-1</f>
        <v>0.16376809953908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3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40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72600.739999999991</v>
      </c>
      <c r="U664" s="3">
        <f t="shared" si="610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3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6">K665-L665</f>
        <v>1389.0099999999984</v>
      </c>
      <c r="N665" s="38">
        <f t="shared" ref="N665" si="657">K665/L665-1</f>
        <v>5.578353413654602E-2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72600.739999999991</v>
      </c>
      <c r="U665" s="3">
        <f t="shared" si="610"/>
        <v>12699.119999999999</v>
      </c>
      <c r="V665" s="38">
        <f t="shared" ref="V665:V666" si="662">S665/T665-1</f>
        <v>0.17491722536161491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3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24900</v>
      </c>
      <c r="M666" s="43">
        <f t="shared" ref="M666" si="665">K666-L666</f>
        <v>1389.0099999999984</v>
      </c>
      <c r="N666" s="38">
        <f t="shared" ref="N666" si="666">K666/L666-1</f>
        <v>5.578353413654602E-2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72600.739999999991</v>
      </c>
      <c r="U666" s="3">
        <f t="shared" si="610"/>
        <v>12699.119999999999</v>
      </c>
      <c r="V666" s="38">
        <f t="shared" si="662"/>
        <v>0.17491722536161491</v>
      </c>
      <c r="W666" s="3">
        <f t="shared" si="663"/>
        <v>0</v>
      </c>
      <c r="X666" s="38">
        <f t="shared" si="664"/>
        <v>0</v>
      </c>
    </row>
    <row r="667" spans="1:24" x14ac:dyDescent="0.3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3">K667-L667</f>
        <v>1567.5099999999984</v>
      </c>
      <c r="N667" s="38">
        <f t="shared" ref="N667" si="674">K667/L667-1</f>
        <v>6.2952208835341361E-2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72600.739999999991</v>
      </c>
      <c r="U667" s="3">
        <f t="shared" si="610"/>
        <v>13278.320000000003</v>
      </c>
      <c r="V667" s="38">
        <f t="shared" ref="V667" si="678">S667/T667-1</f>
        <v>0.18289510547688637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3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5">K668-L668</f>
        <v>1567.5099999999984</v>
      </c>
      <c r="N668" s="38">
        <f t="shared" ref="N668" si="686">K668/L668-1</f>
        <v>6.2952208835341361E-2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72600.739999999991</v>
      </c>
      <c r="U668" s="3">
        <f t="shared" si="610"/>
        <v>13278.320000000003</v>
      </c>
      <c r="V668" s="38">
        <f t="shared" ref="V668" si="691">S668/T668-1</f>
        <v>0.18289510547688637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3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4">K669-L669</f>
        <v>1615.7799999999988</v>
      </c>
      <c r="N669" s="38">
        <f t="shared" ref="N669" si="695">K669/L669-1</f>
        <v>6.4890763052208866E-2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72850.739999999991</v>
      </c>
      <c r="U669" s="3">
        <f t="shared" si="610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3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4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73000.739999999991</v>
      </c>
      <c r="U670" s="3">
        <f t="shared" si="610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3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6">K671-L671</f>
        <v>1543.9599999999991</v>
      </c>
      <c r="N671" s="38">
        <f t="shared" ref="N671" si="707">K671/L671-1</f>
        <v>6.1635129740518879E-2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73000.739999999991</v>
      </c>
      <c r="U671" s="3">
        <f t="shared" si="610"/>
        <v>13201.220000000001</v>
      </c>
      <c r="V671" s="38">
        <f t="shared" ref="V671" si="712">S671/T671-1</f>
        <v>0.18083679699685229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3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9">K672-L672</f>
        <v>1445.2599999999984</v>
      </c>
      <c r="N672" s="38">
        <f t="shared" ref="N672:N673" si="720">K672/L672-1</f>
        <v>5.7695009980039957E-2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73000.739999999991</v>
      </c>
      <c r="U672" s="3">
        <f t="shared" si="610"/>
        <v>12881.289999999997</v>
      </c>
      <c r="V672" s="38">
        <f t="shared" ref="V672:V673" si="724">S672/T672-1</f>
        <v>0.17645423868306009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3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25050</v>
      </c>
      <c r="M673" s="43">
        <f t="shared" si="719"/>
        <v>1445.2599999999984</v>
      </c>
      <c r="N673" s="38">
        <f t="shared" si="720"/>
        <v>5.7695009980039957E-2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73000.739999999991</v>
      </c>
      <c r="U673" s="3">
        <f t="shared" si="610"/>
        <v>12881.289999999997</v>
      </c>
      <c r="V673" s="38">
        <f t="shared" si="724"/>
        <v>0.17645423868306009</v>
      </c>
      <c r="W673" s="3">
        <f t="shared" si="725"/>
        <v>0</v>
      </c>
      <c r="X673" s="38">
        <f t="shared" si="726"/>
        <v>0</v>
      </c>
    </row>
    <row r="674" spans="1:24" x14ac:dyDescent="0.3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5">K674-L674</f>
        <v>1210.4599999999991</v>
      </c>
      <c r="N674" s="38">
        <f t="shared" ref="N674" si="736">K674/L674-1</f>
        <v>4.8321756487025969E-2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73000.739999999991</v>
      </c>
      <c r="U674" s="3">
        <f t="shared" si="610"/>
        <v>12120.220000000001</v>
      </c>
      <c r="V674" s="38">
        <f t="shared" ref="V674" si="740">S674/T674-1</f>
        <v>0.16602872792796353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3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5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73150.739999999991</v>
      </c>
      <c r="U675" s="3">
        <f t="shared" si="610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3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1">K676-L676</f>
        <v>1023.9300000000003</v>
      </c>
      <c r="N676" s="38">
        <f t="shared" ref="N676" si="752">K676/L676-1</f>
        <v>4.0632142857142783E-2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73150.739999999991</v>
      </c>
      <c r="U676" s="3">
        <f t="shared" si="610"/>
        <v>11516.730000000003</v>
      </c>
      <c r="V676" s="38">
        <f t="shared" ref="V676" si="756">S676/T676-1</f>
        <v>0.1574383252992384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3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25200</v>
      </c>
      <c r="M677" s="43">
        <f t="shared" ref="M677:M678" si="759">K677-L677</f>
        <v>1023.9300000000003</v>
      </c>
      <c r="N677" s="38">
        <f t="shared" ref="N677:N678" si="760">K677/L677-1</f>
        <v>4.0632142857142783E-2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73150.739999999991</v>
      </c>
      <c r="U677" s="3">
        <f t="shared" si="610"/>
        <v>11516.730000000003</v>
      </c>
      <c r="V677" s="38">
        <f t="shared" ref="V677:V678" si="765">S677/T677-1</f>
        <v>0.1574383252992384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3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25200</v>
      </c>
      <c r="M678" s="43">
        <f t="shared" si="759"/>
        <v>1023.9300000000003</v>
      </c>
      <c r="N678" s="38">
        <f t="shared" si="760"/>
        <v>4.0632142857142783E-2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73150.739999999991</v>
      </c>
      <c r="U678" s="3">
        <f t="shared" si="610"/>
        <v>11516.730000000003</v>
      </c>
      <c r="V678" s="38">
        <f t="shared" si="765"/>
        <v>0.1574383252992384</v>
      </c>
      <c r="W678" s="3">
        <f t="shared" si="766"/>
        <v>0</v>
      </c>
      <c r="X678" s="38">
        <f t="shared" si="767"/>
        <v>0</v>
      </c>
    </row>
    <row r="679" spans="1:24" x14ac:dyDescent="0.3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2">K679-L679</f>
        <v>912.75</v>
      </c>
      <c r="N679" s="38">
        <f t="shared" ref="N679" si="773">K679/L679-1</f>
        <v>3.6220238095238111E-2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73150.739999999991</v>
      </c>
      <c r="U679" s="3">
        <f t="shared" si="610"/>
        <v>11157.770000000004</v>
      </c>
      <c r="V679" s="38">
        <f t="shared" ref="V679" si="777">S679/T679-1</f>
        <v>0.15253119790722591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3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4">K680-L680</f>
        <v>712.11999999999898</v>
      </c>
      <c r="N680" s="38">
        <f t="shared" ref="N680" si="785">K680/L680-1</f>
        <v>2.8258730158730039E-2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73150.739999999991</v>
      </c>
      <c r="U680" s="3">
        <f t="shared" si="610"/>
        <v>10510.000000000004</v>
      </c>
      <c r="V680" s="38">
        <f t="shared" ref="V680" si="789">S680/T680-1</f>
        <v>0.1436759218020216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3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4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73300.739999999991</v>
      </c>
      <c r="U681" s="3">
        <f t="shared" si="610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3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6">K682-L682</f>
        <v>406.90999999999985</v>
      </c>
      <c r="N682" s="38">
        <f t="shared" ref="N682" si="797">K682/L682-1</f>
        <v>1.6051676528599623E-2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73550.739999999991</v>
      </c>
      <c r="U682" s="3">
        <f t="shared" si="610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3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5">K683-L683</f>
        <v>495.72999999999956</v>
      </c>
      <c r="N683" s="38">
        <f t="shared" ref="N683" si="806">K683/L683-1</f>
        <v>1.9555424063116389E-2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73550.739999999991</v>
      </c>
      <c r="U683" s="3">
        <f t="shared" si="610"/>
        <v>9812.6100000000042</v>
      </c>
      <c r="V683" s="38">
        <f t="shared" ref="V683" si="809">S683/T683-1</f>
        <v>0.13341279775023351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3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6">K684-L684</f>
        <v>327.77000000000044</v>
      </c>
      <c r="N684" s="38">
        <f t="shared" ref="N684" si="817">K684/L684-1</f>
        <v>1.2929783037475273E-2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73550.739999999991</v>
      </c>
      <c r="U684" s="3">
        <f t="shared" si="610"/>
        <v>9270.8900000000031</v>
      </c>
      <c r="V684" s="38">
        <f t="shared" ref="V684" si="821">S684/T684-1</f>
        <v>0.12604754214573521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3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6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73700.739999999991</v>
      </c>
      <c r="U685" s="3">
        <f t="shared" si="610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3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2">K686-L686</f>
        <v>569.40000000000146</v>
      </c>
      <c r="N686" s="38">
        <f t="shared" ref="N686" si="833">K686/L686-1</f>
        <v>2.2329411764705931E-2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73700.739999999991</v>
      </c>
      <c r="U686" s="3">
        <f t="shared" si="610"/>
        <v>10049.240000000005</v>
      </c>
      <c r="V686" s="38">
        <f t="shared" ref="V686" si="837">S686/T686-1</f>
        <v>0.13635195521781762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3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4">K687-L687</f>
        <v>569.40000000000146</v>
      </c>
      <c r="N687" s="38">
        <f t="shared" ref="N687" si="845">K687/L687-1</f>
        <v>2.2329411764705931E-2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73700.739999999991</v>
      </c>
      <c r="U687" s="3">
        <f t="shared" si="610"/>
        <v>10049.240000000005</v>
      </c>
      <c r="V687" s="38">
        <f t="shared" ref="V687" si="850">S687/T687-1</f>
        <v>0.13635195521781762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3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7">K688-L688</f>
        <v>843.11000000000058</v>
      </c>
      <c r="N688" s="38">
        <f t="shared" ref="N688" si="858">K688/L688-1</f>
        <v>3.3063137254901953E-2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73700.739999999991</v>
      </c>
      <c r="U688" s="3">
        <f t="shared" si="610"/>
        <v>10928.54</v>
      </c>
      <c r="V688" s="38">
        <f t="shared" ref="V688" si="862">S688/T688-1</f>
        <v>0.14828263596810576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3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9">K689-L689</f>
        <v>999.91999999999825</v>
      </c>
      <c r="N689" s="38">
        <f t="shared" ref="N689" si="870">K689/L689-1</f>
        <v>3.9212549019607801E-2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73700.739999999991</v>
      </c>
      <c r="U689" s="3">
        <f t="shared" si="610"/>
        <v>11432.309999999998</v>
      </c>
      <c r="V689" s="38">
        <f t="shared" ref="V689" si="874">S689/T689-1</f>
        <v>0.15511798117630837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3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1">K690-L690</f>
        <v>616.91999999999825</v>
      </c>
      <c r="N690" s="38">
        <f t="shared" ref="N690" si="882">K690/L690-1</f>
        <v>2.4192941176470528E-2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73700.739999999991</v>
      </c>
      <c r="U690" s="3">
        <f t="shared" si="610"/>
        <v>10201.900000000001</v>
      </c>
      <c r="V690" s="38">
        <f t="shared" ref="V690" si="886">S690/T690-1</f>
        <v>0.13842330484063003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3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1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73850.739999999991</v>
      </c>
      <c r="U691" s="3">
        <f t="shared" si="610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3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3">K692-L692</f>
        <v>550.54000000000087</v>
      </c>
      <c r="N692" s="38">
        <f t="shared" ref="N692" si="894">K692/L692-1</f>
        <v>2.146354775828474E-2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74100.739999999991</v>
      </c>
      <c r="U692" s="3">
        <f t="shared" si="610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3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2">K693-L693</f>
        <v>436.79000000000087</v>
      </c>
      <c r="N693" s="38">
        <f t="shared" ref="N693" si="903">K693/L693-1</f>
        <v>1.7028849902534171E-2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74100.739999999991</v>
      </c>
      <c r="U693" s="3">
        <f t="shared" si="610"/>
        <v>9624.8400000000038</v>
      </c>
      <c r="V693" s="38">
        <f t="shared" ref="V693" si="906">S693/T693-1</f>
        <v>0.12988858140957849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3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3">K694-L694</f>
        <v>534.7599999999984</v>
      </c>
      <c r="N694" s="38">
        <f t="shared" ref="N694" si="914">K694/L694-1</f>
        <v>2.0848343079922005E-2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74100.739999999991</v>
      </c>
      <c r="U694" s="3">
        <f t="shared" si="610"/>
        <v>9939.2800000000025</v>
      </c>
      <c r="V694" s="38">
        <f t="shared" ref="V694" si="918">S694/T694-1</f>
        <v>0.13413199382354368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3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3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74250.739999999991</v>
      </c>
      <c r="U695" s="3">
        <f t="shared" si="610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3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9">K696-L696</f>
        <v>134.95000000000073</v>
      </c>
      <c r="N696" s="38">
        <f t="shared" ref="N696" si="930">K696/L696-1</f>
        <v>5.2306201550387232E-3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74250.739999999991</v>
      </c>
      <c r="U696" s="3">
        <f t="shared" si="610"/>
        <v>8658.2900000000045</v>
      </c>
      <c r="V696" s="38">
        <f t="shared" ref="V696" si="934">S696/T696-1</f>
        <v>0.11660880416814723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3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1">K697-L697</f>
        <v>134.95000000000073</v>
      </c>
      <c r="N697" s="38">
        <f t="shared" ref="N697" si="942">K697/L697-1</f>
        <v>5.2306201550387232E-3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74250.739999999991</v>
      </c>
      <c r="U697" s="3">
        <f t="shared" si="610"/>
        <v>8658.2900000000045</v>
      </c>
      <c r="V697" s="38">
        <f t="shared" ref="V697" si="947">S697/T697-1</f>
        <v>0.11660880416814723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3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4">K698-L698</f>
        <v>-203.20000000000073</v>
      </c>
      <c r="N698" s="38">
        <f t="shared" ref="N698" si="955">K698/L698-1</f>
        <v>-7.8759689922480725E-3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74250.739999999991</v>
      </c>
      <c r="U698" s="3">
        <f t="shared" si="610"/>
        <v>7577.2900000000045</v>
      </c>
      <c r="V698" s="38">
        <f t="shared" ref="V698" si="958">S698/T698-1</f>
        <v>0.10205002670680474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3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5">K699-L699</f>
        <v>-406.29000000000087</v>
      </c>
      <c r="N699" s="38">
        <f t="shared" ref="N699" si="966">K699/L699-1</f>
        <v>-1.5747674418604696E-2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74250.739999999991</v>
      </c>
      <c r="U699" s="3">
        <f t="shared" si="610"/>
        <v>6928.07</v>
      </c>
      <c r="V699" s="38">
        <f t="shared" ref="V699" si="970">S699/T699-1</f>
        <v>9.3306410144868623E-2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3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5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74400.739999999991</v>
      </c>
      <c r="U700" s="3">
        <f t="shared" si="610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3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25950</v>
      </c>
      <c r="M701" s="43">
        <f t="shared" ref="M701" si="977">K701-L701</f>
        <v>-202</v>
      </c>
      <c r="N701" s="38">
        <f t="shared" ref="N701" si="978">K701/L701-1</f>
        <v>-7.7842003853564323E-3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74400.739999999991</v>
      </c>
      <c r="U701" s="3">
        <f t="shared" si="610"/>
        <v>7581.1300000000047</v>
      </c>
      <c r="V701" s="38">
        <f t="shared" ref="V701" si="982">S701/T701-1</f>
        <v>0.10189589512147323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3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9">K702-L702</f>
        <v>-489.18999999999869</v>
      </c>
      <c r="N702" s="38">
        <f t="shared" ref="N702" si="990">K702/L702-1</f>
        <v>-1.8851252408477737E-2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74400.739999999991</v>
      </c>
      <c r="U702" s="3">
        <f t="shared" si="610"/>
        <v>6666.7100000000028</v>
      </c>
      <c r="V702" s="38">
        <f t="shared" ref="V702" si="994">S702/T702-1</f>
        <v>8.9605425967537622E-2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3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1">K703-L703</f>
        <v>-528.11000000000058</v>
      </c>
      <c r="N703" s="38">
        <f t="shared" ref="N703" si="1002">K703/L703-1</f>
        <v>-2.0351059730250531E-2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74400.739999999991</v>
      </c>
      <c r="U703" s="3">
        <f t="shared" si="610"/>
        <v>6542.7900000000009</v>
      </c>
      <c r="V703" s="38">
        <f t="shared" ref="V703" si="1006">S703/T703-1</f>
        <v>8.7939851135889313E-2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3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9">K704-L704</f>
        <v>-225.65000000000146</v>
      </c>
      <c r="N704" s="38">
        <f t="shared" ref="N704" si="1010">K704/L704-1</f>
        <v>-8.6955684007707923E-3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74650.739999999991</v>
      </c>
      <c r="U704" s="3">
        <f t="shared" si="610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3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9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74800.739999999991</v>
      </c>
      <c r="U705" s="3">
        <f t="shared" si="610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3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1">K706-L706</f>
        <v>-188.93999999999869</v>
      </c>
      <c r="N706" s="38">
        <f t="shared" ref="N706" si="1022">K706/L706-1</f>
        <v>-7.2390804597700642E-3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74800.739999999991</v>
      </c>
      <c r="U706" s="3">
        <f t="shared" si="610"/>
        <v>7625.7200000000048</v>
      </c>
      <c r="V706" s="38">
        <f t="shared" ref="V706" si="1026">S706/T706-1</f>
        <v>0.10194711977448367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3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26100</v>
      </c>
      <c r="M707" s="43">
        <f t="shared" ref="M707" si="1029">K707-L707</f>
        <v>-188.93999999999869</v>
      </c>
      <c r="N707" s="38">
        <f t="shared" ref="N707" si="1030">K707/L707-1</f>
        <v>-7.2390804597700642E-3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74800.739999999991</v>
      </c>
      <c r="U707" s="3">
        <f t="shared" si="610"/>
        <v>7625.7200000000048</v>
      </c>
      <c r="V707" s="38">
        <f t="shared" ref="V707" si="1035">S707/T707-1</f>
        <v>0.10194711977448367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3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2">K708-L708</f>
        <v>-507.08000000000175</v>
      </c>
      <c r="N708" s="38">
        <f t="shared" ref="N708" si="1043">K708/L708-1</f>
        <v>-1.9428352490421519E-2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74800.739999999991</v>
      </c>
      <c r="U708" s="3">
        <f t="shared" si="610"/>
        <v>6613.68</v>
      </c>
      <c r="V708" s="38">
        <f t="shared" ref="V708" si="1047">S708/T708-1</f>
        <v>8.8417307101507303E-2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3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2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74950.739999999991</v>
      </c>
      <c r="U709" s="3">
        <f t="shared" si="610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3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8">K710-L710</f>
        <v>-845.7599999999984</v>
      </c>
      <c r="N710" s="38">
        <f t="shared" ref="N710:N711" si="1059">K710/L710-1</f>
        <v>-3.2219428571428566E-2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74950.739999999991</v>
      </c>
      <c r="U710" s="3">
        <f t="shared" si="610"/>
        <v>5536.3000000000065</v>
      </c>
      <c r="V710" s="38">
        <f t="shared" ref="V710:V711" si="1064">S710/T710-1</f>
        <v>7.3865848422577596E-2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3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26250</v>
      </c>
      <c r="M711" s="43">
        <f t="shared" si="1058"/>
        <v>-845.7599999999984</v>
      </c>
      <c r="N711" s="38">
        <f t="shared" si="1059"/>
        <v>-3.2219428571428566E-2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74950.739999999991</v>
      </c>
      <c r="U711" s="3">
        <f t="shared" si="610"/>
        <v>5536.3000000000065</v>
      </c>
      <c r="V711" s="38">
        <f t="shared" si="1064"/>
        <v>7.3865848422577596E-2</v>
      </c>
      <c r="W711" s="3">
        <f t="shared" si="1065"/>
        <v>0</v>
      </c>
      <c r="X711" s="38">
        <f t="shared" si="1066"/>
        <v>0</v>
      </c>
    </row>
    <row r="712" spans="1:24" x14ac:dyDescent="0.3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1">K712-L712</f>
        <v>-495.72000000000116</v>
      </c>
      <c r="N712" s="38">
        <f t="shared" ref="N712" si="1072">K712/L712-1</f>
        <v>-1.8884571428571473E-2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74950.739999999991</v>
      </c>
      <c r="U712" s="3">
        <f t="shared" si="610"/>
        <v>6645.3099999999977</v>
      </c>
      <c r="V712" s="38">
        <f t="shared" ref="V712" si="1076">S712/T712-1</f>
        <v>8.8662366775831725E-2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3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3">K713-L713</f>
        <v>-754.5</v>
      </c>
      <c r="N713" s="38">
        <f t="shared" ref="N713" si="1084">K713/L713-1</f>
        <v>-2.8742857142857181E-2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74950.739999999991</v>
      </c>
      <c r="U713" s="3">
        <f t="shared" si="610"/>
        <v>5825.4400000000023</v>
      </c>
      <c r="V713" s="38">
        <f t="shared" ref="V713" si="1088">S713/T713-1</f>
        <v>7.7723582182110507E-2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3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1">K714-L714</f>
        <v>-468.90999999999985</v>
      </c>
      <c r="N714" s="38">
        <f t="shared" ref="N714" si="1092">K714/L714-1</f>
        <v>-1.7863238095238043E-2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75200.739999999991</v>
      </c>
      <c r="U714" s="3">
        <f t="shared" si="610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3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9">K715-L715</f>
        <v>-251.95000000000073</v>
      </c>
      <c r="N715" s="38">
        <f t="shared" ref="N715" si="1100">K715/L715-1</f>
        <v>-9.5980952380952944E-3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75200.739999999991</v>
      </c>
      <c r="U715" s="3">
        <f t="shared" si="610"/>
        <v>7419.7400000000016</v>
      </c>
      <c r="V715" s="38">
        <f t="shared" ref="V715" si="1104">S715/T715-1</f>
        <v>9.8665784405844947E-2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3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9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75350.739999999991</v>
      </c>
      <c r="U716" s="3">
        <f t="shared" si="610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3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5">K717-L717</f>
        <v>-425.34999999999854</v>
      </c>
      <c r="N717" s="38">
        <f t="shared" ref="N717" si="1116">K717/L717-1</f>
        <v>-1.6111742424242403E-2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75350.739999999991</v>
      </c>
      <c r="U717" s="3">
        <f t="shared" si="610"/>
        <v>6868.1100000000006</v>
      </c>
      <c r="V717" s="38">
        <f t="shared" ref="V717" si="1120">S717/T717-1</f>
        <v>9.1148540810614742E-2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3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7">K718-L718</f>
        <v>-314.0099999999984</v>
      </c>
      <c r="N718" s="38">
        <f t="shared" ref="N718" si="1128">K718/L718-1</f>
        <v>-1.1894318181818075E-2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75350.739999999991</v>
      </c>
      <c r="U718" s="3">
        <f t="shared" si="610"/>
        <v>7220.5300000000025</v>
      </c>
      <c r="V718" s="38">
        <f t="shared" ref="V718" si="1131">S718/T718-1</f>
        <v>9.5825601712737241E-2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3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8">K719-L719</f>
        <v>-314.0099999999984</v>
      </c>
      <c r="N719" s="38">
        <f t="shared" ref="N719" si="1139">K719/L719-1</f>
        <v>-1.1894318181818075E-2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75350.739999999991</v>
      </c>
      <c r="U719" s="3">
        <f t="shared" si="610"/>
        <v>7220.5300000000025</v>
      </c>
      <c r="V719" s="38">
        <f t="shared" ref="V719" si="1143">S719/T719-1</f>
        <v>9.5825601712737241E-2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3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8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75500.739999999991</v>
      </c>
      <c r="U720" s="3">
        <f t="shared" si="610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3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26550</v>
      </c>
      <c r="M721" s="43">
        <f t="shared" ref="M721" si="1150">K721-L721</f>
        <v>146.43999999999869</v>
      </c>
      <c r="N721" s="38">
        <f t="shared" ref="N721" si="1151">K721/L721-1</f>
        <v>5.5156308851223024E-3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75500.739999999991</v>
      </c>
      <c r="U721" s="3">
        <f t="shared" si="610"/>
        <v>8678.0099999999984</v>
      </c>
      <c r="V721" s="38">
        <f t="shared" ref="V721" si="1155">S721/T721-1</f>
        <v>0.11493940324293517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3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2">K722-L722</f>
        <v>402.72000000000116</v>
      </c>
      <c r="N722" s="38">
        <f t="shared" ref="N722" si="1163">K722/L722-1</f>
        <v>1.5168361581920919E-2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75500.739999999991</v>
      </c>
      <c r="U722" s="3">
        <f t="shared" si="610"/>
        <v>9486.1000000000058</v>
      </c>
      <c r="V722" s="38">
        <f t="shared" ref="V722:V723" si="1166">S722/T722-1</f>
        <v>0.12564247714658161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3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3">K723-L723</f>
        <v>402.72000000000116</v>
      </c>
      <c r="N723" s="38">
        <f t="shared" ref="N723" si="1174">K723/L723-1</f>
        <v>1.5168361581920919E-2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75500.739999999991</v>
      </c>
      <c r="U723" s="3">
        <f t="shared" si="610"/>
        <v>9486.1000000000058</v>
      </c>
      <c r="V723" s="38">
        <f t="shared" si="1166"/>
        <v>0.12564247714658161</v>
      </c>
      <c r="W723" s="3">
        <f t="shared" si="1167"/>
        <v>0</v>
      </c>
      <c r="X723" s="38">
        <f t="shared" si="1168"/>
        <v>0</v>
      </c>
    </row>
    <row r="724" spans="1:24" x14ac:dyDescent="0.3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1">K724-L724</f>
        <v>348.72000000000116</v>
      </c>
      <c r="N724" s="38">
        <f t="shared" ref="N724" si="1182">K724/L724-1</f>
        <v>1.3134463276836206E-2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75500.739999999991</v>
      </c>
      <c r="U724" s="3">
        <f t="shared" ref="U724:U732" si="1185">E724+M724</f>
        <v>9315.8500000000058</v>
      </c>
      <c r="V724" s="38">
        <f t="shared" ref="V724" si="1186">S724/T724-1</f>
        <v>0.12338753236061017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3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9">K725-L725</f>
        <v>382</v>
      </c>
      <c r="N725" s="38">
        <f t="shared" ref="N725" si="1190">K725/L725-1</f>
        <v>1.4387947269303147E-2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75750.739999999991</v>
      </c>
      <c r="U725" s="3">
        <f t="shared" si="1185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3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9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75900.739999999991</v>
      </c>
      <c r="U726" s="3">
        <f t="shared" si="1185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3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2">K727-L727</f>
        <v>349.65999999999985</v>
      </c>
      <c r="N727" s="38">
        <f t="shared" ref="N727" si="1203">K727/L727-1</f>
        <v>1.3095880149812666E-2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75900.739999999991</v>
      </c>
      <c r="U727" s="3">
        <f t="shared" si="1185"/>
        <v>9316.48</v>
      </c>
      <c r="V727" s="38">
        <f t="shared" ref="V727" si="1207">S727/T727-1</f>
        <v>0.12274557533958186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3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4">K728-L728</f>
        <v>349.65999999999985</v>
      </c>
      <c r="N728" s="38">
        <f t="shared" ref="N728:N730" si="1215">K728/L728-1</f>
        <v>1.3095880149812666E-2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75900.739999999991</v>
      </c>
      <c r="U728" s="3">
        <f t="shared" si="1185"/>
        <v>9316.48</v>
      </c>
      <c r="V728" s="38">
        <f t="shared" ref="V728:V730" si="1219">S728/T728-1</f>
        <v>0.12274557533958186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3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26700</v>
      </c>
      <c r="M729" s="43">
        <f t="shared" si="1214"/>
        <v>349.65999999999985</v>
      </c>
      <c r="N729" s="38">
        <f t="shared" si="1215"/>
        <v>1.3095880149812666E-2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75900.739999999991</v>
      </c>
      <c r="U729" s="3">
        <f t="shared" si="1185"/>
        <v>9316.48</v>
      </c>
      <c r="V729" s="38">
        <f t="shared" si="1219"/>
        <v>0.12274557533958186</v>
      </c>
      <c r="W729" s="3">
        <f t="shared" si="1220"/>
        <v>0</v>
      </c>
      <c r="X729" s="38">
        <f t="shared" si="1221"/>
        <v>0</v>
      </c>
    </row>
    <row r="730" spans="1:24" x14ac:dyDescent="0.3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26700</v>
      </c>
      <c r="M730" s="43">
        <f t="shared" si="1214"/>
        <v>349.65999999999985</v>
      </c>
      <c r="N730" s="38">
        <f t="shared" si="1215"/>
        <v>1.3095880149812666E-2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75900.739999999991</v>
      </c>
      <c r="U730" s="3">
        <f t="shared" si="1185"/>
        <v>9316.48</v>
      </c>
      <c r="V730" s="38">
        <f t="shared" si="1219"/>
        <v>0.12274557533958186</v>
      </c>
      <c r="W730" s="3">
        <f t="shared" si="1220"/>
        <v>0</v>
      </c>
      <c r="X730" s="38">
        <f t="shared" si="1221"/>
        <v>0</v>
      </c>
    </row>
    <row r="731" spans="1:24" x14ac:dyDescent="0.3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4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76050.739999999991</v>
      </c>
      <c r="U731" s="3">
        <f t="shared" si="1185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3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30">K732-L732</f>
        <v>834.86000000000058</v>
      </c>
      <c r="N732" s="38">
        <f t="shared" ref="N732" si="1231">K732/L732-1</f>
        <v>3.1093482309124898E-2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76050.739999999991</v>
      </c>
      <c r="U732" s="3">
        <f t="shared" si="1185"/>
        <v>10837.270000000004</v>
      </c>
      <c r="V732" s="38">
        <f t="shared" ref="V732" si="1235">S732/T732-1</f>
        <v>0.14250052004753688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3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2">K733-L733</f>
        <v>904.68999999999869</v>
      </c>
      <c r="N733" s="38">
        <f t="shared" ref="N733" si="1243">K733/L733-1</f>
        <v>3.3694227188081793E-2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76050.739999999991</v>
      </c>
      <c r="U733" s="3">
        <f t="shared" ref="U733" si="1246">E733+M733</f>
        <v>11056.430000000004</v>
      </c>
      <c r="V733" s="38">
        <f t="shared" ref="V733" si="1247">S733/T733-1</f>
        <v>0.14538228030391309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3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4">K734-L734</f>
        <v>828.02999999999884</v>
      </c>
      <c r="N734" s="38">
        <f t="shared" ref="N734" si="1255">K734/L734-1</f>
        <v>3.0839106145251316E-2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76050.739999999991</v>
      </c>
      <c r="U734" s="3">
        <f t="shared" ref="U734:U736" si="1258">E734+M734</f>
        <v>10815.830000000002</v>
      </c>
      <c r="V734" s="38">
        <f t="shared" ref="V734" si="1259">S734/T734-1</f>
        <v>0.1422186030011019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3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2">K735-L735</f>
        <v>943.65000000000146</v>
      </c>
      <c r="N735" s="38">
        <f t="shared" ref="N735" si="1263">K735/L735-1</f>
        <v>3.5145251396648147E-2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76300.739999999991</v>
      </c>
      <c r="U735" s="3">
        <f t="shared" si="1258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3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2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76450.739999999991</v>
      </c>
      <c r="U736" s="3">
        <f t="shared" si="1258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3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5">K737-L737</f>
        <v>894.06000000000131</v>
      </c>
      <c r="N737" s="38">
        <f t="shared" ref="N737" si="1276">K737/L737-1</f>
        <v>3.3113333333333328E-2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76450.739999999991</v>
      </c>
      <c r="U737" s="3">
        <f t="shared" ref="U737" si="1280">E737+M737</f>
        <v>11023.720000000005</v>
      </c>
      <c r="V737" s="38">
        <f t="shared" ref="V737" si="1281">S737/T737-1</f>
        <v>0.14419376450770804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3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8">K738-L738</f>
        <v>894.06000000000131</v>
      </c>
      <c r="N738" s="38">
        <f t="shared" ref="N738" si="1289">K738/L738-1</f>
        <v>3.3113333333333328E-2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76450.739999999991</v>
      </c>
      <c r="U738" s="3">
        <f t="shared" ref="U738" si="1294">E738+M738</f>
        <v>11023.720000000005</v>
      </c>
      <c r="V738" s="38">
        <f t="shared" ref="V738" si="1295">S738/T738-1</f>
        <v>0.14419376450770804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3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2">K739-L739</f>
        <v>1004.2099999999991</v>
      </c>
      <c r="N739" s="38">
        <f t="shared" ref="N739:N740" si="1303">K739/L739-1</f>
        <v>3.7192962962963039E-2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76450.739999999991</v>
      </c>
      <c r="U739" s="3">
        <f t="shared" ref="U739:U741" si="1308">E739+M739</f>
        <v>11369.130000000005</v>
      </c>
      <c r="V739" s="38">
        <f t="shared" ref="V739:V740" si="1309">S739/T739-1</f>
        <v>0.14871183719085002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3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2"/>
        <v>1208.7200000000012</v>
      </c>
      <c r="N740" s="38">
        <f t="shared" si="1303"/>
        <v>4.4767407407407367E-2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76450.739999999991</v>
      </c>
      <c r="U740" s="3">
        <f t="shared" si="1308"/>
        <v>12010.480000000003</v>
      </c>
      <c r="V740" s="38">
        <f t="shared" si="1309"/>
        <v>0.15710089921954995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3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2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76600.739999999991</v>
      </c>
      <c r="U741" s="3">
        <f t="shared" si="1308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3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2">K742-L742</f>
        <v>1396.2900000000009</v>
      </c>
      <c r="N742" s="38">
        <f t="shared" ref="N742" si="1313">K742/L742-1</f>
        <v>5.1428729281767893E-2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76600.739999999991</v>
      </c>
      <c r="U742" s="3">
        <f t="shared" ref="U742:U744" si="1318">E742+M742</f>
        <v>12597.940000000002</v>
      </c>
      <c r="V742" s="38">
        <f t="shared" ref="V742:V744" si="1319">S742/T742-1</f>
        <v>0.16446237986734857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3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2">K743-L743</f>
        <v>1460.2200000000012</v>
      </c>
      <c r="N743" s="38">
        <f t="shared" ref="N743:N745" si="1323">K743/L743-1</f>
        <v>5.3783425414364761E-2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76600.739999999991</v>
      </c>
      <c r="U743" s="3">
        <f t="shared" si="1318"/>
        <v>12797.710000000006</v>
      </c>
      <c r="V743" s="38">
        <f t="shared" si="1319"/>
        <v>0.16707031811964246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3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2"/>
        <v>1273.5400000000009</v>
      </c>
      <c r="N744" s="38">
        <f t="shared" si="1323"/>
        <v>4.6907550644567308E-2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76600.739999999991</v>
      </c>
      <c r="U744" s="3">
        <f t="shared" si="1318"/>
        <v>12214.39</v>
      </c>
      <c r="V744" s="38">
        <f t="shared" si="1319"/>
        <v>0.15945524808246003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3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2"/>
        <v>1240.0400000000009</v>
      </c>
      <c r="N745" s="38">
        <f t="shared" si="1323"/>
        <v>4.5673664825045979E-2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76600.739999999991</v>
      </c>
      <c r="U745" s="3">
        <f t="shared" ref="U745:U747" si="1328">E745+M745</f>
        <v>12109.720000000001</v>
      </c>
      <c r="V745" s="38">
        <f t="shared" ref="V745" si="1329">S745/T745-1</f>
        <v>0.15808881219685356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3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2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76750.739999999991</v>
      </c>
      <c r="U746" s="3">
        <f t="shared" si="1328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3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2">K747-L747</f>
        <v>1603.8899999999994</v>
      </c>
      <c r="N747" s="38">
        <f t="shared" ref="N747" si="1333">K747/L747-1</f>
        <v>5.8750549450549361E-2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77000.739999999991</v>
      </c>
      <c r="U747" s="3">
        <f t="shared" si="1328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3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1">K748-L748</f>
        <v>1603.8899999999994</v>
      </c>
      <c r="N748" s="38">
        <f t="shared" ref="N748:N768" si="1342">K748/L748-1</f>
        <v>5.8750549450549361E-2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77000.739999999991</v>
      </c>
      <c r="U748" s="3">
        <f t="shared" ref="U748:U750" si="1346">E748+M748</f>
        <v>13245.25</v>
      </c>
      <c r="V748" s="38">
        <f t="shared" ref="V748:V750" si="1347">S748/T748-1</f>
        <v>0.17201458063909514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3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1"/>
        <v>1394.5400000000009</v>
      </c>
      <c r="N749" s="38">
        <f t="shared" si="1342"/>
        <v>5.1082051282051344E-2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77000.739999999991</v>
      </c>
      <c r="U749" s="3">
        <f t="shared" si="1346"/>
        <v>12591.620000000003</v>
      </c>
      <c r="V749" s="38">
        <f t="shared" si="1347"/>
        <v>0.16352596091933669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3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1"/>
        <v>1283.1500000000015</v>
      </c>
      <c r="N750" s="38">
        <f t="shared" si="1342"/>
        <v>4.7001831501831459E-2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77000.739999999991</v>
      </c>
      <c r="U750" s="3">
        <f t="shared" si="1346"/>
        <v>12243.820000000007</v>
      </c>
      <c r="V750" s="38">
        <f t="shared" si="1347"/>
        <v>0.15900912121104294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3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1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77150.739999999991</v>
      </c>
      <c r="U751" s="3">
        <f t="shared" ref="U751:U755" si="1355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3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1"/>
        <v>1213.3100000000013</v>
      </c>
      <c r="N752" s="38">
        <f t="shared" si="1342"/>
        <v>4.4200728597449945E-2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77150.739999999991</v>
      </c>
      <c r="U752" s="3">
        <f t="shared" si="1355"/>
        <v>12026.440000000006</v>
      </c>
      <c r="V752" s="38">
        <f t="shared" ref="V752:V755" si="1357">S752/T752-1</f>
        <v>0.15588236742771389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3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27450</v>
      </c>
      <c r="M753" s="43">
        <f t="shared" si="1341"/>
        <v>1213.3100000000013</v>
      </c>
      <c r="N753" s="38">
        <f t="shared" si="1342"/>
        <v>4.4200728597449945E-2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77150.739999999991</v>
      </c>
      <c r="U753" s="3">
        <f t="shared" si="1355"/>
        <v>12026.440000000006</v>
      </c>
      <c r="V753" s="38">
        <f t="shared" si="1357"/>
        <v>0.15588236742771389</v>
      </c>
      <c r="W753" s="3">
        <f t="shared" si="1358"/>
        <v>0</v>
      </c>
      <c r="X753" s="38">
        <f t="shared" si="1359"/>
        <v>0</v>
      </c>
    </row>
    <row r="754" spans="1:24" x14ac:dyDescent="0.3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1"/>
        <v>1252.7999999999993</v>
      </c>
      <c r="N754" s="38">
        <f t="shared" si="1342"/>
        <v>4.5639344262295101E-2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77150.739999999991</v>
      </c>
      <c r="U754" s="3">
        <f t="shared" si="1355"/>
        <v>12149.3</v>
      </c>
      <c r="V754" s="38">
        <f t="shared" si="1357"/>
        <v>0.15747483433081788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3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1"/>
        <v>1342.9500000000007</v>
      </c>
      <c r="N755" s="38">
        <f t="shared" si="1342"/>
        <v>4.8923497267759686E-2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77150.739999999991</v>
      </c>
      <c r="U755" s="3">
        <f t="shared" si="1355"/>
        <v>12429.780000000002</v>
      </c>
      <c r="V755" s="38">
        <f t="shared" si="1357"/>
        <v>0.16111031469043602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3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1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77300.739999999991</v>
      </c>
      <c r="U756" s="3">
        <f t="shared" ref="U756:U760" si="1361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3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1"/>
        <v>1002.25</v>
      </c>
      <c r="N757" s="38">
        <f t="shared" si="1342"/>
        <v>3.6313405797101517E-2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77550.739999999991</v>
      </c>
      <c r="U757" s="3">
        <f t="shared" si="1361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3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27600</v>
      </c>
      <c r="M758" s="43">
        <f t="shared" si="1341"/>
        <v>1002.25</v>
      </c>
      <c r="N758" s="38">
        <f t="shared" si="1342"/>
        <v>3.6313405797101517E-2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77550.739999999991</v>
      </c>
      <c r="U758" s="3">
        <f t="shared" si="1361"/>
        <v>11372.740000000005</v>
      </c>
      <c r="V758" s="38">
        <f t="shared" ref="V758:V760" si="1367">S758/T758-1</f>
        <v>0.14664901972566624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3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1"/>
        <v>580.20999999999913</v>
      </c>
      <c r="N759" s="38">
        <f t="shared" si="1342"/>
        <v>2.1022101449275299E-2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77550.739999999991</v>
      </c>
      <c r="U759" s="3">
        <f t="shared" si="1361"/>
        <v>10060.630000000005</v>
      </c>
      <c r="V759" s="38">
        <f t="shared" si="1367"/>
        <v>0.12972964539087584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3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1"/>
        <v>565.06000000000131</v>
      </c>
      <c r="N760" s="38">
        <f t="shared" si="1342"/>
        <v>2.0473188405797149E-2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77550.739999999991</v>
      </c>
      <c r="U760" s="3">
        <f t="shared" si="1361"/>
        <v>10013.530000000002</v>
      </c>
      <c r="V760" s="38">
        <f t="shared" si="1367"/>
        <v>0.12912230108958367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3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70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77700.739999999991</v>
      </c>
      <c r="U761" s="3">
        <f t="shared" ref="U761:U764" si="1372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3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1"/>
        <v>652.86000000000058</v>
      </c>
      <c r="N762" s="38">
        <f t="shared" si="1342"/>
        <v>2.3526486486486586E-2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77700.739999999991</v>
      </c>
      <c r="U762" s="3">
        <f t="shared" si="1372"/>
        <v>10288.050000000003</v>
      </c>
      <c r="V762" s="38">
        <f t="shared" ref="V762:V764" si="1374">S762/T762-1</f>
        <v>0.13240607489709899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3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27750</v>
      </c>
      <c r="M763" s="43">
        <f t="shared" si="1341"/>
        <v>652.86000000000058</v>
      </c>
      <c r="N763" s="38">
        <f t="shared" si="1342"/>
        <v>2.3526486486486586E-2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77700.739999999991</v>
      </c>
      <c r="U763" s="3">
        <f t="shared" si="1372"/>
        <v>10288.050000000003</v>
      </c>
      <c r="V763" s="38">
        <f t="shared" si="1374"/>
        <v>0.13240607489709899</v>
      </c>
      <c r="W763" s="3">
        <f t="shared" si="1375"/>
        <v>0</v>
      </c>
      <c r="X763" s="38">
        <f t="shared" si="1376"/>
        <v>0</v>
      </c>
    </row>
    <row r="764" spans="1:24" x14ac:dyDescent="0.3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27750</v>
      </c>
      <c r="M764" s="43">
        <f t="shared" si="1341"/>
        <v>652.86000000000058</v>
      </c>
      <c r="N764" s="38">
        <f t="shared" si="1342"/>
        <v>2.3526486486486586E-2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77700.739999999991</v>
      </c>
      <c r="U764" s="3">
        <f t="shared" si="1372"/>
        <v>10288.050000000003</v>
      </c>
      <c r="V764" s="38">
        <f t="shared" si="1374"/>
        <v>0.13240607489709899</v>
      </c>
      <c r="W764" s="3">
        <f t="shared" si="1375"/>
        <v>0</v>
      </c>
      <c r="X764" s="38">
        <f t="shared" si="1376"/>
        <v>0</v>
      </c>
    </row>
    <row r="765" spans="1:24" x14ac:dyDescent="0.3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1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77850.739999999991</v>
      </c>
      <c r="U765" s="3">
        <f t="shared" ref="U765:U769" si="1383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3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27900</v>
      </c>
      <c r="M766" s="43">
        <f t="shared" si="1381"/>
        <v>374.59000000000015</v>
      </c>
      <c r="N766" s="38">
        <f t="shared" ref="N766" si="1384">K766/L766-1</f>
        <v>1.3426164874551949E-2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77850.739999999991</v>
      </c>
      <c r="U766" s="3">
        <f t="shared" si="1383"/>
        <v>9426.02</v>
      </c>
      <c r="V766" s="38">
        <f t="shared" ref="V766:V769" si="1388">S766/T766-1</f>
        <v>0.12107810407454056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3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1"/>
        <v>566.4900000000016</v>
      </c>
      <c r="N767" s="38">
        <f t="shared" si="1342"/>
        <v>2.0304301075268816E-2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77850.739999999991</v>
      </c>
      <c r="U767" s="3">
        <f t="shared" si="1383"/>
        <v>10018.350000000002</v>
      </c>
      <c r="V767" s="38">
        <f t="shared" si="1388"/>
        <v>0.12868663804608671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3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1"/>
        <v>427.68000000000029</v>
      </c>
      <c r="N768" s="38">
        <f t="shared" si="1342"/>
        <v>1.532903225806459E-2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77850.739999999991</v>
      </c>
      <c r="U768" s="3">
        <f t="shared" si="1383"/>
        <v>9589.8800000000047</v>
      </c>
      <c r="V768" s="38">
        <f t="shared" si="1388"/>
        <v>0.12318290102316309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3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5">K769-L769</f>
        <v>427.68000000000029</v>
      </c>
      <c r="N769" s="38">
        <f t="shared" ref="N769" si="1396">K769/L769-1</f>
        <v>1.532903225806459E-2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77850.739999999991</v>
      </c>
      <c r="U769" s="3">
        <f t="shared" si="1383"/>
        <v>9589.8800000000047</v>
      </c>
      <c r="V769" s="38">
        <f t="shared" si="1388"/>
        <v>0.12318290102316309</v>
      </c>
      <c r="W769" s="3">
        <f t="shared" si="1389"/>
        <v>0</v>
      </c>
      <c r="X769" s="38">
        <f t="shared" si="1390"/>
        <v>0</v>
      </c>
    </row>
    <row r="770" spans="1:24" x14ac:dyDescent="0.3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9">K770-L770</f>
        <v>536.7599999999984</v>
      </c>
      <c r="N770" s="38">
        <f t="shared" ref="N770:N772" si="1400">K770/L770-1</f>
        <v>1.9238709677419363E-2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78100.739999999991</v>
      </c>
      <c r="U770" s="3">
        <f t="shared" ref="U770" si="1405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3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9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78250.739999999991</v>
      </c>
      <c r="U771" s="3">
        <f t="shared" ref="U771:U774" si="1411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3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9"/>
        <v>601.25</v>
      </c>
      <c r="N772" s="38">
        <f t="shared" si="1400"/>
        <v>2.1434937611408245E-2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78250.739999999991</v>
      </c>
      <c r="U772" s="3">
        <f t="shared" si="1411"/>
        <v>10127.349999999999</v>
      </c>
      <c r="V772" s="38">
        <f t="shared" ref="V772:V774" si="1417">S772/T772-1</f>
        <v>0.1294217792700747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3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4">K773-L773</f>
        <v>950.77000000000044</v>
      </c>
      <c r="N773" s="38">
        <f t="shared" ref="N773" si="1425">K773/L773-1</f>
        <v>3.3895543672014306E-2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78250.739999999991</v>
      </c>
      <c r="U773" s="3">
        <f t="shared" si="1411"/>
        <v>11205.470000000005</v>
      </c>
      <c r="V773" s="38">
        <f t="shared" si="1417"/>
        <v>0.14319954034939508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3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2">K774-L774</f>
        <v>1012.6699999999983</v>
      </c>
      <c r="N774" s="38">
        <f t="shared" ref="N774" si="1433">K774/L774-1</f>
        <v>3.6102317290552577E-2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78250.739999999991</v>
      </c>
      <c r="U774" s="3">
        <f t="shared" si="1411"/>
        <v>11396.410000000003</v>
      </c>
      <c r="V774" s="38">
        <f t="shared" si="1417"/>
        <v>0.14563964506917126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3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2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40">B775+K775</f>
        <v>90480.23000000001</v>
      </c>
      <c r="T775" s="50">
        <f>T774+150</f>
        <v>78400.739999999991</v>
      </c>
      <c r="U775" s="3">
        <f t="shared" ref="U775:U776" si="1441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3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28200</v>
      </c>
      <c r="M776" s="43">
        <f t="shared" ref="M776" si="1442">K776-L776</f>
        <v>1234.1100000000006</v>
      </c>
      <c r="N776" s="38">
        <f t="shared" ref="N776" si="1443">K776/L776-1</f>
        <v>4.3762765957446881E-2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78400.739999999991</v>
      </c>
      <c r="U776" s="3">
        <f t="shared" si="1441"/>
        <v>12079.490000000005</v>
      </c>
      <c r="V776" s="38">
        <f t="shared" ref="V776" si="1447">S776/T776-1</f>
        <v>0.15407367328420651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3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4">K777-L777</f>
        <v>1476.5400000000009</v>
      </c>
      <c r="N777" s="38">
        <f t="shared" ref="N777" si="1455">K777/L777-1</f>
        <v>5.2359574468085146E-2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78400.739999999991</v>
      </c>
      <c r="U777" s="3">
        <f t="shared" ref="U777" si="1459">E777+M777</f>
        <v>12824.710000000006</v>
      </c>
      <c r="V777" s="38">
        <f t="shared" ref="V777" si="1460">S777/T777-1</f>
        <v>0.16357894070897827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3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7">K778-L778</f>
        <v>1596.4199999999983</v>
      </c>
      <c r="N778" s="38">
        <f t="shared" ref="N778" si="1468">K778/L778-1</f>
        <v>5.6610638297872384E-2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78400.739999999991</v>
      </c>
      <c r="U778" s="3">
        <f t="shared" ref="U778:U779" si="1472">E778+M778</f>
        <v>13193.21</v>
      </c>
      <c r="V778" s="38">
        <f t="shared" ref="V778" si="1473">S778/T778-1</f>
        <v>0.16827915144678496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3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7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78800.739999999991</v>
      </c>
      <c r="U779" s="3">
        <f t="shared" si="1472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3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80">K780-L780</f>
        <v>1661.5800000000017</v>
      </c>
      <c r="N780" s="38">
        <f t="shared" ref="N780:N781" si="1481">K780/L780-1</f>
        <v>5.8609523809523889E-2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78800.739999999991</v>
      </c>
      <c r="U780" s="3">
        <f t="shared" ref="U780:U781" si="1485">E780+M780</f>
        <v>13393.720000000001</v>
      </c>
      <c r="V780" s="38">
        <f t="shared" ref="V780:V781" si="1486">S780/T780-1</f>
        <v>0.16996946982985195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3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28350</v>
      </c>
      <c r="M781" s="43">
        <f t="shared" si="1480"/>
        <v>1661.5800000000017</v>
      </c>
      <c r="N781" s="38">
        <f t="shared" si="1481"/>
        <v>5.8609523809523889E-2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78800.739999999991</v>
      </c>
      <c r="U781" s="3">
        <f t="shared" si="1485"/>
        <v>13393.720000000001</v>
      </c>
      <c r="V781" s="38">
        <f t="shared" si="1486"/>
        <v>0.16996946982985195</v>
      </c>
      <c r="W781" s="3">
        <f t="shared" si="1487"/>
        <v>0</v>
      </c>
      <c r="X781" s="38">
        <f t="shared" si="1488"/>
        <v>0</v>
      </c>
    </row>
    <row r="782" spans="1:24" x14ac:dyDescent="0.3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3">K782-L782</f>
        <v>1547.5800000000017</v>
      </c>
      <c r="N782" s="38">
        <f t="shared" ref="N782" si="1494">K782/L782-1</f>
        <v>5.4588359788359853E-2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78800.739999999991</v>
      </c>
      <c r="U782" s="3">
        <f t="shared" ref="U782" si="1498">E782+M782</f>
        <v>13043.500000000007</v>
      </c>
      <c r="V782" s="38">
        <f t="shared" ref="V782" si="1499">S782/T782-1</f>
        <v>0.1655250953227092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3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6">K783-L783</f>
        <v>1648.1100000000006</v>
      </c>
      <c r="N783" s="38">
        <f t="shared" ref="N783" si="1507">K783/L783-1</f>
        <v>5.8134391534391483E-2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78800.739999999991</v>
      </c>
      <c r="U783" s="3">
        <f t="shared" ref="U783" si="1511">E783+M783</f>
        <v>13352.330000000002</v>
      </c>
      <c r="V783" s="38">
        <f t="shared" ref="V783" si="1512">S783/T783-1</f>
        <v>0.16944422095528577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3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9">K784-L784</f>
        <v>1708.4799999999996</v>
      </c>
      <c r="N784" s="38">
        <f t="shared" ref="N784" si="1520">K784/L784-1</f>
        <v>6.0263844797178168E-2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78800.739999999991</v>
      </c>
      <c r="U784" s="3">
        <f t="shared" ref="U784" si="1524">E784+M784</f>
        <v>13537.790000000005</v>
      </c>
      <c r="V784" s="38">
        <f t="shared" ref="V784" si="1525">S784/T784-1</f>
        <v>0.17179775215308912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3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2">K785-L785</f>
        <v>1727.3400000000001</v>
      </c>
      <c r="N785" s="38">
        <f t="shared" ref="N785" si="1533">K785/L785-1</f>
        <v>6.092910052910061E-2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78800.739999999991</v>
      </c>
      <c r="U785" s="3">
        <f t="shared" ref="U785:U786" si="1537">E785+M785</f>
        <v>13595.740000000002</v>
      </c>
      <c r="V785" s="38">
        <f t="shared" ref="V785" si="1538">S785/T785-1</f>
        <v>0.1725331513384265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3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2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78950.739999999991</v>
      </c>
      <c r="U786" s="3">
        <f t="shared" si="1537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3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5">K787-L787</f>
        <v>1831.0600000000013</v>
      </c>
      <c r="N787" s="38">
        <f t="shared" ref="N787:N788" si="1546">K787/L787-1</f>
        <v>6.4247719298245576E-2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78950.739999999991</v>
      </c>
      <c r="U787" s="3">
        <f t="shared" ref="U787:U788" si="1550">E787+M787</f>
        <v>13913.34</v>
      </c>
      <c r="V787" s="38">
        <f t="shared" ref="V787:V788" si="1551">S787/T787-1</f>
        <v>0.17622811388468329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3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28500</v>
      </c>
      <c r="M788" s="43">
        <f t="shared" si="1545"/>
        <v>1831.0600000000013</v>
      </c>
      <c r="N788" s="38">
        <f t="shared" si="1546"/>
        <v>6.4247719298245576E-2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78950.739999999991</v>
      </c>
      <c r="U788" s="3">
        <f t="shared" si="1550"/>
        <v>13913.34</v>
      </c>
      <c r="V788" s="38">
        <f t="shared" si="1551"/>
        <v>0.17622811388468329</v>
      </c>
      <c r="W788" s="3">
        <f t="shared" si="1552"/>
        <v>0</v>
      </c>
      <c r="X788" s="38">
        <f t="shared" si="1553"/>
        <v>0</v>
      </c>
    </row>
    <row r="789" spans="1:24" x14ac:dyDescent="0.3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8">K789-L789</f>
        <v>1698.3300000000017</v>
      </c>
      <c r="N789" s="38">
        <f t="shared" ref="N789" si="1559">K789/L789-1</f>
        <v>5.9590526315789427E-2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78950.739999999991</v>
      </c>
      <c r="U789" s="3">
        <f t="shared" ref="U789" si="1563">E789+M789</f>
        <v>13506.980000000003</v>
      </c>
      <c r="V789" s="38">
        <f t="shared" ref="V789" si="1564">S789/T789-1</f>
        <v>0.17108110702952262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3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1">K790-L790</f>
        <v>1834.5800000000017</v>
      </c>
      <c r="N790" s="38">
        <f t="shared" ref="N790" si="1572">K790/L790-1</f>
        <v>6.437122807017559E-2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78950.739999999991</v>
      </c>
      <c r="U790" s="3">
        <f t="shared" ref="U790:U791" si="1576">E790+M790</f>
        <v>13924.120000000003</v>
      </c>
      <c r="V790" s="38">
        <f t="shared" ref="V790" si="1577">S790/T790-1</f>
        <v>0.17636465472014584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3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1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79350.739999999991</v>
      </c>
      <c r="U791" s="3">
        <f t="shared" si="1576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3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4">K792-L792</f>
        <v>1984.1500000000015</v>
      </c>
      <c r="N792" s="38">
        <f t="shared" ref="N792" si="1585">K792/L792-1</f>
        <v>6.9254799301919689E-2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79350.739999999991</v>
      </c>
      <c r="U792" s="3">
        <f t="shared" ref="U792" si="1589">E792+M792</f>
        <v>14381.920000000006</v>
      </c>
      <c r="V792" s="38">
        <f t="shared" ref="V792" si="1590">S792/T792-1</f>
        <v>0.18124493861052859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3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7">K793-L793</f>
        <v>1916.0099999999984</v>
      </c>
      <c r="N793" s="38">
        <f t="shared" ref="N793" si="1598">K793/L793-1</f>
        <v>6.6876439790575892E-2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79350.739999999991</v>
      </c>
      <c r="U793" s="3">
        <f t="shared" ref="U793" si="1602">E793+M793</f>
        <v>14173.420000000002</v>
      </c>
      <c r="V793" s="38">
        <f t="shared" ref="V793" si="1603">S793/T793-1</f>
        <v>0.17861736387083482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3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6">B794-D794</f>
        <v>11877.490000000005</v>
      </c>
      <c r="F794" s="38">
        <f t="shared" ref="F794" si="1607">B794/D794-1</f>
        <v>0.23426660044804093</v>
      </c>
      <c r="G794" s="41">
        <f t="shared" ref="G794" si="1608">B794-B793</f>
        <v>-379.91999999999825</v>
      </c>
      <c r="H794" s="38">
        <f t="shared" ref="H794" si="1609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10">K794-L794</f>
        <v>1731.5600000000013</v>
      </c>
      <c r="N794" s="38">
        <f t="shared" ref="N794" si="1611">K794/L794-1</f>
        <v>6.0438394415357921E-2</v>
      </c>
      <c r="O794" s="43">
        <f t="shared" ref="O794" si="1612">K794-K793</f>
        <v>-184.44999999999709</v>
      </c>
      <c r="P794" s="38">
        <f t="shared" ref="P794" si="1613">K794/K793-1</f>
        <v>-6.0344807843744075E-3</v>
      </c>
      <c r="R794" s="37">
        <v>44963</v>
      </c>
      <c r="S794" s="3">
        <f t="shared" si="1440"/>
        <v>92959.790000000008</v>
      </c>
      <c r="T794" s="43">
        <f t="shared" ref="T794" si="1614">D794+L794</f>
        <v>79350.739999999991</v>
      </c>
      <c r="U794" s="3">
        <f t="shared" ref="U794" si="1615">E794+M794</f>
        <v>13609.050000000007</v>
      </c>
      <c r="V794" s="38">
        <f t="shared" ref="V794" si="1616">S794/T794-1</f>
        <v>0.17150501684042285</v>
      </c>
      <c r="W794" s="3">
        <f t="shared" ref="W794" si="1617">S794-S793</f>
        <v>-564.36999999999534</v>
      </c>
      <c r="X794" s="38">
        <f t="shared" ref="X794" si="1618">(S794)/S793-1</f>
        <v>-6.0344834960291971E-3</v>
      </c>
    </row>
    <row r="795" spans="1:24" x14ac:dyDescent="0.3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9">B795-D795</f>
        <v>11991.36</v>
      </c>
      <c r="F795" s="38">
        <f t="shared" ref="F795" si="1620">B795/D795-1</f>
        <v>0.23651252427479363</v>
      </c>
      <c r="G795" s="41">
        <f t="shared" ref="G795" si="1621">B795-B794</f>
        <v>113.86999999999534</v>
      </c>
      <c r="H795" s="38">
        <f t="shared" ref="H795" si="1622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3">K795-L795</f>
        <v>1786.8400000000001</v>
      </c>
      <c r="N795" s="38">
        <f t="shared" ref="N795" si="1624">K795/L795-1</f>
        <v>6.2367888307155228E-2</v>
      </c>
      <c r="O795" s="43">
        <f t="shared" ref="O795" si="1625">K795-K794</f>
        <v>55.279999999998836</v>
      </c>
      <c r="P795" s="38">
        <f t="shared" ref="P795" si="1626">K795/K794-1</f>
        <v>1.8195247380319302E-3</v>
      </c>
      <c r="R795" s="37">
        <v>44964</v>
      </c>
      <c r="S795" s="3">
        <f t="shared" si="1440"/>
        <v>93128.94</v>
      </c>
      <c r="T795" s="43">
        <f t="shared" ref="T795" si="1627">D795+L795</f>
        <v>79350.739999999991</v>
      </c>
      <c r="U795" s="3">
        <f t="shared" ref="U795:U796" si="1628">E795+M795</f>
        <v>13778.2</v>
      </c>
      <c r="V795" s="38">
        <f t="shared" ref="V795" si="1629">S795/T795-1</f>
        <v>0.17363669198296083</v>
      </c>
      <c r="W795" s="3">
        <f t="shared" ref="W795" si="1630">S795-S794</f>
        <v>169.14999999999418</v>
      </c>
      <c r="X795" s="38">
        <f t="shared" ref="X795" si="1631">(S795)/S794-1</f>
        <v>1.8196039384339446E-3</v>
      </c>
    </row>
    <row r="796" spans="1:24" x14ac:dyDescent="0.3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2">B796-D796</f>
        <v>11973.880000000005</v>
      </c>
      <c r="F796" s="38">
        <f t="shared" ref="F796" si="1633">B796/D796-1</f>
        <v>0.2361677561313702</v>
      </c>
      <c r="G796" s="41">
        <f t="shared" ref="G796" si="1634">B796-B795</f>
        <v>-17.479999999995925</v>
      </c>
      <c r="H796" s="38">
        <f t="shared" ref="H796" si="1635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3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40"/>
        <v>93252.97</v>
      </c>
      <c r="T796" s="50">
        <f>T795+150</f>
        <v>79500.739999999991</v>
      </c>
      <c r="U796" s="3">
        <f t="shared" si="1628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3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6">B797-D797</f>
        <v>11775.470000000001</v>
      </c>
      <c r="F797" s="38">
        <f t="shared" ref="F797" si="1637">B797/D797-1</f>
        <v>0.23225440102057693</v>
      </c>
      <c r="G797" s="41">
        <f t="shared" ref="G797" si="1638">B797-B796</f>
        <v>-198.41000000000349</v>
      </c>
      <c r="H797" s="38">
        <f t="shared" ref="H797" si="1639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40">K797-L797</f>
        <v>1681.5499999999993</v>
      </c>
      <c r="N797" s="38">
        <f t="shared" ref="N797" si="1641">K797/L797-1</f>
        <v>5.8387152777777729E-2</v>
      </c>
      <c r="O797" s="43">
        <f t="shared" ref="O797" si="1642">K797-K796</f>
        <v>-96.799999999999272</v>
      </c>
      <c r="P797" s="38">
        <f t="shared" ref="P797" si="1643">K797/K796-1</f>
        <v>-3.1656384337284127E-3</v>
      </c>
      <c r="R797" s="37">
        <v>44966</v>
      </c>
      <c r="S797" s="3">
        <f t="shared" si="1440"/>
        <v>92957.759999999995</v>
      </c>
      <c r="T797" s="43">
        <f t="shared" ref="T797" si="1644">D797+L797</f>
        <v>79500.739999999991</v>
      </c>
      <c r="U797" s="3">
        <f t="shared" ref="U797" si="1645">E797+M797</f>
        <v>13457.02</v>
      </c>
      <c r="V797" s="38">
        <f t="shared" ref="V797" si="1646">S797/T797-1</f>
        <v>0.16926911623715712</v>
      </c>
      <c r="W797" s="3">
        <f t="shared" ref="W797" si="1647">S797-S796</f>
        <v>-295.2100000000064</v>
      </c>
      <c r="X797" s="38">
        <f t="shared" ref="X797" si="1648">(S797)/S796-1</f>
        <v>-3.1656900579145608E-3</v>
      </c>
    </row>
    <row r="798" spans="1:24" x14ac:dyDescent="0.3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9">B798-D798</f>
        <v>11670.060000000005</v>
      </c>
      <c r="F798" s="38">
        <f t="shared" ref="F798" si="1650">B798/D798-1</f>
        <v>0.23017533866369622</v>
      </c>
      <c r="G798" s="41">
        <f t="shared" ref="G798" si="1651">B798-B797</f>
        <v>-105.40999999999622</v>
      </c>
      <c r="H798" s="38">
        <f t="shared" ref="H798" si="1652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3">K798-L798</f>
        <v>1630.119999999999</v>
      </c>
      <c r="N798" s="38">
        <f t="shared" ref="N798" si="1654">K798/L798-1</f>
        <v>5.6601388888888771E-2</v>
      </c>
      <c r="O798" s="43">
        <f t="shared" ref="O798" si="1655">K798-K797</f>
        <v>-51.430000000000291</v>
      </c>
      <c r="P798" s="38">
        <f t="shared" ref="P798" si="1656">K798/K797-1</f>
        <v>-1.6872501562420483E-3</v>
      </c>
      <c r="R798" s="37">
        <v>44967</v>
      </c>
      <c r="S798" s="3">
        <f t="shared" si="1440"/>
        <v>92800.92</v>
      </c>
      <c r="T798" s="43">
        <f t="shared" ref="T798" si="1657">D798+L798</f>
        <v>79500.739999999991</v>
      </c>
      <c r="U798" s="3">
        <f t="shared" ref="U798" si="1658">E798+M798</f>
        <v>13300.180000000004</v>
      </c>
      <c r="V798" s="38">
        <f t="shared" ref="V798" si="1659">S798/T798-1</f>
        <v>0.16729630441175769</v>
      </c>
      <c r="W798" s="3">
        <f t="shared" ref="W798" si="1660">S798-S797</f>
        <v>-156.83999999999651</v>
      </c>
      <c r="X798" s="38">
        <f t="shared" ref="X798" si="1661">(S798)/S797-1</f>
        <v>-1.6872179364045836E-3</v>
      </c>
    </row>
    <row r="799" spans="1:24" x14ac:dyDescent="0.3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2">B799-D799</f>
        <v>11980.650000000001</v>
      </c>
      <c r="F799" s="38">
        <f t="shared" ref="F799" si="1663">B799/D799-1</f>
        <v>0.23630128475442369</v>
      </c>
      <c r="G799" s="41">
        <f t="shared" ref="G799" si="1664">B799-B798</f>
        <v>310.58999999999651</v>
      </c>
      <c r="H799" s="38">
        <f t="shared" ref="H799" si="1665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6">K799-L799</f>
        <v>1781.6500000000015</v>
      </c>
      <c r="N799" s="38">
        <f t="shared" ref="N799" si="1667">K799/L799-1</f>
        <v>6.1862847222222239E-2</v>
      </c>
      <c r="O799" s="43">
        <f t="shared" ref="O799" si="1668">K799-K798</f>
        <v>151.53000000000247</v>
      </c>
      <c r="P799" s="38">
        <f t="shared" ref="P799" si="1669">K799/K798-1</f>
        <v>4.9796057327411436E-3</v>
      </c>
      <c r="R799" s="37">
        <v>44970</v>
      </c>
      <c r="S799" s="3">
        <f t="shared" si="1440"/>
        <v>93263.040000000008</v>
      </c>
      <c r="T799" s="43">
        <f t="shared" ref="T799" si="1670">D799+L799</f>
        <v>79500.739999999991</v>
      </c>
      <c r="U799" s="3">
        <f t="shared" ref="U799" si="1671">E799+M799</f>
        <v>13762.300000000003</v>
      </c>
      <c r="V799" s="38">
        <f t="shared" ref="V799" si="1672">S799/T799-1</f>
        <v>0.17310908049409379</v>
      </c>
      <c r="W799" s="3">
        <f t="shared" ref="W799" si="1673">S799-S798</f>
        <v>462.1200000000099</v>
      </c>
      <c r="X799" s="38">
        <f t="shared" ref="X799" si="1674">(S799)/S798-1</f>
        <v>4.9796920116740306E-3</v>
      </c>
    </row>
    <row r="800" spans="1:24" x14ac:dyDescent="0.3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5">B800-D800</f>
        <v>11769.830000000002</v>
      </c>
      <c r="F800" s="38">
        <f t="shared" ref="F800" si="1676">B800/D800-1</f>
        <v>0.23214316004066227</v>
      </c>
      <c r="G800" s="41">
        <f t="shared" ref="G800" si="1677">B800-B799</f>
        <v>-210.81999999999971</v>
      </c>
      <c r="H800" s="38">
        <f t="shared" ref="H800" si="1678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9">K800-L800</f>
        <v>1678.7999999999993</v>
      </c>
      <c r="N800" s="38">
        <f t="shared" ref="N800" si="1680">K800/L800-1</f>
        <v>5.8291666666666631E-2</v>
      </c>
      <c r="O800" s="43">
        <f t="shared" ref="O800" si="1681">K800-K799</f>
        <v>-102.85000000000218</v>
      </c>
      <c r="P800" s="38">
        <f t="shared" ref="P800" si="1682">K800/K799-1</f>
        <v>-3.3631278887830129E-3</v>
      </c>
      <c r="R800" s="37">
        <v>44971</v>
      </c>
      <c r="S800" s="3">
        <f t="shared" si="1440"/>
        <v>92949.37</v>
      </c>
      <c r="T800" s="43">
        <f t="shared" ref="T800:T801" si="1683">D800+L800</f>
        <v>79500.739999999991</v>
      </c>
      <c r="U800" s="3">
        <f t="shared" ref="U800:U801" si="1684">E800+M800</f>
        <v>13448.630000000001</v>
      </c>
      <c r="V800" s="38">
        <f t="shared" ref="V800" si="1685">S800/T800-1</f>
        <v>0.16916358262828757</v>
      </c>
      <c r="W800" s="3">
        <f t="shared" ref="W800" si="1686">S800-S799</f>
        <v>-313.67000000001281</v>
      </c>
      <c r="X800" s="38">
        <f t="shared" ref="X800" si="1687">(S800)/S799-1</f>
        <v>-3.363283032592701E-3</v>
      </c>
    </row>
    <row r="801" spans="1:24" x14ac:dyDescent="0.3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5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9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40"/>
        <v>93165.69</v>
      </c>
      <c r="T801" s="85">
        <f t="shared" si="1683"/>
        <v>79900.739999999991</v>
      </c>
      <c r="U801" s="3">
        <f t="shared" si="1684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3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8">B802-D802</f>
        <v>11462.450000000004</v>
      </c>
      <c r="F802" s="38">
        <f t="shared" ref="F802" si="1689">B802/D802-1</f>
        <v>0.22497121729733482</v>
      </c>
      <c r="G802" s="41">
        <f t="shared" ref="G802" si="1690">B802-B801</f>
        <v>-183.93000000000029</v>
      </c>
      <c r="H802" s="38">
        <f t="shared" ref="H802" si="1691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2">K802-L802</f>
        <v>1528.75</v>
      </c>
      <c r="N802" s="38">
        <f t="shared" ref="N802" si="1693">K802/L802-1</f>
        <v>5.2806563039723642E-2</v>
      </c>
      <c r="O802" s="43">
        <f t="shared" ref="O802" si="1694">K802-K801</f>
        <v>-89.819999999999709</v>
      </c>
      <c r="P802" s="38">
        <f t="shared" ref="P802" si="1695">K802/K801-1</f>
        <v>-2.9383121290920133E-3</v>
      </c>
      <c r="R802" s="37">
        <v>44973</v>
      </c>
      <c r="S802" s="3">
        <f t="shared" si="1440"/>
        <v>92891.94</v>
      </c>
      <c r="T802" s="43">
        <f t="shared" ref="T802" si="1696">D802+L802</f>
        <v>79900.739999999991</v>
      </c>
      <c r="U802" s="3">
        <f t="shared" ref="U802" si="1697">E802+M802</f>
        <v>12991.200000000004</v>
      </c>
      <c r="V802" s="38">
        <f t="shared" ref="V802" si="1698">S802/T802-1</f>
        <v>0.16259173569606511</v>
      </c>
      <c r="W802" s="3">
        <f t="shared" ref="W802" si="1699">S802-S801</f>
        <v>-273.75</v>
      </c>
      <c r="X802" s="38">
        <f t="shared" ref="X802" si="1700">(S802)/S801-1</f>
        <v>-2.938313449940666E-3</v>
      </c>
    </row>
    <row r="803" spans="1:24" x14ac:dyDescent="0.3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1">B803-D803</f>
        <v>11428.5</v>
      </c>
      <c r="F803" s="38">
        <f t="shared" ref="F803" si="1702">B803/D803-1</f>
        <v>0.22430488742656141</v>
      </c>
      <c r="G803" s="41">
        <f t="shared" ref="G803" si="1703">B803-B802</f>
        <v>-33.950000000004366</v>
      </c>
      <c r="H803" s="38">
        <f t="shared" ref="H803" si="1704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5">K803-L803</f>
        <v>1512.1699999999983</v>
      </c>
      <c r="N803" s="38">
        <f t="shared" ref="N803" si="1706">K803/L803-1</f>
        <v>5.2233851468048265E-2</v>
      </c>
      <c r="O803" s="43">
        <f t="shared" ref="O803" si="1707">K803-K802</f>
        <v>-16.580000000001746</v>
      </c>
      <c r="P803" s="38">
        <f t="shared" ref="P803" si="1708">K803/K802-1</f>
        <v>-5.4398556371249018E-4</v>
      </c>
      <c r="R803" s="37">
        <v>44974</v>
      </c>
      <c r="S803" s="3">
        <f t="shared" si="1440"/>
        <v>92841.41</v>
      </c>
      <c r="T803" s="43">
        <f t="shared" ref="T803" si="1709">D803+L803</f>
        <v>79900.739999999991</v>
      </c>
      <c r="U803" s="3">
        <f t="shared" ref="U803" si="1710">E803+M803</f>
        <v>12940.669999999998</v>
      </c>
      <c r="V803" s="38">
        <f t="shared" ref="V803" si="1711">S803/T803-1</f>
        <v>0.16195932603377661</v>
      </c>
      <c r="W803" s="3">
        <f t="shared" ref="W803" si="1712">S803-S802</f>
        <v>-50.529999999998836</v>
      </c>
      <c r="X803" s="38">
        <f t="shared" ref="X803" si="1713">(S803)/S802-1</f>
        <v>-5.4396538601730882E-4</v>
      </c>
    </row>
    <row r="804" spans="1:24" x14ac:dyDescent="0.3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4">B804-D804</f>
        <v>11428.5</v>
      </c>
      <c r="F804" s="38">
        <f t="shared" ref="F804" si="1715">B804/D804-1</f>
        <v>0.22430488742656141</v>
      </c>
      <c r="G804" s="41">
        <f t="shared" ref="G804" si="1716">B804-B803</f>
        <v>0</v>
      </c>
      <c r="H804" s="38">
        <f t="shared" ref="H804" si="1717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8">K804-L804</f>
        <v>1512.1699999999983</v>
      </c>
      <c r="N804" s="38">
        <f t="shared" ref="N804" si="1719">K804/L804-1</f>
        <v>5.2233851468048265E-2</v>
      </c>
      <c r="O804" s="43">
        <f t="shared" ref="O804" si="1720">K804-K803</f>
        <v>0</v>
      </c>
      <c r="P804" s="38">
        <f t="shared" ref="P804" si="1721">K804/K803-1</f>
        <v>0</v>
      </c>
      <c r="R804" s="37">
        <v>44977</v>
      </c>
      <c r="S804" s="3">
        <f t="shared" si="1440"/>
        <v>92841.41</v>
      </c>
      <c r="T804" s="43">
        <f t="shared" ref="T804" si="1722">D804+L804</f>
        <v>79900.739999999991</v>
      </c>
      <c r="U804" s="3">
        <f t="shared" ref="U804" si="1723">E804+M804</f>
        <v>12940.669999999998</v>
      </c>
      <c r="V804" s="38">
        <f t="shared" ref="V804" si="1724">S804/T804-1</f>
        <v>0.16195932603377661</v>
      </c>
      <c r="W804" s="3">
        <f t="shared" ref="W804" si="1725">S804-S803</f>
        <v>0</v>
      </c>
      <c r="X804" s="38">
        <f t="shared" ref="X804" si="1726">(S804)/S803-1</f>
        <v>0</v>
      </c>
    </row>
    <row r="805" spans="1:24" x14ac:dyDescent="0.3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7">B805-D805</f>
        <v>10781.060000000005</v>
      </c>
      <c r="F805" s="38">
        <f t="shared" ref="F805" si="1728">B805/D805-1</f>
        <v>0.21159771182911191</v>
      </c>
      <c r="G805" s="41">
        <f t="shared" ref="G805" si="1729">B805-B804</f>
        <v>-647.43999999999505</v>
      </c>
      <c r="H805" s="38">
        <f t="shared" ref="H805" si="1730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1">K805-L805</f>
        <v>1196</v>
      </c>
      <c r="N805" s="38">
        <f t="shared" ref="N805" si="1732">K805/L805-1</f>
        <v>4.1312607944732349E-2</v>
      </c>
      <c r="O805" s="43">
        <f t="shared" ref="O805" si="1733">K805-K804</f>
        <v>-316.16999999999825</v>
      </c>
      <c r="P805" s="38">
        <f t="shared" ref="P805" si="1734">K805/K804-1</f>
        <v>-1.0379102998899881E-2</v>
      </c>
      <c r="R805" s="37">
        <v>44978</v>
      </c>
      <c r="S805" s="3">
        <f t="shared" si="1440"/>
        <v>91877.8</v>
      </c>
      <c r="T805" s="43">
        <f t="shared" ref="T805" si="1735">D805+L805</f>
        <v>79900.739999999991</v>
      </c>
      <c r="U805" s="3">
        <f t="shared" ref="U805:U806" si="1736">E805+M805</f>
        <v>11977.060000000005</v>
      </c>
      <c r="V805" s="38">
        <f t="shared" ref="V805" si="1737">S805/T805-1</f>
        <v>0.1498992374789021</v>
      </c>
      <c r="W805" s="3">
        <f t="shared" ref="W805" si="1738">S805-S804</f>
        <v>-963.61000000000058</v>
      </c>
      <c r="X805" s="38">
        <f t="shared" ref="X805" si="1739">(S805)/S804-1</f>
        <v>-1.0379096999927118E-2</v>
      </c>
    </row>
    <row r="806" spans="1:24" x14ac:dyDescent="0.3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40">B806-D806</f>
        <v>10731.260000000002</v>
      </c>
      <c r="F806" s="38">
        <f t="shared" ref="F806" si="1741">B806/D806-1</f>
        <v>0.2106202971733091</v>
      </c>
      <c r="G806" s="41">
        <f t="shared" ref="G806" si="1742">B806-B805</f>
        <v>-49.80000000000291</v>
      </c>
      <c r="H806" s="38">
        <f t="shared" ref="H806" si="1743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1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40"/>
        <v>91953.68</v>
      </c>
      <c r="T806" s="50">
        <f>T805+150</f>
        <v>80050.739999999991</v>
      </c>
      <c r="U806" s="3">
        <f t="shared" si="1736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3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4">B807-D807</f>
        <v>10803.700000000004</v>
      </c>
      <c r="F807" s="38">
        <f t="shared" ref="F807" si="1745">B807/D807-1</f>
        <v>0.21204206258829617</v>
      </c>
      <c r="G807" s="41">
        <f t="shared" ref="G807" si="1746">B807-B806</f>
        <v>72.440000000002328</v>
      </c>
      <c r="H807" s="38">
        <f t="shared" ref="H807" si="1747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8">K807-L807</f>
        <v>1207.2299999999996</v>
      </c>
      <c r="N807" s="38">
        <f t="shared" ref="N807" si="1749">K807/L807-1</f>
        <v>4.1485567010309365E-2</v>
      </c>
      <c r="O807" s="43">
        <f t="shared" ref="O807" si="1750">K807-K806</f>
        <v>35.549999999999272</v>
      </c>
      <c r="P807" s="38">
        <f t="shared" ref="P807" si="1751">K807/K806-1</f>
        <v>1.174364951003648E-3</v>
      </c>
      <c r="R807" s="37">
        <v>44980</v>
      </c>
      <c r="S807" s="3">
        <f t="shared" si="1440"/>
        <v>92061.67</v>
      </c>
      <c r="T807" s="43">
        <f t="shared" ref="T807" si="1752">D807+L807</f>
        <v>80050.739999999991</v>
      </c>
      <c r="U807" s="3">
        <f t="shared" ref="U807" si="1753">E807+M807</f>
        <v>12010.930000000004</v>
      </c>
      <c r="V807" s="38">
        <f t="shared" ref="V807" si="1754">S807/T807-1</f>
        <v>0.15004146120323192</v>
      </c>
      <c r="W807" s="3">
        <f t="shared" ref="W807" si="1755">S807-S806</f>
        <v>107.99000000000524</v>
      </c>
      <c r="X807" s="38">
        <f t="shared" ref="X807" si="1756">(S807)/S806-1</f>
        <v>1.1743956304957059E-3</v>
      </c>
    </row>
    <row r="808" spans="1:24" x14ac:dyDescent="0.3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7">B808-D808</f>
        <v>10791.810000000005</v>
      </c>
      <c r="F808" s="38">
        <f t="shared" ref="F808:F809" si="1758">B808/D808-1</f>
        <v>0.21180869993252327</v>
      </c>
      <c r="G808" s="41">
        <f t="shared" ref="G808:G809" si="1759">B808-B807</f>
        <v>-11.889999999999418</v>
      </c>
      <c r="H808" s="38">
        <f t="shared" ref="H808:H809" si="1760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1">K808-L808</f>
        <v>1201.4000000000015</v>
      </c>
      <c r="N808" s="38">
        <f t="shared" ref="N808:N809" si="1762">K808/L808-1</f>
        <v>4.1285223367697688E-2</v>
      </c>
      <c r="O808" s="43">
        <f t="shared" ref="O808:O809" si="1763">K808-K807</f>
        <v>-5.8299999999981083</v>
      </c>
      <c r="P808" s="38">
        <f t="shared" ref="P808:P809" si="1764">K808/K807-1</f>
        <v>-1.9236334036454306E-4</v>
      </c>
      <c r="R808" s="37">
        <v>44981</v>
      </c>
      <c r="S808" s="3">
        <f t="shared" si="1440"/>
        <v>92043.950000000012</v>
      </c>
      <c r="T808" s="43">
        <f t="shared" ref="T808:T810" si="1765">D808+L808</f>
        <v>80050.739999999991</v>
      </c>
      <c r="U808" s="3">
        <f t="shared" ref="U808:U810" si="1766">E808+M808</f>
        <v>11993.210000000006</v>
      </c>
      <c r="V808" s="38">
        <f t="shared" ref="V808:V809" si="1767">S808/T808-1</f>
        <v>0.14982010160056003</v>
      </c>
      <c r="W808" s="3">
        <f t="shared" ref="W808:W809" si="1768">S808-S807</f>
        <v>-17.719999999986612</v>
      </c>
      <c r="X808" s="38">
        <f t="shared" ref="X808:X809" si="1769">(S808)/S807-1</f>
        <v>-1.9247967150703982E-4</v>
      </c>
    </row>
    <row r="809" spans="1:24" x14ac:dyDescent="0.3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7"/>
        <v>10791.810000000005</v>
      </c>
      <c r="F809" s="38">
        <f t="shared" si="1758"/>
        <v>0.21180869993252327</v>
      </c>
      <c r="G809" s="41">
        <f t="shared" si="1759"/>
        <v>0</v>
      </c>
      <c r="H809" s="38">
        <f t="shared" si="1760"/>
        <v>0</v>
      </c>
      <c r="J809" s="37">
        <v>44984</v>
      </c>
      <c r="K809" s="41">
        <v>30301.4</v>
      </c>
      <c r="L809" s="58">
        <v>29100</v>
      </c>
      <c r="M809" s="43">
        <f t="shared" si="1761"/>
        <v>1201.4000000000015</v>
      </c>
      <c r="N809" s="38">
        <f t="shared" si="1762"/>
        <v>4.1285223367697688E-2</v>
      </c>
      <c r="O809" s="43">
        <f t="shared" si="1763"/>
        <v>0</v>
      </c>
      <c r="P809" s="38">
        <f t="shared" si="1764"/>
        <v>0</v>
      </c>
      <c r="R809" s="37">
        <v>44984</v>
      </c>
      <c r="S809" s="3">
        <f t="shared" si="1440"/>
        <v>92043.950000000012</v>
      </c>
      <c r="T809" s="43">
        <f t="shared" si="1765"/>
        <v>80050.739999999991</v>
      </c>
      <c r="U809" s="3">
        <f t="shared" si="1766"/>
        <v>11993.210000000006</v>
      </c>
      <c r="V809" s="38">
        <f t="shared" si="1767"/>
        <v>0.14982010160056003</v>
      </c>
      <c r="W809" s="3">
        <f t="shared" si="1768"/>
        <v>0</v>
      </c>
      <c r="X809" s="38">
        <f t="shared" si="1769"/>
        <v>0</v>
      </c>
    </row>
    <row r="810" spans="1:24" x14ac:dyDescent="0.3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7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1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40"/>
        <v>93261.790000000008</v>
      </c>
      <c r="T810" s="85">
        <f t="shared" si="1765"/>
        <v>80450.739999999991</v>
      </c>
      <c r="U810" s="3">
        <f t="shared" si="1766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3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70">B811-D811</f>
        <v>11340.200000000004</v>
      </c>
      <c r="F811" s="38">
        <f t="shared" ref="F811" si="1771">B811/D811-1</f>
        <v>0.2214850800984518</v>
      </c>
      <c r="G811" s="41">
        <f t="shared" ref="G811" si="1772">B811-B810</f>
        <v>0</v>
      </c>
      <c r="H811" s="38">
        <f t="shared" ref="H811" si="1773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4">K811-L811</f>
        <v>1470.8499999999985</v>
      </c>
      <c r="N811" s="38">
        <f t="shared" ref="N811" si="1775">K811/L811-1</f>
        <v>5.0285470085470019E-2</v>
      </c>
      <c r="O811" s="43">
        <f t="shared" ref="O811" si="1776">K811-K810</f>
        <v>0</v>
      </c>
      <c r="P811" s="38">
        <f t="shared" ref="P811" si="1777">K811/K810-1</f>
        <v>0</v>
      </c>
      <c r="R811" s="37">
        <v>44986</v>
      </c>
      <c r="S811" s="3">
        <f t="shared" si="1440"/>
        <v>93261.790000000008</v>
      </c>
      <c r="T811" s="43">
        <f t="shared" ref="T811" si="1778">D811+L811</f>
        <v>80450.739999999991</v>
      </c>
      <c r="U811" s="3">
        <f t="shared" ref="U811" si="1779">E811+M811</f>
        <v>12811.050000000003</v>
      </c>
      <c r="V811" s="38">
        <f t="shared" ref="V811" si="1780">S811/T811-1</f>
        <v>0.15924092183614502</v>
      </c>
      <c r="W811" s="3">
        <f t="shared" ref="W811" si="1781">S811-S810</f>
        <v>0</v>
      </c>
      <c r="X811" s="38">
        <f t="shared" ref="X811" si="1782">(S811)/S810-1</f>
        <v>0</v>
      </c>
    </row>
    <row r="812" spans="1:24" x14ac:dyDescent="0.3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3">B812-D812</f>
        <v>11340.200000000004</v>
      </c>
      <c r="F812" s="38">
        <f t="shared" ref="F812:F813" si="1784">B812/D812-1</f>
        <v>0.2214850800984518</v>
      </c>
      <c r="G812" s="41">
        <f t="shared" ref="G812:G813" si="1785">B812-B811</f>
        <v>0</v>
      </c>
      <c r="H812" s="38">
        <f t="shared" ref="H812:H813" si="1786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7">K812-L812</f>
        <v>1470.8499999999985</v>
      </c>
      <c r="N812" s="38">
        <f t="shared" ref="N812:N813" si="1788">K812/L812-1</f>
        <v>5.0285470085470019E-2</v>
      </c>
      <c r="O812" s="43">
        <f t="shared" ref="O812:O813" si="1789">K812-K811</f>
        <v>0</v>
      </c>
      <c r="P812" s="38">
        <f t="shared" ref="P812:P813" si="1790">K812/K811-1</f>
        <v>0</v>
      </c>
      <c r="R812" s="37">
        <v>44987</v>
      </c>
      <c r="S812" s="3">
        <f t="shared" ref="S812:S838" si="1791">B812+K812</f>
        <v>93261.790000000008</v>
      </c>
      <c r="T812" s="43">
        <f t="shared" ref="T812:T813" si="1792">D812+L812</f>
        <v>80450.739999999991</v>
      </c>
      <c r="U812" s="3">
        <f t="shared" ref="U812:U813" si="1793">E812+M812</f>
        <v>12811.050000000003</v>
      </c>
      <c r="V812" s="38">
        <f t="shared" ref="V812:V813" si="1794">S812/T812-1</f>
        <v>0.15924092183614502</v>
      </c>
      <c r="W812" s="3">
        <f t="shared" ref="W812:W813" si="1795">S812-S811</f>
        <v>0</v>
      </c>
      <c r="X812" s="38">
        <f t="shared" ref="X812:X813" si="1796">(S812)/S811-1</f>
        <v>0</v>
      </c>
    </row>
    <row r="813" spans="1:24" x14ac:dyDescent="0.3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3"/>
        <v>11340.200000000004</v>
      </c>
      <c r="F813" s="38">
        <f t="shared" si="1784"/>
        <v>0.2214850800984518</v>
      </c>
      <c r="G813" s="41">
        <f t="shared" si="1785"/>
        <v>0</v>
      </c>
      <c r="H813" s="38">
        <f t="shared" si="1786"/>
        <v>0</v>
      </c>
      <c r="J813" s="37">
        <v>44988</v>
      </c>
      <c r="K813" s="41">
        <v>30720.85</v>
      </c>
      <c r="L813" s="58">
        <v>29250</v>
      </c>
      <c r="M813" s="43">
        <f t="shared" si="1787"/>
        <v>1470.8499999999985</v>
      </c>
      <c r="N813" s="38">
        <f t="shared" si="1788"/>
        <v>5.0285470085470019E-2</v>
      </c>
      <c r="O813" s="43">
        <f t="shared" si="1789"/>
        <v>0</v>
      </c>
      <c r="P813" s="38">
        <f t="shared" si="1790"/>
        <v>0</v>
      </c>
      <c r="R813" s="37">
        <v>44988</v>
      </c>
      <c r="S813" s="3">
        <f t="shared" si="1791"/>
        <v>93261.790000000008</v>
      </c>
      <c r="T813" s="43">
        <f t="shared" si="1792"/>
        <v>80450.739999999991</v>
      </c>
      <c r="U813" s="3">
        <f t="shared" si="1793"/>
        <v>12811.050000000003</v>
      </c>
      <c r="V813" s="38">
        <f t="shared" si="1794"/>
        <v>0.15924092183614502</v>
      </c>
      <c r="W813" s="3">
        <f t="shared" si="1795"/>
        <v>0</v>
      </c>
      <c r="X813" s="38">
        <f t="shared" si="1796"/>
        <v>0</v>
      </c>
    </row>
    <row r="814" spans="1:24" x14ac:dyDescent="0.3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7">B814-D814</f>
        <v>11313.349999999999</v>
      </c>
      <c r="F814" s="38">
        <f t="shared" ref="F814" si="1798">B814/D814-1</f>
        <v>0.22096067361526406</v>
      </c>
      <c r="G814" s="41">
        <f t="shared" ref="G814" si="1799">B814-B813</f>
        <v>-26.850000000005821</v>
      </c>
      <c r="H814" s="38">
        <f t="shared" ref="H814" si="1800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1">K814-L814</f>
        <v>1457.6500000000015</v>
      </c>
      <c r="N814" s="38">
        <f t="shared" ref="N814" si="1802">K814/L814-1</f>
        <v>4.9834188034188154E-2</v>
      </c>
      <c r="O814" s="43">
        <f t="shared" ref="O814" si="1803">K814-K813</f>
        <v>-13.19999999999709</v>
      </c>
      <c r="P814" s="38">
        <f t="shared" ref="P814" si="1804">K814/K813-1</f>
        <v>-4.2967561118900655E-4</v>
      </c>
      <c r="R814" s="37">
        <v>44991</v>
      </c>
      <c r="S814" s="3">
        <f t="shared" si="1791"/>
        <v>93221.739999999991</v>
      </c>
      <c r="T814" s="43">
        <f t="shared" ref="T814" si="1805">D814+L814</f>
        <v>80450.739999999991</v>
      </c>
      <c r="U814" s="3">
        <f t="shared" ref="U814" si="1806">E814+M814</f>
        <v>12771</v>
      </c>
      <c r="V814" s="38">
        <f t="shared" ref="V814" si="1807">S814/T814-1</f>
        <v>0.15874310167936301</v>
      </c>
      <c r="W814" s="3">
        <f t="shared" ref="W814" si="1808">S814-S813</f>
        <v>-40.050000000017462</v>
      </c>
      <c r="X814" s="38">
        <f t="shared" ref="X814" si="1809">(S814)/S813-1</f>
        <v>-4.2943632113445762E-4</v>
      </c>
    </row>
    <row r="815" spans="1:24" x14ac:dyDescent="0.3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10">B815-D815</f>
        <v>10955.090000000004</v>
      </c>
      <c r="F815" s="38">
        <f t="shared" ref="F815" si="1811">B815/D815-1</f>
        <v>0.21396350912115736</v>
      </c>
      <c r="G815" s="41">
        <f t="shared" ref="G815" si="1812">B815-B814</f>
        <v>-358.25999999999476</v>
      </c>
      <c r="H815" s="38">
        <f t="shared" ref="H815" si="1813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4">K815-L815</f>
        <v>1281.6699999999983</v>
      </c>
      <c r="N815" s="38">
        <f t="shared" ref="N815" si="1815">K815/L815-1</f>
        <v>4.3817777777777733E-2</v>
      </c>
      <c r="O815" s="43">
        <f t="shared" ref="O815" si="1816">K815-K814</f>
        <v>-175.9800000000032</v>
      </c>
      <c r="P815" s="38">
        <f t="shared" ref="P815" si="1817">K815/K814-1</f>
        <v>-5.7308195189147426E-3</v>
      </c>
      <c r="R815" s="37">
        <v>44992</v>
      </c>
      <c r="S815" s="3">
        <f t="shared" si="1791"/>
        <v>92687.5</v>
      </c>
      <c r="T815" s="43">
        <f t="shared" ref="T815" si="1818">D815+L815</f>
        <v>80450.739999999991</v>
      </c>
      <c r="U815" s="3">
        <f t="shared" ref="U815:U816" si="1819">E815+M815</f>
        <v>12236.760000000002</v>
      </c>
      <c r="V815" s="38">
        <f t="shared" ref="V815" si="1820">S815/T815-1</f>
        <v>0.15210251639699046</v>
      </c>
      <c r="W815" s="3">
        <f t="shared" ref="W815" si="1821">S815-S814</f>
        <v>-534.23999999999069</v>
      </c>
      <c r="X815" s="38">
        <f t="shared" ref="X815" si="1822">(S815)/S814-1</f>
        <v>-5.7308520523216E-3</v>
      </c>
    </row>
    <row r="816" spans="1:24" x14ac:dyDescent="0.3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3">B816-D816</f>
        <v>10379.700000000004</v>
      </c>
      <c r="F816" s="38">
        <f t="shared" ref="F816:F818" si="1824">B816/D816-1</f>
        <v>0.20272558560677068</v>
      </c>
      <c r="G816" s="41">
        <f t="shared" ref="G816:G818" si="1825">B816-B815</f>
        <v>-575.38999999999942</v>
      </c>
      <c r="H816" s="38">
        <f t="shared" ref="H816:H818" si="1826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4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1"/>
        <v>91977.83</v>
      </c>
      <c r="T816" s="50">
        <f>T815+150</f>
        <v>80600.739999999991</v>
      </c>
      <c r="U816" s="3">
        <f t="shared" si="1819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3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3"/>
        <v>10379.700000000004</v>
      </c>
      <c r="F817" s="38">
        <f t="shared" si="1824"/>
        <v>0.20272558560677068</v>
      </c>
      <c r="G817" s="41">
        <f t="shared" si="1825"/>
        <v>0</v>
      </c>
      <c r="H817" s="38">
        <f t="shared" si="1826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7">K817-L817</f>
        <v>997.38999999999942</v>
      </c>
      <c r="N817" s="38">
        <f t="shared" ref="N817:N818" si="1828">K817/L817-1</f>
        <v>3.3924829931972766E-2</v>
      </c>
      <c r="O817" s="43">
        <f t="shared" ref="O817:O818" si="1829">K817-K816</f>
        <v>0</v>
      </c>
      <c r="P817" s="38">
        <f t="shared" ref="P817:P818" si="1830">K817/K816-1</f>
        <v>0</v>
      </c>
      <c r="R817" s="37">
        <v>44994</v>
      </c>
      <c r="S817" s="3">
        <f t="shared" si="1791"/>
        <v>91977.83</v>
      </c>
      <c r="T817" s="43">
        <f t="shared" ref="T817:T818" si="1831">D817+L817</f>
        <v>80600.739999999991</v>
      </c>
      <c r="U817" s="3">
        <f t="shared" ref="U817:U818" si="1832">E817+M817</f>
        <v>11377.090000000004</v>
      </c>
      <c r="V817" s="38">
        <f t="shared" ref="V817:V818" si="1833">S817/T817-1</f>
        <v>0.14115366682737673</v>
      </c>
      <c r="W817" s="3">
        <f t="shared" ref="W817:W818" si="1834">S817-S816</f>
        <v>0</v>
      </c>
      <c r="X817" s="38">
        <f t="shared" ref="X817:X818" si="1835">(S817)/S816-1</f>
        <v>0</v>
      </c>
    </row>
    <row r="818" spans="1:24" x14ac:dyDescent="0.3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3"/>
        <v>10379.700000000004</v>
      </c>
      <c r="F818" s="38">
        <f t="shared" si="1824"/>
        <v>0.20272558560677068</v>
      </c>
      <c r="G818" s="41">
        <f t="shared" si="1825"/>
        <v>0</v>
      </c>
      <c r="H818" s="38">
        <f t="shared" si="1826"/>
        <v>0</v>
      </c>
      <c r="J818" s="37">
        <v>44995</v>
      </c>
      <c r="K818" s="41">
        <v>30397.39</v>
      </c>
      <c r="L818" s="58">
        <v>29400</v>
      </c>
      <c r="M818" s="43">
        <f t="shared" si="1827"/>
        <v>997.38999999999942</v>
      </c>
      <c r="N818" s="38">
        <f t="shared" si="1828"/>
        <v>3.3924829931972766E-2</v>
      </c>
      <c r="O818" s="43">
        <f t="shared" si="1829"/>
        <v>0</v>
      </c>
      <c r="P818" s="38">
        <f t="shared" si="1830"/>
        <v>0</v>
      </c>
      <c r="R818" s="37">
        <v>44995</v>
      </c>
      <c r="S818" s="3">
        <f t="shared" si="1791"/>
        <v>91977.83</v>
      </c>
      <c r="T818" s="43">
        <f t="shared" si="1831"/>
        <v>80600.739999999991</v>
      </c>
      <c r="U818" s="3">
        <f t="shared" si="1832"/>
        <v>11377.090000000004</v>
      </c>
      <c r="V818" s="38">
        <f t="shared" si="1833"/>
        <v>0.14115366682737673</v>
      </c>
      <c r="W818" s="3">
        <f t="shared" si="1834"/>
        <v>0</v>
      </c>
      <c r="X818" s="38">
        <f t="shared" si="1835"/>
        <v>0</v>
      </c>
    </row>
    <row r="819" spans="1:24" x14ac:dyDescent="0.3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6">B819-D819</f>
        <v>10236.290000000001</v>
      </c>
      <c r="F819" s="38">
        <f t="shared" ref="F819" si="1837">B819/D819-1</f>
        <v>0.19992464952654987</v>
      </c>
      <c r="G819" s="41">
        <f t="shared" ref="G819" si="1838">B819-B818</f>
        <v>-143.41000000000349</v>
      </c>
      <c r="H819" s="38">
        <f t="shared" ref="H819" si="1839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40">K819-L819</f>
        <v>926.59999999999854</v>
      </c>
      <c r="N819" s="38">
        <f t="shared" ref="N819" si="1841">K819/L819-1</f>
        <v>3.151700680272107E-2</v>
      </c>
      <c r="O819" s="43">
        <f t="shared" ref="O819" si="1842">K819-K818</f>
        <v>-70.790000000000873</v>
      </c>
      <c r="P819" s="38">
        <f t="shared" ref="P819" si="1843">K819/K818-1</f>
        <v>-2.3288183623659808E-3</v>
      </c>
      <c r="R819" s="37">
        <v>44998</v>
      </c>
      <c r="S819" s="3">
        <f t="shared" si="1791"/>
        <v>91763.63</v>
      </c>
      <c r="T819" s="43">
        <f t="shared" ref="T819" si="1844">D819+L819</f>
        <v>80600.739999999991</v>
      </c>
      <c r="U819" s="3">
        <f t="shared" ref="U819" si="1845">E819+M819</f>
        <v>11162.89</v>
      </c>
      <c r="V819" s="38">
        <f t="shared" ref="V819" si="1846">S819/T819-1</f>
        <v>0.13849612298844916</v>
      </c>
      <c r="W819" s="3">
        <f t="shared" ref="W819" si="1847">S819-S818</f>
        <v>-214.19999999999709</v>
      </c>
      <c r="X819" s="38">
        <f t="shared" ref="X819" si="1848">(S819)/S818-1</f>
        <v>-2.3288220650562463E-3</v>
      </c>
    </row>
    <row r="820" spans="1:24" x14ac:dyDescent="0.3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9">B820-D820</f>
        <v>10329.420000000006</v>
      </c>
      <c r="F820" s="38">
        <f t="shared" ref="F820" si="1850">B820/D820-1</f>
        <v>0.20174356854998599</v>
      </c>
      <c r="G820" s="41">
        <f t="shared" ref="G820" si="1851">B820-B819</f>
        <v>93.130000000004657</v>
      </c>
      <c r="H820" s="38">
        <f t="shared" ref="H820" si="1852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3">K820-L820</f>
        <v>972.56999999999971</v>
      </c>
      <c r="N820" s="38">
        <f t="shared" ref="N820" si="1854">K820/L820-1</f>
        <v>3.3080612244897889E-2</v>
      </c>
      <c r="O820" s="43">
        <f t="shared" ref="O820" si="1855">K820-K819</f>
        <v>45.970000000001164</v>
      </c>
      <c r="P820" s="38">
        <f t="shared" ref="P820" si="1856">K820/K819-1</f>
        <v>1.5158309866585284E-3</v>
      </c>
      <c r="R820" s="37">
        <v>44999</v>
      </c>
      <c r="S820" s="3">
        <f t="shared" si="1791"/>
        <v>91902.73000000001</v>
      </c>
      <c r="T820" s="43">
        <f t="shared" ref="T820:T821" si="1857">D820+L820</f>
        <v>80600.739999999991</v>
      </c>
      <c r="U820" s="3">
        <f t="shared" ref="U820:U821" si="1858">E820+M820</f>
        <v>11301.990000000005</v>
      </c>
      <c r="V820" s="38">
        <f t="shared" ref="V820" si="1859">S820/T820-1</f>
        <v>0.14022191359533442</v>
      </c>
      <c r="W820" s="3">
        <f t="shared" ref="W820" si="1860">S820-S819</f>
        <v>139.10000000000582</v>
      </c>
      <c r="X820" s="38">
        <f t="shared" ref="X820" si="1861">(S820)/S819-1</f>
        <v>1.5158511057158375E-3</v>
      </c>
    </row>
    <row r="821" spans="1:24" x14ac:dyDescent="0.3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9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3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1"/>
        <v>91645.58</v>
      </c>
      <c r="T821" s="85">
        <f t="shared" si="1857"/>
        <v>81000.739999999991</v>
      </c>
      <c r="U821" s="3">
        <f t="shared" si="1858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3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2">B822-D822</f>
        <v>10061</v>
      </c>
      <c r="F822" s="38">
        <f t="shared" ref="F822" si="1863">B822/D822-1</f>
        <v>0.19554626425198163</v>
      </c>
      <c r="G822" s="41">
        <f t="shared" ref="G822" si="1864">B822-B821</f>
        <v>171.54999999999563</v>
      </c>
      <c r="H822" s="38">
        <f t="shared" ref="H822" si="1865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6">K822-L822</f>
        <v>840.15000000000146</v>
      </c>
      <c r="N822" s="38">
        <f t="shared" ref="N822" si="1867">K822/L822-1</f>
        <v>2.8431472081218434E-2</v>
      </c>
      <c r="O822" s="43">
        <f t="shared" ref="O822" si="1868">K822-K821</f>
        <v>84.760000000002037</v>
      </c>
      <c r="P822" s="38">
        <f t="shared" ref="P822" si="1869">K822/K821-1</f>
        <v>2.7968622083398564E-3</v>
      </c>
      <c r="R822" s="37">
        <v>45001</v>
      </c>
      <c r="S822" s="3">
        <f t="shared" si="1791"/>
        <v>91901.89</v>
      </c>
      <c r="T822" s="43">
        <f t="shared" ref="T822" si="1870">D822+L822</f>
        <v>81000.739999999991</v>
      </c>
      <c r="U822" s="3">
        <f t="shared" ref="U822" si="1871">E822+M822</f>
        <v>10901.150000000001</v>
      </c>
      <c r="V822" s="38">
        <f t="shared" ref="V822" si="1872">S822/T822-1</f>
        <v>0.1345808692611945</v>
      </c>
      <c r="W822" s="3">
        <f t="shared" ref="W822" si="1873">S822-S821</f>
        <v>256.30999999999767</v>
      </c>
      <c r="X822" s="38">
        <f t="shared" ref="X822" si="1874">(S822)/S821-1</f>
        <v>2.7967524456715687E-3</v>
      </c>
    </row>
    <row r="823" spans="1:24" x14ac:dyDescent="0.3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5">B823-D823</f>
        <v>9844.7000000000044</v>
      </c>
      <c r="F823" s="38">
        <f t="shared" ref="F823" si="1876">B823/D823-1</f>
        <v>0.19134224308532799</v>
      </c>
      <c r="G823" s="41">
        <f t="shared" ref="G823" si="1877">B823-B822</f>
        <v>-216.29999999999563</v>
      </c>
      <c r="H823" s="38">
        <f t="shared" ref="H823" si="1878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9">K823-L823</f>
        <v>733.29000000000087</v>
      </c>
      <c r="N823" s="38">
        <f t="shared" ref="N823" si="1880">K823/L823-1</f>
        <v>2.4815228426396052E-2</v>
      </c>
      <c r="O823" s="43">
        <f t="shared" ref="O823" si="1881">K823-K822</f>
        <v>-106.86000000000058</v>
      </c>
      <c r="P823" s="38">
        <f t="shared" ref="P823" si="1882">K823/K822-1</f>
        <v>-3.5162708969846967E-3</v>
      </c>
      <c r="R823" s="37">
        <v>45002</v>
      </c>
      <c r="S823" s="3">
        <f t="shared" si="1791"/>
        <v>91578.73000000001</v>
      </c>
      <c r="T823" s="43">
        <f t="shared" ref="T823" si="1883">D823+L823</f>
        <v>81000.739999999991</v>
      </c>
      <c r="U823" s="3">
        <f t="shared" ref="U823" si="1884">E823+M823</f>
        <v>10577.990000000005</v>
      </c>
      <c r="V823" s="38">
        <f t="shared" ref="V823" si="1885">S823/T823-1</f>
        <v>0.13059127607970034</v>
      </c>
      <c r="W823" s="3">
        <f t="shared" ref="W823" si="1886">S823-S822</f>
        <v>-323.15999999998894</v>
      </c>
      <c r="X823" s="38">
        <f t="shared" ref="X823" si="1887">(S823)/S822-1</f>
        <v>-3.5163585863140501E-3</v>
      </c>
    </row>
    <row r="824" spans="1:24" x14ac:dyDescent="0.3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8">B824-D824</f>
        <v>9993.3000000000029</v>
      </c>
      <c r="F824" s="38">
        <f t="shared" ref="F824" si="1889">B824/D824-1</f>
        <v>0.19423044255534516</v>
      </c>
      <c r="G824" s="41">
        <f t="shared" ref="G824" si="1890">B824-B823</f>
        <v>148.59999999999854</v>
      </c>
      <c r="H824" s="38">
        <f t="shared" ref="H824" si="1891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2">K824-L824</f>
        <v>806.70000000000073</v>
      </c>
      <c r="N824" s="38">
        <f t="shared" ref="N824" si="1893">K824/L824-1</f>
        <v>2.7299492385786772E-2</v>
      </c>
      <c r="O824" s="43">
        <f t="shared" ref="O824" si="1894">K824-K823</f>
        <v>73.409999999999854</v>
      </c>
      <c r="P824" s="38">
        <f t="shared" ref="P824" si="1895">K824/K823-1</f>
        <v>2.424109137415309E-3</v>
      </c>
      <c r="R824" s="37">
        <v>45005</v>
      </c>
      <c r="S824" s="3">
        <f t="shared" si="1791"/>
        <v>91800.74</v>
      </c>
      <c r="T824" s="43">
        <f t="shared" ref="T824" si="1896">D824+L824</f>
        <v>81000.739999999991</v>
      </c>
      <c r="U824" s="3">
        <f t="shared" ref="U824:U825" si="1897">E824+M824</f>
        <v>10800.000000000004</v>
      </c>
      <c r="V824" s="38">
        <f t="shared" ref="V824" si="1898">S824/T824-1</f>
        <v>0.13333211523746602</v>
      </c>
      <c r="W824" s="3">
        <f t="shared" ref="W824" si="1899">S824-S823</f>
        <v>222.00999999999476</v>
      </c>
      <c r="X824" s="38">
        <f t="shared" ref="X824" si="1900">(S824)/S823-1</f>
        <v>2.4242528805542563E-3</v>
      </c>
    </row>
    <row r="825" spans="1:24" x14ac:dyDescent="0.3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1">B825-D825</f>
        <v>10202.709999999999</v>
      </c>
      <c r="F825" s="38">
        <f t="shared" ref="F825" si="1902">B825/D825-1</f>
        <v>0.1983005492243648</v>
      </c>
      <c r="G825" s="41">
        <f t="shared" ref="G825" si="1903">B825-B824</f>
        <v>209.40999999999622</v>
      </c>
      <c r="H825" s="38">
        <f t="shared" ref="H825" si="1904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2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1"/>
        <v>92263.61</v>
      </c>
      <c r="T825" s="50">
        <f>T824+150</f>
        <v>81150.739999999991</v>
      </c>
      <c r="U825" s="3">
        <f t="shared" si="1897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3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5">B826-D826</f>
        <v>10202.709999999999</v>
      </c>
      <c r="F826" s="38">
        <f t="shared" ref="F826" si="1906">B826/D826-1</f>
        <v>0.1983005492243648</v>
      </c>
      <c r="G826" s="41">
        <f t="shared" ref="G826" si="1907">B826-B825</f>
        <v>0</v>
      </c>
      <c r="H826" s="38">
        <f t="shared" ref="H826" si="1908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9">K826-L826</f>
        <v>910.15999999999985</v>
      </c>
      <c r="N826" s="38">
        <f t="shared" ref="N826" si="1910">K826/L826-1</f>
        <v>3.064511784511792E-2</v>
      </c>
      <c r="O826" s="43">
        <f t="shared" ref="O826" si="1911">K826-K825</f>
        <v>0</v>
      </c>
      <c r="P826" s="38">
        <f t="shared" ref="P826" si="1912">K826/K825-1</f>
        <v>0</v>
      </c>
      <c r="R826" s="37">
        <v>45007</v>
      </c>
      <c r="S826" s="3">
        <f t="shared" si="1791"/>
        <v>92263.61</v>
      </c>
      <c r="T826" s="43">
        <f t="shared" ref="T826" si="1913">D826+L826</f>
        <v>81150.739999999991</v>
      </c>
      <c r="U826" s="3">
        <f t="shared" ref="U826" si="1914">E826+M826</f>
        <v>11112.869999999999</v>
      </c>
      <c r="V826" s="38">
        <f t="shared" ref="V826" si="1915">S826/T826-1</f>
        <v>0.13694108026618124</v>
      </c>
      <c r="W826" s="3">
        <f t="shared" ref="W826" si="1916">S826-S825</f>
        <v>0</v>
      </c>
      <c r="X826" s="38">
        <f t="shared" ref="X826" si="1917">(S826)/S825-1</f>
        <v>0</v>
      </c>
    </row>
    <row r="827" spans="1:24" x14ac:dyDescent="0.3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8">B827-D827</f>
        <v>10079.93</v>
      </c>
      <c r="F827" s="38">
        <f t="shared" ref="F827" si="1919">B827/D827-1</f>
        <v>0.19591418898931279</v>
      </c>
      <c r="G827" s="41">
        <f t="shared" ref="G827" si="1920">B827-B826</f>
        <v>-122.77999999999884</v>
      </c>
      <c r="H827" s="38">
        <f t="shared" ref="H827" si="1921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2">K827-L827</f>
        <v>849.20000000000073</v>
      </c>
      <c r="N827" s="38">
        <f t="shared" ref="N827" si="1923">K827/L827-1</f>
        <v>2.8592592592592725E-2</v>
      </c>
      <c r="O827" s="43">
        <f t="shared" ref="O827" si="1924">K827-K826</f>
        <v>-60.959999999999127</v>
      </c>
      <c r="P827" s="38">
        <f t="shared" ref="P827" si="1925">K827/K826-1</f>
        <v>-1.9914956341292589E-3</v>
      </c>
      <c r="R827" s="37">
        <v>45008</v>
      </c>
      <c r="S827" s="3">
        <f t="shared" si="1791"/>
        <v>92079.87</v>
      </c>
      <c r="T827" s="43">
        <f t="shared" ref="T827" si="1926">D827+L827</f>
        <v>81150.739999999991</v>
      </c>
      <c r="U827" s="3">
        <f t="shared" ref="U827" si="1927">E827+M827</f>
        <v>10929.130000000001</v>
      </c>
      <c r="V827" s="38">
        <f t="shared" ref="V827" si="1928">S827/T827-1</f>
        <v>0.1346768988181748</v>
      </c>
      <c r="W827" s="3">
        <f t="shared" ref="W827" si="1929">S827-S826</f>
        <v>-183.74000000000524</v>
      </c>
      <c r="X827" s="38">
        <f t="shared" ref="X827" si="1930">(S827)/S826-1</f>
        <v>-1.9914677086665389E-3</v>
      </c>
    </row>
    <row r="828" spans="1:24" x14ac:dyDescent="0.3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1">B828-D828</f>
        <v>10171.730000000003</v>
      </c>
      <c r="F828" s="38">
        <f t="shared" ref="F828" si="1932">B828/D828-1</f>
        <v>0.19769841988667225</v>
      </c>
      <c r="G828" s="41">
        <f t="shared" ref="G828" si="1933">B828-B827</f>
        <v>91.80000000000291</v>
      </c>
      <c r="H828" s="38">
        <f t="shared" ref="H828" si="1934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5">K828-L828</f>
        <v>894.77999999999884</v>
      </c>
      <c r="N828" s="38">
        <f t="shared" ref="N828" si="1936">K828/L828-1</f>
        <v>3.012727272727278E-2</v>
      </c>
      <c r="O828" s="43">
        <f t="shared" ref="O828" si="1937">K828-K827</f>
        <v>45.579999999998108</v>
      </c>
      <c r="P828" s="38">
        <f t="shared" ref="P828" si="1938">K828/K827-1</f>
        <v>1.4920194309506751E-3</v>
      </c>
      <c r="R828" s="37">
        <v>45009</v>
      </c>
      <c r="S828" s="3">
        <f t="shared" si="1791"/>
        <v>92217.25</v>
      </c>
      <c r="T828" s="43">
        <f t="shared" ref="T828" si="1939">D828+L828</f>
        <v>81150.739999999991</v>
      </c>
      <c r="U828" s="3">
        <f t="shared" ref="U828" si="1940">E828+M828</f>
        <v>11066.510000000002</v>
      </c>
      <c r="V828" s="38">
        <f t="shared" ref="V828" si="1941">S828/T828-1</f>
        <v>0.13636979773690316</v>
      </c>
      <c r="W828" s="3">
        <f t="shared" ref="W828" si="1942">S828-S827</f>
        <v>137.38000000000466</v>
      </c>
      <c r="X828" s="38">
        <f t="shared" ref="X828" si="1943">(S828)/S827-1</f>
        <v>1.491965616372104E-3</v>
      </c>
    </row>
    <row r="829" spans="1:24" x14ac:dyDescent="0.3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4">B829-D829</f>
        <v>10142.470000000001</v>
      </c>
      <c r="F829" s="38">
        <f t="shared" ref="F829" si="1945">B829/D829-1</f>
        <v>0.19712972058322187</v>
      </c>
      <c r="G829" s="41">
        <f t="shared" ref="G829" si="1946">B829-B828</f>
        <v>-29.260000000002037</v>
      </c>
      <c r="H829" s="38">
        <f t="shared" ref="H829" si="1947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8">K829-L829</f>
        <v>880.25</v>
      </c>
      <c r="N829" s="38">
        <f t="shared" ref="N829" si="1949">K829/L829-1</f>
        <v>2.9638047138047074E-2</v>
      </c>
      <c r="O829" s="43">
        <f t="shared" ref="O829" si="1950">K829-K828</f>
        <v>-14.529999999998836</v>
      </c>
      <c r="P829" s="38">
        <f t="shared" ref="P829" si="1951">K829/K828-1</f>
        <v>-4.7491761666529353E-4</v>
      </c>
      <c r="R829" s="37">
        <v>45012</v>
      </c>
      <c r="S829" s="3">
        <f t="shared" si="1791"/>
        <v>92173.459999999992</v>
      </c>
      <c r="T829" s="43">
        <f t="shared" ref="T829" si="1952">D829+L829</f>
        <v>81150.739999999991</v>
      </c>
      <c r="U829" s="3">
        <f t="shared" ref="U829" si="1953">E829+M829</f>
        <v>11022.720000000001</v>
      </c>
      <c r="V829" s="38">
        <f t="shared" ref="V829" si="1954">S829/T829-1</f>
        <v>0.1358301846662151</v>
      </c>
      <c r="W829" s="3">
        <f t="shared" ref="W829" si="1955">S829-S828</f>
        <v>-43.790000000008149</v>
      </c>
      <c r="X829" s="38">
        <f t="shared" ref="X829" si="1956">(S829)/S828-1</f>
        <v>-4.7485692752724518E-4</v>
      </c>
    </row>
    <row r="830" spans="1:24" x14ac:dyDescent="0.3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7">B830-D830</f>
        <v>10087.39</v>
      </c>
      <c r="F830" s="38">
        <f t="shared" ref="F830" si="1958">B830/D830-1</f>
        <v>0.19605918204480632</v>
      </c>
      <c r="G830" s="41">
        <f t="shared" ref="G830" si="1959">B830-B829</f>
        <v>-55.080000000001746</v>
      </c>
      <c r="H830" s="38">
        <f t="shared" ref="H830" si="1960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1">K830-L830</f>
        <v>852.90000000000146</v>
      </c>
      <c r="N830" s="38">
        <f t="shared" ref="N830" si="1962">K830/L830-1</f>
        <v>2.8717171717171697E-2</v>
      </c>
      <c r="O830" s="43">
        <f t="shared" ref="O830" si="1963">K830-K829</f>
        <v>-27.349999999998545</v>
      </c>
      <c r="P830" s="38">
        <f t="shared" ref="P830" si="1964">K830/K829-1</f>
        <v>-8.9436809705600862E-4</v>
      </c>
      <c r="R830" s="37">
        <v>45013</v>
      </c>
      <c r="S830" s="3">
        <f t="shared" si="1791"/>
        <v>92091.03</v>
      </c>
      <c r="T830" s="43">
        <f t="shared" ref="T830" si="1965">D830+L830</f>
        <v>81150.739999999991</v>
      </c>
      <c r="U830" s="3">
        <f t="shared" ref="U830:U831" si="1966">E830+M830</f>
        <v>10940.29</v>
      </c>
      <c r="V830" s="38">
        <f t="shared" ref="V830" si="1967">S830/T830-1</f>
        <v>0.13481442066948501</v>
      </c>
      <c r="W830" s="3">
        <f t="shared" ref="W830" si="1968">S830-S829</f>
        <v>-82.429999999993015</v>
      </c>
      <c r="X830" s="38">
        <f t="shared" ref="X830" si="1969">(S830)/S829-1</f>
        <v>-8.9429213137914854E-4</v>
      </c>
    </row>
    <row r="831" spans="1:24" x14ac:dyDescent="0.3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70">B831-D831</f>
        <v>10492.440000000002</v>
      </c>
      <c r="F831" s="38">
        <f t="shared" ref="F831" si="1971">B831/D831-1</f>
        <v>0.20393176074824204</v>
      </c>
      <c r="G831" s="41">
        <f t="shared" ref="G831" si="1972">B831-B830</f>
        <v>405.05000000000291</v>
      </c>
      <c r="H831" s="38">
        <f t="shared" ref="H831" si="1973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1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1"/>
        <v>92847.19</v>
      </c>
      <c r="T831" s="50">
        <f>T830+150</f>
        <v>81300.739999999991</v>
      </c>
      <c r="U831" s="3">
        <f t="shared" si="1966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3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4">B832-D832</f>
        <v>10705.29</v>
      </c>
      <c r="F832" s="38">
        <f t="shared" ref="F832" si="1975">B832/D832-1</f>
        <v>0.20806872748574667</v>
      </c>
      <c r="G832" s="41">
        <f t="shared" ref="G832" si="1976">B832-B831</f>
        <v>212.84999999999854</v>
      </c>
      <c r="H832" s="38">
        <f t="shared" ref="H832" si="1977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8">K832-L832</f>
        <v>1160.2000000000007</v>
      </c>
      <c r="N832" s="38">
        <f t="shared" ref="N832" si="1979">K832/L832-1</f>
        <v>3.8867671691792394E-2</v>
      </c>
      <c r="O832" s="43">
        <f t="shared" ref="O832" si="1980">K832-K831</f>
        <v>106.19000000000233</v>
      </c>
      <c r="P832" s="38">
        <f t="shared" ref="P832" si="1981">K832/K831-1</f>
        <v>3.4361236616220481E-3</v>
      </c>
      <c r="R832" s="37">
        <v>45015</v>
      </c>
      <c r="S832" s="3">
        <f t="shared" si="1791"/>
        <v>93166.23</v>
      </c>
      <c r="T832" s="43">
        <f t="shared" ref="T832" si="1982">D832+L832</f>
        <v>81300.739999999991</v>
      </c>
      <c r="U832" s="3">
        <f t="shared" ref="U832" si="1983">E832+M832</f>
        <v>11865.490000000002</v>
      </c>
      <c r="V832" s="38">
        <f t="shared" ref="V832" si="1984">S832/T832-1</f>
        <v>0.14594565805920112</v>
      </c>
      <c r="W832" s="3">
        <f t="shared" ref="W832" si="1985">S832-S831</f>
        <v>319.0399999999936</v>
      </c>
      <c r="X832" s="38">
        <f t="shared" ref="X832" si="1986">(S832)/S831-1</f>
        <v>3.4361836906426912E-3</v>
      </c>
    </row>
    <row r="833" spans="1:24" x14ac:dyDescent="0.3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7">B833-D833</f>
        <v>11086.810000000005</v>
      </c>
      <c r="F833" s="38">
        <f t="shared" ref="F833" si="1988">B833/D833-1</f>
        <v>0.21548397554631871</v>
      </c>
      <c r="G833" s="41">
        <f t="shared" ref="G833" si="1989">B833-B832</f>
        <v>381.52000000000407</v>
      </c>
      <c r="H833" s="38">
        <f t="shared" ref="H833" si="1990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1">K833-L833</f>
        <v>1350.5400000000009</v>
      </c>
      <c r="N833" s="38">
        <f t="shared" ref="N833" si="1992">K833/L833-1</f>
        <v>4.5244221105527727E-2</v>
      </c>
      <c r="O833" s="43">
        <f t="shared" ref="O833" si="1993">K833-K832</f>
        <v>190.34000000000015</v>
      </c>
      <c r="P833" s="38">
        <f t="shared" ref="P833" si="1994">K833/K832-1</f>
        <v>6.1379804064469745E-3</v>
      </c>
      <c r="R833" s="37">
        <v>45016</v>
      </c>
      <c r="S833" s="3">
        <f t="shared" si="1791"/>
        <v>93738.09</v>
      </c>
      <c r="T833" s="43">
        <f t="shared" ref="T833:T834" si="1995">D833+L833</f>
        <v>81300.739999999991</v>
      </c>
      <c r="U833" s="3">
        <f t="shared" ref="U833:U834" si="1996">E833+M833</f>
        <v>12437.350000000006</v>
      </c>
      <c r="V833" s="38">
        <f t="shared" ref="V833" si="1997">S833/T833-1</f>
        <v>0.15297954237562905</v>
      </c>
      <c r="W833" s="3">
        <f t="shared" ref="W833" si="1998">S833-S832</f>
        <v>571.86000000000058</v>
      </c>
      <c r="X833" s="38">
        <f t="shared" ref="X833" si="1999">(S833)/S832-1</f>
        <v>6.1380609690870891E-3</v>
      </c>
    </row>
    <row r="834" spans="1:24" x14ac:dyDescent="0.3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7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2000">K834-L834</f>
        <v>1558.3499999999985</v>
      </c>
      <c r="N834" s="38">
        <f t="shared" ref="N834:N835" si="2001">K834/L834-1</f>
        <v>5.2206030150753646E-2</v>
      </c>
      <c r="O834" s="43">
        <f t="shared" ref="O834:O835" si="2002">K834-K833</f>
        <v>207.80999999999767</v>
      </c>
      <c r="P834" s="38">
        <f t="shared" ref="P834:P835" si="2003">K834/K833-1</f>
        <v>6.6604616458560972E-3</v>
      </c>
      <c r="R834" s="37">
        <v>45019</v>
      </c>
      <c r="S834" s="3">
        <f t="shared" si="1791"/>
        <v>94612.42</v>
      </c>
      <c r="T834" s="93">
        <f t="shared" si="1995"/>
        <v>81550.739999999991</v>
      </c>
      <c r="U834" s="3">
        <f t="shared" si="1996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3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4">B835-D835</f>
        <v>11503.330000000002</v>
      </c>
      <c r="F835" s="38">
        <f t="shared" ref="F835" si="2005">B835/D835-1</f>
        <v>0.22249836269268108</v>
      </c>
      <c r="G835" s="41">
        <f t="shared" ref="G835" si="2006">B835-B834</f>
        <v>0</v>
      </c>
      <c r="H835" s="38">
        <f t="shared" ref="H835" si="2007">(B835)/B834-1</f>
        <v>0</v>
      </c>
      <c r="J835" s="37">
        <v>45020</v>
      </c>
      <c r="K835" s="41">
        <v>31408.35</v>
      </c>
      <c r="L835" s="58">
        <v>29850</v>
      </c>
      <c r="M835" s="43">
        <f t="shared" si="2000"/>
        <v>1558.3499999999985</v>
      </c>
      <c r="N835" s="38">
        <f t="shared" si="2001"/>
        <v>5.2206030150753646E-2</v>
      </c>
      <c r="O835" s="43">
        <f t="shared" si="2002"/>
        <v>0</v>
      </c>
      <c r="P835" s="38">
        <f t="shared" si="2003"/>
        <v>0</v>
      </c>
      <c r="R835" s="37">
        <v>45020</v>
      </c>
      <c r="S835" s="3">
        <f t="shared" si="1791"/>
        <v>94612.42</v>
      </c>
      <c r="T835" s="43">
        <f t="shared" ref="T835" si="2008">D835+L835</f>
        <v>81550.739999999991</v>
      </c>
      <c r="U835" s="3">
        <f t="shared" ref="U835:U836" si="2009">E835+M835</f>
        <v>13061.68</v>
      </c>
      <c r="V835" s="38">
        <f t="shared" ref="V835" si="2010">S835/T835-1</f>
        <v>0.1601662964676962</v>
      </c>
      <c r="W835" s="3">
        <f t="shared" ref="W835" si="2011">S835-S834</f>
        <v>0</v>
      </c>
      <c r="X835" s="38">
        <f t="shared" ref="X835" si="2012">(S835)/S834-1</f>
        <v>0</v>
      </c>
    </row>
    <row r="836" spans="1:24" x14ac:dyDescent="0.3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3">B836-D836</f>
        <v>11441.349999999999</v>
      </c>
      <c r="F836" s="38">
        <f t="shared" ref="F836" si="2014">B836/D836-1</f>
        <v>0.2212995403934257</v>
      </c>
      <c r="G836" s="41">
        <f t="shared" ref="G836" si="2015">B836-B835</f>
        <v>-61.980000000003201</v>
      </c>
      <c r="H836" s="38">
        <f t="shared" ref="H836" si="2016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2000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1"/>
        <v>94669.65</v>
      </c>
      <c r="T836" s="50">
        <f>T835+150</f>
        <v>81700.739999999991</v>
      </c>
      <c r="U836" s="3">
        <f t="shared" si="2009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3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7">B837-D837</f>
        <v>11441.349999999999</v>
      </c>
      <c r="F837" s="38">
        <f t="shared" ref="F837" si="2018">B837/D837-1</f>
        <v>0.2212995403934257</v>
      </c>
      <c r="G837" s="41">
        <f t="shared" ref="G837" si="2019">B837-B836</f>
        <v>0</v>
      </c>
      <c r="H837" s="38">
        <f t="shared" ref="H837" si="2020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1">K837-L837</f>
        <v>1527.5600000000013</v>
      </c>
      <c r="N837" s="38">
        <f t="shared" ref="N837" si="2022">K837/L837-1</f>
        <v>5.0918666666666779E-2</v>
      </c>
      <c r="O837" s="43">
        <f t="shared" ref="O837" si="2023">K837-K836</f>
        <v>0</v>
      </c>
      <c r="P837" s="38">
        <f t="shared" ref="P837" si="2024">K837/K836-1</f>
        <v>0</v>
      </c>
      <c r="R837" s="37">
        <v>45022</v>
      </c>
      <c r="S837" s="3">
        <f t="shared" si="1791"/>
        <v>94669.65</v>
      </c>
      <c r="T837" s="43">
        <f t="shared" ref="T837" si="2025">D837+L837</f>
        <v>81700.739999999991</v>
      </c>
      <c r="U837" s="3">
        <f t="shared" ref="U837" si="2026">E837+M837</f>
        <v>12968.91</v>
      </c>
      <c r="V837" s="38">
        <f t="shared" ref="V837" si="2027">S837/T837-1</f>
        <v>0.15873675073200078</v>
      </c>
      <c r="W837" s="3">
        <f t="shared" ref="W837" si="2028">S837-S836</f>
        <v>0</v>
      </c>
      <c r="X837" s="38">
        <f t="shared" ref="X837" si="2029">(S837)/S836-1</f>
        <v>0</v>
      </c>
    </row>
    <row r="838" spans="1:24" x14ac:dyDescent="0.3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30">B838-D838</f>
        <v>11649.86</v>
      </c>
      <c r="F838" s="38">
        <f t="shared" ref="F838" si="2031">B838/D838-1</f>
        <v>0.22533255810264996</v>
      </c>
      <c r="G838" s="41">
        <f t="shared" ref="G838" si="2032">B838-B837</f>
        <v>208.51000000000204</v>
      </c>
      <c r="H838" s="38">
        <f t="shared" ref="H838" si="2033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4">K838-L838</f>
        <v>1631.6699999999983</v>
      </c>
      <c r="N838" s="38">
        <f t="shared" ref="N838" si="2035">K838/L838-1</f>
        <v>5.4389000000000021E-2</v>
      </c>
      <c r="O838" s="43">
        <f t="shared" ref="O838" si="2036">K838-K837</f>
        <v>104.10999999999694</v>
      </c>
      <c r="P838" s="38">
        <f t="shared" ref="P838" si="2037">K838/K837-1</f>
        <v>3.3021902107235324E-3</v>
      </c>
      <c r="R838" s="37">
        <v>45023</v>
      </c>
      <c r="S838" s="3">
        <f t="shared" si="1791"/>
        <v>94982.26999999999</v>
      </c>
      <c r="T838" s="43">
        <f t="shared" ref="T838" si="2038">D838+L838</f>
        <v>81700.739999999991</v>
      </c>
      <c r="U838" s="3">
        <f t="shared" ref="U838" si="2039">E838+M838</f>
        <v>13281.529999999999</v>
      </c>
      <c r="V838" s="38">
        <f t="shared" ref="V838" si="2040">S838/T838-1</f>
        <v>0.16256315426273993</v>
      </c>
      <c r="W838" s="3">
        <f t="shared" ref="W838" si="2041">S838-S837</f>
        <v>312.61999999999534</v>
      </c>
      <c r="X838" s="38">
        <f t="shared" ref="X838" si="2042">(S838)/S837-1</f>
        <v>3.3022198772256761E-3</v>
      </c>
    </row>
    <row r="839" spans="1:24" x14ac:dyDescent="0.3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3">B839-D839</f>
        <v>11649.86</v>
      </c>
      <c r="F839" s="38">
        <f t="shared" ref="F839" si="2044">B839/D839-1</f>
        <v>0.22533255810264996</v>
      </c>
      <c r="G839" s="41">
        <f t="shared" ref="G839" si="2045">B839-B838</f>
        <v>0</v>
      </c>
      <c r="H839" s="38">
        <f t="shared" ref="H839" si="2046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7">K839-L839</f>
        <v>1631.6699999999983</v>
      </c>
      <c r="N839" s="38">
        <f t="shared" ref="N839" si="2048">K839/L839-1</f>
        <v>5.4389000000000021E-2</v>
      </c>
      <c r="O839" s="43">
        <f t="shared" ref="O839" si="2049">K839-K838</f>
        <v>0</v>
      </c>
      <c r="P839" s="38">
        <f t="shared" ref="P839" si="2050">K839/K838-1</f>
        <v>0</v>
      </c>
      <c r="R839" s="37">
        <v>45026</v>
      </c>
      <c r="S839" s="3">
        <f t="shared" ref="S839:S867" si="2051">B839+K839</f>
        <v>94982.26999999999</v>
      </c>
      <c r="T839" s="43">
        <f t="shared" ref="T839" si="2052">D839+L839</f>
        <v>81700.739999999991</v>
      </c>
      <c r="U839" s="3">
        <f t="shared" ref="U839:U840" si="2053">E839+M839</f>
        <v>13281.529999999999</v>
      </c>
      <c r="V839" s="38">
        <f t="shared" ref="V839" si="2054">S839/T839-1</f>
        <v>0.16256315426273993</v>
      </c>
      <c r="W839" s="3">
        <f t="shared" ref="W839" si="2055">S839-S838</f>
        <v>0</v>
      </c>
      <c r="X839" s="38">
        <f t="shared" ref="X839" si="2056">(S839)/S838-1</f>
        <v>0</v>
      </c>
    </row>
    <row r="840" spans="1:24" x14ac:dyDescent="0.3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7">B840-D840</f>
        <v>11831.730000000003</v>
      </c>
      <c r="F840" s="38">
        <f t="shared" ref="F840:F842" si="2058">B840/D840-1</f>
        <v>0.22885030272293982</v>
      </c>
      <c r="G840" s="41">
        <f t="shared" ref="G840:G842" si="2059">B840-B839</f>
        <v>181.87000000000262</v>
      </c>
      <c r="H840" s="38">
        <f t="shared" ref="H840:H842" si="2060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7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1"/>
        <v>95405.32</v>
      </c>
      <c r="T840" s="50">
        <f>T839+150</f>
        <v>81850.739999999991</v>
      </c>
      <c r="U840" s="3">
        <f t="shared" si="2053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3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7"/>
        <v>11831.730000000003</v>
      </c>
      <c r="F841" s="38">
        <f t="shared" si="2058"/>
        <v>0.22885030272293982</v>
      </c>
      <c r="G841" s="41">
        <f t="shared" si="2059"/>
        <v>0</v>
      </c>
      <c r="H841" s="38">
        <f t="shared" si="2060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1">K841-L841</f>
        <v>1722.8499999999985</v>
      </c>
      <c r="N841" s="38">
        <f t="shared" ref="N841:N842" si="2062">K841/L841-1</f>
        <v>5.7142620232172314E-2</v>
      </c>
      <c r="O841" s="43">
        <f t="shared" ref="O841:O842" si="2063">K841-K840</f>
        <v>0</v>
      </c>
      <c r="P841" s="38">
        <f t="shared" ref="P841:P842" si="2064">K841/K840-1</f>
        <v>0</v>
      </c>
      <c r="R841" s="37">
        <v>45028</v>
      </c>
      <c r="S841" s="3">
        <f t="shared" si="2051"/>
        <v>95405.32</v>
      </c>
      <c r="T841" s="43">
        <f t="shared" ref="T841:T842" si="2065">D841+L841</f>
        <v>81850.739999999991</v>
      </c>
      <c r="U841" s="3">
        <f t="shared" ref="U841:U842" si="2066">E841+M841</f>
        <v>13554.580000000002</v>
      </c>
      <c r="V841" s="38">
        <f t="shared" ref="V841:V842" si="2067">S841/T841-1</f>
        <v>0.16560119065508783</v>
      </c>
      <c r="W841" s="3">
        <f t="shared" ref="W841:W842" si="2068">S841-S840</f>
        <v>0</v>
      </c>
      <c r="X841" s="38">
        <f t="shared" ref="X841:X842" si="2069">(S841)/S840-1</f>
        <v>0</v>
      </c>
    </row>
    <row r="842" spans="1:24" x14ac:dyDescent="0.3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7"/>
        <v>11831.730000000003</v>
      </c>
      <c r="F842" s="38">
        <f t="shared" si="2058"/>
        <v>0.22885030272293982</v>
      </c>
      <c r="G842" s="41">
        <f t="shared" si="2059"/>
        <v>0</v>
      </c>
      <c r="H842" s="38">
        <f t="shared" si="2060"/>
        <v>0</v>
      </c>
      <c r="J842" s="37">
        <v>45029</v>
      </c>
      <c r="K842" s="41">
        <v>31872.85</v>
      </c>
      <c r="L842" s="58">
        <v>30150</v>
      </c>
      <c r="M842" s="43">
        <f t="shared" si="2061"/>
        <v>1722.8499999999985</v>
      </c>
      <c r="N842" s="38">
        <f t="shared" si="2062"/>
        <v>5.7142620232172314E-2</v>
      </c>
      <c r="O842" s="43">
        <f t="shared" si="2063"/>
        <v>0</v>
      </c>
      <c r="P842" s="38">
        <f t="shared" si="2064"/>
        <v>0</v>
      </c>
      <c r="R842" s="37">
        <v>45029</v>
      </c>
      <c r="S842" s="3">
        <f t="shared" si="2051"/>
        <v>95405.32</v>
      </c>
      <c r="T842" s="43">
        <f t="shared" si="2065"/>
        <v>81850.739999999991</v>
      </c>
      <c r="U842" s="3">
        <f t="shared" si="2066"/>
        <v>13554.580000000002</v>
      </c>
      <c r="V842" s="38">
        <f t="shared" si="2067"/>
        <v>0.16560119065508783</v>
      </c>
      <c r="W842" s="3">
        <f t="shared" si="2068"/>
        <v>0</v>
      </c>
      <c r="X842" s="38">
        <f t="shared" si="2069"/>
        <v>0</v>
      </c>
    </row>
    <row r="843" spans="1:24" x14ac:dyDescent="0.3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70">B843-D843</f>
        <v>11732.11</v>
      </c>
      <c r="F843" s="38">
        <f t="shared" ref="F843" si="2071">B843/D843-1</f>
        <v>0.22692344442265244</v>
      </c>
      <c r="G843" s="41">
        <f t="shared" ref="G843" si="2072">B843-B842</f>
        <v>-99.620000000002619</v>
      </c>
      <c r="H843" s="38">
        <f t="shared" ref="H843" si="2073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4">K843-L843</f>
        <v>1672.869999999999</v>
      </c>
      <c r="N843" s="38">
        <f t="shared" ref="N843" si="2075">K843/L843-1</f>
        <v>5.5484908789386278E-2</v>
      </c>
      <c r="O843" s="43">
        <f t="shared" ref="O843" si="2076">K843-K842</f>
        <v>-49.979999999999563</v>
      </c>
      <c r="P843" s="38">
        <f t="shared" ref="P843" si="2077">K843/K842-1</f>
        <v>-1.5681057702715551E-3</v>
      </c>
      <c r="R843" s="37">
        <v>45030</v>
      </c>
      <c r="S843" s="3">
        <f t="shared" si="2051"/>
        <v>95255.72</v>
      </c>
      <c r="T843" s="43">
        <f t="shared" ref="T843:T844" si="2078">D843+L843</f>
        <v>81850.739999999991</v>
      </c>
      <c r="U843" s="3">
        <f t="shared" ref="U843:U844" si="2079">E843+M843</f>
        <v>13404.98</v>
      </c>
      <c r="V843" s="38">
        <f t="shared" ref="V843" si="2080">S843/T843-1</f>
        <v>0.16377347352021521</v>
      </c>
      <c r="W843" s="3">
        <f t="shared" ref="W843" si="2081">S843-S842</f>
        <v>-149.60000000000582</v>
      </c>
      <c r="X843" s="38">
        <f t="shared" ref="X843" si="2082">(S843)/S842-1</f>
        <v>-1.568046729469641E-3</v>
      </c>
    </row>
    <row r="844" spans="1:24" x14ac:dyDescent="0.3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70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3">K844-L844</f>
        <v>1702.7999999999993</v>
      </c>
      <c r="N844" s="38">
        <f t="shared" ref="N844" si="2084">K844/L844-1</f>
        <v>5.6477611940298544E-2</v>
      </c>
      <c r="O844" s="43">
        <f t="shared" ref="O844" si="2085">K844-K843</f>
        <v>29.930000000000291</v>
      </c>
      <c r="P844" s="38">
        <f t="shared" ref="P844" si="2086">K844/K843-1</f>
        <v>9.4051856416466073E-4</v>
      </c>
      <c r="R844" s="37">
        <v>45033</v>
      </c>
      <c r="S844" s="3">
        <f t="shared" si="2051"/>
        <v>95595.3</v>
      </c>
      <c r="T844" s="93">
        <f t="shared" si="2078"/>
        <v>82100.739999999991</v>
      </c>
      <c r="U844" s="3">
        <f t="shared" si="2079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3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7">B845-D845</f>
        <v>11886.54</v>
      </c>
      <c r="F845" s="38">
        <f t="shared" ref="F845" si="2088">B845/D845-1</f>
        <v>0.2288040555341464</v>
      </c>
      <c r="G845" s="41">
        <f t="shared" ref="G845" si="2089">B845-B844</f>
        <v>94.779999999998836</v>
      </c>
      <c r="H845" s="38">
        <f t="shared" ref="H845" si="2090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1">K845-L845</f>
        <v>1750.1699999999983</v>
      </c>
      <c r="N845" s="38">
        <f t="shared" ref="N845" si="2092">K845/L845-1</f>
        <v>5.8048756218905373E-2</v>
      </c>
      <c r="O845" s="43">
        <f t="shared" ref="O845" si="2093">K845-K844</f>
        <v>47.369999999998981</v>
      </c>
      <c r="P845" s="38">
        <f t="shared" ref="P845" si="2094">K845/K844-1</f>
        <v>1.4871534056659641E-3</v>
      </c>
      <c r="R845" s="37">
        <v>45034</v>
      </c>
      <c r="S845" s="3">
        <f t="shared" si="2051"/>
        <v>95737.45</v>
      </c>
      <c r="T845" s="43">
        <f t="shared" ref="T845" si="2095">D845+L845</f>
        <v>82100.739999999991</v>
      </c>
      <c r="U845" s="3">
        <f t="shared" ref="U845:U846" si="2096">E845+M845</f>
        <v>13636.71</v>
      </c>
      <c r="V845" s="38">
        <f t="shared" ref="V845" si="2097">S845/T845-1</f>
        <v>0.16609728487221931</v>
      </c>
      <c r="W845" s="3">
        <f t="shared" ref="W845" si="2098">S845-S844</f>
        <v>142.14999999999418</v>
      </c>
      <c r="X845" s="38">
        <f t="shared" ref="X845" si="2099">(S845)/S844-1</f>
        <v>1.4869977917324473E-3</v>
      </c>
    </row>
    <row r="846" spans="1:24" x14ac:dyDescent="0.3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100">B846-D846</f>
        <v>12080.170000000006</v>
      </c>
      <c r="F846" s="38">
        <f t="shared" ref="F846" si="2101">B846/D846-1</f>
        <v>0.23253124017097737</v>
      </c>
      <c r="G846" s="41">
        <f t="shared" ref="G846" si="2102">B846-B845</f>
        <v>193.63000000000466</v>
      </c>
      <c r="H846" s="38">
        <f t="shared" ref="H846" si="2103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1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1"/>
        <v>96178.260000000009</v>
      </c>
      <c r="T846" s="50">
        <f>T845+150</f>
        <v>82250.739999999991</v>
      </c>
      <c r="U846" s="3">
        <f t="shared" si="2096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3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4">B847-D847</f>
        <v>12080.170000000006</v>
      </c>
      <c r="F847" s="38">
        <f t="shared" ref="F847:F848" si="2105">B847/D847-1</f>
        <v>0.23253124017097737</v>
      </c>
      <c r="G847" s="41">
        <f t="shared" ref="G847:G848" si="2106">B847-B846</f>
        <v>0</v>
      </c>
      <c r="H847" s="38">
        <f t="shared" ref="H847:H848" si="2107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8">K847-L847</f>
        <v>1847.3499999999985</v>
      </c>
      <c r="N847" s="38">
        <f t="shared" ref="N847:N848" si="2109">K847/L847-1</f>
        <v>6.0968646864686393E-2</v>
      </c>
      <c r="O847" s="43">
        <f t="shared" ref="O847:O848" si="2110">K847-K846</f>
        <v>0</v>
      </c>
      <c r="P847" s="38">
        <f t="shared" ref="P847:P848" si="2111">K847/K846-1</f>
        <v>0</v>
      </c>
      <c r="R847" s="37">
        <v>45036</v>
      </c>
      <c r="S847" s="3">
        <f t="shared" si="2051"/>
        <v>96178.260000000009</v>
      </c>
      <c r="T847" s="43">
        <f t="shared" ref="T847:T848" si="2112">D847+L847</f>
        <v>82250.739999999991</v>
      </c>
      <c r="U847" s="3">
        <f t="shared" ref="U847:U848" si="2113">E847+M847</f>
        <v>13927.520000000004</v>
      </c>
      <c r="V847" s="38">
        <f t="shared" ref="V847:V848" si="2114">S847/T847-1</f>
        <v>0.16933002669641661</v>
      </c>
      <c r="W847" s="3">
        <f t="shared" ref="W847:W848" si="2115">S847-S846</f>
        <v>0</v>
      </c>
      <c r="X847" s="38">
        <f t="shared" ref="X847:X848" si="2116">(S847)/S846-1</f>
        <v>0</v>
      </c>
    </row>
    <row r="848" spans="1:24" x14ac:dyDescent="0.3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4"/>
        <v>12080.170000000006</v>
      </c>
      <c r="F848" s="38">
        <f t="shared" si="2105"/>
        <v>0.23253124017097737</v>
      </c>
      <c r="G848" s="41">
        <f t="shared" si="2106"/>
        <v>0</v>
      </c>
      <c r="H848" s="38">
        <f t="shared" si="2107"/>
        <v>0</v>
      </c>
      <c r="J848" s="37">
        <v>45037</v>
      </c>
      <c r="K848" s="41">
        <v>32147.35</v>
      </c>
      <c r="L848" s="58">
        <v>30300</v>
      </c>
      <c r="M848" s="43">
        <f t="shared" si="2108"/>
        <v>1847.3499999999985</v>
      </c>
      <c r="N848" s="38">
        <f t="shared" si="2109"/>
        <v>6.0968646864686393E-2</v>
      </c>
      <c r="O848" s="43">
        <f t="shared" si="2110"/>
        <v>0</v>
      </c>
      <c r="P848" s="38">
        <f t="shared" si="2111"/>
        <v>0</v>
      </c>
      <c r="R848" s="37">
        <v>45037</v>
      </c>
      <c r="S848" s="3">
        <f t="shared" si="2051"/>
        <v>96178.260000000009</v>
      </c>
      <c r="T848" s="43">
        <f t="shared" si="2112"/>
        <v>82250.739999999991</v>
      </c>
      <c r="U848" s="3">
        <f t="shared" si="2113"/>
        <v>13927.520000000004</v>
      </c>
      <c r="V848" s="38">
        <f t="shared" si="2114"/>
        <v>0.16933002669641661</v>
      </c>
      <c r="W848" s="3">
        <f t="shared" si="2115"/>
        <v>0</v>
      </c>
      <c r="X848" s="38">
        <f t="shared" si="2116"/>
        <v>0</v>
      </c>
    </row>
    <row r="849" spans="1:24" x14ac:dyDescent="0.3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7">B849-D849</f>
        <v>12131.920000000006</v>
      </c>
      <c r="F849" s="38">
        <f t="shared" ref="F849" si="2118">B849/D849-1</f>
        <v>0.23352737612592245</v>
      </c>
      <c r="G849" s="41">
        <f t="shared" ref="G849" si="2119">B849-B848</f>
        <v>51.75</v>
      </c>
      <c r="H849" s="38">
        <f t="shared" ref="H849" si="2120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1">K849-L849</f>
        <v>1873.3400000000001</v>
      </c>
      <c r="N849" s="38">
        <f t="shared" ref="N849" si="2122">K849/L849-1</f>
        <v>6.1826402640263955E-2</v>
      </c>
      <c r="O849" s="43">
        <f t="shared" ref="O849" si="2123">K849-K848</f>
        <v>25.990000000001601</v>
      </c>
      <c r="P849" s="38">
        <f t="shared" ref="P849" si="2124">K849/K848-1</f>
        <v>8.0846477236851122E-4</v>
      </c>
      <c r="R849" s="37">
        <v>45040</v>
      </c>
      <c r="S849" s="3">
        <f t="shared" si="2051"/>
        <v>96256</v>
      </c>
      <c r="T849" s="43">
        <f t="shared" ref="T849" si="2125">D849+L849</f>
        <v>82250.739999999991</v>
      </c>
      <c r="U849" s="3">
        <f t="shared" ref="U849" si="2126">E849+M849</f>
        <v>14005.260000000006</v>
      </c>
      <c r="V849" s="38">
        <f t="shared" ref="V849" si="2127">S849/T849-1</f>
        <v>0.17027518536611352</v>
      </c>
      <c r="W849" s="3">
        <f t="shared" ref="W849" si="2128">S849-S848</f>
        <v>77.739999999990687</v>
      </c>
      <c r="X849" s="38">
        <f t="shared" ref="X849" si="2129">(S849)/S848-1</f>
        <v>8.0829077173971697E-4</v>
      </c>
    </row>
    <row r="850" spans="1:24" x14ac:dyDescent="0.3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" si="2130">B850-D850</f>
        <v>11840.029999999999</v>
      </c>
      <c r="F850" s="38">
        <f t="shared" ref="F850" si="2131">B850/D850-1</f>
        <v>0.22790878435995321</v>
      </c>
      <c r="G850" s="41">
        <f t="shared" ref="G850" si="2132">B850-B849</f>
        <v>-291.89000000000669</v>
      </c>
      <c r="H850" s="38">
        <f t="shared" ref="H850" si="2133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4">K850-L850</f>
        <v>1726.7900000000009</v>
      </c>
      <c r="N850" s="38">
        <f t="shared" ref="N850" si="2135">K850/L850-1</f>
        <v>5.698976897689767E-2</v>
      </c>
      <c r="O850" s="43">
        <f t="shared" ref="O850" si="2136">K850-K849</f>
        <v>-146.54999999999927</v>
      </c>
      <c r="P850" s="38">
        <f t="shared" ref="P850" si="2137">K850/K849-1</f>
        <v>-4.5550135609171427E-3</v>
      </c>
      <c r="R850" s="37">
        <v>45041</v>
      </c>
      <c r="S850" s="3">
        <f t="shared" si="2051"/>
        <v>95817.56</v>
      </c>
      <c r="T850" s="43">
        <f t="shared" ref="T850" si="2138">D850+L850</f>
        <v>82250.739999999991</v>
      </c>
      <c r="U850" s="3">
        <f t="shared" ref="U850:U851" si="2139">E850+M850</f>
        <v>13566.82</v>
      </c>
      <c r="V850" s="38">
        <f t="shared" ref="V850" si="2140">S850/T850-1</f>
        <v>0.1649446558170784</v>
      </c>
      <c r="W850" s="3">
        <f t="shared" ref="W850" si="2141">S850-S849</f>
        <v>-438.44000000000233</v>
      </c>
      <c r="X850" s="38">
        <f t="shared" ref="X850" si="2142">(S850)/S849-1</f>
        <v>-4.5549368351064379E-3</v>
      </c>
    </row>
    <row r="851" spans="1:24" x14ac:dyDescent="0.3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3">B851-D851</f>
        <v>11817.349999999999</v>
      </c>
      <c r="F851" s="38">
        <f t="shared" ref="F851" si="2144">B851/D851-1</f>
        <v>0.22747221695013398</v>
      </c>
      <c r="G851" s="41">
        <f t="shared" ref="G851" si="2145">B851-B850</f>
        <v>-22.680000000000291</v>
      </c>
      <c r="H851" s="38">
        <f t="shared" ref="H851" si="2146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4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1"/>
        <v>95934.03</v>
      </c>
      <c r="T851" s="50">
        <f>T850+150</f>
        <v>82400.739999999991</v>
      </c>
      <c r="U851" s="3">
        <f t="shared" si="2139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3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7">B852-D852</f>
        <v>11817.349999999999</v>
      </c>
      <c r="F852" s="38">
        <f t="shared" ref="F852" si="2148">B852/D852-1</f>
        <v>0.22747221695013398</v>
      </c>
      <c r="G852" s="41">
        <f t="shared" ref="G852" si="2149">B852-B851</f>
        <v>0</v>
      </c>
      <c r="H852" s="38">
        <f t="shared" ref="H852" si="2150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1">K852-L852</f>
        <v>1715.9399999999987</v>
      </c>
      <c r="N852" s="38">
        <f t="shared" ref="N852" si="2152">K852/L852-1</f>
        <v>5.6352709359605901E-2</v>
      </c>
      <c r="O852" s="43">
        <f t="shared" ref="O852" si="2153">K852-K851</f>
        <v>0</v>
      </c>
      <c r="P852" s="38">
        <f t="shared" ref="P852" si="2154">K852/K851-1</f>
        <v>0</v>
      </c>
      <c r="R852" s="37">
        <v>45043</v>
      </c>
      <c r="S852" s="3">
        <f t="shared" si="2051"/>
        <v>95934.03</v>
      </c>
      <c r="T852" s="43">
        <f t="shared" ref="T852" si="2155">D852+L852</f>
        <v>82400.739999999991</v>
      </c>
      <c r="U852" s="3">
        <f t="shared" ref="U852" si="2156">E852+M852</f>
        <v>13533.289999999997</v>
      </c>
      <c r="V852" s="38">
        <f t="shared" ref="V852" si="2157">S852/T852-1</f>
        <v>0.16423748136242478</v>
      </c>
      <c r="W852" s="3">
        <f t="shared" ref="W852" si="2158">S852-S851</f>
        <v>0</v>
      </c>
      <c r="X852" s="38">
        <f t="shared" ref="X852" si="2159">(S852)/S851-1</f>
        <v>0</v>
      </c>
    </row>
    <row r="853" spans="1:24" x14ac:dyDescent="0.3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:E854" si="2160">B853-D853</f>
        <v>12257.520000000004</v>
      </c>
      <c r="F853" s="38">
        <f t="shared" ref="F853" si="2161">B853/D853-1</f>
        <v>0.23594505102333496</v>
      </c>
      <c r="G853" s="41">
        <f t="shared" ref="G853" si="2162">B853-B852</f>
        <v>440.17000000000553</v>
      </c>
      <c r="H853" s="38">
        <f t="shared" ref="H853" si="2163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4">K853-L853</f>
        <v>1937.9700000000012</v>
      </c>
      <c r="N853" s="38">
        <f t="shared" ref="N853" si="2165">K853/L853-1</f>
        <v>6.3644334975369476E-2</v>
      </c>
      <c r="O853" s="43">
        <f t="shared" ref="O853" si="2166">K853-K852</f>
        <v>222.03000000000247</v>
      </c>
      <c r="P853" s="38">
        <f t="shared" ref="P853" si="2167">K853/K852-1</f>
        <v>6.9026429819865065E-3</v>
      </c>
      <c r="R853" s="37">
        <v>45044</v>
      </c>
      <c r="S853" s="3">
        <f t="shared" si="2051"/>
        <v>96596.23000000001</v>
      </c>
      <c r="T853" s="43">
        <f t="shared" ref="T853:T854" si="2168">D853+L853</f>
        <v>82400.739999999991</v>
      </c>
      <c r="U853" s="3">
        <f t="shared" ref="U853:U855" si="2169">E853+M853</f>
        <v>14195.490000000005</v>
      </c>
      <c r="V853" s="38">
        <f t="shared" ref="V853" si="2170">S853/T853-1</f>
        <v>0.17227381695844013</v>
      </c>
      <c r="W853" s="3">
        <f t="shared" ref="W853" si="2171">S853-S852</f>
        <v>662.20000000001164</v>
      </c>
      <c r="X853" s="38">
        <f t="shared" ref="X853" si="2172">(S853)/S852-1</f>
        <v>6.9026600883963507E-3</v>
      </c>
    </row>
    <row r="854" spans="1:24" x14ac:dyDescent="0.3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160"/>
        <v>12002.029999999999</v>
      </c>
      <c r="F854" s="48">
        <f>(B854-250)/D854-1</f>
        <v>0.22513148281039697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2173">K854-L854</f>
        <v>1809.0900000000001</v>
      </c>
      <c r="N854" s="38">
        <f t="shared" ref="N854" si="2174">K854/L854-1</f>
        <v>5.941182266009859E-2</v>
      </c>
      <c r="O854" s="43">
        <f t="shared" ref="O854" si="2175">K854-K853</f>
        <v>-128.88000000000102</v>
      </c>
      <c r="P854" s="38">
        <f t="shared" ref="P854" si="2176">K854/K853-1</f>
        <v>-3.9792552605180109E-3</v>
      </c>
      <c r="R854" s="37">
        <v>45047</v>
      </c>
      <c r="S854" s="3">
        <f t="shared" si="2051"/>
        <v>96461.86</v>
      </c>
      <c r="T854" s="93">
        <f t="shared" si="2168"/>
        <v>82650.739999999991</v>
      </c>
      <c r="U854" s="3">
        <f t="shared" si="2169"/>
        <v>13811.119999999999</v>
      </c>
      <c r="V854" s="48">
        <f>(S854-250)/(T854-250)-1</f>
        <v>0.16760917438362832</v>
      </c>
      <c r="W854" s="47">
        <f>S854-S853-250</f>
        <v>-384.3700000000099</v>
      </c>
      <c r="X854" s="48">
        <f>(S854-250)/S853-1</f>
        <v>-3.9791408008367224E-3</v>
      </c>
    </row>
    <row r="855" spans="1:24" x14ac:dyDescent="0.3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ref="E855" si="2177">B855-D855</f>
        <v>11568.870000000003</v>
      </c>
      <c r="F855" s="38">
        <f t="shared" ref="F855" si="2178">B855/D855-1</f>
        <v>0.22162272029093844</v>
      </c>
      <c r="G855" s="41">
        <f t="shared" ref="G855" si="2179">B855-B854</f>
        <v>-433.15999999999622</v>
      </c>
      <c r="H855" s="38">
        <f t="shared" ref="H855" si="2180"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173"/>
        <v>1591.2000000000007</v>
      </c>
      <c r="N855" s="38">
        <f>(K855-400)/L855-1</f>
        <v>3.8928104575163491E-2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3">
        <f t="shared" si="2051"/>
        <v>95960.81</v>
      </c>
      <c r="T855" s="50">
        <f>T854+150</f>
        <v>82800.739999999991</v>
      </c>
      <c r="U855" s="3">
        <f t="shared" si="2169"/>
        <v>13160.070000000003</v>
      </c>
      <c r="V855" s="51">
        <f>(S855-150)/(T855-150)-1</f>
        <v>0.15922507166904998</v>
      </c>
      <c r="W855" s="50">
        <f>S855-S854-150</f>
        <v>-651.05000000000291</v>
      </c>
      <c r="X855" s="51">
        <f>(S855-150)/S854-1</f>
        <v>-6.7492996713934827E-3</v>
      </c>
    </row>
    <row r="856" spans="1:24" x14ac:dyDescent="0.3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ref="E856:E858" si="2181">B856-D856</f>
        <v>11568.870000000003</v>
      </c>
      <c r="F856" s="38">
        <f t="shared" ref="F856:F858" si="2182">B856/D856-1</f>
        <v>0.22162272029093844</v>
      </c>
      <c r="G856" s="41">
        <f t="shared" ref="G856:G858" si="2183">B856-B855</f>
        <v>0</v>
      </c>
      <c r="H856" s="38">
        <f t="shared" ref="H856:H858" si="2184"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2185">K856-L856</f>
        <v>1591.2000000000007</v>
      </c>
      <c r="N856" s="38">
        <f t="shared" ref="N856:N858" si="2186">K856/L856-1</f>
        <v>5.2000000000000046E-2</v>
      </c>
      <c r="O856" s="43">
        <f t="shared" ref="O856:O858" si="2187">K856-K855</f>
        <v>0</v>
      </c>
      <c r="P856" s="38">
        <f t="shared" ref="P856:P858" si="2188">K856/K855-1</f>
        <v>0</v>
      </c>
      <c r="R856" s="37">
        <v>45049</v>
      </c>
      <c r="S856" s="3">
        <f t="shared" si="2051"/>
        <v>95960.81</v>
      </c>
      <c r="T856" s="43">
        <f t="shared" ref="T856:T858" si="2189">D856+L856</f>
        <v>82800.739999999991</v>
      </c>
      <c r="U856" s="3">
        <f t="shared" ref="U856:U860" si="2190">E856+M856</f>
        <v>13160.070000000003</v>
      </c>
      <c r="V856" s="38">
        <f t="shared" ref="V856:V858" si="2191">S856/T856-1</f>
        <v>0.15893662303018075</v>
      </c>
      <c r="W856" s="3">
        <f t="shared" ref="W856:W858" si="2192">S856-S855</f>
        <v>0</v>
      </c>
      <c r="X856" s="38">
        <f t="shared" ref="X856:X858" si="2193">(S856)/S855-1</f>
        <v>0</v>
      </c>
    </row>
    <row r="857" spans="1:24" x14ac:dyDescent="0.3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181"/>
        <v>11568.870000000003</v>
      </c>
      <c r="F857" s="38">
        <f t="shared" si="2182"/>
        <v>0.22162272029093844</v>
      </c>
      <c r="G857" s="41">
        <f t="shared" si="2183"/>
        <v>0</v>
      </c>
      <c r="H857" s="38">
        <f t="shared" si="2184"/>
        <v>0</v>
      </c>
      <c r="J857" s="37">
        <v>45050</v>
      </c>
      <c r="K857" s="41">
        <v>32191.200000000001</v>
      </c>
      <c r="L857" s="58">
        <v>30600</v>
      </c>
      <c r="M857" s="43">
        <f t="shared" si="2185"/>
        <v>1591.2000000000007</v>
      </c>
      <c r="N857" s="38">
        <f t="shared" si="2186"/>
        <v>5.2000000000000046E-2</v>
      </c>
      <c r="O857" s="43">
        <f t="shared" si="2187"/>
        <v>0</v>
      </c>
      <c r="P857" s="38">
        <f t="shared" si="2188"/>
        <v>0</v>
      </c>
      <c r="R857" s="37">
        <v>45050</v>
      </c>
      <c r="S857" s="3">
        <f t="shared" si="2051"/>
        <v>95960.81</v>
      </c>
      <c r="T857" s="43">
        <f t="shared" si="2189"/>
        <v>82800.739999999991</v>
      </c>
      <c r="U857" s="3">
        <f t="shared" si="2190"/>
        <v>13160.070000000003</v>
      </c>
      <c r="V857" s="38">
        <f t="shared" si="2191"/>
        <v>0.15893662303018075</v>
      </c>
      <c r="W857" s="3">
        <f t="shared" si="2192"/>
        <v>0</v>
      </c>
      <c r="X857" s="38">
        <f t="shared" si="2193"/>
        <v>0</v>
      </c>
    </row>
    <row r="858" spans="1:24" x14ac:dyDescent="0.3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181"/>
        <v>11568.870000000003</v>
      </c>
      <c r="F858" s="38">
        <f t="shared" si="2182"/>
        <v>0.22162272029093844</v>
      </c>
      <c r="G858" s="41">
        <f t="shared" si="2183"/>
        <v>0</v>
      </c>
      <c r="H858" s="38">
        <f t="shared" si="2184"/>
        <v>0</v>
      </c>
      <c r="J858" s="37">
        <v>45051</v>
      </c>
      <c r="K858" s="41">
        <v>32191.200000000001</v>
      </c>
      <c r="L858" s="58">
        <v>30600</v>
      </c>
      <c r="M858" s="43">
        <f t="shared" si="2185"/>
        <v>1591.2000000000007</v>
      </c>
      <c r="N858" s="38">
        <f t="shared" si="2186"/>
        <v>5.2000000000000046E-2</v>
      </c>
      <c r="O858" s="43">
        <f t="shared" si="2187"/>
        <v>0</v>
      </c>
      <c r="P858" s="38">
        <f t="shared" si="2188"/>
        <v>0</v>
      </c>
      <c r="R858" s="37">
        <v>45051</v>
      </c>
      <c r="S858" s="3">
        <f t="shared" si="2051"/>
        <v>95960.81</v>
      </c>
      <c r="T858" s="43">
        <f t="shared" si="2189"/>
        <v>82800.739999999991</v>
      </c>
      <c r="U858" s="3">
        <f t="shared" si="2190"/>
        <v>13160.070000000003</v>
      </c>
      <c r="V858" s="38">
        <f t="shared" si="2191"/>
        <v>0.15893662303018075</v>
      </c>
      <c r="W858" s="3">
        <f t="shared" si="2192"/>
        <v>0</v>
      </c>
      <c r="X858" s="38">
        <f t="shared" si="2193"/>
        <v>0</v>
      </c>
    </row>
    <row r="859" spans="1:24" x14ac:dyDescent="0.3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ref="E859:E860" si="2194">B859-D859</f>
        <v>11575.330000000002</v>
      </c>
      <c r="F859" s="38">
        <f t="shared" ref="F859" si="2195">B859/D859-1</f>
        <v>0.22174647332585717</v>
      </c>
      <c r="G859" s="41">
        <f t="shared" ref="G859" si="2196">B859-B858</f>
        <v>6.4599999999991269</v>
      </c>
      <c r="H859" s="38">
        <f t="shared" ref="H859" si="2197"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185"/>
        <v>1594.4599999999991</v>
      </c>
      <c r="N859" s="38">
        <f>(K859-400)/L859-1</f>
        <v>3.8844227642276463E-2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3">
        <f t="shared" si="2051"/>
        <v>96120.53</v>
      </c>
      <c r="T859" s="50">
        <f>T858+150</f>
        <v>82950.739999999991</v>
      </c>
      <c r="U859" s="3">
        <f t="shared" si="2190"/>
        <v>13169.79</v>
      </c>
      <c r="V859" s="51">
        <f>(S859-150)/(T859-150)-1</f>
        <v>0.1590540132853886</v>
      </c>
      <c r="W859" s="50">
        <f>S859-S858-150</f>
        <v>9.7200000000011642</v>
      </c>
      <c r="X859" s="51">
        <f>(S859-150)/S858-1</f>
        <v>1.0129135008352108E-4</v>
      </c>
    </row>
    <row r="860" spans="1:24" x14ac:dyDescent="0.3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194"/>
        <v>11689.779999999999</v>
      </c>
      <c r="F860" s="48">
        <f>(B860-250)/D860-1</f>
        <v>0.2181052164373658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30750</v>
      </c>
      <c r="M860" s="43">
        <f t="shared" ref="M860" si="2198">K860-L860</f>
        <v>1652.5</v>
      </c>
      <c r="N860" s="38">
        <f t="shared" ref="N860" si="2199">K860/L860-1</f>
        <v>5.3739837398373957E-2</v>
      </c>
      <c r="O860" s="43">
        <f t="shared" ref="O860" si="2200">K860-K859</f>
        <v>58.040000000000873</v>
      </c>
      <c r="P860" s="38">
        <f t="shared" ref="P860" si="2201">K860/K859-1</f>
        <v>1.79443403909052E-3</v>
      </c>
      <c r="R860" s="37">
        <v>45055</v>
      </c>
      <c r="S860" s="3">
        <f t="shared" si="2051"/>
        <v>96543.01999999999</v>
      </c>
      <c r="T860" s="93">
        <f t="shared" ref="T860:T864" si="2202">D860+L860</f>
        <v>83200.739999999991</v>
      </c>
      <c r="U860" s="3">
        <f t="shared" si="2190"/>
        <v>13342.279999999999</v>
      </c>
      <c r="V860" s="48">
        <f>(S860-250)/(T860-250)-1</f>
        <v>0.16084582247246981</v>
      </c>
      <c r="W860" s="47">
        <f>S860-S859-250</f>
        <v>172.48999999999069</v>
      </c>
      <c r="X860" s="48">
        <f>(S860-250)/S859-1</f>
        <v>1.7945177788760702E-3</v>
      </c>
    </row>
    <row r="861" spans="1:24" x14ac:dyDescent="0.3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ref="E861:E864" si="2203">B861-D861</f>
        <v>11689.779999999999</v>
      </c>
      <c r="F861" s="38">
        <f t="shared" ref="F861:F864" si="2204">B861/D861-1</f>
        <v>0.22287159342270479</v>
      </c>
      <c r="G861" s="41">
        <f t="shared" ref="G861:G864" si="2205">B861-B860</f>
        <v>0</v>
      </c>
      <c r="H861" s="38">
        <f t="shared" ref="H861:H864" si="2206">(B861)/B860-1</f>
        <v>0</v>
      </c>
      <c r="J861" s="37">
        <v>45056</v>
      </c>
      <c r="K861" s="41">
        <v>32402.5</v>
      </c>
      <c r="L861" s="58">
        <v>30750</v>
      </c>
      <c r="M861" s="43">
        <f t="shared" ref="M861" si="2207">K861-L861</f>
        <v>1652.5</v>
      </c>
      <c r="N861" s="38">
        <f t="shared" ref="N861" si="2208">K861/L861-1</f>
        <v>5.3739837398373957E-2</v>
      </c>
      <c r="O861" s="43">
        <f t="shared" ref="O861" si="2209">K861-K860</f>
        <v>0</v>
      </c>
      <c r="P861" s="38">
        <f t="shared" ref="P861" si="2210">K861/K860-1</f>
        <v>0</v>
      </c>
      <c r="R861" s="37">
        <v>45056</v>
      </c>
      <c r="S861" s="3">
        <f t="shared" si="2051"/>
        <v>96543.01999999999</v>
      </c>
      <c r="T861" s="43">
        <f t="shared" si="2202"/>
        <v>83200.739999999991</v>
      </c>
      <c r="U861" s="3">
        <f t="shared" ref="U861:U864" si="2211">E861+M861</f>
        <v>13342.279999999999</v>
      </c>
      <c r="V861" s="38">
        <f t="shared" ref="V861:V864" si="2212">S861/T861-1</f>
        <v>0.16036251600646811</v>
      </c>
      <c r="W861" s="3">
        <f t="shared" ref="W861:W864" si="2213">S861-S860</f>
        <v>0</v>
      </c>
      <c r="X861" s="38">
        <f t="shared" ref="X861:X864" si="2214">(S861)/S860-1</f>
        <v>0</v>
      </c>
    </row>
    <row r="862" spans="1:24" x14ac:dyDescent="0.3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203"/>
        <v>11689.779999999999</v>
      </c>
      <c r="F862" s="38">
        <f t="shared" si="2204"/>
        <v>0.22287159342270479</v>
      </c>
      <c r="G862" s="41">
        <f t="shared" si="2205"/>
        <v>0</v>
      </c>
      <c r="H862" s="38">
        <f t="shared" si="2206"/>
        <v>0</v>
      </c>
      <c r="J862" s="37">
        <v>45057</v>
      </c>
      <c r="K862" s="41">
        <v>32402.5</v>
      </c>
      <c r="L862" s="58">
        <v>30750</v>
      </c>
      <c r="M862" s="43">
        <f t="shared" ref="M862:M864" si="2215">K862-L862</f>
        <v>1652.5</v>
      </c>
      <c r="N862" s="38">
        <f t="shared" ref="N862:N864" si="2216">K862/L862-1</f>
        <v>5.3739837398373957E-2</v>
      </c>
      <c r="O862" s="43">
        <f t="shared" ref="O862:O864" si="2217">K862-K861</f>
        <v>0</v>
      </c>
      <c r="P862" s="38">
        <f t="shared" ref="P862:P864" si="2218">K862/K861-1</f>
        <v>0</v>
      </c>
      <c r="R862" s="37">
        <v>45057</v>
      </c>
      <c r="S862" s="3">
        <f t="shared" si="2051"/>
        <v>96543.01999999999</v>
      </c>
      <c r="T862" s="43">
        <f t="shared" si="2202"/>
        <v>83200.739999999991</v>
      </c>
      <c r="U862" s="3">
        <f t="shared" si="2211"/>
        <v>13342.279999999999</v>
      </c>
      <c r="V862" s="38">
        <f t="shared" si="2212"/>
        <v>0.16036251600646811</v>
      </c>
      <c r="W862" s="3">
        <f t="shared" si="2213"/>
        <v>0</v>
      </c>
      <c r="X862" s="38">
        <f t="shared" si="2214"/>
        <v>0</v>
      </c>
    </row>
    <row r="863" spans="1:24" x14ac:dyDescent="0.3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203"/>
        <v>11689.779999999999</v>
      </c>
      <c r="F863" s="38">
        <f t="shared" si="2204"/>
        <v>0.22287159342270479</v>
      </c>
      <c r="G863" s="41">
        <f t="shared" si="2205"/>
        <v>0</v>
      </c>
      <c r="H863" s="38">
        <f t="shared" si="2206"/>
        <v>0</v>
      </c>
      <c r="J863" s="37">
        <v>45058</v>
      </c>
      <c r="K863" s="41">
        <v>32402.5</v>
      </c>
      <c r="L863" s="58">
        <v>30750</v>
      </c>
      <c r="M863" s="43">
        <f t="shared" si="2215"/>
        <v>1652.5</v>
      </c>
      <c r="N863" s="38">
        <f t="shared" si="2216"/>
        <v>5.3739837398373957E-2</v>
      </c>
      <c r="O863" s="43">
        <f t="shared" si="2217"/>
        <v>0</v>
      </c>
      <c r="P863" s="38">
        <f t="shared" si="2218"/>
        <v>0</v>
      </c>
      <c r="R863" s="37">
        <v>45058</v>
      </c>
      <c r="S863" s="3">
        <f t="shared" si="2051"/>
        <v>96543.01999999999</v>
      </c>
      <c r="T863" s="43">
        <f t="shared" si="2202"/>
        <v>83200.739999999991</v>
      </c>
      <c r="U863" s="3">
        <f t="shared" si="2211"/>
        <v>13342.279999999999</v>
      </c>
      <c r="V863" s="38">
        <f t="shared" si="2212"/>
        <v>0.16036251600646811</v>
      </c>
      <c r="W863" s="3">
        <f t="shared" si="2213"/>
        <v>0</v>
      </c>
      <c r="X863" s="38">
        <f t="shared" si="2214"/>
        <v>0</v>
      </c>
    </row>
    <row r="864" spans="1:24" x14ac:dyDescent="0.3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203"/>
        <v>11689.779999999999</v>
      </c>
      <c r="F864" s="38">
        <f t="shared" si="2204"/>
        <v>0.22287159342270479</v>
      </c>
      <c r="G864" s="41">
        <f t="shared" si="2205"/>
        <v>0</v>
      </c>
      <c r="H864" s="38">
        <f t="shared" si="2206"/>
        <v>0</v>
      </c>
      <c r="J864" s="37">
        <v>45061</v>
      </c>
      <c r="K864" s="41">
        <v>32402.5</v>
      </c>
      <c r="L864" s="58">
        <v>30750</v>
      </c>
      <c r="M864" s="43">
        <f t="shared" si="2215"/>
        <v>1652.5</v>
      </c>
      <c r="N864" s="38">
        <f t="shared" si="2216"/>
        <v>5.3739837398373957E-2</v>
      </c>
      <c r="O864" s="43">
        <f t="shared" si="2217"/>
        <v>0</v>
      </c>
      <c r="P864" s="38">
        <f t="shared" si="2218"/>
        <v>0</v>
      </c>
      <c r="R864" s="37">
        <v>45061</v>
      </c>
      <c r="S864" s="3">
        <f t="shared" si="2051"/>
        <v>96543.01999999999</v>
      </c>
      <c r="T864" s="43">
        <f t="shared" si="2202"/>
        <v>83200.739999999991</v>
      </c>
      <c r="U864" s="3">
        <f t="shared" si="2211"/>
        <v>13342.279999999999</v>
      </c>
      <c r="V864" s="38">
        <f t="shared" si="2212"/>
        <v>0.16036251600646811</v>
      </c>
      <c r="W864" s="3">
        <f t="shared" si="2213"/>
        <v>0</v>
      </c>
      <c r="X864" s="38">
        <f t="shared" si="2214"/>
        <v>0</v>
      </c>
    </row>
    <row r="865" spans="1:24" x14ac:dyDescent="0.3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ref="E865" si="2219">B865-D865</f>
        <v>11138.260000000002</v>
      </c>
      <c r="F865" s="38">
        <f t="shared" ref="F865" si="2220">B865/D865-1</f>
        <v>0.21235658448288808</v>
      </c>
      <c r="G865" s="41">
        <f t="shared" ref="G865" si="2221">B865-B864</f>
        <v>-551.5199999999968</v>
      </c>
      <c r="H865" s="38">
        <f t="shared" ref="H865" si="2222">(B865)/B864-1</f>
        <v>-8.5986206535275667E-3</v>
      </c>
      <c r="J865" s="37">
        <v>45062</v>
      </c>
      <c r="K865" s="41">
        <v>32123.89</v>
      </c>
      <c r="L865" s="58">
        <v>30750</v>
      </c>
      <c r="M865" s="43">
        <f t="shared" ref="M865:M866" si="2223">K865-L865</f>
        <v>1373.8899999999994</v>
      </c>
      <c r="N865" s="38">
        <f t="shared" ref="N865" si="2224">K865/L865-1</f>
        <v>4.4679349593495843E-2</v>
      </c>
      <c r="O865" s="43">
        <f t="shared" ref="O865" si="2225">K865-K864</f>
        <v>-278.61000000000058</v>
      </c>
      <c r="P865" s="38">
        <f t="shared" ref="P865" si="2226">K865/K864-1</f>
        <v>-8.5984106164648244E-3</v>
      </c>
      <c r="R865" s="37">
        <v>45062</v>
      </c>
      <c r="S865" s="3">
        <f t="shared" si="2051"/>
        <v>95712.89</v>
      </c>
      <c r="T865" s="43">
        <f t="shared" ref="T865" si="2227">D865+L865</f>
        <v>83200.739999999991</v>
      </c>
      <c r="U865" s="3">
        <f t="shared" ref="U865:U866" si="2228">E865+M865</f>
        <v>12512.150000000001</v>
      </c>
      <c r="V865" s="38">
        <f t="shared" ref="V865" si="2229">S865/T865-1</f>
        <v>0.15038508070961876</v>
      </c>
      <c r="W865" s="3">
        <f t="shared" ref="W865" si="2230">S865-S864</f>
        <v>-830.1299999999901</v>
      </c>
      <c r="X865" s="38">
        <f t="shared" ref="X865" si="2231">(S865)/S864-1</f>
        <v>-8.5985501592967806E-3</v>
      </c>
    </row>
    <row r="866" spans="1:24" x14ac:dyDescent="0.3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ref="E866" si="2232">B866-D866</f>
        <v>11191.29</v>
      </c>
      <c r="F866" s="38">
        <f t="shared" ref="F866" si="2233">B866/D866-1</f>
        <v>0.21336762836901824</v>
      </c>
      <c r="G866" s="41">
        <f t="shared" ref="G866" si="2234">B866-B865</f>
        <v>53.029999999998836</v>
      </c>
      <c r="H866" s="38">
        <f t="shared" ref="H866" si="2235">(B866)/B865-1</f>
        <v>8.3394926795521407E-4</v>
      </c>
      <c r="J866" s="37">
        <v>45063</v>
      </c>
      <c r="K866" s="41">
        <v>32300.68</v>
      </c>
      <c r="L866" s="57">
        <f>L865+150</f>
        <v>30900</v>
      </c>
      <c r="M866" s="43">
        <f t="shared" si="2223"/>
        <v>1400.6800000000003</v>
      </c>
      <c r="N866" s="38">
        <f>(K866-400)/L866-1</f>
        <v>3.2384466019417468E-2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3">
        <f t="shared" si="2051"/>
        <v>95942.709999999992</v>
      </c>
      <c r="T866" s="50">
        <f>T865+150</f>
        <v>83350.739999999991</v>
      </c>
      <c r="U866" s="3">
        <f t="shared" si="2228"/>
        <v>12591.970000000001</v>
      </c>
      <c r="V866" s="51">
        <f>(S866-150)/(T866-150)-1</f>
        <v>0.15134444717679196</v>
      </c>
      <c r="W866" s="50">
        <f>S866-S865-150</f>
        <v>79.819999999992433</v>
      </c>
      <c r="X866" s="51">
        <f>(S866-150)/S865-1</f>
        <v>8.3395245927686545E-4</v>
      </c>
    </row>
    <row r="867" spans="1:24" x14ac:dyDescent="0.3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ref="E867" si="2236">B867-D867</f>
        <v>11290.870000000003</v>
      </c>
      <c r="F867" s="38">
        <f t="shared" ref="F867" si="2237">B867/D867-1</f>
        <v>0.21526617164981854</v>
      </c>
      <c r="G867" s="41">
        <f t="shared" ref="G867" si="2238">B867-B866</f>
        <v>99.580000000001746</v>
      </c>
      <c r="H867" s="38">
        <f t="shared" ref="H867" si="2239">(B867)/B866-1</f>
        <v>1.5646892470275731E-3</v>
      </c>
      <c r="J867" s="37">
        <v>45064</v>
      </c>
      <c r="K867" s="41">
        <v>32351.22</v>
      </c>
      <c r="L867" s="58">
        <v>30900</v>
      </c>
      <c r="M867" s="43">
        <f t="shared" ref="M867" si="2240">K867-L867</f>
        <v>1451.2200000000012</v>
      </c>
      <c r="N867" s="38">
        <f t="shared" ref="N867" si="2241">K867/L867-1</f>
        <v>4.6965048543689436E-2</v>
      </c>
      <c r="O867" s="43">
        <f t="shared" ref="O867" si="2242">K867-K866</f>
        <v>50.540000000000873</v>
      </c>
      <c r="P867" s="38">
        <f t="shared" ref="P867" si="2243">K867/K866-1</f>
        <v>1.5646729418699046E-3</v>
      </c>
      <c r="R867" s="37">
        <v>45064</v>
      </c>
      <c r="S867" s="3">
        <f t="shared" si="2051"/>
        <v>96092.83</v>
      </c>
      <c r="T867" s="43">
        <f t="shared" ref="T867" si="2244">D867+L867</f>
        <v>83350.739999999991</v>
      </c>
      <c r="U867" s="3">
        <f t="shared" ref="U867" si="2245">E867+M867</f>
        <v>12742.090000000004</v>
      </c>
      <c r="V867" s="38">
        <f t="shared" ref="V867" si="2246">S867/T867-1</f>
        <v>0.15287314785687589</v>
      </c>
      <c r="W867" s="3">
        <f t="shared" ref="W867" si="2247">S867-S866</f>
        <v>150.1200000000099</v>
      </c>
      <c r="X867" s="38">
        <f t="shared" ref="X867" si="2248">(S867)/S866-1</f>
        <v>1.5646837576299699E-3</v>
      </c>
    </row>
    <row r="868" spans="1:24" x14ac:dyDescent="0.3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ref="E868" si="2249">B868-D868</f>
        <v>11290.870000000003</v>
      </c>
      <c r="F868" s="38">
        <f t="shared" ref="F868" si="2250">B868/D868-1</f>
        <v>0.21526617164981854</v>
      </c>
      <c r="G868" s="41">
        <f t="shared" ref="G868" si="2251">B868-B867</f>
        <v>0</v>
      </c>
      <c r="H868" s="38">
        <f t="shared" ref="H868" si="2252">(B868)/B867-1</f>
        <v>0</v>
      </c>
      <c r="J868" s="37">
        <v>45065</v>
      </c>
      <c r="K868" s="41">
        <v>32351.22</v>
      </c>
      <c r="L868" s="58">
        <v>30900</v>
      </c>
      <c r="M868" s="43">
        <f t="shared" ref="M868:M869" si="2253">K868-L868</f>
        <v>1451.2200000000012</v>
      </c>
      <c r="N868" s="38">
        <f t="shared" ref="N868" si="2254">K868/L868-1</f>
        <v>4.6965048543689436E-2</v>
      </c>
      <c r="O868" s="43">
        <f t="shared" ref="O868" si="2255">K868-K867</f>
        <v>0</v>
      </c>
      <c r="P868" s="38">
        <f t="shared" ref="P868" si="2256">K868/K867-1</f>
        <v>0</v>
      </c>
      <c r="R868" s="37">
        <v>45065</v>
      </c>
      <c r="S868" s="3">
        <f t="shared" ref="S868:S872" si="2257">B868+K868</f>
        <v>96092.83</v>
      </c>
      <c r="T868" s="43">
        <f t="shared" ref="T868" si="2258">D868+L868</f>
        <v>83350.739999999991</v>
      </c>
      <c r="U868" s="3">
        <f t="shared" ref="U868:U869" si="2259">E868+M868</f>
        <v>12742.090000000004</v>
      </c>
      <c r="V868" s="38">
        <f t="shared" ref="V868" si="2260">S868/T868-1</f>
        <v>0.15287314785687589</v>
      </c>
      <c r="W868" s="3">
        <f t="shared" ref="W868" si="2261">S868-S867</f>
        <v>0</v>
      </c>
      <c r="X868" s="38">
        <f t="shared" ref="X868" si="2262">(S868)/S867-1</f>
        <v>0</v>
      </c>
    </row>
    <row r="869" spans="1:24" x14ac:dyDescent="0.3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ref="E869" si="2263">B869-D869</f>
        <v>10296.25</v>
      </c>
      <c r="F869" s="38">
        <f t="shared" ref="F869" si="2264">B869/D869-1</f>
        <v>0.19630323614118694</v>
      </c>
      <c r="G869" s="41">
        <f t="shared" ref="G869" si="2265">B869-B868</f>
        <v>-994.62000000000262</v>
      </c>
      <c r="H869" s="38">
        <f t="shared" ref="H869" si="2266">(B869)/B868-1</f>
        <v>-1.5603935953296455E-2</v>
      </c>
      <c r="J869" s="37">
        <v>45068</v>
      </c>
      <c r="K869" s="41">
        <v>31996.41</v>
      </c>
      <c r="L869" s="57">
        <f>L868+150</f>
        <v>31050</v>
      </c>
      <c r="M869" s="43">
        <f t="shared" si="2253"/>
        <v>946.40999999999985</v>
      </c>
      <c r="N869" s="38">
        <f>(K869-400)/L869-1</f>
        <v>1.7597745571658718E-2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3">
        <f t="shared" si="2257"/>
        <v>94743.4</v>
      </c>
      <c r="T869" s="50">
        <f>T868+150</f>
        <v>83500.739999999991</v>
      </c>
      <c r="U869" s="3">
        <f t="shared" si="2259"/>
        <v>11242.66</v>
      </c>
      <c r="V869" s="51">
        <f>(S869-150)/(T869-150)-1</f>
        <v>0.13488374548324344</v>
      </c>
      <c r="W869" s="50">
        <f>S869-S868-150</f>
        <v>-1499.4300000000076</v>
      </c>
      <c r="X869" s="51">
        <f>(S869-150)/S868-1</f>
        <v>-1.5603973782435276E-2</v>
      </c>
    </row>
    <row r="870" spans="1:24" x14ac:dyDescent="0.3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ref="E870" si="2267">B870-D870</f>
        <v>10296.25</v>
      </c>
      <c r="F870" s="38">
        <f t="shared" ref="F870" si="2268">B870/D870-1</f>
        <v>0.19630323614118694</v>
      </c>
      <c r="G870" s="41">
        <f t="shared" ref="G870" si="2269">B870-B869</f>
        <v>0</v>
      </c>
      <c r="H870" s="38">
        <f t="shared" ref="H870" si="2270">(B870)/B869-1</f>
        <v>0</v>
      </c>
      <c r="J870" s="37">
        <v>45069</v>
      </c>
      <c r="K870" s="41">
        <v>31996.41</v>
      </c>
      <c r="L870" s="58">
        <v>31050</v>
      </c>
      <c r="M870" s="43">
        <f t="shared" ref="M870" si="2271">K870-L870</f>
        <v>946.40999999999985</v>
      </c>
      <c r="N870" s="38">
        <f t="shared" ref="N870" si="2272">K870/L870-1</f>
        <v>3.0480193236714914E-2</v>
      </c>
      <c r="O870" s="43">
        <f t="shared" ref="O870" si="2273">K870-K869</f>
        <v>0</v>
      </c>
      <c r="P870" s="38">
        <f t="shared" ref="P870" si="2274">K870/K869-1</f>
        <v>0</v>
      </c>
      <c r="R870" s="37">
        <v>45069</v>
      </c>
      <c r="S870" s="3">
        <f t="shared" si="2257"/>
        <v>94743.4</v>
      </c>
      <c r="T870" s="43">
        <f t="shared" ref="T870" si="2275">D870+L870</f>
        <v>83500.739999999991</v>
      </c>
      <c r="U870" s="3">
        <f t="shared" ref="U870" si="2276">E870+M870</f>
        <v>11242.66</v>
      </c>
      <c r="V870" s="38">
        <f t="shared" ref="V870" si="2277">S870/T870-1</f>
        <v>0.13464144150099755</v>
      </c>
      <c r="W870" s="3">
        <f t="shared" ref="W870" si="2278">S870-S869</f>
        <v>0</v>
      </c>
      <c r="X870" s="38">
        <f t="shared" ref="X870" si="2279">(S870)/S869-1</f>
        <v>0</v>
      </c>
    </row>
    <row r="871" spans="1:24" x14ac:dyDescent="0.3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ref="E871" si="2280">B871-D871</f>
        <v>10141.880000000005</v>
      </c>
      <c r="F871" s="38">
        <f t="shared" ref="F871" si="2281">B871/D871-1</f>
        <v>0.19336009368027995</v>
      </c>
      <c r="G871" s="41">
        <f t="shared" ref="G871" si="2282">B871-B870</f>
        <v>-154.36999999999534</v>
      </c>
      <c r="H871" s="38">
        <f t="shared" ref="H871" si="2283">(B871)/B870-1</f>
        <v>-2.4601976923513957E-3</v>
      </c>
      <c r="J871" s="37">
        <v>45070</v>
      </c>
      <c r="K871" s="41">
        <v>31917.69</v>
      </c>
      <c r="L871" s="58">
        <v>31050</v>
      </c>
      <c r="M871" s="43">
        <f t="shared" ref="M871" si="2284">K871-L871</f>
        <v>867.68999999999869</v>
      </c>
      <c r="N871" s="38">
        <f t="shared" ref="N871" si="2285">K871/L871-1</f>
        <v>2.7944927536231789E-2</v>
      </c>
      <c r="O871" s="43">
        <f t="shared" ref="O871" si="2286">K871-K870</f>
        <v>-78.720000000001164</v>
      </c>
      <c r="P871" s="38">
        <f t="shared" ref="P871" si="2287">K871/K870-1</f>
        <v>-2.4602760122151013E-3</v>
      </c>
      <c r="R871" s="37">
        <v>45070</v>
      </c>
      <c r="S871" s="3">
        <f t="shared" si="2257"/>
        <v>94510.31</v>
      </c>
      <c r="T871" s="43">
        <f t="shared" ref="T871" si="2288">D871+L871</f>
        <v>83500.739999999991</v>
      </c>
      <c r="U871" s="3">
        <f t="shared" ref="U871" si="2289">E871+M871</f>
        <v>11009.570000000003</v>
      </c>
      <c r="V871" s="38">
        <f t="shared" ref="V871" si="2290">S871/T871-1</f>
        <v>0.13184996923380576</v>
      </c>
      <c r="W871" s="3">
        <f t="shared" ref="W871" si="2291">S871-S870</f>
        <v>-233.08999999999651</v>
      </c>
      <c r="X871" s="38">
        <f t="shared" ref="X871" si="2292">(S871)/S870-1</f>
        <v>-2.4602241422621018E-3</v>
      </c>
    </row>
    <row r="872" spans="1:24" x14ac:dyDescent="0.3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ref="E872" si="2293">B872-D872</f>
        <v>10287.209999999999</v>
      </c>
      <c r="F872" s="38">
        <f t="shared" ref="F872" si="2294">B872/D872-1</f>
        <v>0.19613088394939715</v>
      </c>
      <c r="G872" s="41">
        <f t="shared" ref="G872" si="2295">B872-B871</f>
        <v>145.32999999999447</v>
      </c>
      <c r="H872" s="38">
        <f t="shared" ref="H872" si="2296">(B872)/B871-1</f>
        <v>2.3218392200230475E-3</v>
      </c>
      <c r="J872" s="37">
        <v>45071</v>
      </c>
      <c r="K872" s="41">
        <v>32074.37</v>
      </c>
      <c r="L872" s="58">
        <v>31050</v>
      </c>
      <c r="M872" s="43">
        <f t="shared" ref="M872" si="2297">K872-L872</f>
        <v>1024.369999999999</v>
      </c>
      <c r="N872" s="38">
        <f t="shared" ref="N872" si="2298">K872/L872-1</f>
        <v>3.2990982286634329E-2</v>
      </c>
      <c r="O872" s="43">
        <f t="shared" ref="O872" si="2299">K872-K871</f>
        <v>156.68000000000029</v>
      </c>
      <c r="P872" s="38">
        <f t="shared" ref="P872" si="2300">K872/K871-1</f>
        <v>4.9088765509033294E-3</v>
      </c>
      <c r="R872" s="37">
        <v>45071</v>
      </c>
      <c r="S872" s="3">
        <f t="shared" si="2257"/>
        <v>94812.319999999992</v>
      </c>
      <c r="T872" s="43">
        <f t="shared" ref="T872" si="2301">D872+L872</f>
        <v>83500.739999999991</v>
      </c>
      <c r="U872" s="3">
        <f t="shared" ref="U872" si="2302">E872+M872</f>
        <v>11311.579999999998</v>
      </c>
      <c r="V872" s="38">
        <f t="shared" ref="V872" si="2303">S872/T872-1</f>
        <v>0.13546682340779248</v>
      </c>
      <c r="W872" s="3">
        <f t="shared" ref="W872" si="2304">S872-S871</f>
        <v>302.00999999999476</v>
      </c>
      <c r="X872" s="38">
        <f t="shared" ref="X872" si="2305">(S872)/S871-1</f>
        <v>3.1955243824721702E-3</v>
      </c>
    </row>
    <row r="873" spans="1:24" s="87" customFormat="1" x14ac:dyDescent="0.35">
      <c r="A873" s="86">
        <v>45072</v>
      </c>
      <c r="B873" s="89">
        <v>62737.95</v>
      </c>
      <c r="C873" s="87">
        <v>53575.15</v>
      </c>
      <c r="D873" s="87">
        <v>52450.74</v>
      </c>
      <c r="E873" s="87">
        <f t="shared" ref="E873" si="2306">B873-D873</f>
        <v>10287.209999999999</v>
      </c>
      <c r="F873" s="88">
        <f t="shared" ref="F873" si="2307">B873/D873-1</f>
        <v>0.19613088394939715</v>
      </c>
      <c r="G873" s="89">
        <f t="shared" ref="G873" si="2308">B873-B872</f>
        <v>0</v>
      </c>
      <c r="H873" s="88">
        <f t="shared" ref="H873" si="2309">(B873)/B872-1</f>
        <v>0</v>
      </c>
      <c r="J873" s="86">
        <v>45072</v>
      </c>
      <c r="K873" s="89">
        <v>32074.37</v>
      </c>
      <c r="L873" s="90">
        <v>31050</v>
      </c>
      <c r="M873" s="91">
        <f t="shared" ref="M873" si="2310">K873-L873</f>
        <v>1024.369999999999</v>
      </c>
      <c r="N873" s="88">
        <f t="shared" ref="N873" si="2311">K873/L873-1</f>
        <v>3.2990982286634329E-2</v>
      </c>
      <c r="O873" s="91">
        <f t="shared" ref="O873" si="2312">K873-K872</f>
        <v>0</v>
      </c>
      <c r="P873" s="88">
        <f t="shared" ref="P873" si="2313">K873/K872-1</f>
        <v>0</v>
      </c>
      <c r="R873" s="86">
        <v>45072</v>
      </c>
      <c r="S873" s="87">
        <f t="shared" ref="S873:S897" si="2314">B873+K873</f>
        <v>94812.319999999992</v>
      </c>
      <c r="T873" s="91">
        <f t="shared" ref="T873:T874" si="2315">D873+L873</f>
        <v>83500.739999999991</v>
      </c>
      <c r="U873" s="87">
        <f t="shared" ref="U873:U875" si="2316">E873+M873</f>
        <v>11311.579999999998</v>
      </c>
      <c r="V873" s="88">
        <f t="shared" ref="V873:V874" si="2317">S873/T873-1</f>
        <v>0.13546682340779248</v>
      </c>
      <c r="W873" s="87">
        <f t="shared" ref="W873:W874" si="2318">S873-S872</f>
        <v>0</v>
      </c>
      <c r="X873" s="88">
        <f t="shared" ref="X873:X874" si="2319">(S873)/S872-1</f>
        <v>0</v>
      </c>
    </row>
    <row r="874" spans="1:24" x14ac:dyDescent="0.3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ref="E874" si="2320">B874-D874</f>
        <v>10287.209999999999</v>
      </c>
      <c r="F874" s="38">
        <f t="shared" ref="F874" si="2321">B874/D874-1</f>
        <v>0.19613088394939715</v>
      </c>
      <c r="G874" s="41">
        <f t="shared" ref="G874" si="2322">B874-B873</f>
        <v>0</v>
      </c>
      <c r="H874" s="38">
        <f t="shared" ref="H874" si="2323">(B874)/B873-1</f>
        <v>0</v>
      </c>
      <c r="J874" s="37">
        <v>45075</v>
      </c>
      <c r="K874" s="41">
        <v>32074.37</v>
      </c>
      <c r="L874" s="58">
        <v>31050</v>
      </c>
      <c r="M874" s="43">
        <f t="shared" ref="M874:M875" si="2324">K874-L874</f>
        <v>1024.369999999999</v>
      </c>
      <c r="N874" s="38">
        <f t="shared" ref="N874" si="2325">K874/L874-1</f>
        <v>3.2990982286634329E-2</v>
      </c>
      <c r="O874" s="43">
        <f t="shared" ref="O874" si="2326">K874-K873</f>
        <v>0</v>
      </c>
      <c r="P874" s="38">
        <f t="shared" ref="P874" si="2327">K874/K873-1</f>
        <v>0</v>
      </c>
      <c r="R874" s="37">
        <v>45075</v>
      </c>
      <c r="S874" s="3">
        <f t="shared" si="2314"/>
        <v>94812.319999999992</v>
      </c>
      <c r="T874" s="43">
        <f t="shared" si="2315"/>
        <v>83500.739999999991</v>
      </c>
      <c r="U874" s="3">
        <f t="shared" si="2316"/>
        <v>11311.579999999998</v>
      </c>
      <c r="V874" s="38">
        <f t="shared" si="2317"/>
        <v>0.13546682340779248</v>
      </c>
      <c r="W874" s="3">
        <f t="shared" si="2318"/>
        <v>0</v>
      </c>
      <c r="X874" s="38">
        <f t="shared" si="2319"/>
        <v>0</v>
      </c>
    </row>
    <row r="875" spans="1:24" x14ac:dyDescent="0.3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ref="E875:E876" si="2328">B875-D875</f>
        <v>9881.5800000000017</v>
      </c>
      <c r="F875" s="38">
        <f t="shared" ref="F875" si="2329">B875/D875-1</f>
        <v>0.18839734196314484</v>
      </c>
      <c r="G875" s="41">
        <f t="shared" ref="G875" si="2330">B875-B874</f>
        <v>-405.62999999999738</v>
      </c>
      <c r="H875" s="38">
        <f t="shared" ref="H875" si="2331">(B875)/B874-1</f>
        <v>-6.4654646828593565E-3</v>
      </c>
      <c r="J875" s="37">
        <v>45076</v>
      </c>
      <c r="K875" s="41">
        <v>32044.1</v>
      </c>
      <c r="L875" s="57">
        <f>L874+150</f>
        <v>31200</v>
      </c>
      <c r="M875" s="43">
        <f t="shared" si="2324"/>
        <v>844.09999999999854</v>
      </c>
      <c r="N875" s="38">
        <f>(K875-400)/L875-1</f>
        <v>1.4233974358974333E-2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3">
        <f t="shared" si="2314"/>
        <v>94376.42</v>
      </c>
      <c r="T875" s="50">
        <f>T874+150</f>
        <v>83650.739999999991</v>
      </c>
      <c r="U875" s="3">
        <f t="shared" si="2316"/>
        <v>10725.68</v>
      </c>
      <c r="V875" s="51">
        <f>(S875-150)/(T875-150)-1</f>
        <v>0.12845011912469295</v>
      </c>
      <c r="W875" s="50">
        <f>S875-S874-150</f>
        <v>-585.89999999999418</v>
      </c>
      <c r="X875" s="51">
        <f>(S875-150)/S874-1</f>
        <v>-6.1795766626108195E-3</v>
      </c>
    </row>
    <row r="876" spans="1:24" x14ac:dyDescent="0.3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2328"/>
        <v>9930.0900000000038</v>
      </c>
      <c r="F876" s="48">
        <f>(B876-250)/D876-1</f>
        <v>0.18368034300846636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31200</v>
      </c>
      <c r="M876" s="43">
        <f t="shared" ref="M876" si="2332">K876-L876</f>
        <v>950.41999999999825</v>
      </c>
      <c r="N876" s="38">
        <f t="shared" ref="N876" si="2333">K876/L876-1</f>
        <v>3.0462179487179331E-2</v>
      </c>
      <c r="O876" s="43">
        <f t="shared" ref="O876" si="2334">K876-K875</f>
        <v>106.31999999999971</v>
      </c>
      <c r="P876" s="38">
        <f t="shared" ref="P876" si="2335">K876/K875-1</f>
        <v>3.3179274811900861E-3</v>
      </c>
      <c r="R876" s="37">
        <v>45077</v>
      </c>
      <c r="S876" s="3">
        <f t="shared" si="2314"/>
        <v>94781.25</v>
      </c>
      <c r="T876" s="43">
        <f t="shared" ref="T876" si="2336">D876+L876</f>
        <v>83900.739999999991</v>
      </c>
      <c r="U876" s="3">
        <f t="shared" ref="U876" si="2337">E876+M876</f>
        <v>10880.510000000002</v>
      </c>
      <c r="V876" s="38">
        <f t="shared" ref="V876" si="2338">S876/T876-1</f>
        <v>0.12968312317626762</v>
      </c>
      <c r="W876" s="3">
        <f t="shared" ref="W876" si="2339">S876-S875</f>
        <v>404.83000000000175</v>
      </c>
      <c r="X876" s="38">
        <f t="shared" ref="X876" si="2340">(S876)/S875-1</f>
        <v>4.2895248622485393E-3</v>
      </c>
    </row>
    <row r="877" spans="1:24" x14ac:dyDescent="0.35">
      <c r="A877" s="37">
        <v>45078</v>
      </c>
      <c r="B877" s="41">
        <v>63553.87</v>
      </c>
      <c r="C877" s="3">
        <v>53825.15</v>
      </c>
      <c r="D877" s="3">
        <v>52700.74</v>
      </c>
      <c r="E877" s="3">
        <f t="shared" ref="E877" si="2341">B877-D877</f>
        <v>10853.130000000005</v>
      </c>
      <c r="F877" s="38">
        <f t="shared" ref="F877" si="2342">B877/D877-1</f>
        <v>0.2059388539895266</v>
      </c>
      <c r="G877" s="41">
        <f t="shared" ref="G877" si="2343">B877-B876</f>
        <v>923.04000000000087</v>
      </c>
      <c r="H877" s="38">
        <f t="shared" ref="H877" si="2344">(B877)/B876-1</f>
        <v>1.4737789679619473E-2</v>
      </c>
      <c r="J877" s="37">
        <v>45078</v>
      </c>
      <c r="K877" s="41">
        <v>32386.35</v>
      </c>
      <c r="L877" s="58">
        <v>31200</v>
      </c>
      <c r="M877" s="43">
        <f t="shared" ref="M877" si="2345">K877-L877</f>
        <v>1186.3499999999985</v>
      </c>
      <c r="N877" s="38">
        <f t="shared" ref="N877" si="2346">K877/L877-1</f>
        <v>3.8024038461538456E-2</v>
      </c>
      <c r="O877" s="43">
        <f t="shared" ref="O877" si="2347">K877-K876</f>
        <v>235.93000000000029</v>
      </c>
      <c r="P877" s="38">
        <f t="shared" ref="P877" si="2348">K877/K876-1</f>
        <v>7.3383178197983234E-3</v>
      </c>
      <c r="R877" s="37">
        <v>45078</v>
      </c>
      <c r="S877" s="3">
        <f t="shared" si="2314"/>
        <v>95940.22</v>
      </c>
      <c r="T877" s="43">
        <f t="shared" ref="T877" si="2349">D877+L877</f>
        <v>83900.739999999991</v>
      </c>
      <c r="U877" s="3">
        <f t="shared" ref="U877" si="2350">E877+M877</f>
        <v>12039.480000000003</v>
      </c>
      <c r="V877" s="38">
        <f t="shared" ref="V877" si="2351">S877/T877-1</f>
        <v>0.14349670813392135</v>
      </c>
      <c r="W877" s="3">
        <f t="shared" ref="W877" si="2352">S877-S876</f>
        <v>1158.9700000000012</v>
      </c>
      <c r="X877" s="38">
        <f t="shared" ref="X877" si="2353">(S877)/S876-1</f>
        <v>1.2227840422024405E-2</v>
      </c>
    </row>
    <row r="878" spans="1:24" x14ac:dyDescent="0.35">
      <c r="A878" s="37">
        <v>45079</v>
      </c>
      <c r="B878" s="41">
        <v>63460.76</v>
      </c>
      <c r="C878" s="3">
        <v>53825.15</v>
      </c>
      <c r="D878" s="3">
        <v>52700.74</v>
      </c>
      <c r="E878" s="3">
        <f t="shared" ref="E878" si="2354">B878-D878</f>
        <v>10760.020000000004</v>
      </c>
      <c r="F878" s="38">
        <f t="shared" ref="F878" si="2355">B878/D878-1</f>
        <v>0.20417208562915823</v>
      </c>
      <c r="G878" s="41">
        <f t="shared" ref="G878" si="2356">B878-B877</f>
        <v>-93.110000000000582</v>
      </c>
      <c r="H878" s="38">
        <f t="shared" ref="H878" si="2357">(B878)/B877-1</f>
        <v>-1.465056337245918E-3</v>
      </c>
      <c r="J878" s="37">
        <v>45079</v>
      </c>
      <c r="K878" s="41">
        <v>32288.09</v>
      </c>
      <c r="L878" s="58">
        <v>31200</v>
      </c>
      <c r="M878" s="43">
        <f t="shared" ref="M878" si="2358">K878-L878</f>
        <v>1088.0900000000001</v>
      </c>
      <c r="N878" s="38">
        <f t="shared" ref="N878" si="2359">K878/L878-1</f>
        <v>3.4874679487179483E-2</v>
      </c>
      <c r="O878" s="43">
        <f t="shared" ref="O878" si="2360">K878-K877</f>
        <v>-98.259999999998399</v>
      </c>
      <c r="P878" s="38">
        <f t="shared" ref="P878" si="2361">K878/K877-1</f>
        <v>-3.0339942599273417E-3</v>
      </c>
      <c r="R878" s="37">
        <v>45079</v>
      </c>
      <c r="S878" s="3">
        <f t="shared" si="2314"/>
        <v>95748.85</v>
      </c>
      <c r="T878" s="43">
        <f t="shared" ref="T878:T879" si="2362">D878+L878</f>
        <v>83900.739999999991</v>
      </c>
      <c r="U878" s="3">
        <f t="shared" ref="U878:U879" si="2363">E878+M878</f>
        <v>11848.110000000004</v>
      </c>
      <c r="V878" s="38">
        <f t="shared" ref="V878:V879" si="2364">S878/T878-1</f>
        <v>0.14121579857340971</v>
      </c>
      <c r="W878" s="3">
        <f t="shared" ref="W878:W879" si="2365">S878-S877</f>
        <v>-191.36999999999534</v>
      </c>
      <c r="X878" s="38">
        <f t="shared" ref="X878:X879" si="2366">(S878)/S877-1</f>
        <v>-1.9946796036114378E-3</v>
      </c>
    </row>
    <row r="879" spans="1:24" x14ac:dyDescent="0.35">
      <c r="A879" s="37">
        <v>45082</v>
      </c>
      <c r="B879" s="41">
        <v>63460.76</v>
      </c>
      <c r="C879" s="3">
        <v>53825.15</v>
      </c>
      <c r="D879" s="3">
        <v>52700.74</v>
      </c>
      <c r="E879" s="3">
        <f t="shared" ref="E879" si="2367">B879-D879</f>
        <v>10760.020000000004</v>
      </c>
      <c r="F879" s="38">
        <f t="shared" ref="F879" si="2368">B879/D879-1</f>
        <v>0.20417208562915823</v>
      </c>
      <c r="G879" s="41">
        <f t="shared" ref="G879" si="2369">B879-B878</f>
        <v>0</v>
      </c>
      <c r="H879" s="38">
        <f t="shared" ref="H879" si="2370">(B879)/B878-1</f>
        <v>0</v>
      </c>
      <c r="J879" s="37">
        <v>45082</v>
      </c>
      <c r="K879" s="41">
        <v>32288.09</v>
      </c>
      <c r="L879" s="58">
        <v>31200</v>
      </c>
      <c r="M879" s="43">
        <f t="shared" ref="M879" si="2371">K879-L879</f>
        <v>1088.0900000000001</v>
      </c>
      <c r="N879" s="38">
        <f t="shared" ref="N879" si="2372">K879/L879-1</f>
        <v>3.4874679487179483E-2</v>
      </c>
      <c r="O879" s="43">
        <f t="shared" ref="O879" si="2373">K879-K878</f>
        <v>0</v>
      </c>
      <c r="P879" s="38">
        <f t="shared" ref="P879" si="2374">K879/K878-1</f>
        <v>0</v>
      </c>
      <c r="R879" s="37">
        <v>45082</v>
      </c>
      <c r="S879" s="3">
        <f t="shared" si="2314"/>
        <v>95748.85</v>
      </c>
      <c r="T879" s="43">
        <f t="shared" si="2362"/>
        <v>83900.739999999991</v>
      </c>
      <c r="U879" s="3">
        <f t="shared" si="2363"/>
        <v>11848.110000000004</v>
      </c>
      <c r="V879" s="38">
        <f t="shared" si="2364"/>
        <v>0.14121579857340971</v>
      </c>
      <c r="W879" s="3">
        <f t="shared" si="2365"/>
        <v>0</v>
      </c>
      <c r="X879" s="38">
        <f t="shared" si="2366"/>
        <v>0</v>
      </c>
    </row>
    <row r="880" spans="1:24" x14ac:dyDescent="0.35">
      <c r="A880" s="37">
        <v>45083</v>
      </c>
      <c r="B880" s="41">
        <v>63589.01</v>
      </c>
      <c r="C880" s="3">
        <v>53825.15</v>
      </c>
      <c r="D880" s="3">
        <v>52700.74</v>
      </c>
      <c r="E880" s="3">
        <f t="shared" ref="E880" si="2375">B880-D880</f>
        <v>10888.270000000004</v>
      </c>
      <c r="F880" s="38">
        <f t="shared" ref="F880" si="2376">B880/D880-1</f>
        <v>0.20660563779559848</v>
      </c>
      <c r="G880" s="41">
        <f t="shared" ref="G880" si="2377">B880-B879</f>
        <v>128.25</v>
      </c>
      <c r="H880" s="38">
        <f t="shared" ref="H880" si="2378">(B880)/B879-1</f>
        <v>2.020933881031306E-3</v>
      </c>
      <c r="J880" s="37">
        <v>45083</v>
      </c>
      <c r="K880" s="41">
        <v>32366.73</v>
      </c>
      <c r="L880" s="58">
        <v>31200</v>
      </c>
      <c r="M880" s="43">
        <f t="shared" ref="M880:M881" si="2379">K880-L880</f>
        <v>1166.7299999999996</v>
      </c>
      <c r="N880" s="38">
        <f t="shared" ref="N880" si="2380">K880/L880-1</f>
        <v>3.7395192307692282E-2</v>
      </c>
      <c r="O880" s="43">
        <f t="shared" ref="O880" si="2381">K880-K879</f>
        <v>78.639999999999418</v>
      </c>
      <c r="P880" s="38">
        <f t="shared" ref="P880" si="2382">K880/K879-1</f>
        <v>2.4355729930138903E-3</v>
      </c>
      <c r="R880" s="37">
        <v>45083</v>
      </c>
      <c r="S880" s="3">
        <f t="shared" si="2314"/>
        <v>95955.74</v>
      </c>
      <c r="T880" s="43">
        <f t="shared" ref="T880" si="2383">D880+L880</f>
        <v>83900.739999999991</v>
      </c>
      <c r="U880" s="3">
        <f t="shared" ref="U880:U881" si="2384">E880+M880</f>
        <v>12055.000000000004</v>
      </c>
      <c r="V880" s="38">
        <f t="shared" ref="V880" si="2385">S880/T880-1</f>
        <v>0.14368168862396224</v>
      </c>
      <c r="W880" s="3">
        <f t="shared" ref="W880" si="2386">S880-S879</f>
        <v>206.88999999999942</v>
      </c>
      <c r="X880" s="38">
        <f t="shared" ref="X880" si="2387">(S880)/S879-1</f>
        <v>2.1607570221469086E-3</v>
      </c>
    </row>
    <row r="881" spans="1:24" x14ac:dyDescent="0.35">
      <c r="A881" s="37">
        <v>45084</v>
      </c>
      <c r="B881" s="41">
        <v>63306.3</v>
      </c>
      <c r="C881" s="3">
        <v>53825.15</v>
      </c>
      <c r="D881" s="3">
        <v>52700.74</v>
      </c>
      <c r="E881" s="3">
        <f t="shared" ref="E881" si="2388">B881-D881</f>
        <v>10605.560000000005</v>
      </c>
      <c r="F881" s="38">
        <f t="shared" ref="F881" si="2389">B881/D881-1</f>
        <v>0.20124119699267995</v>
      </c>
      <c r="G881" s="41">
        <f t="shared" ref="G881" si="2390">B881-B880</f>
        <v>-282.70999999999913</v>
      </c>
      <c r="H881" s="38">
        <f t="shared" ref="H881" si="2391">(B881)/B880-1</f>
        <v>-4.4458940310597717E-3</v>
      </c>
      <c r="J881" s="37">
        <v>45084</v>
      </c>
      <c r="K881" s="41">
        <v>32303.91</v>
      </c>
      <c r="L881" s="57">
        <f>L880+150</f>
        <v>31350</v>
      </c>
      <c r="M881" s="43">
        <f t="shared" si="2379"/>
        <v>953.90999999999985</v>
      </c>
      <c r="N881" s="38">
        <f>(K881-400)/L881-1</f>
        <v>1.7668580542264722E-2</v>
      </c>
      <c r="O881" s="50">
        <f>K881-K880-150</f>
        <v>-212.81999999999971</v>
      </c>
      <c r="P881" s="51">
        <f>(K881-150)/K880-1</f>
        <v>-6.5752703470508544E-3</v>
      </c>
      <c r="R881" s="37">
        <v>45084</v>
      </c>
      <c r="S881" s="3">
        <f t="shared" si="2314"/>
        <v>95610.21</v>
      </c>
      <c r="T881" s="50">
        <f>T880+150</f>
        <v>84050.739999999991</v>
      </c>
      <c r="U881" s="3">
        <f t="shared" si="2384"/>
        <v>11559.470000000005</v>
      </c>
      <c r="V881" s="51">
        <f>(S881-150)/(T881-150)-1</f>
        <v>0.13777554286172</v>
      </c>
      <c r="W881" s="50">
        <f>S881-S880-150</f>
        <v>-495.52999999999884</v>
      </c>
      <c r="X881" s="51">
        <f>(S881-150)/S880-1</f>
        <v>-5.1641517224503275E-3</v>
      </c>
    </row>
    <row r="882" spans="1:24" x14ac:dyDescent="0.35">
      <c r="A882" s="37">
        <v>45085</v>
      </c>
      <c r="B882" s="41">
        <v>63537.37</v>
      </c>
      <c r="C882" s="3">
        <v>53825.15</v>
      </c>
      <c r="D882" s="3">
        <v>52700.74</v>
      </c>
      <c r="E882" s="3">
        <f t="shared" ref="E882" si="2392">B882-D882</f>
        <v>10836.630000000005</v>
      </c>
      <c r="F882" s="38">
        <f t="shared" ref="F882" si="2393">B882/D882-1</f>
        <v>0.20562576540670974</v>
      </c>
      <c r="G882" s="41">
        <f t="shared" ref="G882" si="2394">B882-B881</f>
        <v>231.06999999999971</v>
      </c>
      <c r="H882" s="38">
        <f t="shared" ref="H882" si="2395">(B882)/B881-1</f>
        <v>3.6500316714134229E-3</v>
      </c>
      <c r="J882" s="37">
        <v>45085</v>
      </c>
      <c r="K882" s="41">
        <v>32347.37</v>
      </c>
      <c r="L882" s="58">
        <v>31350</v>
      </c>
      <c r="M882" s="43">
        <f t="shared" ref="M882" si="2396">K882-L882</f>
        <v>997.36999999999898</v>
      </c>
      <c r="N882" s="38">
        <f t="shared" ref="N882" si="2397">K882/L882-1</f>
        <v>3.1814035087719184E-2</v>
      </c>
      <c r="O882" s="43">
        <f t="shared" ref="O882" si="2398">K882-K881</f>
        <v>43.459999999999127</v>
      </c>
      <c r="P882" s="38">
        <f t="shared" ref="P882" si="2399">K882/K881-1</f>
        <v>1.3453479780001221E-3</v>
      </c>
      <c r="R882" s="37">
        <v>45085</v>
      </c>
      <c r="S882" s="3">
        <f t="shared" si="2314"/>
        <v>95884.74</v>
      </c>
      <c r="T882" s="43">
        <f t="shared" ref="T882" si="2400">D882+L882</f>
        <v>84050.739999999991</v>
      </c>
      <c r="U882" s="3">
        <f t="shared" ref="U882" si="2401">E882+M882</f>
        <v>11834.000000000004</v>
      </c>
      <c r="V882" s="38">
        <f t="shared" ref="V882" si="2402">S882/T882-1</f>
        <v>0.14079590494979599</v>
      </c>
      <c r="W882" s="3">
        <f t="shared" ref="W882" si="2403">S882-S881</f>
        <v>274.52999999999884</v>
      </c>
      <c r="X882" s="38">
        <f t="shared" ref="X882" si="2404">(S882)/S881-1</f>
        <v>2.8713460623086551E-3</v>
      </c>
    </row>
    <row r="883" spans="1:24" x14ac:dyDescent="0.35">
      <c r="A883" s="37">
        <v>45086</v>
      </c>
      <c r="B883" s="41">
        <v>63524.58</v>
      </c>
      <c r="C883" s="3">
        <v>53825.15</v>
      </c>
      <c r="D883" s="3">
        <v>52700.74</v>
      </c>
      <c r="E883" s="3">
        <f t="shared" ref="E883" si="2405">B883-D883</f>
        <v>10823.840000000004</v>
      </c>
      <c r="F883" s="38">
        <f t="shared" ref="F883" si="2406">B883/D883-1</f>
        <v>0.20538307431736258</v>
      </c>
      <c r="G883" s="41">
        <f t="shared" ref="G883" si="2407">B883-B882</f>
        <v>-12.790000000000873</v>
      </c>
      <c r="H883" s="38">
        <f t="shared" ref="H883" si="2408">(B883)/B882-1</f>
        <v>-2.0129885766440037E-4</v>
      </c>
      <c r="J883" s="37">
        <v>45086</v>
      </c>
      <c r="K883" s="41">
        <v>32344.97</v>
      </c>
      <c r="L883" s="58">
        <v>31350</v>
      </c>
      <c r="M883" s="43">
        <f t="shared" ref="M883" si="2409">K883-L883</f>
        <v>994.97000000000116</v>
      </c>
      <c r="N883" s="38">
        <f t="shared" ref="N883" si="2410">K883/L883-1</f>
        <v>3.1737480063795953E-2</v>
      </c>
      <c r="O883" s="43">
        <f t="shared" ref="O883" si="2411">K883-K882</f>
        <v>-2.3999999999978172</v>
      </c>
      <c r="P883" s="38">
        <f t="shared" ref="P883" si="2412">K883/K882-1</f>
        <v>-7.4194594490872845E-5</v>
      </c>
      <c r="R883" s="37">
        <v>45086</v>
      </c>
      <c r="S883" s="3">
        <f t="shared" si="2314"/>
        <v>95869.55</v>
      </c>
      <c r="T883" s="43">
        <f t="shared" ref="T883" si="2413">D883+L883</f>
        <v>84050.739999999991</v>
      </c>
      <c r="U883" s="3">
        <f t="shared" ref="U883" si="2414">E883+M883</f>
        <v>11818.810000000005</v>
      </c>
      <c r="V883" s="38">
        <f t="shared" ref="V883" si="2415">S883/T883-1</f>
        <v>0.1406151807824656</v>
      </c>
      <c r="W883" s="3">
        <f t="shared" ref="W883" si="2416">S883-S882</f>
        <v>-15.190000000002328</v>
      </c>
      <c r="X883" s="38">
        <f t="shared" ref="X883" si="2417">(S883)/S882-1</f>
        <v>-1.5841936892146968E-4</v>
      </c>
    </row>
    <row r="884" spans="1:24" x14ac:dyDescent="0.35">
      <c r="A884" s="37">
        <v>45089</v>
      </c>
      <c r="B884" s="41">
        <v>64192.81</v>
      </c>
      <c r="C884" s="3">
        <v>53825.15</v>
      </c>
      <c r="D884" s="3">
        <v>52700.74</v>
      </c>
      <c r="E884" s="3">
        <f t="shared" ref="E884" si="2418">B884-D884</f>
        <v>11492.07</v>
      </c>
      <c r="F884" s="38">
        <f t="shared" ref="F884" si="2419">B884/D884-1</f>
        <v>0.21806278242013311</v>
      </c>
      <c r="G884" s="41">
        <f t="shared" ref="G884" si="2420">B884-B883</f>
        <v>668.22999999999593</v>
      </c>
      <c r="H884" s="38">
        <f t="shared" ref="H884" si="2421">(B884)/B883-1</f>
        <v>1.0519235231464696E-2</v>
      </c>
      <c r="J884" s="37">
        <v>45089</v>
      </c>
      <c r="K884" s="41">
        <v>32447.74</v>
      </c>
      <c r="L884" s="58">
        <v>31350</v>
      </c>
      <c r="M884" s="43">
        <f t="shared" ref="M884" si="2422">K884-L884</f>
        <v>1097.7400000000016</v>
      </c>
      <c r="N884" s="38">
        <f t="shared" ref="N884" si="2423">K884/L884-1</f>
        <v>3.5015629984051166E-2</v>
      </c>
      <c r="O884" s="43">
        <f t="shared" ref="O884" si="2424">K884-K883</f>
        <v>102.77000000000044</v>
      </c>
      <c r="P884" s="38">
        <f t="shared" ref="P884" si="2425">K884/K883-1</f>
        <v>3.1773101041676632E-3</v>
      </c>
      <c r="R884" s="37">
        <v>45089</v>
      </c>
      <c r="S884" s="3">
        <f t="shared" si="2314"/>
        <v>96640.55</v>
      </c>
      <c r="T884" s="43">
        <f t="shared" ref="T884" si="2426">D884+L884</f>
        <v>84050.739999999991</v>
      </c>
      <c r="U884" s="3">
        <f t="shared" ref="U884" si="2427">E884+M884</f>
        <v>12589.810000000001</v>
      </c>
      <c r="V884" s="38">
        <f t="shared" ref="V884" si="2428">S884/T884-1</f>
        <v>0.14978821126381536</v>
      </c>
      <c r="W884" s="3">
        <f t="shared" ref="W884" si="2429">S884-S883</f>
        <v>771</v>
      </c>
      <c r="X884" s="38">
        <f t="shared" ref="X884" si="2430">(S884)/S883-1</f>
        <v>8.0421781472845844E-3</v>
      </c>
    </row>
    <row r="885" spans="1:24" x14ac:dyDescent="0.35">
      <c r="A885" s="37">
        <v>45090</v>
      </c>
      <c r="B885" s="41">
        <v>64416.63</v>
      </c>
      <c r="C885" s="3">
        <v>53825.15</v>
      </c>
      <c r="D885" s="3">
        <v>52700.74</v>
      </c>
      <c r="E885" s="3">
        <f t="shared" ref="E885" si="2431">B885-D885</f>
        <v>11715.89</v>
      </c>
      <c r="F885" s="38">
        <f t="shared" ref="F885" si="2432">B885/D885-1</f>
        <v>0.22230978160837966</v>
      </c>
      <c r="G885" s="41">
        <f t="shared" ref="G885" si="2433">B885-B884</f>
        <v>223.81999999999971</v>
      </c>
      <c r="H885" s="38">
        <f t="shared" ref="H885" si="2434">(B885)/B884-1</f>
        <v>3.4866833216991022E-3</v>
      </c>
      <c r="J885" s="37">
        <v>45090</v>
      </c>
      <c r="K885" s="41">
        <v>32425.27</v>
      </c>
      <c r="L885" s="58">
        <v>31350</v>
      </c>
      <c r="M885" s="43">
        <f t="shared" ref="M885:M886" si="2435">K885-L885</f>
        <v>1075.2700000000004</v>
      </c>
      <c r="N885" s="38">
        <f t="shared" ref="N885" si="2436">K885/L885-1</f>
        <v>3.4298883572567718E-2</v>
      </c>
      <c r="O885" s="43">
        <f t="shared" ref="O885" si="2437">K885-K884</f>
        <v>-22.470000000001164</v>
      </c>
      <c r="P885" s="38">
        <f t="shared" ref="P885" si="2438">K885/K884-1</f>
        <v>-6.9249815241367862E-4</v>
      </c>
      <c r="R885" s="37">
        <v>45090</v>
      </c>
      <c r="S885" s="3">
        <f t="shared" si="2314"/>
        <v>96841.9</v>
      </c>
      <c r="T885" s="43">
        <f t="shared" ref="T885" si="2439">D885+L885</f>
        <v>84050.739999999991</v>
      </c>
      <c r="U885" s="3">
        <f t="shared" ref="U885:U886" si="2440">E885+M885</f>
        <v>12791.16</v>
      </c>
      <c r="V885" s="38">
        <f t="shared" ref="V885" si="2441">S885/T885-1</f>
        <v>0.15218378803089672</v>
      </c>
      <c r="W885" s="3">
        <f t="shared" ref="W885" si="2442">S885-S884</f>
        <v>201.34999999999127</v>
      </c>
      <c r="X885" s="38">
        <f t="shared" ref="X885" si="2443">(S885)/S884-1</f>
        <v>2.0834939370688588E-3</v>
      </c>
    </row>
    <row r="886" spans="1:24" x14ac:dyDescent="0.35">
      <c r="A886" s="37">
        <v>45091</v>
      </c>
      <c r="B886" s="41">
        <v>64515.9</v>
      </c>
      <c r="C886" s="3">
        <v>53825.15</v>
      </c>
      <c r="D886" s="3">
        <v>52700.74</v>
      </c>
      <c r="E886" s="3">
        <f t="shared" ref="E886:E887" si="2444">B886-D886</f>
        <v>11815.160000000003</v>
      </c>
      <c r="F886" s="38">
        <f t="shared" ref="F886" si="2445">B886/D886-1</f>
        <v>0.22419343637299982</v>
      </c>
      <c r="G886" s="41">
        <f t="shared" ref="G886" si="2446">B886-B885</f>
        <v>99.270000000004075</v>
      </c>
      <c r="H886" s="38">
        <f t="shared" ref="H886" si="2447">(B886)/B885-1</f>
        <v>1.5410616792590481E-3</v>
      </c>
      <c r="J886" s="37">
        <v>45091</v>
      </c>
      <c r="K886" s="41">
        <v>32661.09</v>
      </c>
      <c r="L886" s="57">
        <f>L885+150</f>
        <v>31500</v>
      </c>
      <c r="M886" s="43">
        <f t="shared" si="2435"/>
        <v>1161.0900000000001</v>
      </c>
      <c r="N886" s="38">
        <f>(K886-400)/L886-1</f>
        <v>2.416158730158724E-2</v>
      </c>
      <c r="O886" s="50">
        <f>K886-K885-150</f>
        <v>85.819999999999709</v>
      </c>
      <c r="P886" s="51">
        <f>(K886-150)/K885-1</f>
        <v>2.6467011685638031E-3</v>
      </c>
      <c r="R886" s="37">
        <v>45091</v>
      </c>
      <c r="S886" s="3">
        <f t="shared" si="2314"/>
        <v>97176.99</v>
      </c>
      <c r="T886" s="50">
        <f>T885+150</f>
        <v>84200.739999999991</v>
      </c>
      <c r="U886" s="3">
        <f t="shared" si="2440"/>
        <v>12976.250000000004</v>
      </c>
      <c r="V886" s="51">
        <f>(S886-150)/(T886-150)-1</f>
        <v>0.15438591022518078</v>
      </c>
      <c r="W886" s="50">
        <f>S886-S885-150</f>
        <v>185.09000000001106</v>
      </c>
      <c r="X886" s="51">
        <f>(S886-150)/S885-1</f>
        <v>1.9112594858219367E-3</v>
      </c>
    </row>
    <row r="887" spans="1:24" x14ac:dyDescent="0.35">
      <c r="A887" s="37">
        <v>45092</v>
      </c>
      <c r="B887" s="41">
        <v>64981.4</v>
      </c>
      <c r="C887" s="47">
        <f>C886+250</f>
        <v>54075.15</v>
      </c>
      <c r="D887" s="47">
        <f>D886+250</f>
        <v>52950.74</v>
      </c>
      <c r="E887" s="47">
        <f t="shared" si="2444"/>
        <v>12030.660000000003</v>
      </c>
      <c r="F887" s="48">
        <f>(B887-250)/D887-1</f>
        <v>0.22248338738986462</v>
      </c>
      <c r="G887" s="49">
        <f>B887-B886-250</f>
        <v>215.5</v>
      </c>
      <c r="H887" s="48">
        <f>(B887-250)/B886-1</f>
        <v>3.3402618579296828E-3</v>
      </c>
      <c r="J887" s="37">
        <v>45092</v>
      </c>
      <c r="K887" s="3">
        <v>32753.79</v>
      </c>
      <c r="L887" s="58">
        <v>31500</v>
      </c>
      <c r="M887" s="43">
        <f t="shared" ref="M887:M888" si="2448">K887-L887</f>
        <v>1253.7900000000009</v>
      </c>
      <c r="N887" s="38">
        <f t="shared" ref="N887" si="2449">K887/L887-1</f>
        <v>3.9802857142857251E-2</v>
      </c>
      <c r="O887" s="43">
        <f t="shared" ref="O887" si="2450">K887-K886</f>
        <v>92.700000000000728</v>
      </c>
      <c r="P887" s="38">
        <f t="shared" ref="P887" si="2451">K887/K886-1</f>
        <v>2.8382396300918877E-3</v>
      </c>
      <c r="R887" s="37">
        <v>45092</v>
      </c>
      <c r="S887" s="3">
        <f t="shared" si="2314"/>
        <v>97735.19</v>
      </c>
      <c r="T887" s="43">
        <f t="shared" ref="T887" si="2452">D887+L887</f>
        <v>84450.739999999991</v>
      </c>
      <c r="U887" s="3">
        <f t="shared" ref="U887:U888" si="2453">E887+M887</f>
        <v>13284.450000000004</v>
      </c>
      <c r="V887" s="38">
        <f t="shared" ref="V887" si="2454">S887/T887-1</f>
        <v>0.15730412782647041</v>
      </c>
      <c r="W887" s="3">
        <f t="shared" ref="W887" si="2455">S887-S886</f>
        <v>558.19999999999709</v>
      </c>
      <c r="X887" s="38">
        <f t="shared" ref="X887" si="2456">(S887)/S886-1</f>
        <v>5.7441581592514446E-3</v>
      </c>
    </row>
    <row r="888" spans="1:24" x14ac:dyDescent="0.35">
      <c r="A888" s="37">
        <v>45093</v>
      </c>
      <c r="B888" s="41">
        <v>64637.1</v>
      </c>
      <c r="C888" s="3">
        <v>54075.15</v>
      </c>
      <c r="D888" s="3">
        <v>52950.74</v>
      </c>
      <c r="E888" s="3">
        <f t="shared" ref="E888" si="2457">B888-D888</f>
        <v>11686.36</v>
      </c>
      <c r="F888" s="38">
        <f t="shared" ref="F888" si="2458">B888/D888-1</f>
        <v>0.22070248687742611</v>
      </c>
      <c r="G888" s="41">
        <f t="shared" ref="G888" si="2459">B888-B887</f>
        <v>-344.30000000000291</v>
      </c>
      <c r="H888" s="38">
        <f t="shared" ref="H888" si="2460">(B888)/B887-1</f>
        <v>-5.2984392456918439E-3</v>
      </c>
      <c r="J888" s="37">
        <v>45093</v>
      </c>
      <c r="K888" s="41">
        <v>32227.7</v>
      </c>
      <c r="L888" s="70">
        <f>L887-463</f>
        <v>31037</v>
      </c>
      <c r="M888" s="43">
        <f t="shared" si="2448"/>
        <v>1190.7000000000007</v>
      </c>
      <c r="N888" s="38">
        <f>(K888-400)/L888-1</f>
        <v>2.5476044720817104E-2</v>
      </c>
      <c r="O888" s="71">
        <f>K888-K887+463</f>
        <v>-63.090000000000146</v>
      </c>
      <c r="P888" s="68">
        <f>(K888+463)/K887-1</f>
        <v>-1.9261893051155665E-3</v>
      </c>
      <c r="R888" s="37">
        <v>45093</v>
      </c>
      <c r="S888" s="3">
        <f t="shared" si="2314"/>
        <v>96864.8</v>
      </c>
      <c r="T888" s="71">
        <f>T887-463</f>
        <v>83987.739999999991</v>
      </c>
      <c r="U888" s="3">
        <f t="shared" si="2453"/>
        <v>12877.060000000001</v>
      </c>
      <c r="V888" s="68">
        <f>(S888+463)/(T888+463)-1</f>
        <v>0.15248013220488077</v>
      </c>
      <c r="W888" s="71">
        <f>S888-S887+463</f>
        <v>-407.38999999999942</v>
      </c>
      <c r="X888" s="68">
        <f>(S888+463)/S887-1</f>
        <v>-4.1683041696649603E-3</v>
      </c>
    </row>
    <row r="889" spans="1:24" x14ac:dyDescent="0.35">
      <c r="A889" s="37">
        <v>45096</v>
      </c>
      <c r="B889" s="41">
        <v>64681.98</v>
      </c>
      <c r="C889" s="3">
        <v>54075.15</v>
      </c>
      <c r="D889" s="3">
        <v>52950.74</v>
      </c>
      <c r="E889" s="3">
        <f t="shared" ref="E889" si="2461">B889-D889</f>
        <v>11731.240000000005</v>
      </c>
      <c r="F889" s="38">
        <f t="shared" ref="F889" si="2462">B889/D889-1</f>
        <v>0.22155006710010117</v>
      </c>
      <c r="G889" s="41">
        <f t="shared" ref="G889" si="2463">B889-B888</f>
        <v>44.880000000004657</v>
      </c>
      <c r="H889" s="38">
        <f t="shared" ref="H889" si="2464">(B889)/B888-1</f>
        <v>6.9433808138064101E-4</v>
      </c>
      <c r="J889" s="37">
        <v>45096</v>
      </c>
      <c r="K889" s="41">
        <v>32161.67</v>
      </c>
      <c r="L889" s="58">
        <v>31037</v>
      </c>
      <c r="M889" s="43">
        <f t="shared" ref="M889" si="2465">K889-L889</f>
        <v>1124.6699999999983</v>
      </c>
      <c r="N889" s="38">
        <f t="shared" ref="N889" si="2466">K889/L889-1</f>
        <v>3.6236427489770184E-2</v>
      </c>
      <c r="O889" s="43">
        <f t="shared" ref="O889" si="2467">K889-K888</f>
        <v>-66.030000000002474</v>
      </c>
      <c r="P889" s="38">
        <f t="shared" ref="P889" si="2468">K889/K888-1</f>
        <v>-2.0488585905914514E-3</v>
      </c>
      <c r="R889" s="37">
        <v>45096</v>
      </c>
      <c r="S889" s="3">
        <f t="shared" si="2314"/>
        <v>96843.65</v>
      </c>
      <c r="T889" s="43">
        <f t="shared" ref="T889" si="2469">D889+L889</f>
        <v>83987.739999999991</v>
      </c>
      <c r="U889" s="3">
        <f t="shared" ref="U889" si="2470">E889+M889</f>
        <v>12855.910000000003</v>
      </c>
      <c r="V889" s="38">
        <f t="shared" ref="V889" si="2471">S889/T889-1</f>
        <v>0.15306888838775756</v>
      </c>
      <c r="W889" s="3">
        <f t="shared" ref="W889" si="2472">S889-S888</f>
        <v>-21.150000000008731</v>
      </c>
      <c r="X889" s="38">
        <f t="shared" ref="X889" si="2473">(S889)/S888-1</f>
        <v>-2.1834557032074375E-4</v>
      </c>
    </row>
    <row r="890" spans="1:24" x14ac:dyDescent="0.35">
      <c r="A890" s="37">
        <v>45097</v>
      </c>
      <c r="B890" s="41">
        <v>64452.959999999999</v>
      </c>
      <c r="C890" s="3">
        <v>54075.15</v>
      </c>
      <c r="D890" s="3">
        <v>52950.74</v>
      </c>
      <c r="E890" s="3">
        <f t="shared" ref="E890" si="2474">B890-D890</f>
        <v>11502.220000000001</v>
      </c>
      <c r="F890" s="38">
        <f t="shared" ref="F890" si="2475">B890/D890-1</f>
        <v>0.21722491508145114</v>
      </c>
      <c r="G890" s="41">
        <f t="shared" ref="G890" si="2476">B890-B889</f>
        <v>-229.02000000000407</v>
      </c>
      <c r="H890" s="38">
        <f t="shared" ref="H890" si="2477">(B890)/B889-1</f>
        <v>-3.5407079375121553E-3</v>
      </c>
      <c r="J890" s="37">
        <v>45097</v>
      </c>
      <c r="K890" s="41">
        <v>32068.28</v>
      </c>
      <c r="L890" s="58">
        <v>31037</v>
      </c>
      <c r="M890" s="43">
        <f t="shared" ref="M890" si="2478">K890-L890</f>
        <v>1031.2799999999988</v>
      </c>
      <c r="N890" s="38">
        <f t="shared" ref="N890" si="2479">K890/L890-1</f>
        <v>3.3227438218899952E-2</v>
      </c>
      <c r="O890" s="43">
        <f t="shared" ref="O890" si="2480">K890-K889</f>
        <v>-93.389999999999418</v>
      </c>
      <c r="P890" s="38">
        <f t="shared" ref="P890" si="2481">K890/K889-1</f>
        <v>-2.9037671240330631E-3</v>
      </c>
      <c r="R890" s="37">
        <v>45097</v>
      </c>
      <c r="S890" s="3">
        <f t="shared" si="2314"/>
        <v>96521.239999999991</v>
      </c>
      <c r="T890" s="43">
        <f t="shared" ref="T890" si="2482">D890+L890</f>
        <v>83987.739999999991</v>
      </c>
      <c r="U890" s="3">
        <f t="shared" ref="U890" si="2483">E890+M890</f>
        <v>12533.5</v>
      </c>
      <c r="V890" s="38">
        <f t="shared" ref="V890" si="2484">S890/T890-1</f>
        <v>0.14923011382375573</v>
      </c>
      <c r="W890" s="3">
        <f t="shared" ref="W890" si="2485">S890-S889</f>
        <v>-322.41000000000349</v>
      </c>
      <c r="X890" s="38">
        <f t="shared" ref="X890" si="2486">(S890)/S889-1</f>
        <v>-3.3291805916031425E-3</v>
      </c>
    </row>
    <row r="891" spans="1:24" x14ac:dyDescent="0.35">
      <c r="A891" s="37">
        <v>45098</v>
      </c>
      <c r="B891" s="41">
        <v>63809.53</v>
      </c>
      <c r="C891" s="3">
        <v>54075.15</v>
      </c>
      <c r="D891" s="3">
        <v>52950.74</v>
      </c>
      <c r="E891" s="3">
        <f t="shared" ref="E891" si="2487">B891-D891</f>
        <v>10858.79</v>
      </c>
      <c r="F891" s="38">
        <f t="shared" ref="F891" si="2488">B891/D891-1</f>
        <v>0.20507343240151132</v>
      </c>
      <c r="G891" s="41">
        <f t="shared" ref="G891" si="2489">B891-B890</f>
        <v>-643.43000000000029</v>
      </c>
      <c r="H891" s="38">
        <f t="shared" ref="H891" si="2490">(B891)/B890-1</f>
        <v>-9.9829394957190454E-3</v>
      </c>
      <c r="J891" s="37">
        <v>45098</v>
      </c>
      <c r="K891" s="41">
        <v>31952.639999999999</v>
      </c>
      <c r="L891" s="58">
        <v>31037</v>
      </c>
      <c r="M891" s="43">
        <f t="shared" ref="M891" si="2491">K891-L891</f>
        <v>915.63999999999942</v>
      </c>
      <c r="N891" s="38">
        <f t="shared" ref="N891" si="2492">K891/L891-1</f>
        <v>2.9501562651029323E-2</v>
      </c>
      <c r="O891" s="43">
        <f t="shared" ref="O891" si="2493">K891-K890</f>
        <v>-115.63999999999942</v>
      </c>
      <c r="P891" s="38">
        <f t="shared" ref="P891" si="2494">K891/K890-1</f>
        <v>-3.6060555789084736E-3</v>
      </c>
      <c r="R891" s="37">
        <v>45098</v>
      </c>
      <c r="S891" s="3">
        <f t="shared" si="2314"/>
        <v>95762.17</v>
      </c>
      <c r="T891" s="43">
        <f t="shared" ref="T891" si="2495">D891+L891</f>
        <v>83987.739999999991</v>
      </c>
      <c r="U891" s="3">
        <f t="shared" ref="U891" si="2496">E891+M891</f>
        <v>11774.43</v>
      </c>
      <c r="V891" s="38">
        <f t="shared" ref="V891" si="2497">S891/T891-1</f>
        <v>0.14019224710654199</v>
      </c>
      <c r="W891" s="3">
        <f t="shared" ref="W891" si="2498">S891-S890</f>
        <v>-759.06999999999243</v>
      </c>
      <c r="X891" s="38">
        <f t="shared" ref="X891" si="2499">(S891)/S890-1</f>
        <v>-7.8642794062736554E-3</v>
      </c>
    </row>
    <row r="892" spans="1:24" x14ac:dyDescent="0.35">
      <c r="A892" s="37">
        <v>45099</v>
      </c>
      <c r="B892" s="41">
        <v>63891.86</v>
      </c>
      <c r="C892" s="3">
        <v>54075.15</v>
      </c>
      <c r="D892" s="3">
        <v>52950.74</v>
      </c>
      <c r="E892" s="3">
        <f t="shared" ref="E892" si="2500">B892-D892</f>
        <v>10941.120000000003</v>
      </c>
      <c r="F892" s="38">
        <f t="shared" ref="F892" si="2501">B892/D892-1</f>
        <v>0.20662827375028203</v>
      </c>
      <c r="G892" s="41">
        <f t="shared" ref="G892" si="2502">B892-B891</f>
        <v>82.330000000001746</v>
      </c>
      <c r="H892" s="38">
        <f t="shared" ref="H892" si="2503">(B892)/B891-1</f>
        <v>1.2902461434836088E-3</v>
      </c>
      <c r="J892" s="37">
        <v>45099</v>
      </c>
      <c r="K892" s="41">
        <v>31811.47</v>
      </c>
      <c r="L892" s="58">
        <v>31037</v>
      </c>
      <c r="M892" s="43">
        <f t="shared" ref="M892" si="2504">K892-L892</f>
        <v>774.47000000000116</v>
      </c>
      <c r="N892" s="38">
        <f t="shared" ref="N892" si="2505">K892/L892-1</f>
        <v>2.4953120469117573E-2</v>
      </c>
      <c r="O892" s="43">
        <f t="shared" ref="O892" si="2506">K892-K891</f>
        <v>-141.16999999999825</v>
      </c>
      <c r="P892" s="38">
        <f t="shared" ref="P892" si="2507">K892/K891-1</f>
        <v>-4.4181012899090488E-3</v>
      </c>
      <c r="R892" s="37">
        <v>45099</v>
      </c>
      <c r="S892" s="3">
        <f t="shared" si="2314"/>
        <v>95703.33</v>
      </c>
      <c r="T892" s="43">
        <f t="shared" ref="T892" si="2508">D892+L892</f>
        <v>83987.739999999991</v>
      </c>
      <c r="U892" s="3">
        <f t="shared" ref="U892" si="2509">E892+M892</f>
        <v>11715.590000000004</v>
      </c>
      <c r="V892" s="38">
        <f t="shared" ref="V892" si="2510">S892/T892-1</f>
        <v>0.13949166866497431</v>
      </c>
      <c r="W892" s="3">
        <f t="shared" ref="W892" si="2511">S892-S891</f>
        <v>-58.839999999996508</v>
      </c>
      <c r="X892" s="38">
        <f t="shared" ref="X892" si="2512">(S892)/S891-1</f>
        <v>-6.1443887497536487E-4</v>
      </c>
    </row>
    <row r="893" spans="1:24" x14ac:dyDescent="0.35">
      <c r="A893" s="37">
        <v>45100</v>
      </c>
      <c r="B893" s="41">
        <v>63552.97</v>
      </c>
      <c r="C893" s="3">
        <v>54075.15</v>
      </c>
      <c r="D893" s="3">
        <v>52950.74</v>
      </c>
      <c r="E893" s="3">
        <f t="shared" ref="E893" si="2513">B893-D893</f>
        <v>10602.230000000003</v>
      </c>
      <c r="F893" s="38">
        <f t="shared" ref="F893" si="2514">B893/D893-1</f>
        <v>0.20022817433712925</v>
      </c>
      <c r="G893" s="41">
        <f t="shared" ref="G893" si="2515">B893-B892</f>
        <v>-338.88999999999942</v>
      </c>
      <c r="H893" s="38">
        <f t="shared" ref="H893" si="2516">(B893)/B892-1</f>
        <v>-5.3041185528172052E-3</v>
      </c>
      <c r="J893" s="37">
        <v>45100</v>
      </c>
      <c r="K893" s="41">
        <v>31745.8</v>
      </c>
      <c r="L893" s="58">
        <v>31037</v>
      </c>
      <c r="M893" s="43">
        <f t="shared" ref="M893" si="2517">K893-L893</f>
        <v>708.79999999999927</v>
      </c>
      <c r="N893" s="38">
        <f t="shared" ref="N893" si="2518">K893/L893-1</f>
        <v>2.2837258755678658E-2</v>
      </c>
      <c r="O893" s="43">
        <f t="shared" ref="O893" si="2519">K893-K892</f>
        <v>-65.670000000001892</v>
      </c>
      <c r="P893" s="38">
        <f t="shared" ref="P893" si="2520">K893/K892-1</f>
        <v>-2.064349745547811E-3</v>
      </c>
      <c r="R893" s="37">
        <v>45100</v>
      </c>
      <c r="S893" s="3">
        <f t="shared" si="2314"/>
        <v>95298.77</v>
      </c>
      <c r="T893" s="43">
        <f t="shared" ref="T893" si="2521">D893+L893</f>
        <v>83987.739999999991</v>
      </c>
      <c r="U893" s="3">
        <f t="shared" ref="U893" si="2522">E893+M893</f>
        <v>11311.030000000002</v>
      </c>
      <c r="V893" s="38">
        <f t="shared" ref="V893" si="2523">S893/T893-1</f>
        <v>0.13467477515170678</v>
      </c>
      <c r="W893" s="3">
        <f t="shared" ref="W893" si="2524">S893-S892</f>
        <v>-404.55999999999767</v>
      </c>
      <c r="X893" s="38">
        <f t="shared" ref="X893" si="2525">(S893)/S892-1</f>
        <v>-4.2272301287740177E-3</v>
      </c>
    </row>
    <row r="894" spans="1:24" x14ac:dyDescent="0.35">
      <c r="A894" s="37">
        <v>45103</v>
      </c>
      <c r="B894" s="41">
        <v>63156.98</v>
      </c>
      <c r="C894" s="3">
        <v>54075.15</v>
      </c>
      <c r="D894" s="3">
        <v>52950.74</v>
      </c>
      <c r="E894" s="3">
        <f t="shared" ref="E894" si="2526">B894-D894</f>
        <v>10206.240000000005</v>
      </c>
      <c r="F894" s="38">
        <f t="shared" ref="F894" si="2527">B894/D894-1</f>
        <v>0.19274971416830078</v>
      </c>
      <c r="G894" s="41">
        <f t="shared" ref="G894" si="2528">B894-B893</f>
        <v>-395.98999999999796</v>
      </c>
      <c r="H894" s="38">
        <f t="shared" ref="H894" si="2529">(B894)/B893-1</f>
        <v>-6.2308653710440032E-3</v>
      </c>
      <c r="J894" s="37">
        <v>45103</v>
      </c>
      <c r="K894" s="41">
        <v>31841.01</v>
      </c>
      <c r="L894" s="58">
        <v>31037</v>
      </c>
      <c r="M894" s="43">
        <f t="shared" ref="M894" si="2530">K894-L894</f>
        <v>804.0099999999984</v>
      </c>
      <c r="N894" s="38">
        <f t="shared" ref="N894" si="2531">K894/L894-1</f>
        <v>2.5904887714663039E-2</v>
      </c>
      <c r="O894" s="43">
        <f t="shared" ref="O894" si="2532">K894-K893</f>
        <v>95.209999999999127</v>
      </c>
      <c r="P894" s="38">
        <f t="shared" ref="P894" si="2533">K894/K893-1</f>
        <v>2.9991368936992391E-3</v>
      </c>
      <c r="R894" s="37">
        <v>45103</v>
      </c>
      <c r="S894" s="3">
        <f t="shared" si="2314"/>
        <v>94997.99</v>
      </c>
      <c r="T894" s="43">
        <f t="shared" ref="T894" si="2534">D894+L894</f>
        <v>83987.739999999991</v>
      </c>
      <c r="U894" s="3">
        <f t="shared" ref="U894" si="2535">E894+M894</f>
        <v>11010.250000000004</v>
      </c>
      <c r="V894" s="38">
        <f t="shared" ref="V894" si="2536">S894/T894-1</f>
        <v>0.13109353817592928</v>
      </c>
      <c r="W894" s="3">
        <f t="shared" ref="W894" si="2537">S894-S893</f>
        <v>-300.77999999999884</v>
      </c>
      <c r="X894" s="38">
        <f t="shared" ref="X894" si="2538">(S894)/S893-1</f>
        <v>-3.156179245545343E-3</v>
      </c>
    </row>
    <row r="895" spans="1:24" x14ac:dyDescent="0.35">
      <c r="A895" s="37">
        <v>45104</v>
      </c>
      <c r="B895" s="41">
        <v>64049.38</v>
      </c>
      <c r="C895" s="3">
        <v>54075.15</v>
      </c>
      <c r="D895" s="3">
        <v>52950.74</v>
      </c>
      <c r="E895" s="3">
        <f t="shared" ref="E895" si="2539">B895-D895</f>
        <v>11098.64</v>
      </c>
      <c r="F895" s="38">
        <f t="shared" ref="F895" si="2540">B895/D895-1</f>
        <v>0.20960311413967014</v>
      </c>
      <c r="G895" s="41">
        <f t="shared" ref="G895" si="2541">B895-B894</f>
        <v>892.39999999999418</v>
      </c>
      <c r="H895" s="38">
        <f t="shared" ref="H895" si="2542">(B895)/B894-1</f>
        <v>1.4129871314302767E-2</v>
      </c>
      <c r="J895" s="37">
        <v>45104</v>
      </c>
      <c r="K895" s="41">
        <v>32007.18</v>
      </c>
      <c r="L895" s="58">
        <v>31037</v>
      </c>
      <c r="M895" s="43">
        <f t="shared" ref="M895" si="2543">K895-L895</f>
        <v>970.18000000000029</v>
      </c>
      <c r="N895" s="38">
        <f t="shared" ref="N895" si="2544">K895/L895-1</f>
        <v>3.1258820117923802E-2</v>
      </c>
      <c r="O895" s="43">
        <f t="shared" ref="O895" si="2545">K895-K894</f>
        <v>166.17000000000189</v>
      </c>
      <c r="P895" s="38">
        <f t="shared" ref="P895" si="2546">K895/K894-1</f>
        <v>5.2187414909263818E-3</v>
      </c>
      <c r="R895" s="37">
        <v>45104</v>
      </c>
      <c r="S895" s="3">
        <f t="shared" si="2314"/>
        <v>96056.56</v>
      </c>
      <c r="T895" s="43">
        <f t="shared" ref="T895" si="2547">D895+L895</f>
        <v>83987.739999999991</v>
      </c>
      <c r="U895" s="3">
        <f t="shared" ref="U895" si="2548">E895+M895</f>
        <v>12068.82</v>
      </c>
      <c r="V895" s="38">
        <f t="shared" ref="V895" si="2549">S895/T895-1</f>
        <v>0.14369740154932154</v>
      </c>
      <c r="W895" s="3">
        <f t="shared" ref="W895" si="2550">S895-S894</f>
        <v>1058.5699999999924</v>
      </c>
      <c r="X895" s="38">
        <f t="shared" ref="X895" si="2551">(S895)/S894-1</f>
        <v>1.1143077869331774E-2</v>
      </c>
    </row>
    <row r="896" spans="1:24" x14ac:dyDescent="0.35">
      <c r="A896" s="37">
        <v>45105</v>
      </c>
      <c r="B896" s="41">
        <v>64434.080000000002</v>
      </c>
      <c r="C896" s="3">
        <v>54075.15</v>
      </c>
      <c r="D896" s="3">
        <v>52950.74</v>
      </c>
      <c r="E896" s="3">
        <f t="shared" ref="E896" si="2552">B896-D896</f>
        <v>11483.340000000004</v>
      </c>
      <c r="F896" s="38">
        <f t="shared" ref="F896" si="2553">B896/D896-1</f>
        <v>0.216868357269417</v>
      </c>
      <c r="G896" s="41">
        <f t="shared" ref="G896" si="2554">B896-B895</f>
        <v>384.70000000000437</v>
      </c>
      <c r="H896" s="38">
        <f t="shared" ref="H896" si="2555">(B896)/B895-1</f>
        <v>6.006303261639756E-3</v>
      </c>
      <c r="J896" s="37">
        <v>45105</v>
      </c>
      <c r="K896" s="41">
        <v>32162.58</v>
      </c>
      <c r="L896" s="58">
        <v>31037</v>
      </c>
      <c r="M896" s="43">
        <f t="shared" ref="M896" si="2556">K896-L896</f>
        <v>1125.5800000000017</v>
      </c>
      <c r="N896" s="38">
        <f t="shared" ref="N896" si="2557">K896/L896-1</f>
        <v>3.6265747333827481E-2</v>
      </c>
      <c r="O896" s="43">
        <f t="shared" ref="O896" si="2558">K896-K895</f>
        <v>155.40000000000146</v>
      </c>
      <c r="P896" s="38">
        <f t="shared" ref="P896" si="2559">K896/K895-1</f>
        <v>4.8551606233351308E-3</v>
      </c>
      <c r="R896" s="37">
        <v>45105</v>
      </c>
      <c r="S896" s="3">
        <f t="shared" si="2314"/>
        <v>96596.66</v>
      </c>
      <c r="T896" s="43">
        <f t="shared" ref="T896" si="2560">D896+L896</f>
        <v>83987.739999999991</v>
      </c>
      <c r="U896" s="3">
        <f t="shared" ref="U896" si="2561">E896+M896</f>
        <v>12608.920000000006</v>
      </c>
      <c r="V896" s="38">
        <f t="shared" ref="V896" si="2562">S896/T896-1</f>
        <v>0.15012810203012972</v>
      </c>
      <c r="W896" s="3">
        <f t="shared" ref="W896" si="2563">S896-S895</f>
        <v>540.10000000000582</v>
      </c>
      <c r="X896" s="38">
        <f t="shared" ref="X896" si="2564">(S896)/S895-1</f>
        <v>5.6227289421981741E-3</v>
      </c>
    </row>
    <row r="897" spans="1:24" x14ac:dyDescent="0.35">
      <c r="A897" s="37">
        <v>45106</v>
      </c>
      <c r="B897" s="41">
        <v>65459.25</v>
      </c>
      <c r="C897" s="3">
        <v>54075.15</v>
      </c>
      <c r="D897" s="3">
        <v>52950.74</v>
      </c>
      <c r="E897" s="3">
        <f t="shared" ref="E897" si="2565">B897-D897</f>
        <v>12508.510000000002</v>
      </c>
      <c r="F897" s="38">
        <f t="shared" ref="F897" si="2566">B897/D897-1</f>
        <v>0.23622918206619969</v>
      </c>
      <c r="G897" s="41">
        <f t="shared" ref="G897" si="2567">B897-B896</f>
        <v>1025.1699999999983</v>
      </c>
      <c r="H897" s="38">
        <f t="shared" ref="H897" si="2568">(B897)/B896-1</f>
        <v>1.5910369171097116E-2</v>
      </c>
      <c r="J897" s="37">
        <v>45106</v>
      </c>
      <c r="K897" s="41">
        <v>32460.799999999999</v>
      </c>
      <c r="L897" s="58">
        <v>31037</v>
      </c>
      <c r="M897" s="43">
        <f t="shared" ref="M897" si="2569">K897-L897</f>
        <v>1423.7999999999993</v>
      </c>
      <c r="N897" s="38">
        <f t="shared" ref="N897" si="2570">K897/L897-1</f>
        <v>4.5874279086251857E-2</v>
      </c>
      <c r="O897" s="43">
        <f t="shared" ref="O897" si="2571">K897-K896</f>
        <v>298.21999999999753</v>
      </c>
      <c r="P897" s="38">
        <f t="shared" ref="P897" si="2572">K897/K896-1</f>
        <v>9.2722660930808498E-3</v>
      </c>
      <c r="R897" s="37">
        <v>45106</v>
      </c>
      <c r="S897" s="3">
        <f t="shared" si="2314"/>
        <v>97920.05</v>
      </c>
      <c r="T897" s="43">
        <f t="shared" ref="T897" si="2573">D897+L897</f>
        <v>83987.739999999991</v>
      </c>
      <c r="U897" s="3">
        <f t="shared" ref="U897" si="2574">E897+M897</f>
        <v>13932.310000000001</v>
      </c>
      <c r="V897" s="38">
        <f t="shared" ref="V897" si="2575">S897/T897-1</f>
        <v>0.16588504465056464</v>
      </c>
      <c r="W897" s="3">
        <f t="shared" ref="W897" si="2576">S897-S896</f>
        <v>1323.3899999999994</v>
      </c>
      <c r="X897" s="38">
        <f t="shared" ref="X897" si="2577">(S897)/S896-1</f>
        <v>1.3700163131934451E-2</v>
      </c>
    </row>
    <row r="898" spans="1:24" x14ac:dyDescent="0.35">
      <c r="A898" s="37">
        <v>45107</v>
      </c>
      <c r="B898" s="41">
        <v>65459.25</v>
      </c>
      <c r="C898" s="3">
        <v>54075.15</v>
      </c>
      <c r="D898" s="3">
        <v>52950.74</v>
      </c>
      <c r="E898" s="3">
        <f t="shared" ref="E898:E899" si="2578">B898-D898</f>
        <v>12508.510000000002</v>
      </c>
      <c r="F898" s="38">
        <f t="shared" ref="F898" si="2579">B898/D898-1</f>
        <v>0.23622918206619969</v>
      </c>
      <c r="G898" s="41">
        <f t="shared" ref="G898" si="2580">B898-B897</f>
        <v>0</v>
      </c>
      <c r="H898" s="38">
        <f t="shared" ref="H898" si="2581">(B898)/B897-1</f>
        <v>0</v>
      </c>
      <c r="J898" s="37">
        <v>45107</v>
      </c>
      <c r="K898" s="41">
        <v>32460.799999999999</v>
      </c>
      <c r="L898" s="58">
        <v>31037</v>
      </c>
      <c r="M898" s="43">
        <f t="shared" ref="M898" si="2582">K898-L898</f>
        <v>1423.7999999999993</v>
      </c>
      <c r="N898" s="38">
        <f t="shared" ref="N898" si="2583">K898/L898-1</f>
        <v>4.5874279086251857E-2</v>
      </c>
      <c r="O898" s="43">
        <f t="shared" ref="O898" si="2584">K898-K897</f>
        <v>0</v>
      </c>
      <c r="P898" s="38">
        <f t="shared" ref="P898" si="2585">K898/K897-1</f>
        <v>0</v>
      </c>
      <c r="R898" s="37">
        <v>45107</v>
      </c>
      <c r="S898" s="3">
        <f t="shared" ref="S898:S904" si="2586">B898+K898</f>
        <v>97920.05</v>
      </c>
      <c r="T898" s="43">
        <f t="shared" ref="T898:T899" si="2587">D898+L898</f>
        <v>83987.739999999991</v>
      </c>
      <c r="U898" s="3">
        <f t="shared" ref="U898:U899" si="2588">E898+M898</f>
        <v>13932.310000000001</v>
      </c>
      <c r="V898" s="38">
        <f t="shared" ref="V898" si="2589">S898/T898-1</f>
        <v>0.16588504465056464</v>
      </c>
      <c r="W898" s="3">
        <f t="shared" ref="W898" si="2590">S898-S897</f>
        <v>0</v>
      </c>
      <c r="X898" s="38">
        <f t="shared" ref="X898" si="2591">(S898)/S897-1</f>
        <v>0</v>
      </c>
    </row>
    <row r="899" spans="1:24" x14ac:dyDescent="0.35">
      <c r="A899" s="37">
        <v>45111</v>
      </c>
      <c r="B899" s="41">
        <v>65689.009999999995</v>
      </c>
      <c r="C899" s="47">
        <f>C898+300</f>
        <v>54375.15</v>
      </c>
      <c r="D899" s="47">
        <f>D898+300</f>
        <v>53250.74</v>
      </c>
      <c r="E899" s="47">
        <f t="shared" si="2578"/>
        <v>12438.269999999997</v>
      </c>
      <c r="F899" s="48">
        <f>(B899-250)/D899-1</f>
        <v>0.22888451878790783</v>
      </c>
      <c r="G899" s="49">
        <f>B899-B898-250</f>
        <v>-20.240000000005239</v>
      </c>
      <c r="H899" s="48">
        <f>(B899-250)/B898-1</f>
        <v>-3.0919999847245361E-4</v>
      </c>
      <c r="J899" s="37">
        <v>45111</v>
      </c>
      <c r="K899" s="41">
        <v>32076.12</v>
      </c>
      <c r="L899" s="58">
        <v>31037</v>
      </c>
      <c r="M899" s="43">
        <f t="shared" ref="M899" si="2592">K899-L899</f>
        <v>1039.119999999999</v>
      </c>
      <c r="N899" s="38">
        <f t="shared" ref="N899" si="2593">K899/L899-1</f>
        <v>3.3480039952314966E-2</v>
      </c>
      <c r="O899" s="43">
        <f t="shared" ref="O899" si="2594">K899-K898</f>
        <v>-384.68000000000029</v>
      </c>
      <c r="P899" s="38">
        <f t="shared" ref="P899" si="2595">K899/K898-1</f>
        <v>-1.1850601340694045E-2</v>
      </c>
      <c r="R899" s="37">
        <v>45111</v>
      </c>
      <c r="S899" s="3">
        <f t="shared" si="2586"/>
        <v>97765.12999999999</v>
      </c>
      <c r="T899" s="93">
        <f t="shared" si="2587"/>
        <v>84287.739999999991</v>
      </c>
      <c r="U899" s="3">
        <f t="shared" si="2588"/>
        <v>13477.389999999996</v>
      </c>
      <c r="V899" s="48">
        <f>(S899-300)/(T899-300)-1</f>
        <v>0.16046853981307274</v>
      </c>
      <c r="W899" s="47">
        <f>S899-S898-300</f>
        <v>-454.92000000001281</v>
      </c>
      <c r="X899" s="48">
        <f>(S899-300)/S898-1</f>
        <v>-4.6458309610749593E-3</v>
      </c>
    </row>
    <row r="900" spans="1:24" x14ac:dyDescent="0.35">
      <c r="A900" s="37">
        <v>45112</v>
      </c>
      <c r="B900" s="41">
        <v>65689.009999999995</v>
      </c>
      <c r="C900" s="3">
        <v>54325.15</v>
      </c>
      <c r="D900" s="3">
        <v>53200.74</v>
      </c>
      <c r="E900" s="3">
        <f t="shared" ref="E900" si="2596">B900-D900</f>
        <v>12488.269999999997</v>
      </c>
      <c r="F900" s="38">
        <f t="shared" ref="F900" si="2597">B900/D900-1</f>
        <v>0.23473865213153045</v>
      </c>
      <c r="G900" s="41">
        <f t="shared" ref="G900" si="2598">B900-B899</f>
        <v>0</v>
      </c>
      <c r="H900" s="38">
        <f t="shared" ref="H900" si="2599">(B900)/B899-1</f>
        <v>0</v>
      </c>
      <c r="J900" s="37">
        <v>45112</v>
      </c>
      <c r="K900" s="41">
        <v>32076.12</v>
      </c>
      <c r="L900" s="58">
        <v>31037</v>
      </c>
      <c r="M900" s="43">
        <f t="shared" ref="M900:M901" si="2600">K900-L900</f>
        <v>1039.119999999999</v>
      </c>
      <c r="N900" s="38">
        <f t="shared" ref="N900:N901" si="2601">K900/L900-1</f>
        <v>3.3480039952314966E-2</v>
      </c>
      <c r="O900" s="43">
        <f t="shared" ref="O900:O901" si="2602">K900-K899</f>
        <v>0</v>
      </c>
      <c r="P900" s="38">
        <f t="shared" ref="P900:P901" si="2603">K900/K899-1</f>
        <v>0</v>
      </c>
      <c r="R900" s="37">
        <v>45112</v>
      </c>
      <c r="S900" s="3">
        <f t="shared" si="2586"/>
        <v>97765.12999999999</v>
      </c>
      <c r="T900" s="43">
        <f t="shared" ref="T900:T901" si="2604">D900+L900</f>
        <v>84237.739999999991</v>
      </c>
      <c r="U900" s="3">
        <f t="shared" ref="U900:U901" si="2605">E900+M900</f>
        <v>13527.389999999996</v>
      </c>
      <c r="V900" s="38">
        <f t="shared" ref="V900:V901" si="2606">S900/T900-1</f>
        <v>0.16058586092171989</v>
      </c>
      <c r="W900" s="3">
        <f t="shared" ref="W900:W901" si="2607">S900-S899</f>
        <v>0</v>
      </c>
      <c r="X900" s="38">
        <f t="shared" ref="X900:X901" si="2608">(S900)/S899-1</f>
        <v>0</v>
      </c>
    </row>
    <row r="901" spans="1:24" x14ac:dyDescent="0.35">
      <c r="A901" s="37">
        <v>45113</v>
      </c>
      <c r="B901" s="41">
        <v>65689.009999999995</v>
      </c>
      <c r="C901" s="3">
        <v>54325.15</v>
      </c>
      <c r="D901" s="3">
        <v>53200.74</v>
      </c>
      <c r="E901" s="3">
        <f t="shared" ref="E901" si="2609">B901-D901</f>
        <v>12488.269999999997</v>
      </c>
      <c r="F901" s="38">
        <f t="shared" ref="F901" si="2610">B901/D901-1</f>
        <v>0.23473865213153045</v>
      </c>
      <c r="G901" s="41">
        <f t="shared" ref="G901" si="2611">B901-B900</f>
        <v>0</v>
      </c>
      <c r="H901" s="38">
        <f t="shared" ref="H901" si="2612">(B901)/B900-1</f>
        <v>0</v>
      </c>
      <c r="J901" s="37">
        <v>45113</v>
      </c>
      <c r="K901" s="41">
        <v>32076.12</v>
      </c>
      <c r="L901" s="58">
        <v>31037</v>
      </c>
      <c r="M901" s="43">
        <f t="shared" si="2600"/>
        <v>1039.119999999999</v>
      </c>
      <c r="N901" s="38">
        <f t="shared" si="2601"/>
        <v>3.3480039952314966E-2</v>
      </c>
      <c r="O901" s="43">
        <f t="shared" si="2602"/>
        <v>0</v>
      </c>
      <c r="P901" s="38">
        <f t="shared" si="2603"/>
        <v>0</v>
      </c>
      <c r="R901" s="37">
        <v>45113</v>
      </c>
      <c r="S901" s="3">
        <f t="shared" si="2586"/>
        <v>97765.12999999999</v>
      </c>
      <c r="T901" s="43">
        <f t="shared" si="2604"/>
        <v>84237.739999999991</v>
      </c>
      <c r="U901" s="3">
        <f t="shared" si="2605"/>
        <v>13527.389999999996</v>
      </c>
      <c r="V901" s="38">
        <f t="shared" si="2606"/>
        <v>0.16058586092171989</v>
      </c>
      <c r="W901" s="3">
        <f t="shared" si="2607"/>
        <v>0</v>
      </c>
      <c r="X901" s="38">
        <f t="shared" si="2608"/>
        <v>0</v>
      </c>
    </row>
    <row r="902" spans="1:24" x14ac:dyDescent="0.35">
      <c r="A902" s="37">
        <v>45114</v>
      </c>
      <c r="B902" s="41">
        <v>65448.99</v>
      </c>
      <c r="C902" s="3">
        <v>54325.15</v>
      </c>
      <c r="D902" s="3">
        <v>53200.74</v>
      </c>
      <c r="E902" s="3">
        <f t="shared" ref="E902" si="2613">B902-D902</f>
        <v>12248.25</v>
      </c>
      <c r="F902" s="38">
        <f t="shared" ref="F902" si="2614">B902/D902-1</f>
        <v>0.23022706075141053</v>
      </c>
      <c r="G902" s="41">
        <f t="shared" ref="G902" si="2615">B902-B901</f>
        <v>-240.0199999999968</v>
      </c>
      <c r="H902" s="38">
        <f t="shared" ref="H902" si="2616">(B902)/B901-1</f>
        <v>-3.653883655728718E-3</v>
      </c>
      <c r="J902" s="37">
        <v>45114</v>
      </c>
      <c r="K902" s="41">
        <v>32037.64</v>
      </c>
      <c r="L902" s="58">
        <v>31037</v>
      </c>
      <c r="M902" s="43">
        <f t="shared" ref="M902" si="2617">K902-L902</f>
        <v>1000.6399999999994</v>
      </c>
      <c r="N902" s="38">
        <f t="shared" ref="N902" si="2618">K902/L902-1</f>
        <v>3.2240229403615039E-2</v>
      </c>
      <c r="O902" s="43">
        <f t="shared" ref="O902" si="2619">K902-K901</f>
        <v>-38.479999999999563</v>
      </c>
      <c r="P902" s="38">
        <f t="shared" ref="P902" si="2620">K902/K901-1</f>
        <v>-1.199646341265681E-3</v>
      </c>
      <c r="R902" s="37">
        <v>45114</v>
      </c>
      <c r="S902" s="3">
        <f t="shared" si="2586"/>
        <v>97486.63</v>
      </c>
      <c r="T902" s="43">
        <f t="shared" ref="T902" si="2621">D902+L902</f>
        <v>84237.739999999991</v>
      </c>
      <c r="U902" s="3">
        <f t="shared" ref="U902" si="2622">E902+M902</f>
        <v>13248.89</v>
      </c>
      <c r="V902" s="38">
        <f t="shared" ref="V902" si="2623">S902/T902-1</f>
        <v>0.15727974183542925</v>
      </c>
      <c r="W902" s="3">
        <f t="shared" ref="W902" si="2624">S902-S901</f>
        <v>-278.49999999998545</v>
      </c>
      <c r="X902" s="38">
        <f t="shared" ref="X902" si="2625">(S902)/S901-1</f>
        <v>-2.8486639356996024E-3</v>
      </c>
    </row>
    <row r="903" spans="1:24" x14ac:dyDescent="0.35">
      <c r="A903" s="37">
        <v>45117</v>
      </c>
      <c r="B903" s="41">
        <v>65980.639999999999</v>
      </c>
      <c r="C903" s="3">
        <v>54325.15</v>
      </c>
      <c r="D903" s="3">
        <v>53200.74</v>
      </c>
      <c r="E903" s="3">
        <f t="shared" ref="E903:E904" si="2626">B903-D903</f>
        <v>12779.900000000001</v>
      </c>
      <c r="F903" s="38">
        <f t="shared" ref="F903:F904" si="2627">B903/D903-1</f>
        <v>0.24022034279974314</v>
      </c>
      <c r="G903" s="41">
        <f t="shared" ref="G903:G904" si="2628">B903-B902</f>
        <v>531.65000000000146</v>
      </c>
      <c r="H903" s="38">
        <f t="shared" ref="H903:H904" si="2629">(B903)/B902-1</f>
        <v>8.1231200053659691E-3</v>
      </c>
      <c r="J903" s="37">
        <v>45117</v>
      </c>
      <c r="K903" s="41">
        <v>32317.98</v>
      </c>
      <c r="L903" s="58">
        <v>31037</v>
      </c>
      <c r="M903" s="43">
        <f t="shared" ref="M903:M904" si="2630">K903-L903</f>
        <v>1280.9799999999996</v>
      </c>
      <c r="N903" s="38">
        <f t="shared" ref="N903:N904" si="2631">K903/L903-1</f>
        <v>4.1272674549730937E-2</v>
      </c>
      <c r="O903" s="43">
        <f t="shared" ref="O903:O904" si="2632">K903-K902</f>
        <v>280.34000000000015</v>
      </c>
      <c r="P903" s="38">
        <f t="shared" ref="P903:P904" si="2633">K903/K902-1</f>
        <v>8.7503324214892597E-3</v>
      </c>
      <c r="R903" s="37">
        <v>45117</v>
      </c>
      <c r="S903" s="3">
        <f t="shared" si="2586"/>
        <v>98298.62</v>
      </c>
      <c r="T903" s="43">
        <f t="shared" ref="T903:T904" si="2634">D903+L903</f>
        <v>84237.739999999991</v>
      </c>
      <c r="U903" s="3">
        <f t="shared" ref="U903:U904" si="2635">E903+M903</f>
        <v>14060.880000000001</v>
      </c>
      <c r="V903" s="38">
        <f t="shared" ref="V903:V904" si="2636">S903/T903-1</f>
        <v>0.16691900803606563</v>
      </c>
      <c r="W903" s="3">
        <f t="shared" ref="W903:W904" si="2637">S903-S902</f>
        <v>811.98999999999069</v>
      </c>
      <c r="X903" s="38">
        <f t="shared" ref="X903:X904" si="2638">(S903)/S902-1</f>
        <v>8.32924473848351E-3</v>
      </c>
    </row>
    <row r="904" spans="1:24" x14ac:dyDescent="0.35">
      <c r="A904" s="37">
        <v>45118</v>
      </c>
      <c r="B904" s="41">
        <v>65980.639999999999</v>
      </c>
      <c r="C904" s="3">
        <v>54325.15</v>
      </c>
      <c r="D904" s="3">
        <v>53200.74</v>
      </c>
      <c r="E904" s="3">
        <f t="shared" si="2626"/>
        <v>12779.900000000001</v>
      </c>
      <c r="F904" s="38">
        <f t="shared" si="2627"/>
        <v>0.24022034279974314</v>
      </c>
      <c r="G904" s="41">
        <f t="shared" si="2628"/>
        <v>0</v>
      </c>
      <c r="H904" s="38">
        <f t="shared" si="2629"/>
        <v>0</v>
      </c>
      <c r="J904" s="37">
        <v>45118</v>
      </c>
      <c r="K904" s="41">
        <v>32317.98</v>
      </c>
      <c r="L904" s="58">
        <v>31037</v>
      </c>
      <c r="M904" s="43">
        <f t="shared" si="2630"/>
        <v>1280.9799999999996</v>
      </c>
      <c r="N904" s="38">
        <f t="shared" si="2631"/>
        <v>4.1272674549730937E-2</v>
      </c>
      <c r="O904" s="43">
        <f t="shared" si="2632"/>
        <v>0</v>
      </c>
      <c r="P904" s="38">
        <f t="shared" si="2633"/>
        <v>0</v>
      </c>
      <c r="R904" s="37">
        <v>45118</v>
      </c>
      <c r="S904" s="3">
        <f t="shared" si="2586"/>
        <v>98298.62</v>
      </c>
      <c r="T904" s="43">
        <f t="shared" si="2634"/>
        <v>84237.739999999991</v>
      </c>
      <c r="U904" s="3">
        <f t="shared" si="2635"/>
        <v>14060.880000000001</v>
      </c>
      <c r="V904" s="38">
        <f t="shared" si="2636"/>
        <v>0.16691900803606563</v>
      </c>
      <c r="W904" s="3">
        <f t="shared" si="2637"/>
        <v>0</v>
      </c>
      <c r="X904" s="38">
        <f t="shared" si="2638"/>
        <v>0</v>
      </c>
    </row>
    <row r="905" spans="1:24" x14ac:dyDescent="0.35">
      <c r="A905" s="37">
        <v>45119</v>
      </c>
      <c r="B905" s="41">
        <v>65980.639999999999</v>
      </c>
      <c r="C905" s="3">
        <v>54325.15</v>
      </c>
      <c r="D905" s="3">
        <v>53200.74</v>
      </c>
      <c r="E905" s="3">
        <f t="shared" ref="E905" si="2639">B905-D905</f>
        <v>12779.900000000001</v>
      </c>
      <c r="F905" s="38">
        <f t="shared" ref="F905" si="2640">B905/D905-1</f>
        <v>0.24022034279974314</v>
      </c>
      <c r="G905" s="41">
        <f t="shared" ref="G905" si="2641">B905-B904</f>
        <v>0</v>
      </c>
      <c r="H905" s="38">
        <f t="shared" ref="H905" si="2642">(B905)/B904-1</f>
        <v>0</v>
      </c>
      <c r="J905" s="37">
        <v>45119</v>
      </c>
      <c r="K905" s="41">
        <v>32317.98</v>
      </c>
      <c r="L905" s="58">
        <v>31037</v>
      </c>
      <c r="M905" s="43">
        <f t="shared" ref="M905" si="2643">K905-L905</f>
        <v>1280.9799999999996</v>
      </c>
      <c r="N905" s="38">
        <f t="shared" ref="N905" si="2644">K905/L905-1</f>
        <v>4.1272674549730937E-2</v>
      </c>
      <c r="O905" s="43">
        <f t="shared" ref="O905" si="2645">K905-K904</f>
        <v>0</v>
      </c>
      <c r="P905" s="38">
        <f t="shared" ref="P905" si="2646">K905/K904-1</f>
        <v>0</v>
      </c>
      <c r="R905" s="37">
        <v>45119</v>
      </c>
      <c r="S905" s="3">
        <f t="shared" ref="S905:S911" si="2647">B905+K905</f>
        <v>98298.62</v>
      </c>
      <c r="T905" s="43">
        <f t="shared" ref="T905" si="2648">D905+L905</f>
        <v>84237.739999999991</v>
      </c>
      <c r="U905" s="3">
        <f t="shared" ref="U905" si="2649">E905+M905</f>
        <v>14060.880000000001</v>
      </c>
      <c r="V905" s="38">
        <f t="shared" ref="V905" si="2650">S905/T905-1</f>
        <v>0.16691900803606563</v>
      </c>
      <c r="W905" s="3">
        <f t="shared" ref="W905" si="2651">S905-S904</f>
        <v>0</v>
      </c>
      <c r="X905" s="38">
        <f t="shared" ref="X905" si="2652">(S905)/S904-1</f>
        <v>0</v>
      </c>
    </row>
    <row r="906" spans="1:24" x14ac:dyDescent="0.35">
      <c r="A906" s="37">
        <v>45120</v>
      </c>
      <c r="B906" s="41">
        <v>66193.460000000006</v>
      </c>
      <c r="C906" s="3">
        <v>54325.15</v>
      </c>
      <c r="D906" s="3">
        <v>53200.74</v>
      </c>
      <c r="E906" s="3">
        <f t="shared" ref="E906" si="2653">B906-D906</f>
        <v>12992.720000000008</v>
      </c>
      <c r="F906" s="38">
        <f t="shared" ref="F906" si="2654">B906/D906-1</f>
        <v>0.24422066309603974</v>
      </c>
      <c r="G906" s="41">
        <f t="shared" ref="G906" si="2655">B906-B905</f>
        <v>212.82000000000698</v>
      </c>
      <c r="H906" s="38">
        <f t="shared" ref="H906" si="2656">(B906)/B905-1</f>
        <v>3.2254915987479649E-3</v>
      </c>
      <c r="J906" s="37">
        <v>45120</v>
      </c>
      <c r="K906" s="41">
        <v>32524.82</v>
      </c>
      <c r="L906" s="58">
        <v>31037</v>
      </c>
      <c r="M906" s="43">
        <f t="shared" ref="M906" si="2657">K906-L906</f>
        <v>1487.8199999999997</v>
      </c>
      <c r="N906" s="38">
        <f t="shared" ref="N906" si="2658">K906/L906-1</f>
        <v>4.7936978445081602E-2</v>
      </c>
      <c r="O906" s="43">
        <f t="shared" ref="O906" si="2659">K906-K905</f>
        <v>206.84000000000015</v>
      </c>
      <c r="P906" s="38">
        <f t="shared" ref="P906" si="2660">K906/K905-1</f>
        <v>6.4001524847778768E-3</v>
      </c>
      <c r="R906" s="37">
        <v>45120</v>
      </c>
      <c r="S906" s="3">
        <f t="shared" si="2647"/>
        <v>98718.28</v>
      </c>
      <c r="T906" s="43">
        <f t="shared" ref="T906" si="2661">D906+L906</f>
        <v>84237.739999999991</v>
      </c>
      <c r="U906" s="3">
        <f t="shared" ref="U906" si="2662">E906+M906</f>
        <v>14480.540000000008</v>
      </c>
      <c r="V906" s="38">
        <f t="shared" ref="V906" si="2663">S906/T906-1</f>
        <v>0.17190086058814025</v>
      </c>
      <c r="W906" s="3">
        <f t="shared" ref="W906" si="2664">S906-S905</f>
        <v>419.66000000000349</v>
      </c>
      <c r="X906" s="38">
        <f t="shared" ref="X906" si="2665">(S906)/S905-1</f>
        <v>4.2692359262013202E-3</v>
      </c>
    </row>
    <row r="907" spans="1:24" x14ac:dyDescent="0.35">
      <c r="A907" s="37">
        <v>45121</v>
      </c>
      <c r="B907" s="41">
        <v>66615.509999999995</v>
      </c>
      <c r="C907" s="3">
        <v>54325.15</v>
      </c>
      <c r="D907" s="3">
        <v>53200.74</v>
      </c>
      <c r="E907" s="3">
        <f t="shared" ref="E907" si="2666">B907-D907</f>
        <v>13414.769999999997</v>
      </c>
      <c r="F907" s="38">
        <f t="shared" ref="F907" si="2667">B907/D907-1</f>
        <v>0.25215382342426063</v>
      </c>
      <c r="G907" s="41">
        <f t="shared" ref="G907" si="2668">B907-B906</f>
        <v>422.04999999998836</v>
      </c>
      <c r="H907" s="38">
        <f t="shared" ref="H907" si="2669">(B907)/B906-1</f>
        <v>6.3760075391132709E-3</v>
      </c>
      <c r="J907" s="37">
        <v>45121</v>
      </c>
      <c r="K907" s="41">
        <v>32543.42</v>
      </c>
      <c r="L907" s="58">
        <v>31037</v>
      </c>
      <c r="M907" s="43">
        <f t="shared" ref="M907" si="2670">K907-L907</f>
        <v>1506.4199999999983</v>
      </c>
      <c r="N907" s="38">
        <f t="shared" ref="N907" si="2671">K907/L907-1</f>
        <v>4.8536263169765004E-2</v>
      </c>
      <c r="O907" s="43">
        <f t="shared" ref="O907" si="2672">K907-K906</f>
        <v>18.599999999998545</v>
      </c>
      <c r="P907" s="38">
        <f t="shared" ref="P907" si="2673">K907/K906-1</f>
        <v>5.7187095885535832E-4</v>
      </c>
      <c r="R907" s="37">
        <v>45121</v>
      </c>
      <c r="S907" s="3">
        <f t="shared" si="2647"/>
        <v>99158.93</v>
      </c>
      <c r="T907" s="43">
        <f t="shared" ref="T907" si="2674">D907+L907</f>
        <v>84237.739999999991</v>
      </c>
      <c r="U907" s="3">
        <f t="shared" ref="U907" si="2675">E907+M907</f>
        <v>14921.189999999995</v>
      </c>
      <c r="V907" s="38">
        <f t="shared" ref="V907" si="2676">S907/T907-1</f>
        <v>0.17713188886596432</v>
      </c>
      <c r="W907" s="3">
        <f t="shared" ref="W907" si="2677">S907-S906</f>
        <v>440.64999999999418</v>
      </c>
      <c r="X907" s="38">
        <f t="shared" ref="X907" si="2678">(S907)/S906-1</f>
        <v>4.4637122932043027E-3</v>
      </c>
    </row>
    <row r="908" spans="1:24" x14ac:dyDescent="0.35">
      <c r="A908" s="37">
        <v>45124</v>
      </c>
      <c r="B908" s="41">
        <v>67053.399999999994</v>
      </c>
      <c r="C908" s="3">
        <v>54325.15</v>
      </c>
      <c r="D908" s="3">
        <v>53200.74</v>
      </c>
      <c r="E908" s="3">
        <f t="shared" ref="E908:E909" si="2679">B908-D908</f>
        <v>13852.659999999996</v>
      </c>
      <c r="F908" s="38">
        <f t="shared" ref="F908" si="2680">B908/D908-1</f>
        <v>0.26038472397188461</v>
      </c>
      <c r="G908" s="41">
        <f t="shared" ref="G908" si="2681">B908-B907</f>
        <v>437.88999999999942</v>
      </c>
      <c r="H908" s="38">
        <f t="shared" ref="H908" si="2682">(B908)/B907-1</f>
        <v>6.5733940939580737E-3</v>
      </c>
      <c r="J908" s="37">
        <v>45124</v>
      </c>
      <c r="K908" s="41">
        <v>32498.19</v>
      </c>
      <c r="L908" s="58">
        <v>31037</v>
      </c>
      <c r="M908" s="43">
        <f t="shared" ref="M908" si="2683">K908-L908</f>
        <v>1461.1899999999987</v>
      </c>
      <c r="N908" s="38">
        <f t="shared" ref="N908" si="2684">K908/L908-1</f>
        <v>4.7078970261301034E-2</v>
      </c>
      <c r="O908" s="43">
        <f t="shared" ref="O908" si="2685">K908-K907</f>
        <v>-45.229999999999563</v>
      </c>
      <c r="P908" s="38">
        <f t="shared" ref="P908" si="2686">K908/K907-1</f>
        <v>-1.3898354874810614E-3</v>
      </c>
      <c r="R908" s="37">
        <v>45124</v>
      </c>
      <c r="S908" s="3">
        <f t="shared" si="2647"/>
        <v>99551.59</v>
      </c>
      <c r="T908" s="43">
        <f t="shared" ref="T908" si="2687">D908+L908</f>
        <v>84237.739999999991</v>
      </c>
      <c r="U908" s="3">
        <f t="shared" ref="U908" si="2688">E908+M908</f>
        <v>15313.849999999995</v>
      </c>
      <c r="V908" s="38">
        <f t="shared" ref="V908" si="2689">S908/T908-1</f>
        <v>0.18179321999854237</v>
      </c>
      <c r="W908" s="3">
        <f t="shared" ref="W908" si="2690">S908-S907</f>
        <v>392.66000000000349</v>
      </c>
      <c r="X908" s="38">
        <f t="shared" ref="X908" si="2691">(S908)/S907-1</f>
        <v>3.9599055778436476E-3</v>
      </c>
    </row>
    <row r="909" spans="1:24" x14ac:dyDescent="0.35">
      <c r="A909" s="37">
        <v>45125</v>
      </c>
      <c r="B909" s="41">
        <v>67454.39</v>
      </c>
      <c r="C909" s="47">
        <f>C908+300</f>
        <v>54625.15</v>
      </c>
      <c r="D909" s="47">
        <f>D908+300</f>
        <v>53500.74</v>
      </c>
      <c r="E909" s="47">
        <f t="shared" si="2679"/>
        <v>13953.650000000001</v>
      </c>
      <c r="F909" s="48">
        <f>(B909-250)/D909-1</f>
        <v>0.25613944779081566</v>
      </c>
      <c r="G909" s="49">
        <f>B909-B908-250</f>
        <v>150.99000000000524</v>
      </c>
      <c r="H909" s="48">
        <f>(B909-250)/B908-1</f>
        <v>2.2517873814005274E-3</v>
      </c>
      <c r="J909" s="37">
        <v>45125</v>
      </c>
      <c r="K909" s="41">
        <v>32635.9</v>
      </c>
      <c r="L909" s="58">
        <v>31037</v>
      </c>
      <c r="M909" s="43">
        <f t="shared" ref="M909" si="2692">K909-L909</f>
        <v>1598.9000000000015</v>
      </c>
      <c r="N909" s="38">
        <f t="shared" ref="N909" si="2693">K909/L909-1</f>
        <v>5.1515932596578384E-2</v>
      </c>
      <c r="O909" s="43">
        <f t="shared" ref="O909" si="2694">K909-K908</f>
        <v>137.71000000000276</v>
      </c>
      <c r="P909" s="38">
        <f t="shared" ref="P909" si="2695">K909/K908-1</f>
        <v>4.2374667635336483E-3</v>
      </c>
      <c r="R909" s="37">
        <v>45125</v>
      </c>
      <c r="S909" s="3">
        <f t="shared" si="2647"/>
        <v>100090.29000000001</v>
      </c>
      <c r="T909" s="43">
        <f t="shared" ref="T909:T910" si="2696">D909+L909</f>
        <v>84537.739999999991</v>
      </c>
      <c r="U909" s="3">
        <f t="shared" ref="U909:U910" si="2697">E909+M909</f>
        <v>15552.550000000003</v>
      </c>
      <c r="V909" s="38">
        <f t="shared" ref="V909" si="2698">S909/T909-1</f>
        <v>0.1839716793943158</v>
      </c>
      <c r="W909" s="3">
        <f t="shared" ref="W909" si="2699">S909-S908</f>
        <v>538.70000000001164</v>
      </c>
      <c r="X909" s="38">
        <f t="shared" ref="X909" si="2700">(S909)/S908-1</f>
        <v>5.4112646518253982E-3</v>
      </c>
    </row>
    <row r="910" spans="1:24" x14ac:dyDescent="0.35">
      <c r="A910" s="37">
        <v>45126</v>
      </c>
      <c r="B910" s="41">
        <v>67160.05</v>
      </c>
      <c r="C910" s="3">
        <v>54625.15</v>
      </c>
      <c r="D910" s="3">
        <v>53500.74</v>
      </c>
      <c r="E910" s="3">
        <f t="shared" ref="E910" si="2701">B910-D910</f>
        <v>13659.310000000005</v>
      </c>
      <c r="F910" s="38">
        <f t="shared" ref="F910" si="2702">B910/D910-1</f>
        <v>0.25531067420749709</v>
      </c>
      <c r="G910" s="41">
        <f t="shared" ref="G910" si="2703">B910-B909</f>
        <v>-294.33999999999651</v>
      </c>
      <c r="H910" s="38">
        <f t="shared" ref="H910" si="2704">(B910)/B909-1</f>
        <v>-4.3635410534436092E-3</v>
      </c>
      <c r="J910" s="37">
        <v>45126</v>
      </c>
      <c r="K910" s="41">
        <v>32575.89</v>
      </c>
      <c r="L910" s="58">
        <v>31037</v>
      </c>
      <c r="M910" s="43">
        <f t="shared" ref="M910:M911" si="2705">K910-L910</f>
        <v>1538.8899999999994</v>
      </c>
      <c r="N910" s="38">
        <f t="shared" ref="N910:N911" si="2706">K910/L910-1</f>
        <v>4.9582433869252762E-2</v>
      </c>
      <c r="O910" s="43">
        <f t="shared" ref="O910:O911" si="2707">K910-K909</f>
        <v>-60.010000000002037</v>
      </c>
      <c r="P910" s="38">
        <f t="shared" ref="P910:P911" si="2708">K910/K909-1</f>
        <v>-1.8387726399456961E-3</v>
      </c>
      <c r="R910" s="37">
        <v>45126</v>
      </c>
      <c r="S910" s="3">
        <f t="shared" si="2647"/>
        <v>99735.94</v>
      </c>
      <c r="T910" s="93">
        <f t="shared" si="2696"/>
        <v>84537.739999999991</v>
      </c>
      <c r="U910" s="3">
        <f t="shared" si="2697"/>
        <v>15198.200000000004</v>
      </c>
      <c r="V910" s="48">
        <f>(S910-300)/(T910-300)-1</f>
        <v>0.18042031991836449</v>
      </c>
      <c r="W910" s="47">
        <f>S910-S909-300</f>
        <v>-654.35000000000582</v>
      </c>
      <c r="X910" s="48">
        <f>(S910-300)/S909-1</f>
        <v>-6.5375972034850127E-3</v>
      </c>
    </row>
    <row r="911" spans="1:24" x14ac:dyDescent="0.35">
      <c r="A911" s="37">
        <v>45127</v>
      </c>
      <c r="B911" s="41">
        <v>67160.05</v>
      </c>
      <c r="C911" s="3">
        <v>54625.15</v>
      </c>
      <c r="D911" s="3">
        <v>53500.74</v>
      </c>
      <c r="E911" s="3">
        <f t="shared" ref="E911" si="2709">B911-D911</f>
        <v>13659.310000000005</v>
      </c>
      <c r="F911" s="38">
        <f t="shared" ref="F911" si="2710">B911/D911-1</f>
        <v>0.25531067420749709</v>
      </c>
      <c r="G911" s="41">
        <f t="shared" ref="G911" si="2711">B911-B910</f>
        <v>0</v>
      </c>
      <c r="H911" s="38">
        <f t="shared" ref="H911" si="2712">(B911)/B910-1</f>
        <v>0</v>
      </c>
      <c r="J911" s="37">
        <v>45127</v>
      </c>
      <c r="K911" s="41">
        <v>32575.89</v>
      </c>
      <c r="L911" s="58">
        <v>31037</v>
      </c>
      <c r="M911" s="43">
        <f t="shared" si="2705"/>
        <v>1538.8899999999994</v>
      </c>
      <c r="N911" s="38">
        <f t="shared" si="2706"/>
        <v>4.9582433869252762E-2</v>
      </c>
      <c r="O911" s="43">
        <f t="shared" si="2707"/>
        <v>0</v>
      </c>
      <c r="P911" s="38">
        <f t="shared" si="2708"/>
        <v>0</v>
      </c>
      <c r="R911" s="37">
        <v>45127</v>
      </c>
      <c r="S911" s="3">
        <f t="shared" si="2647"/>
        <v>99735.94</v>
      </c>
      <c r="T911" s="43">
        <f t="shared" ref="T911" si="2713">D911+L911</f>
        <v>84537.739999999991</v>
      </c>
      <c r="U911" s="3">
        <f t="shared" ref="U911" si="2714">E911+M911</f>
        <v>15198.200000000004</v>
      </c>
      <c r="V911" s="38">
        <f t="shared" ref="V911" si="2715">S911/T911-1</f>
        <v>0.17978006036120697</v>
      </c>
      <c r="W911" s="3">
        <f t="shared" ref="W911" si="2716">S911-S910</f>
        <v>0</v>
      </c>
      <c r="X911" s="38">
        <f t="shared" ref="X911" si="2717">(S911)/S910-1</f>
        <v>0</v>
      </c>
    </row>
    <row r="912" spans="1:24" x14ac:dyDescent="0.35">
      <c r="A912" s="37">
        <v>45128</v>
      </c>
      <c r="J912" s="37">
        <v>45128</v>
      </c>
      <c r="R912" s="37">
        <v>45128</v>
      </c>
    </row>
    <row r="913" spans="1:18" x14ac:dyDescent="0.35">
      <c r="A913" s="37">
        <v>45129</v>
      </c>
      <c r="J913" s="37">
        <v>45129</v>
      </c>
      <c r="R913" s="37">
        <v>45129</v>
      </c>
    </row>
    <row r="914" spans="1:18" x14ac:dyDescent="0.35">
      <c r="A914" s="37">
        <v>45130</v>
      </c>
      <c r="J914" s="37">
        <v>45130</v>
      </c>
      <c r="R914" s="37">
        <v>45130</v>
      </c>
    </row>
    <row r="915" spans="1:18" x14ac:dyDescent="0.35">
      <c r="A915" s="37">
        <v>45131</v>
      </c>
      <c r="J915" s="37">
        <v>45131</v>
      </c>
      <c r="R915" s="37">
        <v>45131</v>
      </c>
    </row>
    <row r="916" spans="1:18" x14ac:dyDescent="0.35">
      <c r="A916" s="37">
        <v>45132</v>
      </c>
      <c r="J916" s="37">
        <v>45132</v>
      </c>
      <c r="R916" s="37">
        <v>45132</v>
      </c>
    </row>
    <row r="917" spans="1:18" x14ac:dyDescent="0.35">
      <c r="A917" s="37">
        <v>45133</v>
      </c>
      <c r="J917" s="37">
        <v>45133</v>
      </c>
      <c r="R917" s="37">
        <v>45133</v>
      </c>
    </row>
    <row r="918" spans="1:18" x14ac:dyDescent="0.35">
      <c r="A918" s="37">
        <v>45134</v>
      </c>
      <c r="J918" s="37">
        <v>45134</v>
      </c>
      <c r="R918" s="37">
        <v>45134</v>
      </c>
    </row>
    <row r="919" spans="1:18" x14ac:dyDescent="0.35">
      <c r="A919" s="37">
        <v>45135</v>
      </c>
      <c r="J919" s="37">
        <v>45135</v>
      </c>
      <c r="R919" s="37">
        <v>45135</v>
      </c>
    </row>
    <row r="920" spans="1:18" x14ac:dyDescent="0.35">
      <c r="A920" s="37">
        <v>45136</v>
      </c>
      <c r="J920" s="37">
        <v>45136</v>
      </c>
      <c r="R920" s="37">
        <v>45136</v>
      </c>
    </row>
    <row r="921" spans="1:18" x14ac:dyDescent="0.35">
      <c r="A921" s="37">
        <v>45137</v>
      </c>
      <c r="J921" s="37">
        <v>45137</v>
      </c>
      <c r="R921" s="37">
        <v>45137</v>
      </c>
    </row>
    <row r="922" spans="1:18" x14ac:dyDescent="0.35">
      <c r="A922" s="37">
        <v>45138</v>
      </c>
      <c r="J922" s="37">
        <v>45138</v>
      </c>
      <c r="R922" s="37">
        <v>45138</v>
      </c>
    </row>
    <row r="923" spans="1:18" x14ac:dyDescent="0.35">
      <c r="A923" s="37">
        <v>45139</v>
      </c>
      <c r="J923" s="37">
        <v>45139</v>
      </c>
      <c r="R923" s="37">
        <v>45139</v>
      </c>
    </row>
    <row r="924" spans="1:18" x14ac:dyDescent="0.35">
      <c r="A924" s="37">
        <v>45140</v>
      </c>
      <c r="J924" s="37">
        <v>45140</v>
      </c>
      <c r="R924" s="37">
        <v>45140</v>
      </c>
    </row>
    <row r="925" spans="1:18" x14ac:dyDescent="0.35">
      <c r="A925" s="37">
        <v>45141</v>
      </c>
      <c r="J925" s="37">
        <v>45141</v>
      </c>
      <c r="R925" s="37">
        <v>45141</v>
      </c>
    </row>
    <row r="926" spans="1:18" x14ac:dyDescent="0.35">
      <c r="A926" s="37">
        <v>45142</v>
      </c>
      <c r="J926" s="37">
        <v>45142</v>
      </c>
      <c r="R926" s="37">
        <v>45142</v>
      </c>
    </row>
    <row r="927" spans="1:18" x14ac:dyDescent="0.35">
      <c r="A927" s="37">
        <v>45143</v>
      </c>
      <c r="J927" s="37">
        <v>45143</v>
      </c>
      <c r="R927" s="37">
        <v>45143</v>
      </c>
    </row>
    <row r="928" spans="1:18" x14ac:dyDescent="0.35">
      <c r="A928" s="37">
        <v>45144</v>
      </c>
      <c r="J928" s="37">
        <v>45144</v>
      </c>
      <c r="R928" s="37">
        <v>45144</v>
      </c>
    </row>
    <row r="929" spans="1:18" x14ac:dyDescent="0.35">
      <c r="A929" s="37">
        <v>45145</v>
      </c>
      <c r="J929" s="37">
        <v>45145</v>
      </c>
      <c r="R929" s="37">
        <v>45145</v>
      </c>
    </row>
    <row r="930" spans="1:18" x14ac:dyDescent="0.35">
      <c r="A930" s="37">
        <v>45146</v>
      </c>
      <c r="J930" s="37">
        <v>45146</v>
      </c>
      <c r="R930" s="37">
        <v>45146</v>
      </c>
    </row>
    <row r="931" spans="1:18" x14ac:dyDescent="0.35">
      <c r="A931" s="37">
        <v>45147</v>
      </c>
      <c r="J931" s="37">
        <v>45147</v>
      </c>
      <c r="R931" s="37">
        <v>45147</v>
      </c>
    </row>
    <row r="932" spans="1:18" x14ac:dyDescent="0.35">
      <c r="A932" s="37">
        <v>45148</v>
      </c>
      <c r="J932" s="37">
        <v>45148</v>
      </c>
      <c r="R932" s="37">
        <v>45148</v>
      </c>
    </row>
    <row r="933" spans="1:18" x14ac:dyDescent="0.35">
      <c r="A933" s="37">
        <v>45149</v>
      </c>
      <c r="J933" s="37">
        <v>45149</v>
      </c>
      <c r="R933" s="37">
        <v>45149</v>
      </c>
    </row>
    <row r="934" spans="1:18" x14ac:dyDescent="0.35">
      <c r="A934" s="37">
        <v>45150</v>
      </c>
      <c r="J934" s="37">
        <v>45150</v>
      </c>
      <c r="R934" s="37">
        <v>45150</v>
      </c>
    </row>
    <row r="935" spans="1:18" x14ac:dyDescent="0.35">
      <c r="A935" s="37">
        <v>45151</v>
      </c>
      <c r="J935" s="37">
        <v>45151</v>
      </c>
      <c r="R935" s="37">
        <v>45151</v>
      </c>
    </row>
    <row r="936" spans="1:18" x14ac:dyDescent="0.35">
      <c r="A936" s="37">
        <v>45152</v>
      </c>
      <c r="J936" s="37">
        <v>45152</v>
      </c>
      <c r="R936" s="37">
        <v>45152</v>
      </c>
    </row>
    <row r="937" spans="1:18" x14ac:dyDescent="0.35">
      <c r="A937" s="37">
        <v>45153</v>
      </c>
      <c r="J937" s="37">
        <v>45153</v>
      </c>
      <c r="R937" s="37">
        <v>45153</v>
      </c>
    </row>
    <row r="938" spans="1:18" x14ac:dyDescent="0.35">
      <c r="A938" s="37">
        <v>45154</v>
      </c>
      <c r="J938" s="37">
        <v>45154</v>
      </c>
      <c r="R938" s="37">
        <v>45154</v>
      </c>
    </row>
    <row r="939" spans="1:18" x14ac:dyDescent="0.35">
      <c r="A939" s="37">
        <v>45155</v>
      </c>
      <c r="J939" s="37">
        <v>45155</v>
      </c>
      <c r="R939" s="37">
        <v>45155</v>
      </c>
    </row>
    <row r="940" spans="1:18" x14ac:dyDescent="0.35">
      <c r="A940" s="37">
        <v>45156</v>
      </c>
      <c r="J940" s="37">
        <v>45156</v>
      </c>
      <c r="R940" s="37">
        <v>45156</v>
      </c>
    </row>
    <row r="941" spans="1:18" x14ac:dyDescent="0.35">
      <c r="A941" s="37">
        <v>45157</v>
      </c>
      <c r="J941" s="37">
        <v>45157</v>
      </c>
      <c r="R941" s="37">
        <v>45157</v>
      </c>
    </row>
    <row r="942" spans="1:18" x14ac:dyDescent="0.35">
      <c r="A942" s="37">
        <v>45158</v>
      </c>
      <c r="J942" s="37">
        <v>45158</v>
      </c>
      <c r="R942" s="37">
        <v>45158</v>
      </c>
    </row>
    <row r="943" spans="1:18" x14ac:dyDescent="0.35">
      <c r="A943" s="37">
        <v>45159</v>
      </c>
      <c r="J943" s="37">
        <v>45159</v>
      </c>
      <c r="R943" s="37">
        <v>45159</v>
      </c>
    </row>
    <row r="944" spans="1:18" x14ac:dyDescent="0.35">
      <c r="A944" s="37">
        <v>45160</v>
      </c>
      <c r="J944" s="37">
        <v>45160</v>
      </c>
      <c r="R944" s="37">
        <v>45160</v>
      </c>
    </row>
    <row r="945" spans="1:18" x14ac:dyDescent="0.35">
      <c r="A945" s="37">
        <v>45161</v>
      </c>
      <c r="J945" s="37">
        <v>45161</v>
      </c>
      <c r="R945" s="37">
        <v>45161</v>
      </c>
    </row>
    <row r="946" spans="1:18" x14ac:dyDescent="0.35">
      <c r="A946" s="37">
        <v>45162</v>
      </c>
      <c r="J946" s="37">
        <v>45162</v>
      </c>
      <c r="R946" s="37">
        <v>45162</v>
      </c>
    </row>
    <row r="947" spans="1:18" x14ac:dyDescent="0.35">
      <c r="A947" s="37">
        <v>45163</v>
      </c>
      <c r="J947" s="37">
        <v>45163</v>
      </c>
      <c r="R947" s="37">
        <v>45163</v>
      </c>
    </row>
    <row r="948" spans="1:18" x14ac:dyDescent="0.35">
      <c r="A948" s="37">
        <v>45164</v>
      </c>
      <c r="J948" s="37">
        <v>45164</v>
      </c>
      <c r="R948" s="37">
        <v>45164</v>
      </c>
    </row>
    <row r="949" spans="1:18" x14ac:dyDescent="0.35">
      <c r="A949" s="37">
        <v>45165</v>
      </c>
      <c r="J949" s="37">
        <v>45165</v>
      </c>
      <c r="R949" s="37">
        <v>45165</v>
      </c>
    </row>
    <row r="950" spans="1:18" x14ac:dyDescent="0.35">
      <c r="A950" s="37">
        <v>45166</v>
      </c>
      <c r="J950" s="37">
        <v>45166</v>
      </c>
      <c r="R950" s="37">
        <v>45166</v>
      </c>
    </row>
    <row r="951" spans="1:18" x14ac:dyDescent="0.35">
      <c r="A951" s="37">
        <v>45167</v>
      </c>
      <c r="J951" s="37">
        <v>45167</v>
      </c>
      <c r="R951" s="37">
        <v>45167</v>
      </c>
    </row>
    <row r="952" spans="1:18" x14ac:dyDescent="0.35">
      <c r="A952" s="37">
        <v>45168</v>
      </c>
      <c r="J952" s="37">
        <v>45168</v>
      </c>
      <c r="R952" s="37">
        <v>45168</v>
      </c>
    </row>
    <row r="953" spans="1:18" x14ac:dyDescent="0.35">
      <c r="A953" s="37">
        <v>45169</v>
      </c>
      <c r="J953" s="37">
        <v>45169</v>
      </c>
      <c r="R953" s="37">
        <v>45169</v>
      </c>
    </row>
    <row r="954" spans="1:18" x14ac:dyDescent="0.35">
      <c r="A954" s="37">
        <v>45170</v>
      </c>
      <c r="J954" s="37">
        <v>45170</v>
      </c>
      <c r="R954" s="37">
        <v>45170</v>
      </c>
    </row>
    <row r="955" spans="1:18" x14ac:dyDescent="0.35">
      <c r="A955" s="37">
        <v>45171</v>
      </c>
      <c r="J955" s="37">
        <v>45171</v>
      </c>
      <c r="R955" s="37">
        <v>45171</v>
      </c>
    </row>
    <row r="956" spans="1:18" x14ac:dyDescent="0.35">
      <c r="A956" s="37">
        <v>45172</v>
      </c>
      <c r="J956" s="37">
        <v>45172</v>
      </c>
      <c r="R956" s="37">
        <v>45172</v>
      </c>
    </row>
    <row r="957" spans="1:18" x14ac:dyDescent="0.35">
      <c r="A957" s="37">
        <v>45173</v>
      </c>
      <c r="J957" s="37">
        <v>45173</v>
      </c>
      <c r="R957" s="37">
        <v>45173</v>
      </c>
    </row>
    <row r="958" spans="1:18" x14ac:dyDescent="0.35">
      <c r="A958" s="37">
        <v>45174</v>
      </c>
      <c r="J958" s="37">
        <v>45174</v>
      </c>
      <c r="R958" s="37">
        <v>45174</v>
      </c>
    </row>
    <row r="959" spans="1:18" x14ac:dyDescent="0.35">
      <c r="A959" s="37">
        <v>45175</v>
      </c>
      <c r="J959" s="37">
        <v>45175</v>
      </c>
      <c r="R959" s="37">
        <v>45175</v>
      </c>
    </row>
    <row r="960" spans="1:18" x14ac:dyDescent="0.35">
      <c r="A960" s="37">
        <v>45176</v>
      </c>
      <c r="J960" s="37">
        <v>45176</v>
      </c>
      <c r="R960" s="37">
        <v>45176</v>
      </c>
    </row>
    <row r="961" spans="1:18" x14ac:dyDescent="0.35">
      <c r="A961" s="37">
        <v>45177</v>
      </c>
      <c r="J961" s="37">
        <v>45177</v>
      </c>
      <c r="R961" s="37">
        <v>45177</v>
      </c>
    </row>
    <row r="962" spans="1:18" x14ac:dyDescent="0.35">
      <c r="A962" s="37">
        <v>45178</v>
      </c>
      <c r="J962" s="37">
        <v>45178</v>
      </c>
      <c r="R962" s="37">
        <v>45178</v>
      </c>
    </row>
    <row r="963" spans="1:18" x14ac:dyDescent="0.35">
      <c r="A963" s="37">
        <v>45179</v>
      </c>
      <c r="J963" s="37">
        <v>45179</v>
      </c>
      <c r="R963" s="37">
        <v>45179</v>
      </c>
    </row>
    <row r="964" spans="1:18" x14ac:dyDescent="0.35">
      <c r="A964" s="37">
        <v>45180</v>
      </c>
      <c r="J964" s="37">
        <v>45180</v>
      </c>
      <c r="R964" s="37">
        <v>45180</v>
      </c>
    </row>
    <row r="965" spans="1:18" x14ac:dyDescent="0.35">
      <c r="A965" s="37">
        <v>45181</v>
      </c>
      <c r="J965" s="37">
        <v>45181</v>
      </c>
      <c r="R965" s="37">
        <v>45181</v>
      </c>
    </row>
    <row r="966" spans="1:18" x14ac:dyDescent="0.35">
      <c r="A966" s="37">
        <v>45182</v>
      </c>
      <c r="J966" s="37">
        <v>45182</v>
      </c>
      <c r="R966" s="37">
        <v>45182</v>
      </c>
    </row>
    <row r="967" spans="1:18" x14ac:dyDescent="0.35">
      <c r="A967" s="37">
        <v>45183</v>
      </c>
      <c r="J967" s="37">
        <v>45183</v>
      </c>
      <c r="R967" s="37">
        <v>45183</v>
      </c>
    </row>
    <row r="968" spans="1:18" x14ac:dyDescent="0.35">
      <c r="A968" s="37">
        <v>45184</v>
      </c>
      <c r="J968" s="37">
        <v>45184</v>
      </c>
      <c r="R968" s="37">
        <v>45184</v>
      </c>
    </row>
    <row r="969" spans="1:18" x14ac:dyDescent="0.35">
      <c r="A969" s="37">
        <v>45185</v>
      </c>
      <c r="J969" s="37">
        <v>45185</v>
      </c>
      <c r="R969" s="37">
        <v>45185</v>
      </c>
    </row>
    <row r="970" spans="1:18" x14ac:dyDescent="0.35">
      <c r="A970" s="37">
        <v>45186</v>
      </c>
      <c r="J970" s="37">
        <v>45186</v>
      </c>
      <c r="R970" s="37">
        <v>45186</v>
      </c>
    </row>
    <row r="971" spans="1:18" x14ac:dyDescent="0.35">
      <c r="A971" s="37">
        <v>45187</v>
      </c>
      <c r="J971" s="37">
        <v>45187</v>
      </c>
      <c r="R971" s="37">
        <v>45187</v>
      </c>
    </row>
    <row r="972" spans="1:18" x14ac:dyDescent="0.35">
      <c r="A972" s="37">
        <v>45188</v>
      </c>
      <c r="J972" s="37">
        <v>45188</v>
      </c>
      <c r="R972" s="37">
        <v>45188</v>
      </c>
    </row>
    <row r="973" spans="1:18" x14ac:dyDescent="0.35">
      <c r="A973" s="37">
        <v>45189</v>
      </c>
      <c r="J973" s="37">
        <v>45189</v>
      </c>
      <c r="R973" s="37">
        <v>45189</v>
      </c>
    </row>
    <row r="974" spans="1:18" x14ac:dyDescent="0.35">
      <c r="A974" s="37">
        <v>45190</v>
      </c>
      <c r="J974" s="37">
        <v>45190</v>
      </c>
      <c r="R974" s="37">
        <v>45190</v>
      </c>
    </row>
    <row r="975" spans="1:18" x14ac:dyDescent="0.35">
      <c r="A975" s="37">
        <v>45191</v>
      </c>
      <c r="J975" s="37">
        <v>45191</v>
      </c>
      <c r="R975" s="37">
        <v>45191</v>
      </c>
    </row>
    <row r="976" spans="1:18" x14ac:dyDescent="0.35">
      <c r="A976" s="37">
        <v>45192</v>
      </c>
      <c r="J976" s="37">
        <v>45192</v>
      </c>
      <c r="R976" s="37">
        <v>45192</v>
      </c>
    </row>
    <row r="977" spans="1:18" x14ac:dyDescent="0.35">
      <c r="A977" s="37">
        <v>45193</v>
      </c>
      <c r="J977" s="37">
        <v>45193</v>
      </c>
      <c r="R977" s="37">
        <v>45193</v>
      </c>
    </row>
    <row r="978" spans="1:18" x14ac:dyDescent="0.35">
      <c r="A978" s="37">
        <v>45194</v>
      </c>
      <c r="J978" s="37">
        <v>45194</v>
      </c>
      <c r="R978" s="37">
        <v>45194</v>
      </c>
    </row>
    <row r="979" spans="1:18" x14ac:dyDescent="0.35">
      <c r="A979" s="37">
        <v>45195</v>
      </c>
      <c r="J979" s="37">
        <v>45195</v>
      </c>
      <c r="R979" s="37">
        <v>45195</v>
      </c>
    </row>
    <row r="980" spans="1:18" x14ac:dyDescent="0.35">
      <c r="A980" s="37">
        <v>45196</v>
      </c>
      <c r="J980" s="37">
        <v>45196</v>
      </c>
      <c r="R980" s="37">
        <v>45196</v>
      </c>
    </row>
    <row r="981" spans="1:18" x14ac:dyDescent="0.35">
      <c r="A981" s="37">
        <v>45197</v>
      </c>
      <c r="J981" s="37">
        <v>45197</v>
      </c>
      <c r="R981" s="37">
        <v>45197</v>
      </c>
    </row>
    <row r="982" spans="1:18" x14ac:dyDescent="0.35">
      <c r="A982" s="37">
        <v>45198</v>
      </c>
      <c r="J982" s="37">
        <v>45198</v>
      </c>
      <c r="R982" s="37">
        <v>45198</v>
      </c>
    </row>
    <row r="983" spans="1:18" x14ac:dyDescent="0.35">
      <c r="A983" s="37">
        <v>45199</v>
      </c>
      <c r="J983" s="37">
        <v>45199</v>
      </c>
      <c r="R983" s="37">
        <v>45199</v>
      </c>
    </row>
    <row r="984" spans="1:18" x14ac:dyDescent="0.35">
      <c r="A984" s="37">
        <v>45200</v>
      </c>
      <c r="J984" s="37">
        <v>45200</v>
      </c>
      <c r="R984" s="37">
        <v>45200</v>
      </c>
    </row>
    <row r="985" spans="1:18" x14ac:dyDescent="0.35">
      <c r="A985" s="37">
        <v>45201</v>
      </c>
      <c r="J985" s="37">
        <v>45201</v>
      </c>
      <c r="R985" s="37">
        <v>45201</v>
      </c>
    </row>
    <row r="986" spans="1:18" x14ac:dyDescent="0.35">
      <c r="A986" s="37">
        <v>45202</v>
      </c>
      <c r="J986" s="37">
        <v>45202</v>
      </c>
      <c r="R986" s="37">
        <v>45202</v>
      </c>
    </row>
    <row r="987" spans="1:18" x14ac:dyDescent="0.35">
      <c r="A987" s="37">
        <v>45203</v>
      </c>
      <c r="J987" s="37">
        <v>45203</v>
      </c>
      <c r="R987" s="37">
        <v>45203</v>
      </c>
    </row>
    <row r="988" spans="1:18" x14ac:dyDescent="0.35">
      <c r="A988" s="37">
        <v>45204</v>
      </c>
      <c r="J988" s="37">
        <v>45204</v>
      </c>
      <c r="R988" s="37">
        <v>45204</v>
      </c>
    </row>
    <row r="989" spans="1:18" x14ac:dyDescent="0.35">
      <c r="A989" s="37">
        <v>45205</v>
      </c>
      <c r="J989" s="37">
        <v>45205</v>
      </c>
      <c r="R989" s="37">
        <v>45205</v>
      </c>
    </row>
    <row r="990" spans="1:18" x14ac:dyDescent="0.35">
      <c r="A990" s="37">
        <v>45206</v>
      </c>
      <c r="J990" s="37">
        <v>45206</v>
      </c>
      <c r="R990" s="37">
        <v>45206</v>
      </c>
    </row>
    <row r="991" spans="1:18" x14ac:dyDescent="0.35">
      <c r="A991" s="37">
        <v>45207</v>
      </c>
      <c r="J991" s="37">
        <v>45207</v>
      </c>
      <c r="R991" s="37">
        <v>45207</v>
      </c>
    </row>
    <row r="992" spans="1:18" x14ac:dyDescent="0.35">
      <c r="A992" s="37">
        <v>45208</v>
      </c>
      <c r="J992" s="37">
        <v>45208</v>
      </c>
      <c r="R992" s="37">
        <v>45208</v>
      </c>
    </row>
    <row r="993" spans="1:18" x14ac:dyDescent="0.35">
      <c r="A993" s="37">
        <v>45209</v>
      </c>
      <c r="J993" s="37">
        <v>45209</v>
      </c>
      <c r="R993" s="37">
        <v>45209</v>
      </c>
    </row>
    <row r="994" spans="1:18" x14ac:dyDescent="0.35">
      <c r="A994" s="37">
        <v>45210</v>
      </c>
      <c r="J994" s="37">
        <v>45210</v>
      </c>
      <c r="R994" s="37">
        <v>45210</v>
      </c>
    </row>
    <row r="995" spans="1:18" x14ac:dyDescent="0.35">
      <c r="A995" s="37">
        <v>45211</v>
      </c>
      <c r="J995" s="37">
        <v>45211</v>
      </c>
      <c r="R995" s="37">
        <v>45211</v>
      </c>
    </row>
    <row r="996" spans="1:18" x14ac:dyDescent="0.35">
      <c r="A996" s="37">
        <v>45212</v>
      </c>
      <c r="J996" s="37">
        <v>45212</v>
      </c>
      <c r="R996" s="37">
        <v>45212</v>
      </c>
    </row>
    <row r="997" spans="1:18" x14ac:dyDescent="0.35">
      <c r="A997" s="37">
        <v>45213</v>
      </c>
      <c r="J997" s="37">
        <v>45213</v>
      </c>
      <c r="R997" s="37">
        <v>45213</v>
      </c>
    </row>
    <row r="998" spans="1:18" x14ac:dyDescent="0.35">
      <c r="A998" s="37">
        <v>45214</v>
      </c>
      <c r="J998" s="37">
        <v>45214</v>
      </c>
      <c r="R998" s="37">
        <v>45214</v>
      </c>
    </row>
    <row r="999" spans="1:18" x14ac:dyDescent="0.35">
      <c r="A999" s="37">
        <v>45215</v>
      </c>
      <c r="J999" s="37">
        <v>45215</v>
      </c>
      <c r="R999" s="37">
        <v>45215</v>
      </c>
    </row>
    <row r="1000" spans="1:18" x14ac:dyDescent="0.35">
      <c r="A1000" s="37">
        <v>45216</v>
      </c>
      <c r="J1000" s="37">
        <v>45216</v>
      </c>
      <c r="R1000" s="37">
        <v>45216</v>
      </c>
    </row>
    <row r="1001" spans="1:18" x14ac:dyDescent="0.35">
      <c r="A1001" s="37">
        <v>45217</v>
      </c>
      <c r="J1001" s="37">
        <v>45217</v>
      </c>
      <c r="R1001" s="37">
        <v>45217</v>
      </c>
    </row>
    <row r="1002" spans="1:18" x14ac:dyDescent="0.35">
      <c r="A1002" s="37">
        <v>45218</v>
      </c>
      <c r="J1002" s="37">
        <v>45218</v>
      </c>
      <c r="R1002" s="37">
        <v>45218</v>
      </c>
    </row>
    <row r="1003" spans="1:18" x14ac:dyDescent="0.35">
      <c r="A1003" s="37">
        <v>45219</v>
      </c>
      <c r="J1003" s="37">
        <v>45219</v>
      </c>
      <c r="R1003" s="37">
        <v>45219</v>
      </c>
    </row>
    <row r="1004" spans="1:18" x14ac:dyDescent="0.35">
      <c r="A1004" s="37">
        <v>45220</v>
      </c>
      <c r="J1004" s="37">
        <v>45220</v>
      </c>
      <c r="R1004" s="37">
        <v>45220</v>
      </c>
    </row>
    <row r="1005" spans="1:18" x14ac:dyDescent="0.35">
      <c r="A1005" s="37">
        <v>45221</v>
      </c>
      <c r="J1005" s="37">
        <v>45221</v>
      </c>
      <c r="R1005" s="37">
        <v>45221</v>
      </c>
    </row>
    <row r="1006" spans="1:18" x14ac:dyDescent="0.35">
      <c r="A1006" s="37">
        <v>45222</v>
      </c>
      <c r="J1006" s="37">
        <v>45222</v>
      </c>
      <c r="R1006" s="37">
        <v>45222</v>
      </c>
    </row>
    <row r="1007" spans="1:18" x14ac:dyDescent="0.35">
      <c r="A1007" s="37">
        <v>45223</v>
      </c>
      <c r="J1007" s="37">
        <v>45223</v>
      </c>
      <c r="R1007" s="37">
        <v>45223</v>
      </c>
    </row>
    <row r="1008" spans="1:18" x14ac:dyDescent="0.35">
      <c r="A1008" s="37">
        <v>45224</v>
      </c>
      <c r="J1008" s="37">
        <v>45224</v>
      </c>
      <c r="R1008" s="37">
        <v>45224</v>
      </c>
    </row>
    <row r="1009" spans="1:18" x14ac:dyDescent="0.35">
      <c r="A1009" s="37">
        <v>45225</v>
      </c>
      <c r="J1009" s="37">
        <v>45225</v>
      </c>
      <c r="R1009" s="37">
        <v>45225</v>
      </c>
    </row>
    <row r="1010" spans="1:18" x14ac:dyDescent="0.35">
      <c r="A1010" s="37">
        <v>45226</v>
      </c>
      <c r="J1010" s="37">
        <v>45226</v>
      </c>
      <c r="R1010" s="37">
        <v>45226</v>
      </c>
    </row>
    <row r="1011" spans="1:18" x14ac:dyDescent="0.35">
      <c r="A1011" s="37">
        <v>45227</v>
      </c>
      <c r="J1011" s="37">
        <v>45227</v>
      </c>
      <c r="R1011" s="37">
        <v>45227</v>
      </c>
    </row>
    <row r="1012" spans="1:18" x14ac:dyDescent="0.35">
      <c r="A1012" s="37">
        <v>45228</v>
      </c>
      <c r="J1012" s="37">
        <v>45228</v>
      </c>
      <c r="R1012" s="37">
        <v>45228</v>
      </c>
    </row>
    <row r="1013" spans="1:18" x14ac:dyDescent="0.35">
      <c r="A1013" s="37">
        <v>45229</v>
      </c>
      <c r="J1013" s="37">
        <v>45229</v>
      </c>
      <c r="R1013" s="37">
        <v>45229</v>
      </c>
    </row>
    <row r="1014" spans="1:18" x14ac:dyDescent="0.35">
      <c r="A1014" s="37">
        <v>45230</v>
      </c>
      <c r="J1014" s="37">
        <v>45230</v>
      </c>
      <c r="R1014" s="37">
        <v>45230</v>
      </c>
    </row>
    <row r="1015" spans="1:18" x14ac:dyDescent="0.35">
      <c r="A1015" s="37">
        <v>45231</v>
      </c>
      <c r="J1015" s="37">
        <v>45231</v>
      </c>
      <c r="R1015" s="37">
        <v>45231</v>
      </c>
    </row>
    <row r="1016" spans="1:18" x14ac:dyDescent="0.35">
      <c r="A1016" s="37">
        <v>45232</v>
      </c>
      <c r="J1016" s="37">
        <v>45232</v>
      </c>
      <c r="R1016" s="37">
        <v>45232</v>
      </c>
    </row>
    <row r="1017" spans="1:18" x14ac:dyDescent="0.35">
      <c r="A1017" s="37">
        <v>45233</v>
      </c>
      <c r="J1017" s="37">
        <v>45233</v>
      </c>
      <c r="R1017" s="37">
        <v>45233</v>
      </c>
    </row>
    <row r="1018" spans="1:18" x14ac:dyDescent="0.35">
      <c r="A1018" s="37">
        <v>45234</v>
      </c>
      <c r="J1018" s="37">
        <v>45234</v>
      </c>
      <c r="R1018" s="37">
        <v>45234</v>
      </c>
    </row>
    <row r="1019" spans="1:18" x14ac:dyDescent="0.35">
      <c r="A1019" s="37">
        <v>45235</v>
      </c>
      <c r="J1019" s="37">
        <v>45235</v>
      </c>
      <c r="R1019" s="37">
        <v>45235</v>
      </c>
    </row>
    <row r="1020" spans="1:18" x14ac:dyDescent="0.35">
      <c r="A1020" s="37">
        <v>45236</v>
      </c>
      <c r="J1020" s="37">
        <v>45236</v>
      </c>
      <c r="R1020" s="37">
        <v>45236</v>
      </c>
    </row>
    <row r="1021" spans="1:18" x14ac:dyDescent="0.35">
      <c r="A1021" s="37">
        <v>45237</v>
      </c>
      <c r="J1021" s="37">
        <v>45237</v>
      </c>
      <c r="R1021" s="37">
        <v>45237</v>
      </c>
    </row>
    <row r="1022" spans="1:18" x14ac:dyDescent="0.35">
      <c r="A1022" s="37">
        <v>45238</v>
      </c>
      <c r="J1022" s="37">
        <v>45238</v>
      </c>
      <c r="R1022" s="37">
        <v>45238</v>
      </c>
    </row>
    <row r="1023" spans="1:18" x14ac:dyDescent="0.35">
      <c r="A1023" s="37">
        <v>45239</v>
      </c>
      <c r="J1023" s="37">
        <v>45239</v>
      </c>
      <c r="R1023" s="37">
        <v>45239</v>
      </c>
    </row>
    <row r="1024" spans="1:18" x14ac:dyDescent="0.35">
      <c r="A1024" s="37">
        <v>45240</v>
      </c>
      <c r="J1024" s="37">
        <v>45240</v>
      </c>
      <c r="R1024" s="37">
        <v>45240</v>
      </c>
    </row>
    <row r="1025" spans="1:18" x14ac:dyDescent="0.35">
      <c r="A1025" s="37">
        <v>45241</v>
      </c>
      <c r="J1025" s="37">
        <v>45241</v>
      </c>
      <c r="R1025" s="37">
        <v>45241</v>
      </c>
    </row>
    <row r="1026" spans="1:18" x14ac:dyDescent="0.35">
      <c r="A1026" s="37">
        <v>45242</v>
      </c>
      <c r="J1026" s="37">
        <v>45242</v>
      </c>
      <c r="R1026" s="37">
        <v>45242</v>
      </c>
    </row>
    <row r="1027" spans="1:18" x14ac:dyDescent="0.35">
      <c r="A1027" s="37">
        <v>45243</v>
      </c>
      <c r="J1027" s="37">
        <v>45243</v>
      </c>
      <c r="R1027" s="37">
        <v>45243</v>
      </c>
    </row>
    <row r="1028" spans="1:18" x14ac:dyDescent="0.35">
      <c r="A1028" s="37">
        <v>45244</v>
      </c>
      <c r="J1028" s="37">
        <v>45244</v>
      </c>
      <c r="R1028" s="37">
        <v>45244</v>
      </c>
    </row>
    <row r="1029" spans="1:18" x14ac:dyDescent="0.35">
      <c r="A1029" s="37">
        <v>45245</v>
      </c>
      <c r="J1029" s="37">
        <v>45245</v>
      </c>
      <c r="R1029" s="37">
        <v>45245</v>
      </c>
    </row>
    <row r="1030" spans="1:18" x14ac:dyDescent="0.35">
      <c r="A1030" s="37">
        <v>45246</v>
      </c>
      <c r="J1030" s="37">
        <v>45246</v>
      </c>
      <c r="R1030" s="37">
        <v>45246</v>
      </c>
    </row>
    <row r="1031" spans="1:18" x14ac:dyDescent="0.35">
      <c r="A1031" s="37">
        <v>45247</v>
      </c>
      <c r="J1031" s="37">
        <v>45247</v>
      </c>
      <c r="R1031" s="37">
        <v>45247</v>
      </c>
    </row>
    <row r="1032" spans="1:18" x14ac:dyDescent="0.35">
      <c r="A1032" s="37">
        <v>45248</v>
      </c>
      <c r="J1032" s="37">
        <v>45248</v>
      </c>
      <c r="R1032" s="37">
        <v>45248</v>
      </c>
    </row>
    <row r="1033" spans="1:18" x14ac:dyDescent="0.35">
      <c r="A1033" s="37">
        <v>45249</v>
      </c>
      <c r="J1033" s="37">
        <v>45249</v>
      </c>
      <c r="R1033" s="37">
        <v>45249</v>
      </c>
    </row>
    <row r="1034" spans="1:18" x14ac:dyDescent="0.35">
      <c r="A1034" s="37">
        <v>45250</v>
      </c>
      <c r="J1034" s="37">
        <v>45250</v>
      </c>
      <c r="R1034" s="37">
        <v>45250</v>
      </c>
    </row>
    <row r="1035" spans="1:18" x14ac:dyDescent="0.35">
      <c r="A1035" s="37">
        <v>45251</v>
      </c>
      <c r="J1035" s="37">
        <v>45251</v>
      </c>
      <c r="R1035" s="37">
        <v>45251</v>
      </c>
    </row>
    <row r="1036" spans="1:18" x14ac:dyDescent="0.35">
      <c r="A1036" s="37">
        <v>45252</v>
      </c>
      <c r="J1036" s="37">
        <v>45252</v>
      </c>
      <c r="R1036" s="37">
        <v>45252</v>
      </c>
    </row>
    <row r="1037" spans="1:18" x14ac:dyDescent="0.35">
      <c r="A1037" s="37">
        <v>45253</v>
      </c>
      <c r="J1037" s="37">
        <v>45253</v>
      </c>
      <c r="R1037" s="37">
        <v>45253</v>
      </c>
    </row>
    <row r="1038" spans="1:18" x14ac:dyDescent="0.35">
      <c r="A1038" s="37">
        <v>45254</v>
      </c>
      <c r="J1038" s="37">
        <v>45254</v>
      </c>
      <c r="R1038" s="37">
        <v>45254</v>
      </c>
    </row>
    <row r="1039" spans="1:18" x14ac:dyDescent="0.35">
      <c r="A1039" s="37">
        <v>45255</v>
      </c>
      <c r="J1039" s="37">
        <v>45255</v>
      </c>
      <c r="R1039" s="37">
        <v>45255</v>
      </c>
    </row>
    <row r="1040" spans="1:18" x14ac:dyDescent="0.35">
      <c r="A1040" s="37">
        <v>45256</v>
      </c>
      <c r="J1040" s="37">
        <v>45256</v>
      </c>
      <c r="R1040" s="37">
        <v>45256</v>
      </c>
    </row>
    <row r="1041" spans="1:18" x14ac:dyDescent="0.35">
      <c r="A1041" s="37">
        <v>45257</v>
      </c>
      <c r="J1041" s="37">
        <v>45257</v>
      </c>
      <c r="R1041" s="37">
        <v>45257</v>
      </c>
    </row>
    <row r="1042" spans="1:18" x14ac:dyDescent="0.35">
      <c r="A1042" s="37">
        <v>45258</v>
      </c>
      <c r="J1042" s="37">
        <v>45258</v>
      </c>
      <c r="R1042" s="37">
        <v>45258</v>
      </c>
    </row>
    <row r="1043" spans="1:18" x14ac:dyDescent="0.35">
      <c r="A1043" s="37">
        <v>45259</v>
      </c>
      <c r="J1043" s="37">
        <v>45259</v>
      </c>
      <c r="R1043" s="37">
        <v>45259</v>
      </c>
    </row>
    <row r="1044" spans="1:18" x14ac:dyDescent="0.35">
      <c r="A1044" s="37">
        <v>45260</v>
      </c>
      <c r="J1044" s="37">
        <v>45260</v>
      </c>
      <c r="R1044" s="37">
        <v>45260</v>
      </c>
    </row>
    <row r="1045" spans="1:18" x14ac:dyDescent="0.35">
      <c r="A1045" s="37">
        <v>45261</v>
      </c>
      <c r="J1045" s="37">
        <v>45261</v>
      </c>
      <c r="R1045" s="37">
        <v>45261</v>
      </c>
    </row>
    <row r="1046" spans="1:18" x14ac:dyDescent="0.35">
      <c r="A1046" s="37">
        <v>45262</v>
      </c>
      <c r="J1046" s="37">
        <v>45262</v>
      </c>
      <c r="R1046" s="37">
        <v>45262</v>
      </c>
    </row>
    <row r="1047" spans="1:18" x14ac:dyDescent="0.35">
      <c r="A1047" s="37">
        <v>45263</v>
      </c>
      <c r="J1047" s="37">
        <v>45263</v>
      </c>
      <c r="R1047" s="37">
        <v>45263</v>
      </c>
    </row>
    <row r="1048" spans="1:18" x14ac:dyDescent="0.35">
      <c r="A1048" s="37">
        <v>45264</v>
      </c>
      <c r="J1048" s="37">
        <v>45264</v>
      </c>
      <c r="R1048" s="37">
        <v>45264</v>
      </c>
    </row>
    <row r="1049" spans="1:18" x14ac:dyDescent="0.35">
      <c r="A1049" s="37">
        <v>45265</v>
      </c>
      <c r="J1049" s="37">
        <v>45265</v>
      </c>
      <c r="R1049" s="37">
        <v>45265</v>
      </c>
    </row>
    <row r="1050" spans="1:18" x14ac:dyDescent="0.35">
      <c r="A1050" s="37">
        <v>45266</v>
      </c>
      <c r="J1050" s="37">
        <v>45266</v>
      </c>
      <c r="R1050" s="37">
        <v>45266</v>
      </c>
    </row>
    <row r="1051" spans="1:18" x14ac:dyDescent="0.35">
      <c r="A1051" s="37">
        <v>45267</v>
      </c>
      <c r="J1051" s="37">
        <v>45267</v>
      </c>
      <c r="R1051" s="37">
        <v>45267</v>
      </c>
    </row>
    <row r="1052" spans="1:18" x14ac:dyDescent="0.35">
      <c r="A1052" s="37">
        <v>45268</v>
      </c>
      <c r="J1052" s="37">
        <v>45268</v>
      </c>
      <c r="R1052" s="37">
        <v>45268</v>
      </c>
    </row>
    <row r="1053" spans="1:18" x14ac:dyDescent="0.35">
      <c r="A1053" s="37">
        <v>45269</v>
      </c>
      <c r="J1053" s="37">
        <v>45269</v>
      </c>
      <c r="R1053" s="37">
        <v>45269</v>
      </c>
    </row>
    <row r="1054" spans="1:18" x14ac:dyDescent="0.35">
      <c r="A1054" s="37">
        <v>45270</v>
      </c>
      <c r="J1054" s="37">
        <v>45270</v>
      </c>
      <c r="R1054" s="37">
        <v>45270</v>
      </c>
    </row>
    <row r="1055" spans="1:18" x14ac:dyDescent="0.35">
      <c r="A1055" s="37">
        <v>45271</v>
      </c>
      <c r="J1055" s="37">
        <v>45271</v>
      </c>
      <c r="R1055" s="37">
        <v>45271</v>
      </c>
    </row>
    <row r="1056" spans="1:18" x14ac:dyDescent="0.35">
      <c r="A1056" s="37">
        <v>45272</v>
      </c>
      <c r="J1056" s="37">
        <v>45272</v>
      </c>
      <c r="R1056" s="37">
        <v>45272</v>
      </c>
    </row>
    <row r="1057" spans="1:18" x14ac:dyDescent="0.35">
      <c r="A1057" s="37">
        <v>45273</v>
      </c>
      <c r="J1057" s="37">
        <v>45273</v>
      </c>
      <c r="R1057" s="37">
        <v>45273</v>
      </c>
    </row>
    <row r="1058" spans="1:18" x14ac:dyDescent="0.35">
      <c r="A1058" s="37">
        <v>45274</v>
      </c>
      <c r="J1058" s="37">
        <v>45274</v>
      </c>
      <c r="R1058" s="37">
        <v>45274</v>
      </c>
    </row>
    <row r="1059" spans="1:18" x14ac:dyDescent="0.35">
      <c r="A1059" s="37">
        <v>45275</v>
      </c>
      <c r="J1059" s="37">
        <v>45275</v>
      </c>
      <c r="R1059" s="37">
        <v>45275</v>
      </c>
    </row>
    <row r="1060" spans="1:18" x14ac:dyDescent="0.35">
      <c r="A1060" s="37">
        <v>45276</v>
      </c>
      <c r="J1060" s="37">
        <v>45276</v>
      </c>
      <c r="R1060" s="37">
        <v>45276</v>
      </c>
    </row>
    <row r="1061" spans="1:18" x14ac:dyDescent="0.35">
      <c r="A1061" s="37">
        <v>45277</v>
      </c>
      <c r="J1061" s="37">
        <v>45277</v>
      </c>
      <c r="R1061" s="37">
        <v>45277</v>
      </c>
    </row>
    <row r="1062" spans="1:18" x14ac:dyDescent="0.35">
      <c r="A1062" s="37">
        <v>45278</v>
      </c>
      <c r="J1062" s="37">
        <v>45278</v>
      </c>
      <c r="R1062" s="37">
        <v>45278</v>
      </c>
    </row>
    <row r="1063" spans="1:18" x14ac:dyDescent="0.35">
      <c r="A1063" s="37">
        <v>45279</v>
      </c>
      <c r="J1063" s="37">
        <v>45279</v>
      </c>
      <c r="R1063" s="37">
        <v>45279</v>
      </c>
    </row>
    <row r="1064" spans="1:18" x14ac:dyDescent="0.35">
      <c r="A1064" s="37">
        <v>45280</v>
      </c>
      <c r="J1064" s="37">
        <v>45280</v>
      </c>
      <c r="R1064" s="37">
        <v>45280</v>
      </c>
    </row>
    <row r="1065" spans="1:18" x14ac:dyDescent="0.35">
      <c r="A1065" s="37">
        <v>45281</v>
      </c>
      <c r="J1065" s="37">
        <v>45281</v>
      </c>
      <c r="R1065" s="37">
        <v>45281</v>
      </c>
    </row>
    <row r="1066" spans="1:18" x14ac:dyDescent="0.35">
      <c r="A1066" s="37">
        <v>45282</v>
      </c>
      <c r="J1066" s="37">
        <v>45282</v>
      </c>
      <c r="R1066" s="37">
        <v>45282</v>
      </c>
    </row>
    <row r="1067" spans="1:18" x14ac:dyDescent="0.35">
      <c r="A1067" s="37">
        <v>45283</v>
      </c>
      <c r="J1067" s="37">
        <v>45283</v>
      </c>
      <c r="R1067" s="37">
        <v>45283</v>
      </c>
    </row>
    <row r="1068" spans="1:18" x14ac:dyDescent="0.35">
      <c r="A1068" s="37">
        <v>45284</v>
      </c>
      <c r="J1068" s="37">
        <v>45284</v>
      </c>
      <c r="R1068" s="37">
        <v>45284</v>
      </c>
    </row>
    <row r="1069" spans="1:18" x14ac:dyDescent="0.35">
      <c r="A1069" s="37">
        <v>45285</v>
      </c>
      <c r="J1069" s="37">
        <v>45285</v>
      </c>
      <c r="R1069" s="37">
        <v>45285</v>
      </c>
    </row>
    <row r="1070" spans="1:18" x14ac:dyDescent="0.35">
      <c r="A1070" s="37">
        <v>45286</v>
      </c>
      <c r="J1070" s="37">
        <v>45286</v>
      </c>
      <c r="R1070" s="37">
        <v>45286</v>
      </c>
    </row>
    <row r="1071" spans="1:18" x14ac:dyDescent="0.35">
      <c r="A1071" s="37">
        <v>45287</v>
      </c>
      <c r="J1071" s="37">
        <v>45287</v>
      </c>
      <c r="R1071" s="37">
        <v>45287</v>
      </c>
    </row>
    <row r="1072" spans="1:18" x14ac:dyDescent="0.35">
      <c r="A1072" s="37">
        <v>45288</v>
      </c>
      <c r="J1072" s="37">
        <v>45288</v>
      </c>
      <c r="R1072" s="37">
        <v>45288</v>
      </c>
    </row>
    <row r="1073" spans="1:18" x14ac:dyDescent="0.35">
      <c r="A1073" s="37">
        <v>45289</v>
      </c>
      <c r="J1073" s="37">
        <v>45289</v>
      </c>
      <c r="R1073" s="37">
        <v>45289</v>
      </c>
    </row>
    <row r="1074" spans="1:18" x14ac:dyDescent="0.35">
      <c r="A1074" s="37">
        <v>45290</v>
      </c>
      <c r="J1074" s="37">
        <v>45290</v>
      </c>
      <c r="R1074" s="37">
        <v>45290</v>
      </c>
    </row>
    <row r="1075" spans="1:18" x14ac:dyDescent="0.35">
      <c r="A1075" s="37">
        <v>45291</v>
      </c>
      <c r="J1075" s="37">
        <v>45291</v>
      </c>
      <c r="R1075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A17" sqref="A17"/>
    </sheetView>
  </sheetViews>
  <sheetFormatPr defaultColWidth="9" defaultRowHeight="14.5" x14ac:dyDescent="0.35"/>
  <cols>
    <col min="1" max="1" width="7" style="8" bestFit="1" customWidth="1"/>
    <col min="2" max="2" width="9" style="3"/>
    <col min="3" max="3" width="19.54296875" style="3" bestFit="1" customWidth="1"/>
    <col min="4" max="4" width="11.81640625" style="3" bestFit="1" customWidth="1"/>
    <col min="5" max="5" width="9.81640625" style="3" bestFit="1" customWidth="1"/>
    <col min="6" max="6" width="10.08984375" style="3" bestFit="1" customWidth="1"/>
    <col min="7" max="16384" width="9" style="3"/>
  </cols>
  <sheetData>
    <row r="1" spans="1:6" ht="15" thickBot="1" x14ac:dyDescent="0.4">
      <c r="A1" s="7" t="s">
        <v>27</v>
      </c>
      <c r="C1" s="6" t="s">
        <v>23</v>
      </c>
      <c r="D1" s="4">
        <v>820</v>
      </c>
      <c r="F1" s="52"/>
    </row>
    <row r="2" spans="1:6" x14ac:dyDescent="0.35">
      <c r="A2" s="8">
        <v>0.19</v>
      </c>
      <c r="C2" s="6" t="s">
        <v>24</v>
      </c>
      <c r="D2" s="4">
        <v>102.55</v>
      </c>
      <c r="F2" s="52"/>
    </row>
    <row r="3" spans="1:6" x14ac:dyDescent="0.35">
      <c r="A3" s="8">
        <v>20</v>
      </c>
      <c r="C3" s="6" t="s">
        <v>25</v>
      </c>
      <c r="D3" s="4">
        <v>0</v>
      </c>
    </row>
    <row r="4" spans="1:6" x14ac:dyDescent="0.35">
      <c r="A4" s="8">
        <v>11</v>
      </c>
      <c r="C4" s="6" t="s">
        <v>26</v>
      </c>
      <c r="D4" s="4">
        <v>56.91</v>
      </c>
    </row>
    <row r="5" spans="1:6" x14ac:dyDescent="0.35">
      <c r="A5" s="8">
        <v>270.33999999999997</v>
      </c>
      <c r="C5" s="6" t="s">
        <v>28</v>
      </c>
      <c r="D5" s="4">
        <f>SUM(A:A)-D4</f>
        <v>874.35999999999979</v>
      </c>
      <c r="E5" s="6" t="s">
        <v>30</v>
      </c>
      <c r="F5" s="28">
        <f ca="1">D5/D8</f>
        <v>41.636190476190464</v>
      </c>
    </row>
    <row r="6" spans="1:6" x14ac:dyDescent="0.35">
      <c r="A6" s="8">
        <v>50.28</v>
      </c>
      <c r="C6" s="6" t="s">
        <v>29</v>
      </c>
      <c r="D6" s="4">
        <f>SUM(D1:D5)</f>
        <v>1853.8199999999997</v>
      </c>
      <c r="E6" s="6" t="s">
        <v>30</v>
      </c>
      <c r="F6" s="4">
        <f ca="1">D6/D8</f>
        <v>88.277142857142849</v>
      </c>
    </row>
    <row r="7" spans="1:6" x14ac:dyDescent="0.35">
      <c r="A7" s="8">
        <v>22</v>
      </c>
    </row>
    <row r="8" spans="1:6" x14ac:dyDescent="0.35">
      <c r="A8" s="8">
        <v>2</v>
      </c>
      <c r="C8" s="6" t="s">
        <v>31</v>
      </c>
      <c r="D8" s="5">
        <f ca="1">DAY(TODAY())</f>
        <v>21</v>
      </c>
      <c r="F8" s="52"/>
    </row>
    <row r="9" spans="1:6" x14ac:dyDescent="0.35">
      <c r="A9" s="8">
        <v>89.22</v>
      </c>
      <c r="F9" s="52"/>
    </row>
    <row r="10" spans="1:6" x14ac:dyDescent="0.35">
      <c r="A10" s="8">
        <v>46.3</v>
      </c>
      <c r="C10" s="6" t="s">
        <v>32</v>
      </c>
      <c r="D10" s="72">
        <f>1991.72*26/12</f>
        <v>4315.3933333333334</v>
      </c>
      <c r="F10" s="52"/>
    </row>
    <row r="11" spans="1:6" x14ac:dyDescent="0.35">
      <c r="A11" s="8">
        <v>25</v>
      </c>
      <c r="C11" s="6" t="s">
        <v>33</v>
      </c>
      <c r="D11" s="73">
        <f>D10-D6</f>
        <v>2461.5733333333337</v>
      </c>
    </row>
    <row r="12" spans="1:6" x14ac:dyDescent="0.35">
      <c r="A12" s="8">
        <v>43.37</v>
      </c>
      <c r="C12" s="6" t="s">
        <v>34</v>
      </c>
      <c r="D12" s="73">
        <f>D11*12</f>
        <v>29538.880000000005</v>
      </c>
    </row>
    <row r="13" spans="1:6" x14ac:dyDescent="0.35">
      <c r="A13" s="8">
        <v>11.54</v>
      </c>
      <c r="F13" s="52"/>
    </row>
    <row r="14" spans="1:6" x14ac:dyDescent="0.35">
      <c r="A14" s="8">
        <v>50.28</v>
      </c>
      <c r="D14" s="9"/>
    </row>
    <row r="15" spans="1:6" x14ac:dyDescent="0.35">
      <c r="A15" s="8">
        <v>146.94</v>
      </c>
    </row>
    <row r="16" spans="1:6" x14ac:dyDescent="0.35">
      <c r="A16" s="8">
        <v>142.81</v>
      </c>
      <c r="D16" s="37"/>
      <c r="E16" s="52"/>
    </row>
    <row r="19" spans="6:6" x14ac:dyDescent="0.35">
      <c r="F19" s="65"/>
    </row>
    <row r="20" spans="6:6" x14ac:dyDescent="0.35">
      <c r="F20" s="65"/>
    </row>
    <row r="21" spans="6:6" x14ac:dyDescent="0.35">
      <c r="F21" s="65"/>
    </row>
    <row r="22" spans="6:6" x14ac:dyDescent="0.35">
      <c r="F22" s="65"/>
    </row>
    <row r="23" spans="6:6" x14ac:dyDescent="0.3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3"/>
  <sheetViews>
    <sheetView workbookViewId="0">
      <selection activeCell="K15" sqref="K15"/>
    </sheetView>
  </sheetViews>
  <sheetFormatPr defaultColWidth="9" defaultRowHeight="14.5" x14ac:dyDescent="0.35"/>
  <cols>
    <col min="1" max="1" width="6.81640625" style="1" bestFit="1" customWidth="1"/>
    <col min="2" max="2" width="10.453125" style="1" bestFit="1" customWidth="1"/>
    <col min="3" max="3" width="7" style="1" bestFit="1" customWidth="1"/>
    <col min="4" max="4" width="12.1796875" style="1" bestFit="1" customWidth="1"/>
    <col min="5" max="5" width="9" style="1" bestFit="1" customWidth="1"/>
    <col min="6" max="6" width="13.1796875" style="1" bestFit="1" customWidth="1"/>
    <col min="7" max="8" width="9" style="1"/>
    <col min="9" max="9" width="13.1796875" style="1" bestFit="1" customWidth="1"/>
    <col min="10" max="16384" width="9" style="1"/>
  </cols>
  <sheetData>
    <row r="1" spans="1:9" ht="15" thickBot="1" x14ac:dyDescent="0.4">
      <c r="A1" s="77" t="s">
        <v>61</v>
      </c>
      <c r="B1" s="77" t="s">
        <v>62</v>
      </c>
      <c r="C1" s="77" t="s">
        <v>63</v>
      </c>
      <c r="D1" s="77" t="s">
        <v>64</v>
      </c>
      <c r="E1" s="77" t="s">
        <v>66</v>
      </c>
      <c r="F1" s="77" t="s">
        <v>65</v>
      </c>
      <c r="G1" s="77" t="s">
        <v>47</v>
      </c>
      <c r="I1" s="80" t="s">
        <v>67</v>
      </c>
    </row>
    <row r="2" spans="1:9" x14ac:dyDescent="0.35">
      <c r="A2" s="78" t="s">
        <v>58</v>
      </c>
      <c r="B2" s="78">
        <v>18.097999999999999</v>
      </c>
      <c r="C2" s="78">
        <v>13.62</v>
      </c>
      <c r="D2" s="78">
        <v>200</v>
      </c>
      <c r="E2" s="78">
        <f t="shared" ref="E2:E10" si="0">D2*B2</f>
        <v>3619.6</v>
      </c>
      <c r="F2" s="78">
        <f t="shared" ref="F2:F10" si="1">D2*C2</f>
        <v>2724</v>
      </c>
      <c r="G2" s="78">
        <f t="shared" ref="G2:G10" si="2">F2-E2</f>
        <v>-895.59999999999991</v>
      </c>
      <c r="I2" s="33">
        <v>45076</v>
      </c>
    </row>
    <row r="3" spans="1:9" x14ac:dyDescent="0.35">
      <c r="A3" s="78" t="s">
        <v>60</v>
      </c>
      <c r="B3" s="78">
        <v>6.3339999999999996</v>
      </c>
      <c r="C3" s="78">
        <v>3.4</v>
      </c>
      <c r="D3" s="78">
        <v>95</v>
      </c>
      <c r="E3" s="78">
        <f t="shared" si="0"/>
        <v>601.73</v>
      </c>
      <c r="F3" s="78">
        <f t="shared" si="1"/>
        <v>323</v>
      </c>
      <c r="G3" s="78">
        <f t="shared" si="2"/>
        <v>-278.73</v>
      </c>
    </row>
    <row r="4" spans="1:9" x14ac:dyDescent="0.35">
      <c r="A4" s="78" t="s">
        <v>59</v>
      </c>
      <c r="B4" s="78">
        <v>15.657</v>
      </c>
      <c r="C4" s="78">
        <v>14.79</v>
      </c>
      <c r="D4" s="78">
        <v>41</v>
      </c>
      <c r="E4" s="78">
        <f t="shared" si="0"/>
        <v>641.93700000000001</v>
      </c>
      <c r="F4" s="78">
        <f t="shared" si="1"/>
        <v>606.39</v>
      </c>
      <c r="G4" s="78">
        <f t="shared" si="2"/>
        <v>-35.547000000000025</v>
      </c>
      <c r="I4" s="95" t="s">
        <v>80</v>
      </c>
    </row>
    <row r="5" spans="1:9" x14ac:dyDescent="0.35">
      <c r="A5" s="78" t="s">
        <v>83</v>
      </c>
      <c r="B5" s="78">
        <v>2.0859999999999999</v>
      </c>
      <c r="C5" s="78">
        <v>1.84</v>
      </c>
      <c r="D5" s="78">
        <v>35</v>
      </c>
      <c r="E5" s="78">
        <f t="shared" si="0"/>
        <v>73.009999999999991</v>
      </c>
      <c r="F5" s="78">
        <f t="shared" si="1"/>
        <v>64.400000000000006</v>
      </c>
      <c r="G5" s="78">
        <f t="shared" si="2"/>
        <v>-8.6099999999999852</v>
      </c>
      <c r="I5" s="94" t="s">
        <v>81</v>
      </c>
    </row>
    <row r="6" spans="1:9" x14ac:dyDescent="0.35">
      <c r="A6" s="78" t="s">
        <v>84</v>
      </c>
      <c r="B6" s="78">
        <v>4.24</v>
      </c>
      <c r="C6" s="78">
        <v>4.57</v>
      </c>
      <c r="D6" s="78">
        <v>30</v>
      </c>
      <c r="E6" s="78">
        <f t="shared" si="0"/>
        <v>127.2</v>
      </c>
      <c r="F6" s="78">
        <f t="shared" si="1"/>
        <v>137.10000000000002</v>
      </c>
      <c r="G6" s="78">
        <f t="shared" si="2"/>
        <v>9.9000000000000199</v>
      </c>
    </row>
    <row r="7" spans="1:9" x14ac:dyDescent="0.35">
      <c r="A7" s="78" t="s">
        <v>85</v>
      </c>
      <c r="B7" s="78">
        <v>394.791</v>
      </c>
      <c r="C7" s="78">
        <v>389.82</v>
      </c>
      <c r="D7" s="78">
        <v>1</v>
      </c>
      <c r="E7" s="78">
        <f t="shared" si="0"/>
        <v>394.791</v>
      </c>
      <c r="F7" s="78">
        <f t="shared" si="1"/>
        <v>389.82</v>
      </c>
      <c r="G7" s="78">
        <f t="shared" si="2"/>
        <v>-4.9710000000000036</v>
      </c>
    </row>
    <row r="8" spans="1:9" x14ac:dyDescent="0.35">
      <c r="A8" s="78" t="s">
        <v>86</v>
      </c>
      <c r="B8" s="78">
        <v>121.696</v>
      </c>
      <c r="C8" s="78">
        <v>121.1</v>
      </c>
      <c r="D8" s="78">
        <v>1</v>
      </c>
      <c r="E8" s="78">
        <f t="shared" si="0"/>
        <v>121.696</v>
      </c>
      <c r="F8" s="78">
        <f t="shared" si="1"/>
        <v>121.1</v>
      </c>
      <c r="G8" s="78">
        <f t="shared" si="2"/>
        <v>-0.59600000000000364</v>
      </c>
    </row>
    <row r="9" spans="1:9" x14ac:dyDescent="0.35">
      <c r="A9" s="78" t="s">
        <v>87</v>
      </c>
      <c r="B9" s="78">
        <v>408.67099999999999</v>
      </c>
      <c r="C9" s="78">
        <v>400.5</v>
      </c>
      <c r="D9" s="78">
        <v>1</v>
      </c>
      <c r="E9" s="78">
        <f t="shared" si="0"/>
        <v>408.67099999999999</v>
      </c>
      <c r="F9" s="78">
        <f t="shared" si="1"/>
        <v>400.5</v>
      </c>
      <c r="G9" s="78">
        <f t="shared" si="2"/>
        <v>-8.1709999999999923</v>
      </c>
    </row>
    <row r="10" spans="1:9" x14ac:dyDescent="0.35">
      <c r="A10" s="32" t="s">
        <v>88</v>
      </c>
      <c r="B10" s="32">
        <v>201.316</v>
      </c>
      <c r="C10" s="32">
        <v>198.54</v>
      </c>
      <c r="D10" s="32">
        <v>1</v>
      </c>
      <c r="E10" s="32">
        <f t="shared" si="0"/>
        <v>201.316</v>
      </c>
      <c r="F10" s="32">
        <f t="shared" si="1"/>
        <v>198.54</v>
      </c>
      <c r="G10" s="32">
        <f t="shared" si="2"/>
        <v>-2.7760000000000105</v>
      </c>
    </row>
    <row r="11" spans="1:9" x14ac:dyDescent="0.35">
      <c r="A11" s="78"/>
      <c r="B11" s="78"/>
      <c r="C11" s="78"/>
      <c r="D11" s="78" t="s">
        <v>78</v>
      </c>
      <c r="E11" s="78">
        <f>SUM(E2:E10)</f>
        <v>6189.951</v>
      </c>
      <c r="F11" s="78">
        <f>SUM(F2:F10)</f>
        <v>4964.8500000000004</v>
      </c>
      <c r="G11" s="78">
        <f>E11*1.36</f>
        <v>8418.3333600000005</v>
      </c>
    </row>
    <row r="12" spans="1:9" x14ac:dyDescent="0.35">
      <c r="A12" s="78"/>
      <c r="B12" s="78"/>
      <c r="C12" s="78"/>
      <c r="D12" s="78" t="s">
        <v>71</v>
      </c>
      <c r="E12" s="78"/>
      <c r="F12" s="78">
        <f>F11-E11</f>
        <v>-1225.1009999999997</v>
      </c>
      <c r="G12" s="78">
        <f>F12*1.36</f>
        <v>-1666.1373599999997</v>
      </c>
    </row>
    <row r="13" spans="1:9" x14ac:dyDescent="0.35">
      <c r="A13" s="32"/>
      <c r="B13" s="32"/>
      <c r="C13" s="32"/>
      <c r="D13" s="32" t="s">
        <v>48</v>
      </c>
      <c r="E13" s="32"/>
      <c r="F13" s="79">
        <f>(F11-E11)/E11</f>
        <v>-0.19791772180425979</v>
      </c>
      <c r="G13" s="79">
        <f>G12/G11</f>
        <v>-0.19791772180425979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5" x14ac:dyDescent="0.35"/>
  <cols>
    <col min="1" max="1" width="15" customWidth="1"/>
    <col min="2" max="3" width="10.1796875" bestFit="1" customWidth="1"/>
    <col min="4" max="4" width="9.54296875" bestFit="1" customWidth="1"/>
  </cols>
  <sheetData>
    <row r="1" spans="1:4" x14ac:dyDescent="0.35">
      <c r="A1" t="s">
        <v>72</v>
      </c>
      <c r="B1" t="s">
        <v>73</v>
      </c>
      <c r="C1" t="s">
        <v>74</v>
      </c>
      <c r="D1" t="s">
        <v>75</v>
      </c>
    </row>
    <row r="2" spans="1:4" x14ac:dyDescent="0.35">
      <c r="A2" s="92">
        <v>44791</v>
      </c>
      <c r="B2" s="92">
        <v>44799</v>
      </c>
      <c r="C2">
        <v>221.77</v>
      </c>
      <c r="D2">
        <v>20.11</v>
      </c>
    </row>
    <row r="3" spans="1:4" x14ac:dyDescent="0.35">
      <c r="A3" s="92">
        <v>44805</v>
      </c>
      <c r="B3" s="92">
        <v>44813</v>
      </c>
      <c r="C3">
        <v>221.77</v>
      </c>
      <c r="D3">
        <v>25.86</v>
      </c>
    </row>
    <row r="4" spans="1:4" x14ac:dyDescent="0.35">
      <c r="A4" s="92">
        <v>44819</v>
      </c>
      <c r="B4" s="92">
        <v>44827</v>
      </c>
      <c r="C4">
        <v>221.77</v>
      </c>
      <c r="D4">
        <v>31.61</v>
      </c>
    </row>
    <row r="5" spans="1:4" x14ac:dyDescent="0.35">
      <c r="A5" s="92">
        <v>44833</v>
      </c>
      <c r="B5" s="92">
        <v>44841</v>
      </c>
      <c r="C5">
        <v>221.77</v>
      </c>
      <c r="D5">
        <v>37.36</v>
      </c>
    </row>
    <row r="6" spans="1:4" x14ac:dyDescent="0.35">
      <c r="A6" s="92">
        <v>44847</v>
      </c>
      <c r="B6" s="92">
        <v>44855</v>
      </c>
      <c r="C6">
        <v>221.77</v>
      </c>
      <c r="D6">
        <v>43.11</v>
      </c>
    </row>
    <row r="7" spans="1:4" x14ac:dyDescent="0.35">
      <c r="A7" s="92">
        <v>44861</v>
      </c>
      <c r="B7" s="92">
        <v>44869</v>
      </c>
      <c r="C7">
        <v>221.77</v>
      </c>
      <c r="D7">
        <v>48.86</v>
      </c>
    </row>
    <row r="8" spans="1:4" x14ac:dyDescent="0.35">
      <c r="A8" s="92">
        <v>44875</v>
      </c>
      <c r="B8" s="92">
        <v>44883</v>
      </c>
      <c r="C8">
        <v>221.77</v>
      </c>
      <c r="D8">
        <v>54.61</v>
      </c>
    </row>
    <row r="9" spans="1:4" x14ac:dyDescent="0.35">
      <c r="A9" s="92">
        <v>44889</v>
      </c>
      <c r="B9" s="92">
        <v>44897</v>
      </c>
      <c r="C9">
        <v>221.77</v>
      </c>
      <c r="D9">
        <v>60.36</v>
      </c>
    </row>
    <row r="10" spans="1:4" x14ac:dyDescent="0.35">
      <c r="A10" s="92">
        <v>44903</v>
      </c>
      <c r="B10" s="92">
        <v>44911</v>
      </c>
      <c r="C10">
        <v>221.77</v>
      </c>
      <c r="D10">
        <v>66.11</v>
      </c>
    </row>
    <row r="11" spans="1:4" x14ac:dyDescent="0.35">
      <c r="A11" s="92">
        <v>44917</v>
      </c>
      <c r="B11" s="92">
        <v>44925</v>
      </c>
      <c r="C11">
        <v>221.77</v>
      </c>
      <c r="D11">
        <v>71.86</v>
      </c>
    </row>
    <row r="12" spans="1:4" x14ac:dyDescent="0.35">
      <c r="A12" s="92">
        <v>44931</v>
      </c>
      <c r="B12" s="92">
        <v>44939</v>
      </c>
      <c r="C12">
        <v>221.77</v>
      </c>
      <c r="D12">
        <v>77.61</v>
      </c>
    </row>
    <row r="13" spans="1:4" x14ac:dyDescent="0.35">
      <c r="C13">
        <f>C12/7.5</f>
        <v>29.569333333333336</v>
      </c>
      <c r="D13">
        <f>D12/7.5</f>
        <v>10.348000000000001</v>
      </c>
    </row>
    <row r="14" spans="1:4" x14ac:dyDescent="0.35">
      <c r="C14">
        <v>29</v>
      </c>
      <c r="D14">
        <v>7</v>
      </c>
    </row>
    <row r="21" spans="1:3" x14ac:dyDescent="0.35">
      <c r="A21" t="s">
        <v>76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Fund Performance</vt:lpstr>
      <vt:lpstr>Monthly Expenditure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2023-07-21T07:36:30Z</dcterms:modified>
</cp:coreProperties>
</file>