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"/>
    </mc:Choice>
  </mc:AlternateContent>
  <xr:revisionPtr revIDLastSave="0" documentId="13_ncr:1_{8EE0431C-5A42-4A8A-A6E0-D9C0099D51C6}" xr6:coauthVersionLast="47" xr6:coauthVersionMax="47" xr10:uidLastSave="{00000000-0000-0000-0000-000000000000}"/>
  <bookViews>
    <workbookView xWindow="-98" yWindow="-98" windowWidth="28996" windowHeight="15675" activeTab="2" xr2:uid="{CC186723-87AC-486E-8944-9BF126EE79E9}"/>
  </bookViews>
  <sheets>
    <sheet name="Pension" sheetId="1" r:id="rId1"/>
    <sheet name="Net Worth" sheetId="11" r:id="rId2"/>
    <sheet name="Stock Performance" sheetId="12" r:id="rId3"/>
    <sheet name="Contribution" sheetId="7" r:id="rId4"/>
    <sheet name="Fund Performance" sheetId="9" r:id="rId5"/>
    <sheet name="Monthly Expenditure" sheetId="4" r:id="rId6"/>
    <sheet name="Sick Leave Estimation" sheetId="15" r:id="rId7"/>
    <sheet name="Sheet1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4" i="9" l="1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E18" i="1"/>
  <c r="E17" i="1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79" i="9" l="1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V735" i="9" l="1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B5" i="1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F5" i="12"/>
  <c r="E5" i="12"/>
  <c r="F4" i="12"/>
  <c r="E4" i="12"/>
  <c r="F3" i="12"/>
  <c r="E3" i="12"/>
  <c r="F2" i="12"/>
  <c r="E2" i="12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E6" i="12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F6" i="12"/>
  <c r="W544" i="9"/>
  <c r="F8" i="12" l="1"/>
  <c r="F7" i="12"/>
  <c r="V551" i="9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B15" i="1"/>
  <c r="B16" i="1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B20" i="1"/>
  <c r="B8" i="1"/>
  <c r="B17" i="1" s="1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B21" i="1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B22" i="1"/>
  <c r="B23" i="1" s="1"/>
  <c r="C17" i="1"/>
  <c r="B18" i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<sst xmlns="http://schemas.openxmlformats.org/spreadsheetml/2006/main" count="117" uniqueCount="85">
  <si>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</si>
  <si>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</si>
  <si>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</si>
  <si>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</si>
  <si>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</si>
  <si>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</si>
  <si>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</si>
  <si>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</si>
  <si>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</si>
  <si>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</si>
  <si>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</si>
  <si>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</si>
  <si>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</si>
  <si>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</si>
  <si>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</si>
  <si>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</si>
  <si>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</si>
  <si>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</si>
  <si>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</si>
  <si>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</si>
  <si>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</si>
  <si>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</si>
  <si>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</si>
  <si>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</si>
  <si>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</si>
  <si>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</si>
  <si>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</si>
  <si>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</si>
  <si>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</si>
  <si>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</si>
  <si>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</si>
  <si>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</si>
  <si>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</si>
  <si>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</si>
  <si>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</si>
  <si>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</si>
  <si>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</si>
  <si>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</si>
  <si>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</si>
  <si>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</si>
  <si>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</si>
  <si>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</si>
  <si>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</si>
  <si>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</si>
  <si>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</si>
  <si>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</si>
  <si>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</si>
  <si>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</si>
  <si>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</si>
  <si>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</si>
  <si>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</si>
  <si>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</si>
  <si>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</si>
  <si>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</si>
  <si>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</si>
  <si>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</si>
  <si>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</si>
  <si>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</si>
  <si>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</si>
  <si>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</si>
  <si>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</si>
  <si>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</si>
  <si>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</si>
  <si>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</si>
  <si>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</si>
  <si>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</si>
  <si>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</si>
  <si>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</si>
  <si>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</si>
  <si>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</si>
  <si>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</si>
  <si>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2022-Dec</t>
  </si>
  <si>
    <t>2020-Jan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</si>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</sst>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3"/>
  <sheetViews>
    <sheetView zoomScale="85" zoomScaleNormal="85" workbookViewId="0">
      <selection activeCell="E18" sqref="E18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4" x14ac:dyDescent="0.45">
      <c r="A1" s="12" t="s">
        <v>20</v>
      </c>
      <c r="B1" s="16">
        <v>32</v>
      </c>
      <c r="D1" s="3" t="s">
        <v>72</v>
      </c>
    </row>
    <row r="2" spans="1:4" x14ac:dyDescent="0.45">
      <c r="A2" s="17" t="s">
        <v>11</v>
      </c>
      <c r="B2" s="18">
        <v>66</v>
      </c>
      <c r="C2" s="10" t="s">
        <v>35</v>
      </c>
      <c r="D2" s="3" t="s">
        <v>71</v>
      </c>
    </row>
    <row r="3" spans="1:4" x14ac:dyDescent="0.45">
      <c r="A3" s="17" t="s">
        <v>19</v>
      </c>
      <c r="B3" s="19">
        <v>80</v>
      </c>
      <c r="C3" s="10"/>
    </row>
    <row r="4" spans="1:4" x14ac:dyDescent="0.45">
      <c r="A4" s="17"/>
      <c r="B4" s="19"/>
      <c r="C4" s="10"/>
    </row>
    <row r="5" spans="1:4" x14ac:dyDescent="0.45">
      <c r="A5" s="17" t="s">
        <v>1</v>
      </c>
      <c r="B5" s="19">
        <f>B2-B1</f>
        <v>34</v>
      </c>
      <c r="C5" s="10"/>
    </row>
    <row r="6" spans="1:4" x14ac:dyDescent="0.45">
      <c r="A6" s="17" t="s">
        <v>0</v>
      </c>
      <c r="B6" s="29">
        <v>2.1000000000000001E-2</v>
      </c>
      <c r="C6" s="10"/>
    </row>
    <row r="7" spans="1:4" x14ac:dyDescent="0.45">
      <c r="A7" s="17" t="s">
        <v>2</v>
      </c>
      <c r="B7" s="20">
        <v>70500</v>
      </c>
      <c r="C7" s="10"/>
    </row>
    <row r="8" spans="1:4" x14ac:dyDescent="0.45">
      <c r="A8" s="17" t="s">
        <v>21</v>
      </c>
      <c r="B8" s="20">
        <f>B7*(1+B6)^B5</f>
        <v>142910.56885874373</v>
      </c>
      <c r="C8" s="34"/>
    </row>
    <row r="9" spans="1:4" x14ac:dyDescent="0.45">
      <c r="A9" s="17" t="s">
        <v>5</v>
      </c>
      <c r="B9" s="20">
        <v>61600</v>
      </c>
      <c r="C9" s="10"/>
    </row>
    <row r="10" spans="1:4" x14ac:dyDescent="0.45">
      <c r="A10" s="17"/>
      <c r="B10" s="20"/>
      <c r="C10" s="10"/>
    </row>
    <row r="11" spans="1:4" x14ac:dyDescent="0.45">
      <c r="A11" s="17" t="s">
        <v>3</v>
      </c>
      <c r="B11" s="21">
        <v>1.2999999999999999E-2</v>
      </c>
      <c r="C11" s="10"/>
    </row>
    <row r="12" spans="1:4" x14ac:dyDescent="0.45">
      <c r="A12" s="17" t="s">
        <v>4</v>
      </c>
      <c r="B12" s="21">
        <v>0.02</v>
      </c>
      <c r="C12" s="10"/>
    </row>
    <row r="13" spans="1:4" x14ac:dyDescent="0.45">
      <c r="A13" s="17" t="s">
        <v>10</v>
      </c>
      <c r="B13" s="21">
        <v>2E-3</v>
      </c>
      <c r="C13" s="10"/>
    </row>
    <row r="14" spans="1:4" x14ac:dyDescent="0.45">
      <c r="A14" s="17"/>
      <c r="B14" s="19"/>
      <c r="C14" s="10"/>
    </row>
    <row r="15" spans="1:4" x14ac:dyDescent="0.45">
      <c r="A15" s="17" t="s">
        <v>13</v>
      </c>
      <c r="B15" s="22">
        <f>B13*B9*B5</f>
        <v>4188.8</v>
      </c>
      <c r="C15" s="10" t="s">
        <v>17</v>
      </c>
    </row>
    <row r="16" spans="1:4" x14ac:dyDescent="0.45">
      <c r="A16" s="17" t="s">
        <v>14</v>
      </c>
      <c r="B16" s="22">
        <f>B15/12</f>
        <v>349.06666666666666</v>
      </c>
      <c r="C16" s="10"/>
    </row>
    <row r="17" spans="1:5" x14ac:dyDescent="0.45">
      <c r="A17" s="17" t="s">
        <v>7</v>
      </c>
      <c r="B17" s="23">
        <f>((B9*B11)+(B8-B9)*B12)*B5</f>
        <v>82518.386823945737</v>
      </c>
      <c r="C17" s="11">
        <f>B17/B8</f>
        <v>0.57741276578017764</v>
      </c>
      <c r="D17" s="12" t="s">
        <v>8</v>
      </c>
      <c r="E17" s="13">
        <f>B17*930</f>
        <v>76742099.746269539</v>
      </c>
    </row>
    <row r="18" spans="1:5" x14ac:dyDescent="0.45">
      <c r="A18" s="17" t="s">
        <v>6</v>
      </c>
      <c r="B18" s="23">
        <f>B17/12</f>
        <v>6876.5322353288111</v>
      </c>
      <c r="D18" s="14" t="s">
        <v>9</v>
      </c>
      <c r="E18" s="15">
        <f>B18*930</f>
        <v>6395174.9788557943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-4188.8</v>
      </c>
    </row>
    <row r="21" spans="1:5" x14ac:dyDescent="0.45">
      <c r="A21" s="17" t="s">
        <v>15</v>
      </c>
      <c r="B21" s="20">
        <f>B17*(B3-B2)</f>
        <v>1155257.4155352404</v>
      </c>
    </row>
    <row r="22" spans="1:5" x14ac:dyDescent="0.45">
      <c r="A22" s="17" t="s">
        <v>16</v>
      </c>
      <c r="B22" s="26">
        <f>B21+B20</f>
        <v>1151068.6155352404</v>
      </c>
    </row>
    <row r="23" spans="1:5" x14ac:dyDescent="0.45">
      <c r="A23" s="14" t="s">
        <v>18</v>
      </c>
      <c r="B23" s="27">
        <f>B22/(B3-B2)</f>
        <v>82219.18682394574</v>
      </c>
    </row>
  </sheetData>
  <pageMargins left="0.7" right="0.7" top="0.75" bottom="0.75" header="0.3" footer="0.3"/>
  <pageSetup orientation="portrait" r:id="rId1"/>
  <ignoredErrors>
    <ignoredError sqref="B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9" workbookViewId="0">
      <selection activeCell="D47" sqref="D47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11.86328125" style="1" bestFit="1" customWidth="1"/>
    <col min="5" max="16384" width="9" style="1"/>
  </cols>
  <sheetData>
    <row r="1" spans="1:4" ht="14.65" thickBot="1" x14ac:dyDescent="0.5">
      <c r="A1" s="35" t="s">
        <v>37</v>
      </c>
      <c r="B1" s="55" t="s">
        <v>54</v>
      </c>
    </row>
    <row r="2" spans="1:4" x14ac:dyDescent="0.45">
      <c r="A2" s="37">
        <v>43903</v>
      </c>
      <c r="B2" s="53">
        <v>47799.49</v>
      </c>
    </row>
    <row r="3" spans="1:4" x14ac:dyDescent="0.45">
      <c r="A3" s="30">
        <v>43914</v>
      </c>
      <c r="B3" s="54">
        <v>44674.01</v>
      </c>
      <c r="C3" s="56">
        <f>B3-B2</f>
        <v>-3125.4799999999959</v>
      </c>
    </row>
    <row r="4" spans="1:4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45">
      <c r="A5" s="30">
        <v>43931</v>
      </c>
      <c r="B5" s="54">
        <v>52367.81</v>
      </c>
      <c r="C5" s="56">
        <f t="shared" si="0"/>
        <v>4483.0199999999968</v>
      </c>
    </row>
    <row r="6" spans="1:4" x14ac:dyDescent="0.45">
      <c r="A6" s="30">
        <v>43937</v>
      </c>
      <c r="B6" s="54">
        <v>55119.35</v>
      </c>
      <c r="C6" s="56">
        <f t="shared" si="0"/>
        <v>2751.5400000000009</v>
      </c>
    </row>
    <row r="7" spans="1:4" x14ac:dyDescent="0.45">
      <c r="A7" s="30">
        <v>43947</v>
      </c>
      <c r="B7" s="54">
        <v>56595.13</v>
      </c>
      <c r="C7" s="56">
        <f t="shared" si="0"/>
        <v>1475.7799999999988</v>
      </c>
    </row>
    <row r="8" spans="1:4" x14ac:dyDescent="0.45">
      <c r="A8" s="30">
        <v>43951</v>
      </c>
      <c r="B8" s="54">
        <v>56978.16</v>
      </c>
      <c r="C8" s="56">
        <f t="shared" si="0"/>
        <v>383.03000000000611</v>
      </c>
    </row>
    <row r="9" spans="1:4" x14ac:dyDescent="0.4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4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4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4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4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4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4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4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4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4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4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4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4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4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4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4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4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4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4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4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4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45">
      <c r="A44" s="30">
        <v>44702</v>
      </c>
      <c r="B44" s="54">
        <v>130247.53</v>
      </c>
      <c r="C44" s="56">
        <f t="shared" si="3"/>
        <v>-2632.5</v>
      </c>
    </row>
    <row r="45" spans="1:4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4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45">
      <c r="C48" s="56"/>
      <c r="D48" s="56"/>
    </row>
    <row r="50" spans="4:4" x14ac:dyDescent="0.45">
      <c r="D50" s="56"/>
    </row>
    <row r="51" spans="4:4" x14ac:dyDescent="0.45">
      <c r="D51" s="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F21" sqref="F21"/>
    </sheetView>
  </sheetViews>
  <sheetFormatPr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6640625" style="1" bestFit="1" customWidth="1"/>
    <col min="7" max="7" width="9.06640625" style="1"/>
    <col min="8" max="8" width="11.86328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18.3446</v>
      </c>
      <c r="C2" s="78">
        <v>13.15</v>
      </c>
      <c r="D2" s="78">
        <v>185</v>
      </c>
      <c r="E2" s="78">
        <f>D2*B2</f>
        <v>3393.7509999999997</v>
      </c>
      <c r="F2" s="78">
        <f>D2*C2</f>
        <v>2432.75</v>
      </c>
      <c r="H2" s="33">
        <v>44937</v>
      </c>
    </row>
    <row r="3" spans="1:8" x14ac:dyDescent="0.45">
      <c r="A3" s="78" t="s">
        <v>60</v>
      </c>
      <c r="B3" s="78">
        <v>15.853999999999999</v>
      </c>
      <c r="C3" s="78">
        <v>6.9</v>
      </c>
      <c r="D3" s="78">
        <v>40</v>
      </c>
      <c r="E3" s="78">
        <f>D3*B3</f>
        <v>634.16</v>
      </c>
      <c r="F3" s="78">
        <f>D3*C3</f>
        <v>276</v>
      </c>
    </row>
    <row r="4" spans="1:8" x14ac:dyDescent="0.45">
      <c r="A4" s="78" t="s">
        <v>61</v>
      </c>
      <c r="B4" s="78">
        <v>8.5020000000000007</v>
      </c>
      <c r="C4" s="78">
        <v>4.34</v>
      </c>
      <c r="D4" s="78">
        <v>46</v>
      </c>
      <c r="E4" s="78">
        <f>D4*B4</f>
        <v>391.09200000000004</v>
      </c>
      <c r="F4" s="78">
        <f>D4*C4</f>
        <v>199.64</v>
      </c>
    </row>
    <row r="5" spans="1:8" x14ac:dyDescent="0.45">
      <c r="A5" s="32" t="s">
        <v>62</v>
      </c>
      <c r="B5" s="32">
        <v>87.144000000000005</v>
      </c>
      <c r="C5" s="32">
        <v>68.16</v>
      </c>
      <c r="D5" s="32">
        <v>6</v>
      </c>
      <c r="E5" s="32">
        <f>D5*B5</f>
        <v>522.86400000000003</v>
      </c>
      <c r="F5" s="32">
        <f>D5*C5</f>
        <v>408.96</v>
      </c>
    </row>
    <row r="6" spans="1:8" x14ac:dyDescent="0.45">
      <c r="A6" s="78"/>
      <c r="B6" s="78"/>
      <c r="C6" s="78"/>
      <c r="D6" s="78" t="s">
        <v>82</v>
      </c>
      <c r="E6" s="78">
        <f>SUM(E2:E5)</f>
        <v>4941.8670000000002</v>
      </c>
      <c r="F6" s="78">
        <f>SUM(F2:F5)</f>
        <v>3317.35</v>
      </c>
    </row>
    <row r="7" spans="1:8" x14ac:dyDescent="0.45">
      <c r="A7" s="78"/>
      <c r="B7" s="78"/>
      <c r="C7" s="78"/>
      <c r="D7" s="78" t="s">
        <v>75</v>
      </c>
      <c r="E7" s="78"/>
      <c r="F7" s="78">
        <f>F6-E6</f>
        <v>-1624.5170000000003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-0.32872535825023219</v>
      </c>
    </row>
    <row r="11" spans="1:8" x14ac:dyDescent="0.45">
      <c r="E11" s="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25" x14ac:dyDescent="0.45"/>
  <cols>
    <col min="1" max="1" width="13.13281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6640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6640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O1" s="94" t="s">
        <v>42</v>
      </c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x14ac:dyDescent="0.45">
      <c r="A2" s="95" t="s">
        <v>38</v>
      </c>
      <c r="B2" s="96"/>
      <c r="C2" s="96"/>
      <c r="D2" s="96"/>
      <c r="O2" s="95" t="s">
        <v>38</v>
      </c>
      <c r="P2" s="96"/>
      <c r="Q2" s="96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81</v>
      </c>
      <c r="F3" s="31" t="s">
        <v>36</v>
      </c>
      <c r="G3" s="31" t="s">
        <v>43</v>
      </c>
      <c r="H3" s="31" t="s">
        <v>73</v>
      </c>
      <c r="I3" s="31" t="s">
        <v>74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81</v>
      </c>
      <c r="S3" s="31" t="s">
        <v>36</v>
      </c>
      <c r="T3" s="31" t="s">
        <v>43</v>
      </c>
      <c r="U3" s="31" t="s">
        <v>73</v>
      </c>
      <c r="V3" s="31" t="s">
        <v>74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zoomScale="70" zoomScaleNormal="70" workbookViewId="0">
      <pane ySplit="3" topLeftCell="A750" activePane="bottomLeft" state="frozen"/>
      <selection pane="bottomLeft" activeCell="O786" sqref="O786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398437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3984375" style="3" customWidth="1"/>
    <col min="26" max="26" width="19.59765625" style="3" customWidth="1"/>
    <col min="27" max="27" width="9.6640625" style="3" bestFit="1" customWidth="1"/>
    <col min="28" max="28" width="13.86328125" style="3" bestFit="1" customWidth="1"/>
    <col min="29" max="29" width="16.1328125" style="3" bestFit="1" customWidth="1"/>
    <col min="30" max="16384" width="9" style="3"/>
  </cols>
  <sheetData>
    <row r="1" spans="1:29" ht="18" x14ac:dyDescent="0.45">
      <c r="B1" s="97" t="s">
        <v>41</v>
      </c>
      <c r="C1" s="97"/>
      <c r="D1" s="97"/>
      <c r="E1" s="97"/>
      <c r="F1" s="97"/>
      <c r="G1" s="97"/>
      <c r="K1" s="97" t="s">
        <v>42</v>
      </c>
      <c r="L1" s="97"/>
      <c r="M1" s="97"/>
      <c r="N1" s="97"/>
      <c r="O1" s="97"/>
      <c r="P1" s="97"/>
      <c r="S1" s="97" t="s">
        <v>22</v>
      </c>
      <c r="T1" s="97"/>
      <c r="U1" s="97"/>
      <c r="V1" s="97"/>
      <c r="W1" s="97"/>
      <c r="X1" s="97"/>
    </row>
    <row r="2" spans="1:29" s="36" customFormat="1" ht="16.149999999999999" thickBot="1" x14ac:dyDescent="0.5">
      <c r="B2" s="98" t="s">
        <v>44</v>
      </c>
      <c r="C2" s="98"/>
      <c r="D2" s="98"/>
      <c r="E2" s="98"/>
      <c r="F2" s="98"/>
      <c r="G2" s="98"/>
      <c r="H2" s="45"/>
      <c r="K2" s="98" t="s">
        <v>44</v>
      </c>
      <c r="L2" s="98"/>
      <c r="M2" s="98"/>
      <c r="N2" s="98"/>
      <c r="O2" s="98"/>
      <c r="P2" s="98"/>
      <c r="S2" s="98" t="s">
        <v>44</v>
      </c>
      <c r="T2" s="98"/>
      <c r="U2" s="98"/>
      <c r="V2" s="98"/>
      <c r="W2" s="98"/>
      <c r="X2" s="98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83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4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18" x14ac:dyDescent="0.45">
      <c r="A785" s="37">
        <v>44950</v>
      </c>
      <c r="J785" s="37">
        <v>44950</v>
      </c>
      <c r="R785" s="37">
        <v>44950</v>
      </c>
    </row>
    <row r="786" spans="1:18" x14ac:dyDescent="0.45">
      <c r="A786" s="37">
        <v>44951</v>
      </c>
      <c r="J786" s="37">
        <v>44951</v>
      </c>
      <c r="R786" s="37">
        <v>44951</v>
      </c>
    </row>
    <row r="787" spans="1:18" x14ac:dyDescent="0.45">
      <c r="A787" s="37">
        <v>44952</v>
      </c>
      <c r="J787" s="37">
        <v>44952</v>
      </c>
      <c r="R787" s="37">
        <v>44952</v>
      </c>
    </row>
    <row r="788" spans="1:18" x14ac:dyDescent="0.45">
      <c r="A788" s="37">
        <v>44953</v>
      </c>
      <c r="J788" s="37">
        <v>44953</v>
      </c>
      <c r="R788" s="37">
        <v>44953</v>
      </c>
    </row>
    <row r="789" spans="1:18" x14ac:dyDescent="0.45">
      <c r="A789" s="37">
        <v>44956</v>
      </c>
      <c r="J789" s="37">
        <v>44956</v>
      </c>
      <c r="R789" s="37">
        <v>44956</v>
      </c>
    </row>
    <row r="790" spans="1:18" x14ac:dyDescent="0.45">
      <c r="A790" s="37">
        <v>44957</v>
      </c>
      <c r="J790" s="37">
        <v>44957</v>
      </c>
      <c r="R790" s="37">
        <v>44957</v>
      </c>
    </row>
    <row r="791" spans="1:18" x14ac:dyDescent="0.45">
      <c r="A791" s="37">
        <v>44958</v>
      </c>
      <c r="J791" s="37">
        <v>44958</v>
      </c>
      <c r="R791" s="37">
        <v>44958</v>
      </c>
    </row>
    <row r="792" spans="1:18" x14ac:dyDescent="0.45">
      <c r="A792" s="37">
        <v>44959</v>
      </c>
      <c r="J792" s="37">
        <v>44959</v>
      </c>
      <c r="R792" s="37">
        <v>44959</v>
      </c>
    </row>
    <row r="793" spans="1:18" x14ac:dyDescent="0.45">
      <c r="A793" s="37">
        <v>44960</v>
      </c>
      <c r="J793" s="37">
        <v>44960</v>
      </c>
      <c r="R793" s="37">
        <v>44960</v>
      </c>
    </row>
    <row r="794" spans="1:18" x14ac:dyDescent="0.45">
      <c r="A794" s="37">
        <v>44963</v>
      </c>
      <c r="J794" s="37">
        <v>44963</v>
      </c>
      <c r="R794" s="37">
        <v>44963</v>
      </c>
    </row>
    <row r="795" spans="1:18" x14ac:dyDescent="0.45">
      <c r="A795" s="37">
        <v>44964</v>
      </c>
      <c r="J795" s="37">
        <v>44964</v>
      </c>
      <c r="R795" s="37">
        <v>44964</v>
      </c>
    </row>
    <row r="796" spans="1:18" x14ac:dyDescent="0.45">
      <c r="A796" s="37">
        <v>44965</v>
      </c>
      <c r="J796" s="37">
        <v>44965</v>
      </c>
      <c r="R796" s="37">
        <v>44965</v>
      </c>
    </row>
    <row r="797" spans="1:18" x14ac:dyDescent="0.45">
      <c r="A797" s="37">
        <v>44966</v>
      </c>
      <c r="J797" s="37">
        <v>44966</v>
      </c>
      <c r="R797" s="37">
        <v>44966</v>
      </c>
    </row>
    <row r="798" spans="1:18" x14ac:dyDescent="0.45">
      <c r="A798" s="37">
        <v>44967</v>
      </c>
      <c r="J798" s="37">
        <v>44967</v>
      </c>
      <c r="R798" s="37">
        <v>44967</v>
      </c>
    </row>
    <row r="799" spans="1:18" x14ac:dyDescent="0.45">
      <c r="A799" s="37">
        <v>44970</v>
      </c>
      <c r="J799" s="37">
        <v>44970</v>
      </c>
      <c r="R799" s="37">
        <v>44970</v>
      </c>
    </row>
    <row r="800" spans="1:18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4.5562499999999995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41.522916666666667</v>
      </c>
    </row>
    <row r="8" spans="1:6" x14ac:dyDescent="0.45">
      <c r="C8" s="6" t="s">
        <v>31</v>
      </c>
      <c r="D8" s="5">
        <f ca="1">DAY(TODAY())</f>
        <v>24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6640625" bestFit="1" customWidth="1"/>
  </cols>
  <sheetData>
    <row r="1" spans="1:4" x14ac:dyDescent="0.45">
      <c r="A1" t="s">
        <v>76</v>
      </c>
      <c r="B1" t="s">
        <v>77</v>
      </c>
      <c r="C1" t="s">
        <v>78</v>
      </c>
      <c r="D1" t="s">
        <v>79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80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2023-01-24T20:39:56Z</dcterms:modified>
</cp:coreProperties>
</file>