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7BA4D008-D5DA-4E13-99D6-3F0935A1D60F}" xr6:coauthVersionLast="47" xr6:coauthVersionMax="47" xr10:uidLastSave="{00000000-0000-0000-0000-000000000000}"/>
  <bookViews>
    <workbookView xWindow="-98" yWindow="-98" windowWidth="28996" windowHeight="15675" firstSheet="3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Stock Performance" sheetId="12" r:id="rId5"/>
    <sheet name="Fund Performance" sheetId="9" r:id="rId6"/>
    <sheet name="Monthly Expenditure" sheetId="4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03" i="9" l="1"/>
  <c r="W803" i="9"/>
  <c r="V803" i="9"/>
  <c r="U803" i="9"/>
  <c r="T803" i="9"/>
  <c r="P803" i="9"/>
  <c r="O803" i="9"/>
  <c r="N803" i="9"/>
  <c r="M803" i="9"/>
  <c r="H803" i="9"/>
  <c r="G803" i="9"/>
  <c r="F803" i="9"/>
  <c r="E803" i="9"/>
  <c r="S803" i="9"/>
  <c r="X802" i="9"/>
  <c r="W802" i="9"/>
  <c r="V802" i="9"/>
  <c r="U802" i="9"/>
  <c r="T802" i="9"/>
  <c r="P802" i="9"/>
  <c r="O802" i="9"/>
  <c r="N802" i="9"/>
  <c r="M802" i="9"/>
  <c r="H802" i="9"/>
  <c r="G802" i="9"/>
  <c r="F802" i="9"/>
  <c r="E802" i="9"/>
  <c r="S802" i="9"/>
  <c r="W8" i="7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X801" i="9"/>
  <c r="W801" i="9"/>
  <c r="U801" i="9"/>
  <c r="T801" i="9"/>
  <c r="V801" i="9" s="1"/>
  <c r="P801" i="9"/>
  <c r="O801" i="9"/>
  <c r="L801" i="9"/>
  <c r="N801" i="9" s="1"/>
  <c r="S801" i="9"/>
  <c r="H801" i="9"/>
  <c r="G801" i="9"/>
  <c r="D801" i="9"/>
  <c r="F801" i="9" s="1"/>
  <c r="C801" i="9"/>
  <c r="X800" i="9"/>
  <c r="W800" i="9"/>
  <c r="V800" i="9"/>
  <c r="U800" i="9"/>
  <c r="T800" i="9"/>
  <c r="P800" i="9"/>
  <c r="O800" i="9"/>
  <c r="N800" i="9"/>
  <c r="M800" i="9"/>
  <c r="H800" i="9"/>
  <c r="G800" i="9"/>
  <c r="F800" i="9"/>
  <c r="E800" i="9"/>
  <c r="S800" i="9"/>
  <c r="X799" i="9"/>
  <c r="W799" i="9"/>
  <c r="V799" i="9"/>
  <c r="U799" i="9"/>
  <c r="T799" i="9"/>
  <c r="P799" i="9"/>
  <c r="O799" i="9"/>
  <c r="N799" i="9"/>
  <c r="M799" i="9"/>
  <c r="H799" i="9"/>
  <c r="G799" i="9"/>
  <c r="F799" i="9"/>
  <c r="E799" i="9"/>
  <c r="S799" i="9"/>
  <c r="X798" i="9"/>
  <c r="W798" i="9"/>
  <c r="V798" i="9"/>
  <c r="U798" i="9"/>
  <c r="T798" i="9"/>
  <c r="P798" i="9"/>
  <c r="O798" i="9"/>
  <c r="N798" i="9"/>
  <c r="M798" i="9"/>
  <c r="H798" i="9"/>
  <c r="G798" i="9"/>
  <c r="F798" i="9"/>
  <c r="E798" i="9"/>
  <c r="S798" i="9"/>
  <c r="X797" i="9"/>
  <c r="W797" i="9"/>
  <c r="V797" i="9"/>
  <c r="U797" i="9"/>
  <c r="T797" i="9"/>
  <c r="P797" i="9"/>
  <c r="O797" i="9"/>
  <c r="N797" i="9"/>
  <c r="M797" i="9"/>
  <c r="H797" i="9"/>
  <c r="G797" i="9"/>
  <c r="F797" i="9"/>
  <c r="E797" i="9"/>
  <c r="S797" i="9"/>
  <c r="X796" i="9"/>
  <c r="W796" i="9"/>
  <c r="U796" i="9"/>
  <c r="T796" i="9"/>
  <c r="V796" i="9" s="1"/>
  <c r="P796" i="9"/>
  <c r="O796" i="9"/>
  <c r="N796" i="9"/>
  <c r="M796" i="9"/>
  <c r="L796" i="9"/>
  <c r="H796" i="9"/>
  <c r="G796" i="9"/>
  <c r="F796" i="9"/>
  <c r="E796" i="9"/>
  <c r="S796" i="9"/>
  <c r="X795" i="9"/>
  <c r="W795" i="9"/>
  <c r="V795" i="9"/>
  <c r="U795" i="9"/>
  <c r="T795" i="9"/>
  <c r="P795" i="9"/>
  <c r="O795" i="9"/>
  <c r="N795" i="9"/>
  <c r="M795" i="9"/>
  <c r="H795" i="9"/>
  <c r="G795" i="9"/>
  <c r="F795" i="9"/>
  <c r="E795" i="9"/>
  <c r="S795" i="9"/>
  <c r="X794" i="9"/>
  <c r="W794" i="9"/>
  <c r="U794" i="9"/>
  <c r="T794" i="9"/>
  <c r="V794" i="9" s="1"/>
  <c r="P794" i="9"/>
  <c r="O794" i="9"/>
  <c r="N794" i="9"/>
  <c r="M794" i="9"/>
  <c r="H794" i="9"/>
  <c r="G794" i="9"/>
  <c r="F794" i="9"/>
  <c r="E794" i="9"/>
  <c r="S794" i="9"/>
  <c r="X793" i="9"/>
  <c r="W793" i="9"/>
  <c r="V793" i="9"/>
  <c r="U793" i="9"/>
  <c r="T793" i="9"/>
  <c r="P793" i="9"/>
  <c r="O793" i="9"/>
  <c r="N793" i="9"/>
  <c r="M793" i="9"/>
  <c r="H793" i="9"/>
  <c r="G793" i="9"/>
  <c r="F793" i="9"/>
  <c r="E793" i="9"/>
  <c r="S793" i="9"/>
  <c r="X792" i="9"/>
  <c r="W792" i="9"/>
  <c r="V792" i="9"/>
  <c r="U792" i="9"/>
  <c r="T792" i="9"/>
  <c r="P792" i="9"/>
  <c r="O792" i="9"/>
  <c r="N792" i="9"/>
  <c r="M792" i="9"/>
  <c r="H792" i="9"/>
  <c r="G792" i="9"/>
  <c r="F792" i="9"/>
  <c r="E792" i="9"/>
  <c r="S792" i="9"/>
  <c r="T21" i="9"/>
  <c r="AB40" i="9"/>
  <c r="AB39" i="9"/>
  <c r="C48" i="11"/>
  <c r="X791" i="9"/>
  <c r="W791" i="9"/>
  <c r="U791" i="9"/>
  <c r="T791" i="9"/>
  <c r="V791" i="9" s="1"/>
  <c r="P791" i="9"/>
  <c r="O791" i="9"/>
  <c r="L791" i="9"/>
  <c r="N791" i="9" s="1"/>
  <c r="H791" i="9"/>
  <c r="G791" i="9"/>
  <c r="F791" i="9"/>
  <c r="E791" i="9"/>
  <c r="D791" i="9"/>
  <c r="C791" i="9"/>
  <c r="S791" i="9"/>
  <c r="X790" i="9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801" i="9" l="1"/>
  <c r="E801" i="9"/>
  <c r="M791" i="9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<sst xmlns="http://schemas.openxmlformats.org/spreadsheetml/2006/main" count="138" uniqueCount="84">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</sst>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13874.119999999995</c:v>
                </c:pt>
                <c:pt idx="37">
                  <c:v>13874.119999999995</c:v>
                </c:pt>
                <c:pt idx="38">
                  <c:v>13874.119999999995</c:v>
                </c:pt>
                <c:pt idx="39">
                  <c:v>13874.119999999995</c:v>
                </c:pt>
                <c:pt idx="40">
                  <c:v>13874.119999999995</c:v>
                </c:pt>
                <c:pt idx="41">
                  <c:v>13874.119999999995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49"/>
  <sheetViews>
    <sheetView topLeftCell="A22" workbookViewId="0">
      <selection activeCell="D49" sqref="D49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9" style="1"/>
    <col min="5" max="5" width="11.79687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54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48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5:6" x14ac:dyDescent="0.45">
      <c r="E49" s="56"/>
      <c r="F4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zoomScale="85" zoomScaleNormal="85" workbookViewId="0">
      <pane ySplit="8" topLeftCell="A99" activePane="bottomLeft" state="frozen"/>
      <selection pane="bottomLeft" activeCell="Q104" sqref="Q104"/>
    </sheetView>
  </sheetViews>
  <sheetFormatPr defaultColWidth="9" defaultRowHeight="14.25" x14ac:dyDescent="0.45"/>
  <cols>
    <col min="1" max="1" width="13.066406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59765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4.92968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59765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8200</v>
      </c>
      <c r="X7" s="31">
        <f>SUM($W$4:W7)</f>
        <v>29100</v>
      </c>
      <c r="Y7" s="31">
        <f>U7-X7</f>
        <v>804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1000</v>
      </c>
      <c r="K8" s="31">
        <f>SUM($J$4:J8)</f>
        <v>50966.96</v>
      </c>
      <c r="L8" s="31">
        <f>H8-K8</f>
        <v>6033.0400000000009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>
        <f>SUMIF(O:O,"&lt;3/1/2024",P:P)-SUMIF(O:O,"&lt;3/1/2023",P:P)</f>
        <v>0</v>
      </c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28250</v>
      </c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28400</v>
      </c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28550</v>
      </c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28700</v>
      </c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28850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29000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/>
      <c r="Q104" s="31"/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/>
      <c r="Q105" s="31"/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/>
      <c r="Q106" s="31"/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/>
      <c r="Q107" s="31"/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O108" s="33">
        <v>45007</v>
      </c>
      <c r="P108" s="31"/>
      <c r="Q108" s="31"/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/>
      <c r="Q109" s="31"/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/>
      <c r="Q110" s="31"/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/>
      <c r="Q111" s="31"/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/>
      <c r="Q112" s="31"/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/>
      <c r="Q113" s="31"/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/>
      <c r="Q114" s="31"/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/>
      <c r="Q115" s="31"/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/>
      <c r="Q116" s="31"/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1" si="10">C139+0.74-100+83.04</f>
        <v>50450.74</v>
      </c>
    </row>
    <row r="140" spans="1:4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</row>
    <row r="141" spans="1:4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</row>
    <row r="142" spans="1:4" x14ac:dyDescent="0.45">
      <c r="A142" s="33">
        <v>44986</v>
      </c>
      <c r="B142" s="31"/>
      <c r="C142" s="31"/>
      <c r="D142" s="31"/>
    </row>
    <row r="143" spans="1:4" x14ac:dyDescent="0.45">
      <c r="A143" s="33">
        <v>45000</v>
      </c>
      <c r="B143" s="31"/>
      <c r="C143" s="31"/>
      <c r="D143" s="31"/>
    </row>
    <row r="144" spans="1:4" x14ac:dyDescent="0.45">
      <c r="A144" s="33">
        <v>45017</v>
      </c>
      <c r="B144" s="31"/>
      <c r="C144" s="31"/>
      <c r="D144" s="31"/>
    </row>
    <row r="145" spans="1:4" x14ac:dyDescent="0.45">
      <c r="A145" s="33">
        <v>45031</v>
      </c>
      <c r="B145" s="31"/>
      <c r="C145" s="31"/>
      <c r="D145" s="31"/>
    </row>
    <row r="146" spans="1:4" x14ac:dyDescent="0.45">
      <c r="A146" s="33">
        <v>45047</v>
      </c>
      <c r="B146" s="31"/>
      <c r="C146" s="31"/>
      <c r="D146" s="31"/>
    </row>
    <row r="147" spans="1:4" x14ac:dyDescent="0.45">
      <c r="A147" s="33">
        <v>45061</v>
      </c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8"/>
  <sheetViews>
    <sheetView tabSelected="1" workbookViewId="0">
      <selection activeCell="H12" sqref="H12"/>
    </sheetView>
  </sheetViews>
  <sheetFormatPr defaultColWidth="9.06640625"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.06640625" style="1"/>
    <col min="8" max="8" width="12.3320312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18.347999999999999</v>
      </c>
      <c r="C2" s="78">
        <v>14.27</v>
      </c>
      <c r="D2" s="78">
        <v>190</v>
      </c>
      <c r="E2" s="78">
        <f>D2*B2</f>
        <v>3486.12</v>
      </c>
      <c r="F2" s="78">
        <f>D2*C2</f>
        <v>2711.2999999999997</v>
      </c>
      <c r="H2" s="33">
        <v>44957</v>
      </c>
    </row>
    <row r="3" spans="1:8" x14ac:dyDescent="0.45">
      <c r="A3" s="78" t="s">
        <v>61</v>
      </c>
      <c r="B3" s="78">
        <v>8.141</v>
      </c>
      <c r="C3" s="78">
        <v>6.37</v>
      </c>
      <c r="D3" s="78">
        <v>55</v>
      </c>
      <c r="E3" s="78">
        <f>D3*B3</f>
        <v>447.755</v>
      </c>
      <c r="F3" s="78">
        <f>D3*C3</f>
        <v>350.35</v>
      </c>
    </row>
    <row r="4" spans="1:8" x14ac:dyDescent="0.45">
      <c r="A4" s="78" t="s">
        <v>60</v>
      </c>
      <c r="B4" s="78">
        <v>15.657</v>
      </c>
      <c r="C4" s="78">
        <v>9.1999999999999993</v>
      </c>
      <c r="D4" s="78">
        <v>41</v>
      </c>
      <c r="E4" s="78">
        <f>D4*B4</f>
        <v>641.93700000000001</v>
      </c>
      <c r="F4" s="78">
        <f>D4*C4</f>
        <v>377.2</v>
      </c>
      <c r="H4" s="95" t="s">
        <v>82</v>
      </c>
    </row>
    <row r="5" spans="1:8" x14ac:dyDescent="0.45">
      <c r="A5" s="32" t="s">
        <v>62</v>
      </c>
      <c r="B5" s="32">
        <v>82.768000000000001</v>
      </c>
      <c r="C5" s="32">
        <v>78.5</v>
      </c>
      <c r="D5" s="32">
        <v>10</v>
      </c>
      <c r="E5" s="32">
        <f>D5*B5</f>
        <v>827.68000000000006</v>
      </c>
      <c r="F5" s="32">
        <f>D5*C5</f>
        <v>785</v>
      </c>
      <c r="H5" s="94" t="s">
        <v>83</v>
      </c>
    </row>
    <row r="6" spans="1:8" x14ac:dyDescent="0.45">
      <c r="A6" s="78"/>
      <c r="B6" s="78"/>
      <c r="C6" s="78"/>
      <c r="D6" s="78" t="s">
        <v>80</v>
      </c>
      <c r="E6" s="78">
        <f>SUM(E2:E5)</f>
        <v>5403.4920000000002</v>
      </c>
      <c r="F6" s="78">
        <f>SUM(F2:F5)</f>
        <v>4223.8499999999995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-1179.6420000000007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-0.2183110477446808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zoomScale="70" zoomScaleNormal="70" workbookViewId="0">
      <pane ySplit="3" topLeftCell="A758" activePane="bottomLeft" state="frozen"/>
      <selection pane="bottomLeft" activeCell="T804" sqref="T804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332031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332031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.06640625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40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13874.119999999995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13874.119999999995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13874.119999999995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13874.119999999995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13874.119999999995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13874.119999999995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03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:M791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79000.739999999991</v>
      </c>
      <c r="U790" s="3">
        <f t="shared" ref="U790:U791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28700</v>
      </c>
      <c r="M791" s="43">
        <f t="shared" si="1571"/>
        <v>1865.7299999999996</v>
      </c>
      <c r="N791" s="38">
        <f>(K791-400)/L791-1</f>
        <v>5.107073170731713E-2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79400.739999999991</v>
      </c>
      <c r="U791" s="3">
        <f t="shared" si="1576"/>
        <v>14122.579999999998</v>
      </c>
      <c r="V791" s="82">
        <f>(S791-400)/(T791-400)-1</f>
        <v>0.17876516093393557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28700</v>
      </c>
      <c r="M792" s="43">
        <f t="shared" ref="M792" si="1584">K792-L792</f>
        <v>1934.1500000000015</v>
      </c>
      <c r="N792" s="38">
        <f t="shared" ref="N792" si="1585">K792/L792-1</f>
        <v>6.7391986062717901E-2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79400.739999999991</v>
      </c>
      <c r="U792" s="3">
        <f t="shared" ref="U792" si="1589">E792+M792</f>
        <v>14331.920000000006</v>
      </c>
      <c r="V792" s="38">
        <f t="shared" ref="V792" si="1590">S792/T792-1</f>
        <v>0.18050108852889801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28700</v>
      </c>
      <c r="M793" s="43">
        <f t="shared" ref="M793" si="1597">K793-L793</f>
        <v>1866.0099999999984</v>
      </c>
      <c r="N793" s="38">
        <f t="shared" ref="N793" si="1598">K793/L793-1</f>
        <v>6.5017770034843103E-2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79400.739999999991</v>
      </c>
      <c r="U793" s="3">
        <f t="shared" ref="U793" si="1602">E793+M793</f>
        <v>14123.420000000002</v>
      </c>
      <c r="V793" s="38">
        <f t="shared" ref="V793" si="1603">S793/T793-1</f>
        <v>0.17787516841782591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28700</v>
      </c>
      <c r="M794" s="43">
        <f t="shared" ref="M794" si="1610">K794-L794</f>
        <v>1681.5600000000013</v>
      </c>
      <c r="N794" s="38">
        <f t="shared" ref="N794" si="1611">K794/L794-1</f>
        <v>5.8590940766550581E-2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79400.739999999991</v>
      </c>
      <c r="U794" s="3">
        <f t="shared" ref="U794" si="1615">E794+M794</f>
        <v>13559.050000000007</v>
      </c>
      <c r="V794" s="38">
        <f t="shared" ref="V794" si="1616">S794/T794-1</f>
        <v>0.17076730015362607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28700</v>
      </c>
      <c r="M795" s="43">
        <f t="shared" ref="M795:M796" si="1623">K795-L795</f>
        <v>1736.8400000000001</v>
      </c>
      <c r="N795" s="38">
        <f t="shared" ref="N795" si="1624">K795/L795-1</f>
        <v>6.0517073170731628E-2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79400.739999999991</v>
      </c>
      <c r="U795" s="3">
        <f t="shared" ref="U795:U796" si="1628">E795+M795</f>
        <v>13728.2</v>
      </c>
      <c r="V795" s="38">
        <f t="shared" ref="V795" si="1629">S795/T795-1</f>
        <v>0.17289763294397531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28850</v>
      </c>
      <c r="M796" s="43">
        <f t="shared" si="1623"/>
        <v>1728.3499999999985</v>
      </c>
      <c r="N796" s="38">
        <f>(K796-400)/L796-1</f>
        <v>4.6043327556325675E-2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79550.739999999991</v>
      </c>
      <c r="U796" s="3">
        <f t="shared" si="1628"/>
        <v>13702.230000000003</v>
      </c>
      <c r="V796" s="51">
        <f>(S796-150)/(T796-150)-1</f>
        <v>0.17257055790663922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28850</v>
      </c>
      <c r="M797" s="43">
        <f t="shared" ref="M797" si="1640">K797-L797</f>
        <v>1631.5499999999993</v>
      </c>
      <c r="N797" s="38">
        <f t="shared" ref="N797" si="1641">K797/L797-1</f>
        <v>5.6552859618717477E-2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79550.739999999991</v>
      </c>
      <c r="U797" s="3">
        <f t="shared" ref="U797" si="1645">E797+M797</f>
        <v>13407.02</v>
      </c>
      <c r="V797" s="38">
        <f t="shared" ref="V797" si="1646">S797/T797-1</f>
        <v>0.16853419591068541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28850</v>
      </c>
      <c r="M798" s="43">
        <f t="shared" ref="M798" si="1653">K798-L798</f>
        <v>1580.119999999999</v>
      </c>
      <c r="N798" s="38">
        <f t="shared" ref="N798" si="1654">K798/L798-1</f>
        <v>5.4770190641247884E-2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79550.739999999991</v>
      </c>
      <c r="U798" s="3">
        <f t="shared" ref="U798" si="1658">E798+M798</f>
        <v>13250.180000000004</v>
      </c>
      <c r="V798" s="38">
        <f t="shared" ref="V798" si="1659">S798/T798-1</f>
        <v>0.16656262405604294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28850</v>
      </c>
      <c r="M799" s="43">
        <f t="shared" ref="M799" si="1666">K799-L799</f>
        <v>1731.6500000000015</v>
      </c>
      <c r="N799" s="38">
        <f t="shared" ref="N799" si="1667">K799/L799-1</f>
        <v>6.0022530329289392E-2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79550.739999999991</v>
      </c>
      <c r="U799" s="3">
        <f t="shared" ref="U799" si="1671">E799+M799</f>
        <v>13712.300000000003</v>
      </c>
      <c r="V799" s="38">
        <f t="shared" ref="V799" si="1672">S799/T799-1</f>
        <v>0.17237174663617227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28850</v>
      </c>
      <c r="M800" s="43">
        <f t="shared" ref="M800:M801" si="1679">K800-L800</f>
        <v>1628.7999999999993</v>
      </c>
      <c r="N800" s="38">
        <f t="shared" ref="N800" si="1680">K800/L800-1</f>
        <v>5.6457538994800771E-2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79550.739999999991</v>
      </c>
      <c r="U800" s="3">
        <f t="shared" ref="U800:U801" si="1684">E800+M800</f>
        <v>13398.630000000001</v>
      </c>
      <c r="V800" s="38">
        <f t="shared" ref="V800" si="1685">S800/T800-1</f>
        <v>0.16842872863281988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29000</v>
      </c>
      <c r="M801" s="43">
        <f t="shared" si="1679"/>
        <v>1568.5699999999997</v>
      </c>
      <c r="N801" s="38">
        <f>(K801-400)/L801-1</f>
        <v>4.0295517241379253E-2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79950.739999999991</v>
      </c>
      <c r="U801" s="3">
        <f t="shared" si="1684"/>
        <v>13214.950000000004</v>
      </c>
      <c r="V801" s="82">
        <f>(S801-400)/(T801-400)-1</f>
        <v>0.16611976205375356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29000</v>
      </c>
      <c r="M802" s="43">
        <f t="shared" ref="M802" si="1692">K802-L802</f>
        <v>1478.75</v>
      </c>
      <c r="N802" s="38">
        <f t="shared" ref="N802" si="1693">K802/L802-1</f>
        <v>5.099137931034492E-2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79950.739999999991</v>
      </c>
      <c r="U802" s="3">
        <f t="shared" ref="U802" si="1697">E802+M802</f>
        <v>12941.200000000004</v>
      </c>
      <c r="V802" s="38">
        <f t="shared" ref="V802" si="1698">S802/T802-1</f>
        <v>0.16186466816942557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29000</v>
      </c>
      <c r="M803" s="43">
        <f t="shared" ref="M803" si="1705">K803-L803</f>
        <v>1462.1699999999983</v>
      </c>
      <c r="N803" s="38">
        <f t="shared" ref="N803" si="1706">K803/L803-1</f>
        <v>5.0419655172413647E-2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79950.739999999991</v>
      </c>
      <c r="U803" s="3">
        <f t="shared" ref="U803" si="1710">E803+M803</f>
        <v>12890.669999999998</v>
      </c>
      <c r="V803" s="38">
        <f t="shared" ref="V803" si="1711">S803/T803-1</f>
        <v>0.16123265400670483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45">
      <c r="A804" s="37">
        <v>44977</v>
      </c>
      <c r="J804" s="37">
        <v>44977</v>
      </c>
      <c r="R804" s="37">
        <v>44977</v>
      </c>
    </row>
    <row r="805" spans="1:24" x14ac:dyDescent="0.45">
      <c r="A805" s="37">
        <v>44978</v>
      </c>
      <c r="J805" s="37">
        <v>44978</v>
      </c>
      <c r="R805" s="37">
        <v>44978</v>
      </c>
    </row>
    <row r="806" spans="1:24" x14ac:dyDescent="0.45">
      <c r="A806" s="37">
        <v>44979</v>
      </c>
      <c r="J806" s="37">
        <v>44979</v>
      </c>
      <c r="R806" s="37">
        <v>44979</v>
      </c>
    </row>
    <row r="807" spans="1:24" x14ac:dyDescent="0.45">
      <c r="A807" s="37">
        <v>44980</v>
      </c>
      <c r="J807" s="37">
        <v>44980</v>
      </c>
      <c r="R807" s="37">
        <v>44980</v>
      </c>
    </row>
    <row r="808" spans="1:24" x14ac:dyDescent="0.45">
      <c r="A808" s="37">
        <v>44981</v>
      </c>
      <c r="J808" s="37">
        <v>44981</v>
      </c>
      <c r="R808" s="37">
        <v>44981</v>
      </c>
    </row>
    <row r="809" spans="1:24" x14ac:dyDescent="0.45">
      <c r="A809" s="37">
        <v>44984</v>
      </c>
      <c r="J809" s="37">
        <v>44984</v>
      </c>
      <c r="R809" s="37">
        <v>44984</v>
      </c>
    </row>
    <row r="810" spans="1:24" x14ac:dyDescent="0.45">
      <c r="A810" s="37">
        <v>44985</v>
      </c>
      <c r="J810" s="37">
        <v>44985</v>
      </c>
      <c r="R810" s="37">
        <v>44985</v>
      </c>
    </row>
    <row r="811" spans="1:24" x14ac:dyDescent="0.45">
      <c r="A811" s="37">
        <v>44986</v>
      </c>
      <c r="J811" s="37">
        <v>44986</v>
      </c>
      <c r="R811" s="37">
        <v>44986</v>
      </c>
    </row>
    <row r="812" spans="1:24" x14ac:dyDescent="0.45">
      <c r="A812" s="37">
        <v>44987</v>
      </c>
      <c r="J812" s="37">
        <v>44987</v>
      </c>
      <c r="R812" s="37">
        <v>44987</v>
      </c>
    </row>
    <row r="813" spans="1:24" x14ac:dyDescent="0.45">
      <c r="A813" s="37">
        <v>44988</v>
      </c>
      <c r="J813" s="37">
        <v>44988</v>
      </c>
      <c r="R813" s="37">
        <v>44988</v>
      </c>
    </row>
    <row r="814" spans="1:24" x14ac:dyDescent="0.45">
      <c r="A814" s="37">
        <v>44991</v>
      </c>
      <c r="J814" s="37">
        <v>44991</v>
      </c>
      <c r="R814" s="37">
        <v>44991</v>
      </c>
    </row>
    <row r="815" spans="1:24" x14ac:dyDescent="0.45">
      <c r="A815" s="37">
        <v>44992</v>
      </c>
      <c r="J815" s="37">
        <v>44992</v>
      </c>
      <c r="R815" s="37">
        <v>44992</v>
      </c>
    </row>
    <row r="816" spans="1:24" x14ac:dyDescent="0.45">
      <c r="A816" s="37">
        <v>44993</v>
      </c>
      <c r="J816" s="37">
        <v>44993</v>
      </c>
      <c r="R816" s="37">
        <v>44993</v>
      </c>
    </row>
    <row r="817" spans="1:18" x14ac:dyDescent="0.45">
      <c r="A817" s="37">
        <v>44994</v>
      </c>
      <c r="J817" s="37">
        <v>44994</v>
      </c>
      <c r="R817" s="37">
        <v>44994</v>
      </c>
    </row>
    <row r="818" spans="1:18" x14ac:dyDescent="0.4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4.21</v>
      </c>
      <c r="C2" s="6" t="s">
        <v>24</v>
      </c>
      <c r="D2" s="4">
        <v>0</v>
      </c>
    </row>
    <row r="3" spans="1:6" x14ac:dyDescent="0.45">
      <c r="A3" s="8">
        <v>43.39</v>
      </c>
      <c r="C3" s="6" t="s">
        <v>25</v>
      </c>
      <c r="D3" s="4">
        <v>0</v>
      </c>
    </row>
    <row r="4" spans="1:6" x14ac:dyDescent="0.45">
      <c r="A4" s="8">
        <v>128.94999999999999</v>
      </c>
      <c r="C4" s="6" t="s">
        <v>26</v>
      </c>
      <c r="D4" s="4">
        <v>67.2</v>
      </c>
    </row>
    <row r="5" spans="1:6" x14ac:dyDescent="0.45">
      <c r="C5" s="6" t="s">
        <v>28</v>
      </c>
      <c r="D5" s="4">
        <f>SUM(A:A)-D4</f>
        <v>109.34999999999998</v>
      </c>
      <c r="E5" s="6" t="s">
        <v>30</v>
      </c>
      <c r="F5" s="28">
        <f ca="1">D5/D8</f>
        <v>6.0749999999999993</v>
      </c>
    </row>
    <row r="6" spans="1:6" x14ac:dyDescent="0.45">
      <c r="C6" s="6" t="s">
        <v>29</v>
      </c>
      <c r="D6" s="4">
        <f>SUM(D1:D5)-D2</f>
        <v>996.55000000000007</v>
      </c>
      <c r="E6" s="6" t="s">
        <v>30</v>
      </c>
      <c r="F6" s="4">
        <f ca="1">D6/D8</f>
        <v>55.363888888888894</v>
      </c>
    </row>
    <row r="8" spans="1:6" x14ac:dyDescent="0.45">
      <c r="C8" s="6" t="s">
        <v>31</v>
      </c>
      <c r="D8" s="5">
        <f ca="1">DAY(TODAY())</f>
        <v>18</v>
      </c>
      <c r="F8" s="52"/>
    </row>
    <row r="9" spans="1:6" x14ac:dyDescent="0.45">
      <c r="F9" s="52"/>
    </row>
    <row r="10" spans="1:6" x14ac:dyDescent="0.45">
      <c r="C10" s="6" t="s">
        <v>32</v>
      </c>
      <c r="D10" s="72">
        <f>1921.72*26/12</f>
        <v>4163.7266666666665</v>
      </c>
      <c r="F10" s="52"/>
    </row>
    <row r="11" spans="1:6" x14ac:dyDescent="0.45">
      <c r="C11" s="6" t="s">
        <v>33</v>
      </c>
      <c r="D11" s="73">
        <f>D10-D6</f>
        <v>3167.1766666666663</v>
      </c>
    </row>
    <row r="12" spans="1:6" x14ac:dyDescent="0.45">
      <c r="C12" s="6" t="s">
        <v>34</v>
      </c>
      <c r="D12" s="73">
        <f>D11*12</f>
        <v>38006.119999999995</v>
      </c>
    </row>
    <row r="13" spans="1:6" x14ac:dyDescent="0.45"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Stock Performance</vt:lpstr>
      <vt:lpstr>Fund Performance</vt:lpstr>
      <vt:lpstr>Monthly Expenditure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2023-02-18T08:34:26Z</dcterms:modified>
</cp:coreProperties>
</file>